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9.xml" ContentType="application/vnd.openxmlformats-officedocument.drawingml.chart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5" yWindow="165" windowWidth="19245" windowHeight="6060"/>
  </bookViews>
  <sheets>
    <sheet name="Eskom" sheetId="1" r:id="rId1"/>
    <sheet name="Vent-3#" sheetId="8" r:id="rId2"/>
    <sheet name="Load Shifting Savings" sheetId="5" r:id="rId3"/>
    <sheet name="PFC Savings2" sheetId="10" r:id="rId4"/>
    <sheet name="Demand" sheetId="11" r:id="rId5"/>
  </sheets>
  <calcPr calcId="144525"/>
</workbook>
</file>

<file path=xl/calcChain.xml><?xml version="1.0" encoding="utf-8"?>
<calcChain xmlns="http://schemas.openxmlformats.org/spreadsheetml/2006/main">
  <c r="H71" i="1" l="1"/>
  <c r="J739" i="1" l="1"/>
  <c r="J683" i="1"/>
  <c r="J627" i="1"/>
  <c r="J571" i="1"/>
  <c r="J515" i="1"/>
  <c r="J459" i="1"/>
  <c r="J403" i="1"/>
  <c r="J347" i="1"/>
  <c r="J291" i="1"/>
  <c r="J235" i="1"/>
  <c r="J179" i="1"/>
  <c r="J123" i="1"/>
  <c r="J67" i="1"/>
  <c r="B2" i="11"/>
  <c r="A35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B35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A14" i="11"/>
  <c r="A3" i="11"/>
  <c r="C3" i="11"/>
  <c r="D3" i="11"/>
  <c r="E3" i="11"/>
  <c r="F3" i="11"/>
  <c r="G3" i="11"/>
  <c r="H3" i="11"/>
  <c r="I3" i="11"/>
  <c r="J3" i="11"/>
  <c r="K3" i="11"/>
  <c r="L3" i="11"/>
  <c r="M3" i="11"/>
  <c r="N3" i="11"/>
  <c r="B3" i="11"/>
  <c r="A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B25" i="11"/>
  <c r="B36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B37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B38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B39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A37" i="11"/>
  <c r="A38" i="11"/>
  <c r="A39" i="11"/>
  <c r="A36" i="11"/>
  <c r="A34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B27" i="11"/>
  <c r="C27" i="11"/>
  <c r="C30" i="11" s="1"/>
  <c r="C31" i="11" s="1"/>
  <c r="D27" i="11"/>
  <c r="E27" i="11"/>
  <c r="F27" i="11"/>
  <c r="G27" i="11"/>
  <c r="H27" i="11"/>
  <c r="I27" i="11"/>
  <c r="J27" i="11"/>
  <c r="K27" i="11"/>
  <c r="L27" i="11"/>
  <c r="M27" i="11"/>
  <c r="N27" i="11"/>
  <c r="B28" i="11"/>
  <c r="D28" i="11"/>
  <c r="E28" i="11"/>
  <c r="F28" i="11"/>
  <c r="G28" i="11"/>
  <c r="H28" i="11"/>
  <c r="I28" i="11"/>
  <c r="J28" i="11"/>
  <c r="K28" i="11"/>
  <c r="L28" i="11"/>
  <c r="M28" i="11"/>
  <c r="N28" i="11"/>
  <c r="B29" i="11"/>
  <c r="D29" i="11"/>
  <c r="D30" i="11" s="1"/>
  <c r="E29" i="11"/>
  <c r="F29" i="11"/>
  <c r="G29" i="11"/>
  <c r="H29" i="11"/>
  <c r="I29" i="11"/>
  <c r="J29" i="11"/>
  <c r="K29" i="11"/>
  <c r="K30" i="11" s="1"/>
  <c r="K31" i="11" s="1"/>
  <c r="L29" i="11"/>
  <c r="L30" i="11" s="1"/>
  <c r="M29" i="11"/>
  <c r="M30" i="11" s="1"/>
  <c r="N29" i="11"/>
  <c r="A27" i="11"/>
  <c r="A28" i="11"/>
  <c r="A29" i="11"/>
  <c r="A26" i="11"/>
  <c r="A2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A16" i="11"/>
  <c r="A17" i="11"/>
  <c r="A18" i="11"/>
  <c r="A15" i="11"/>
  <c r="A13" i="11"/>
  <c r="B4" i="11"/>
  <c r="C4" i="11"/>
  <c r="D4" i="11"/>
  <c r="E4" i="11"/>
  <c r="F4" i="11"/>
  <c r="G4" i="11"/>
  <c r="H4" i="11"/>
  <c r="I4" i="11"/>
  <c r="K4" i="11"/>
  <c r="L4" i="11"/>
  <c r="M4" i="11"/>
  <c r="N4" i="11"/>
  <c r="B5" i="11"/>
  <c r="C5" i="11"/>
  <c r="D5" i="11"/>
  <c r="E5" i="11"/>
  <c r="F5" i="11"/>
  <c r="G5" i="11"/>
  <c r="H5" i="11"/>
  <c r="I5" i="11"/>
  <c r="K5" i="11"/>
  <c r="L5" i="11"/>
  <c r="M5" i="11"/>
  <c r="N5" i="11"/>
  <c r="B6" i="11"/>
  <c r="C6" i="11"/>
  <c r="D6" i="11"/>
  <c r="E6" i="11"/>
  <c r="F6" i="11"/>
  <c r="G6" i="11"/>
  <c r="H6" i="11"/>
  <c r="I6" i="11"/>
  <c r="K6" i="11"/>
  <c r="L6" i="11"/>
  <c r="M6" i="11"/>
  <c r="N6" i="11"/>
  <c r="B7" i="11"/>
  <c r="C7" i="11"/>
  <c r="D7" i="11"/>
  <c r="E7" i="11"/>
  <c r="F7" i="11"/>
  <c r="G7" i="11"/>
  <c r="H7" i="11"/>
  <c r="I7" i="11"/>
  <c r="K7" i="11"/>
  <c r="L7" i="11"/>
  <c r="M7" i="11"/>
  <c r="N7" i="11"/>
  <c r="A5" i="11"/>
  <c r="A6" i="11"/>
  <c r="A7" i="11"/>
  <c r="A4" i="11"/>
  <c r="A2" i="11"/>
  <c r="J30" i="11" l="1"/>
  <c r="J31" i="11" s="1"/>
  <c r="H30" i="11"/>
  <c r="E30" i="11"/>
  <c r="I30" i="11"/>
  <c r="I31" i="11" s="1"/>
  <c r="G30" i="11"/>
  <c r="G31" i="11" s="1"/>
  <c r="N30" i="11"/>
  <c r="N31" i="11" s="1"/>
  <c r="F30" i="11"/>
  <c r="F31" i="11" s="1"/>
  <c r="H31" i="11"/>
  <c r="L31" i="11"/>
  <c r="D31" i="11"/>
  <c r="B30" i="11"/>
  <c r="B31" i="11" s="1"/>
  <c r="K40" i="11"/>
  <c r="K41" i="11" s="1"/>
  <c r="G40" i="11"/>
  <c r="G41" i="11" s="1"/>
  <c r="C40" i="11"/>
  <c r="C41" i="11" s="1"/>
  <c r="N40" i="11"/>
  <c r="N41" i="11" s="1"/>
  <c r="B40" i="11"/>
  <c r="B41" i="11" s="1"/>
  <c r="J40" i="11"/>
  <c r="J41" i="11" s="1"/>
  <c r="F40" i="11"/>
  <c r="F41" i="11" s="1"/>
  <c r="M31" i="11"/>
  <c r="E31" i="11"/>
  <c r="L40" i="11"/>
  <c r="L41" i="11" s="1"/>
  <c r="H40" i="11"/>
  <c r="H41" i="11" s="1"/>
  <c r="D40" i="11"/>
  <c r="D41" i="11" s="1"/>
  <c r="M40" i="11"/>
  <c r="M41" i="11" s="1"/>
  <c r="I40" i="11"/>
  <c r="I41" i="11" s="1"/>
  <c r="E40" i="11"/>
  <c r="E41" i="11" s="1"/>
  <c r="J594" i="1"/>
  <c r="I594" i="1"/>
  <c r="H594" i="1"/>
  <c r="G594" i="1"/>
  <c r="F594" i="1"/>
  <c r="E594" i="1"/>
  <c r="D594" i="1"/>
  <c r="C594" i="1"/>
  <c r="E590" i="1"/>
  <c r="D590" i="1"/>
  <c r="C590" i="1"/>
  <c r="J589" i="1"/>
  <c r="J590" i="1" s="1"/>
  <c r="I589" i="1"/>
  <c r="I590" i="1" s="1"/>
  <c r="H589" i="1"/>
  <c r="H590" i="1" s="1"/>
  <c r="G589" i="1"/>
  <c r="G590" i="1" s="1"/>
  <c r="F589" i="1"/>
  <c r="F590" i="1" s="1"/>
  <c r="E588" i="1"/>
  <c r="D588" i="1"/>
  <c r="C588" i="1"/>
  <c r="J586" i="1"/>
  <c r="I586" i="1"/>
  <c r="H586" i="1"/>
  <c r="J583" i="1"/>
  <c r="I583" i="1"/>
  <c r="H583" i="1"/>
  <c r="E581" i="1"/>
  <c r="D581" i="1"/>
  <c r="C581" i="1"/>
  <c r="G580" i="1"/>
  <c r="G581" i="1" s="1"/>
  <c r="F580" i="1"/>
  <c r="F581" i="1" s="1"/>
  <c r="J579" i="1"/>
  <c r="I579" i="1"/>
  <c r="H579" i="1"/>
  <c r="E577" i="1"/>
  <c r="D577" i="1"/>
  <c r="C577" i="1"/>
  <c r="G576" i="1"/>
  <c r="G577" i="1" s="1"/>
  <c r="F576" i="1"/>
  <c r="F577" i="1" s="1"/>
  <c r="J575" i="1"/>
  <c r="I575" i="1"/>
  <c r="H575" i="1"/>
  <c r="E573" i="1"/>
  <c r="D573" i="1"/>
  <c r="C573" i="1"/>
  <c r="G572" i="1"/>
  <c r="G573" i="1" s="1"/>
  <c r="F572" i="1"/>
  <c r="F573" i="1" s="1"/>
  <c r="E567" i="1"/>
  <c r="D567" i="1"/>
  <c r="C567" i="1"/>
  <c r="J566" i="1"/>
  <c r="J567" i="1" s="1"/>
  <c r="I566" i="1"/>
  <c r="I567" i="1" s="1"/>
  <c r="H566" i="1"/>
  <c r="H567" i="1" s="1"/>
  <c r="E565" i="1"/>
  <c r="D565" i="1"/>
  <c r="C565" i="1"/>
  <c r="E563" i="1"/>
  <c r="D563" i="1"/>
  <c r="C563" i="1"/>
  <c r="E561" i="1"/>
  <c r="D561" i="1"/>
  <c r="C561" i="1"/>
  <c r="J426" i="1"/>
  <c r="I426" i="1"/>
  <c r="H426" i="1"/>
  <c r="G426" i="1"/>
  <c r="F426" i="1"/>
  <c r="E426" i="1"/>
  <c r="D426" i="1"/>
  <c r="C426" i="1"/>
  <c r="E422" i="1"/>
  <c r="D422" i="1"/>
  <c r="C422" i="1"/>
  <c r="E420" i="1"/>
  <c r="D420" i="1"/>
  <c r="C420" i="1"/>
  <c r="J418" i="1"/>
  <c r="I418" i="1"/>
  <c r="H418" i="1"/>
  <c r="J415" i="1"/>
  <c r="I415" i="1"/>
  <c r="H415" i="1"/>
  <c r="E413" i="1"/>
  <c r="D413" i="1"/>
  <c r="C413" i="1"/>
  <c r="J411" i="1"/>
  <c r="I411" i="1"/>
  <c r="H411" i="1"/>
  <c r="E409" i="1"/>
  <c r="D409" i="1"/>
  <c r="C409" i="1"/>
  <c r="J407" i="1"/>
  <c r="I407" i="1"/>
  <c r="H407" i="1"/>
  <c r="E405" i="1"/>
  <c r="D405" i="1"/>
  <c r="C405" i="1"/>
  <c r="E399" i="1"/>
  <c r="D399" i="1"/>
  <c r="C399" i="1"/>
  <c r="E397" i="1"/>
  <c r="D397" i="1"/>
  <c r="C397" i="1"/>
  <c r="E395" i="1"/>
  <c r="D395" i="1"/>
  <c r="C395" i="1"/>
  <c r="E393" i="1"/>
  <c r="D393" i="1"/>
  <c r="C393" i="1"/>
  <c r="J370" i="1"/>
  <c r="I370" i="1"/>
  <c r="H370" i="1"/>
  <c r="G370" i="1"/>
  <c r="F370" i="1"/>
  <c r="E370" i="1"/>
  <c r="D370" i="1"/>
  <c r="C370" i="1"/>
  <c r="E366" i="1"/>
  <c r="D366" i="1"/>
  <c r="C366" i="1"/>
  <c r="E364" i="1"/>
  <c r="D364" i="1"/>
  <c r="C364" i="1"/>
  <c r="J362" i="1"/>
  <c r="I362" i="1"/>
  <c r="H362" i="1"/>
  <c r="J359" i="1"/>
  <c r="I359" i="1"/>
  <c r="H359" i="1"/>
  <c r="E357" i="1"/>
  <c r="D357" i="1"/>
  <c r="C357" i="1"/>
  <c r="J355" i="1"/>
  <c r="I355" i="1"/>
  <c r="H355" i="1"/>
  <c r="E353" i="1"/>
  <c r="D353" i="1"/>
  <c r="C353" i="1"/>
  <c r="J351" i="1"/>
  <c r="I351" i="1"/>
  <c r="H351" i="1"/>
  <c r="E349" i="1"/>
  <c r="D349" i="1"/>
  <c r="C349" i="1"/>
  <c r="E343" i="1"/>
  <c r="D343" i="1"/>
  <c r="C343" i="1"/>
  <c r="E341" i="1"/>
  <c r="D341" i="1"/>
  <c r="C341" i="1"/>
  <c r="E339" i="1"/>
  <c r="D339" i="1"/>
  <c r="C339" i="1"/>
  <c r="E337" i="1"/>
  <c r="D337" i="1"/>
  <c r="C337" i="1"/>
  <c r="J538" i="1"/>
  <c r="I538" i="1"/>
  <c r="H538" i="1"/>
  <c r="G538" i="1"/>
  <c r="F538" i="1"/>
  <c r="E538" i="1"/>
  <c r="D538" i="1"/>
  <c r="C538" i="1"/>
  <c r="E534" i="1"/>
  <c r="D534" i="1"/>
  <c r="C534" i="1"/>
  <c r="E532" i="1"/>
  <c r="D532" i="1"/>
  <c r="C532" i="1"/>
  <c r="J530" i="1"/>
  <c r="I530" i="1"/>
  <c r="H530" i="1"/>
  <c r="J527" i="1"/>
  <c r="I527" i="1"/>
  <c r="H527" i="1"/>
  <c r="E525" i="1"/>
  <c r="D525" i="1"/>
  <c r="C525" i="1"/>
  <c r="J523" i="1"/>
  <c r="I523" i="1"/>
  <c r="H523" i="1"/>
  <c r="E521" i="1"/>
  <c r="D521" i="1"/>
  <c r="C521" i="1"/>
  <c r="J519" i="1"/>
  <c r="I519" i="1"/>
  <c r="H519" i="1"/>
  <c r="E517" i="1"/>
  <c r="D517" i="1"/>
  <c r="C517" i="1"/>
  <c r="E511" i="1"/>
  <c r="D511" i="1"/>
  <c r="C511" i="1"/>
  <c r="E509" i="1"/>
  <c r="D509" i="1"/>
  <c r="C509" i="1"/>
  <c r="E507" i="1"/>
  <c r="D507" i="1"/>
  <c r="C507" i="1"/>
  <c r="E505" i="1"/>
  <c r="D505" i="1"/>
  <c r="C505" i="1"/>
  <c r="J706" i="1"/>
  <c r="I706" i="1"/>
  <c r="H706" i="1"/>
  <c r="G706" i="1"/>
  <c r="F706" i="1"/>
  <c r="E706" i="1"/>
  <c r="D706" i="1"/>
  <c r="C706" i="1"/>
  <c r="E702" i="1"/>
  <c r="D702" i="1"/>
  <c r="C702" i="1"/>
  <c r="E700" i="1"/>
  <c r="D700" i="1"/>
  <c r="C700" i="1"/>
  <c r="J698" i="1"/>
  <c r="I698" i="1"/>
  <c r="H698" i="1"/>
  <c r="J695" i="1"/>
  <c r="I695" i="1"/>
  <c r="H695" i="1"/>
  <c r="E693" i="1"/>
  <c r="D693" i="1"/>
  <c r="C693" i="1"/>
  <c r="J691" i="1"/>
  <c r="I691" i="1"/>
  <c r="H691" i="1"/>
  <c r="E689" i="1"/>
  <c r="D689" i="1"/>
  <c r="C689" i="1"/>
  <c r="J687" i="1"/>
  <c r="I687" i="1"/>
  <c r="H687" i="1"/>
  <c r="E685" i="1"/>
  <c r="D685" i="1"/>
  <c r="C685" i="1"/>
  <c r="E679" i="1"/>
  <c r="D679" i="1"/>
  <c r="C679" i="1"/>
  <c r="E677" i="1"/>
  <c r="D677" i="1"/>
  <c r="C677" i="1"/>
  <c r="E675" i="1"/>
  <c r="D675" i="1"/>
  <c r="C675" i="1"/>
  <c r="E673" i="1"/>
  <c r="D673" i="1"/>
  <c r="C673" i="1"/>
  <c r="J650" i="1"/>
  <c r="I650" i="1"/>
  <c r="H650" i="1"/>
  <c r="G650" i="1"/>
  <c r="F650" i="1"/>
  <c r="E650" i="1"/>
  <c r="D650" i="1"/>
  <c r="C650" i="1"/>
  <c r="E646" i="1"/>
  <c r="D646" i="1"/>
  <c r="C646" i="1"/>
  <c r="E644" i="1"/>
  <c r="D644" i="1"/>
  <c r="C644" i="1"/>
  <c r="J642" i="1"/>
  <c r="I642" i="1"/>
  <c r="H642" i="1"/>
  <c r="J639" i="1"/>
  <c r="I639" i="1"/>
  <c r="H639" i="1"/>
  <c r="E637" i="1"/>
  <c r="D637" i="1"/>
  <c r="C637" i="1"/>
  <c r="J635" i="1"/>
  <c r="I635" i="1"/>
  <c r="H635" i="1"/>
  <c r="E633" i="1"/>
  <c r="D633" i="1"/>
  <c r="C633" i="1"/>
  <c r="J631" i="1"/>
  <c r="I631" i="1"/>
  <c r="H631" i="1"/>
  <c r="E629" i="1"/>
  <c r="D629" i="1"/>
  <c r="C629" i="1"/>
  <c r="E623" i="1"/>
  <c r="D623" i="1"/>
  <c r="C623" i="1"/>
  <c r="E621" i="1"/>
  <c r="D621" i="1"/>
  <c r="C621" i="1"/>
  <c r="E619" i="1"/>
  <c r="D619" i="1"/>
  <c r="C619" i="1"/>
  <c r="E617" i="1"/>
  <c r="D617" i="1"/>
  <c r="C617" i="1"/>
  <c r="J762" i="1"/>
  <c r="I762" i="1"/>
  <c r="H762" i="1"/>
  <c r="G762" i="1"/>
  <c r="F762" i="1"/>
  <c r="E762" i="1"/>
  <c r="D762" i="1"/>
  <c r="C762" i="1"/>
  <c r="E758" i="1"/>
  <c r="D758" i="1"/>
  <c r="C758" i="1"/>
  <c r="E756" i="1"/>
  <c r="D756" i="1"/>
  <c r="C756" i="1"/>
  <c r="J754" i="1"/>
  <c r="I754" i="1"/>
  <c r="H754" i="1"/>
  <c r="J751" i="1"/>
  <c r="I751" i="1"/>
  <c r="H751" i="1"/>
  <c r="E749" i="1"/>
  <c r="D749" i="1"/>
  <c r="C749" i="1"/>
  <c r="J747" i="1"/>
  <c r="I747" i="1"/>
  <c r="H747" i="1"/>
  <c r="E745" i="1"/>
  <c r="D745" i="1"/>
  <c r="C745" i="1"/>
  <c r="J743" i="1"/>
  <c r="I743" i="1"/>
  <c r="H743" i="1"/>
  <c r="E741" i="1"/>
  <c r="D741" i="1"/>
  <c r="C741" i="1"/>
  <c r="E735" i="1"/>
  <c r="D735" i="1"/>
  <c r="C735" i="1"/>
  <c r="E733" i="1"/>
  <c r="D733" i="1"/>
  <c r="C733" i="1"/>
  <c r="E731" i="1"/>
  <c r="D731" i="1"/>
  <c r="C731" i="1"/>
  <c r="E729" i="1"/>
  <c r="D729" i="1"/>
  <c r="C729" i="1"/>
  <c r="J314" i="1"/>
  <c r="I314" i="1"/>
  <c r="H314" i="1"/>
  <c r="G314" i="1"/>
  <c r="F314" i="1"/>
  <c r="E314" i="1"/>
  <c r="D314" i="1"/>
  <c r="C314" i="1"/>
  <c r="E310" i="1"/>
  <c r="D310" i="1"/>
  <c r="C310" i="1"/>
  <c r="E308" i="1"/>
  <c r="D308" i="1"/>
  <c r="C308" i="1"/>
  <c r="J306" i="1"/>
  <c r="I306" i="1"/>
  <c r="H306" i="1"/>
  <c r="J303" i="1"/>
  <c r="I303" i="1"/>
  <c r="H303" i="1"/>
  <c r="E301" i="1"/>
  <c r="D301" i="1"/>
  <c r="C301" i="1"/>
  <c r="J299" i="1"/>
  <c r="I299" i="1"/>
  <c r="H299" i="1"/>
  <c r="E297" i="1"/>
  <c r="D297" i="1"/>
  <c r="C297" i="1"/>
  <c r="J295" i="1"/>
  <c r="I295" i="1"/>
  <c r="H295" i="1"/>
  <c r="E293" i="1"/>
  <c r="D293" i="1"/>
  <c r="C293" i="1"/>
  <c r="E287" i="1"/>
  <c r="D287" i="1"/>
  <c r="C287" i="1"/>
  <c r="E285" i="1"/>
  <c r="D285" i="1"/>
  <c r="C285" i="1"/>
  <c r="E283" i="1"/>
  <c r="D283" i="1"/>
  <c r="C283" i="1"/>
  <c r="E281" i="1"/>
  <c r="D281" i="1"/>
  <c r="C281" i="1"/>
  <c r="J482" i="1"/>
  <c r="I482" i="1"/>
  <c r="H482" i="1"/>
  <c r="G482" i="1"/>
  <c r="F482" i="1"/>
  <c r="E482" i="1"/>
  <c r="D482" i="1"/>
  <c r="C482" i="1"/>
  <c r="E478" i="1"/>
  <c r="D478" i="1"/>
  <c r="C478" i="1"/>
  <c r="E476" i="1"/>
  <c r="D476" i="1"/>
  <c r="C476" i="1"/>
  <c r="J474" i="1"/>
  <c r="I474" i="1"/>
  <c r="H474" i="1"/>
  <c r="J471" i="1"/>
  <c r="I471" i="1"/>
  <c r="H471" i="1"/>
  <c r="E469" i="1"/>
  <c r="D469" i="1"/>
  <c r="C469" i="1"/>
  <c r="J467" i="1"/>
  <c r="I467" i="1"/>
  <c r="H467" i="1"/>
  <c r="E465" i="1"/>
  <c r="D465" i="1"/>
  <c r="C465" i="1"/>
  <c r="J463" i="1"/>
  <c r="I463" i="1"/>
  <c r="H463" i="1"/>
  <c r="E461" i="1"/>
  <c r="D461" i="1"/>
  <c r="C461" i="1"/>
  <c r="E455" i="1"/>
  <c r="D455" i="1"/>
  <c r="C455" i="1"/>
  <c r="E453" i="1"/>
  <c r="D453" i="1"/>
  <c r="C453" i="1"/>
  <c r="E451" i="1"/>
  <c r="D451" i="1"/>
  <c r="C451" i="1"/>
  <c r="E449" i="1"/>
  <c r="D449" i="1"/>
  <c r="C449" i="1"/>
  <c r="J146" i="1"/>
  <c r="I146" i="1"/>
  <c r="H146" i="1"/>
  <c r="G146" i="1"/>
  <c r="F146" i="1"/>
  <c r="E146" i="1"/>
  <c r="D146" i="1"/>
  <c r="C146" i="1"/>
  <c r="E142" i="1"/>
  <c r="D142" i="1"/>
  <c r="C142" i="1"/>
  <c r="E140" i="1"/>
  <c r="D140" i="1"/>
  <c r="C140" i="1"/>
  <c r="J138" i="1"/>
  <c r="I138" i="1"/>
  <c r="H138" i="1"/>
  <c r="J135" i="1"/>
  <c r="I135" i="1"/>
  <c r="H135" i="1"/>
  <c r="E133" i="1"/>
  <c r="D133" i="1"/>
  <c r="C133" i="1"/>
  <c r="J131" i="1"/>
  <c r="I131" i="1"/>
  <c r="H131" i="1"/>
  <c r="E129" i="1"/>
  <c r="D129" i="1"/>
  <c r="C129" i="1"/>
  <c r="J127" i="1"/>
  <c r="I127" i="1"/>
  <c r="H127" i="1"/>
  <c r="E125" i="1"/>
  <c r="D125" i="1"/>
  <c r="C125" i="1"/>
  <c r="E119" i="1"/>
  <c r="D119" i="1"/>
  <c r="C119" i="1"/>
  <c r="E117" i="1"/>
  <c r="D117" i="1"/>
  <c r="C117" i="1"/>
  <c r="E115" i="1"/>
  <c r="D115" i="1"/>
  <c r="C115" i="1"/>
  <c r="E113" i="1"/>
  <c r="D113" i="1"/>
  <c r="C113" i="1"/>
  <c r="J168" i="1"/>
  <c r="J169" i="1" s="1"/>
  <c r="J112" i="1" s="1"/>
  <c r="J113" i="1" s="1"/>
  <c r="J170" i="1"/>
  <c r="J171" i="1" s="1"/>
  <c r="J114" i="1" s="1"/>
  <c r="J115" i="1" s="1"/>
  <c r="J450" i="1" s="1"/>
  <c r="J451" i="1" s="1"/>
  <c r="J282" i="1" s="1"/>
  <c r="J283" i="1" s="1"/>
  <c r="J731" i="1" s="1"/>
  <c r="J618" i="1" s="1"/>
  <c r="J619" i="1" s="1"/>
  <c r="J674" i="1" s="1"/>
  <c r="J675" i="1" s="1"/>
  <c r="J506" i="1" s="1"/>
  <c r="J507" i="1" s="1"/>
  <c r="J338" i="1" s="1"/>
  <c r="J339" i="1" s="1"/>
  <c r="J394" i="1" s="1"/>
  <c r="J395" i="1" s="1"/>
  <c r="J172" i="1"/>
  <c r="J173" i="1" s="1"/>
  <c r="J116" i="1" s="1"/>
  <c r="J117" i="1" s="1"/>
  <c r="J452" i="1" s="1"/>
  <c r="J453" i="1" s="1"/>
  <c r="J284" i="1" s="1"/>
  <c r="J285" i="1" s="1"/>
  <c r="J733" i="1" s="1"/>
  <c r="J620" i="1" s="1"/>
  <c r="J621" i="1" s="1"/>
  <c r="J676" i="1" s="1"/>
  <c r="J677" i="1" s="1"/>
  <c r="J508" i="1" s="1"/>
  <c r="J509" i="1" s="1"/>
  <c r="J340" i="1" s="1"/>
  <c r="J341" i="1" s="1"/>
  <c r="J396" i="1" s="1"/>
  <c r="J397" i="1" s="1"/>
  <c r="J174" i="1"/>
  <c r="J175" i="1" s="1"/>
  <c r="J118" i="1" s="1"/>
  <c r="J119" i="1" s="1"/>
  <c r="J454" i="1" s="1"/>
  <c r="J455" i="1" s="1"/>
  <c r="J286" i="1" s="1"/>
  <c r="J287" i="1" s="1"/>
  <c r="J735" i="1" s="1"/>
  <c r="J622" i="1" s="1"/>
  <c r="J623" i="1" s="1"/>
  <c r="J678" i="1" s="1"/>
  <c r="J679" i="1" s="1"/>
  <c r="J510" i="1" s="1"/>
  <c r="J511" i="1" s="1"/>
  <c r="J342" i="1" s="1"/>
  <c r="J343" i="1" s="1"/>
  <c r="J398" i="1" s="1"/>
  <c r="J399" i="1" s="1"/>
  <c r="J183" i="1"/>
  <c r="J187" i="1"/>
  <c r="J191" i="1"/>
  <c r="J194" i="1"/>
  <c r="J195" i="1"/>
  <c r="J196" i="1" s="1"/>
  <c r="J139" i="1" s="1"/>
  <c r="J140" i="1" s="1"/>
  <c r="J475" i="1" s="1"/>
  <c r="J476" i="1" s="1"/>
  <c r="J307" i="1" s="1"/>
  <c r="J308" i="1" s="1"/>
  <c r="J755" i="1" s="1"/>
  <c r="J756" i="1" s="1"/>
  <c r="J643" i="1" s="1"/>
  <c r="J644" i="1" s="1"/>
  <c r="J699" i="1" s="1"/>
  <c r="J700" i="1" s="1"/>
  <c r="J531" i="1" s="1"/>
  <c r="J532" i="1" s="1"/>
  <c r="J363" i="1" s="1"/>
  <c r="J364" i="1" s="1"/>
  <c r="J419" i="1" s="1"/>
  <c r="J420" i="1" s="1"/>
  <c r="J197" i="1"/>
  <c r="J198" i="1" s="1"/>
  <c r="J141" i="1" s="1"/>
  <c r="J142" i="1" s="1"/>
  <c r="J477" i="1" s="1"/>
  <c r="J478" i="1" s="1"/>
  <c r="J309" i="1" s="1"/>
  <c r="J310" i="1" s="1"/>
  <c r="J757" i="1" s="1"/>
  <c r="J758" i="1" s="1"/>
  <c r="J645" i="1" s="1"/>
  <c r="J646" i="1" s="1"/>
  <c r="J701" i="1" s="1"/>
  <c r="J702" i="1" s="1"/>
  <c r="J533" i="1" s="1"/>
  <c r="J534" i="1" s="1"/>
  <c r="J365" i="1" s="1"/>
  <c r="J366" i="1" s="1"/>
  <c r="J421" i="1" s="1"/>
  <c r="J422" i="1" s="1"/>
  <c r="J258" i="1"/>
  <c r="J254" i="1"/>
  <c r="J252" i="1"/>
  <c r="J250" i="1"/>
  <c r="J247" i="1"/>
  <c r="J243" i="1"/>
  <c r="J239" i="1"/>
  <c r="J231" i="1"/>
  <c r="J229" i="1"/>
  <c r="J227" i="1"/>
  <c r="J225" i="1"/>
  <c r="J90" i="1"/>
  <c r="J86" i="1"/>
  <c r="J84" i="1"/>
  <c r="J82" i="1"/>
  <c r="J79" i="1"/>
  <c r="J75" i="1"/>
  <c r="J71" i="1"/>
  <c r="J63" i="1"/>
  <c r="J61" i="1"/>
  <c r="J59" i="1"/>
  <c r="J57" i="1"/>
  <c r="D147" i="1" l="1"/>
  <c r="D148" i="1" s="1"/>
  <c r="E483" i="1"/>
  <c r="E484" i="1" s="1"/>
  <c r="C371" i="1"/>
  <c r="C372" i="1" s="1"/>
  <c r="D427" i="1"/>
  <c r="D428" i="1" s="1"/>
  <c r="E595" i="1"/>
  <c r="E596" i="1" s="1"/>
  <c r="E147" i="1"/>
  <c r="E148" i="1" s="1"/>
  <c r="D371" i="1"/>
  <c r="D372" i="1" s="1"/>
  <c r="C539" i="1"/>
  <c r="C540" i="1" s="1"/>
  <c r="E427" i="1"/>
  <c r="E428" i="1" s="1"/>
  <c r="E371" i="1"/>
  <c r="E372" i="1" s="1"/>
  <c r="E539" i="1"/>
  <c r="E540" i="1" s="1"/>
  <c r="C763" i="1"/>
  <c r="C764" i="1" s="1"/>
  <c r="D651" i="1"/>
  <c r="D652" i="1" s="1"/>
  <c r="E651" i="1"/>
  <c r="E652" i="1" s="1"/>
  <c r="C707" i="1"/>
  <c r="C708" i="1" s="1"/>
  <c r="C651" i="1"/>
  <c r="C652" i="1" s="1"/>
  <c r="D763" i="1"/>
  <c r="D764" i="1" s="1"/>
  <c r="D315" i="1"/>
  <c r="D316" i="1" s="1"/>
  <c r="D539" i="1"/>
  <c r="D540" i="1" s="1"/>
  <c r="D707" i="1"/>
  <c r="D708" i="1" s="1"/>
  <c r="E707" i="1"/>
  <c r="E708" i="1" s="1"/>
  <c r="C315" i="1"/>
  <c r="C316" i="1" s="1"/>
  <c r="C483" i="1"/>
  <c r="C484" i="1" s="1"/>
  <c r="E763" i="1"/>
  <c r="E764" i="1" s="1"/>
  <c r="C595" i="1"/>
  <c r="C596" i="1" s="1"/>
  <c r="C147" i="1"/>
  <c r="C148" i="1" s="1"/>
  <c r="D483" i="1"/>
  <c r="D484" i="1" s="1"/>
  <c r="E315" i="1"/>
  <c r="E316" i="1" s="1"/>
  <c r="C427" i="1"/>
  <c r="C428" i="1" s="1"/>
  <c r="D595" i="1"/>
  <c r="D596" i="1" s="1"/>
  <c r="P31" i="11"/>
  <c r="J560" i="1"/>
  <c r="J561" i="1" s="1"/>
  <c r="J562" i="1"/>
  <c r="J563" i="1" s="1"/>
  <c r="J564" i="1"/>
  <c r="J565" i="1" s="1"/>
  <c r="J587" i="1"/>
  <c r="J588" i="1" s="1"/>
  <c r="J147" i="1"/>
  <c r="J148" i="1" s="1"/>
  <c r="J448" i="1"/>
  <c r="J449" i="1" s="1"/>
  <c r="J280" i="1"/>
  <c r="J281" i="1" s="1"/>
  <c r="J483" i="1"/>
  <c r="J484" i="1" s="1"/>
  <c r="J203" i="1"/>
  <c r="J204" i="1" s="1"/>
  <c r="J259" i="1"/>
  <c r="J260" i="1" s="1"/>
  <c r="J91" i="1"/>
  <c r="J92" i="1" s="1"/>
  <c r="J35" i="1"/>
  <c r="J36" i="1" s="1"/>
  <c r="J595" i="1" l="1"/>
  <c r="J596" i="1" s="1"/>
  <c r="J315" i="1"/>
  <c r="J316" i="1" s="1"/>
  <c r="J728" i="1"/>
  <c r="J729" i="1" s="1"/>
  <c r="J13" i="1"/>
  <c r="J14" i="1" s="1"/>
  <c r="J26" i="1"/>
  <c r="J22" i="1"/>
  <c r="J19" i="1"/>
  <c r="J16" i="1"/>
  <c r="J24" i="1" s="1"/>
  <c r="J9" i="1"/>
  <c r="J11" i="1"/>
  <c r="J7" i="1"/>
  <c r="I59" i="1"/>
  <c r="J616" i="1" l="1"/>
  <c r="J617" i="1" s="1"/>
  <c r="J763" i="1"/>
  <c r="J764" i="1" s="1"/>
  <c r="J30" i="1"/>
  <c r="J34" i="1"/>
  <c r="J28" i="1"/>
  <c r="D67" i="10"/>
  <c r="E67" i="10"/>
  <c r="F67" i="10"/>
  <c r="G67" i="10"/>
  <c r="H67" i="10"/>
  <c r="I67" i="10"/>
  <c r="C67" i="10"/>
  <c r="C7" i="10"/>
  <c r="C55" i="10" s="1"/>
  <c r="D7" i="10"/>
  <c r="D51" i="10" s="1"/>
  <c r="E7" i="10"/>
  <c r="E51" i="10" s="1"/>
  <c r="F7" i="10"/>
  <c r="F51" i="10" s="1"/>
  <c r="G7" i="10"/>
  <c r="G51" i="10" s="1"/>
  <c r="H7" i="10"/>
  <c r="H51" i="10" s="1"/>
  <c r="I7" i="10"/>
  <c r="I51" i="10" s="1"/>
  <c r="D2" i="10"/>
  <c r="E2" i="10"/>
  <c r="F2" i="10"/>
  <c r="G2" i="10"/>
  <c r="H2" i="10"/>
  <c r="I2" i="10"/>
  <c r="D3" i="10"/>
  <c r="D28" i="10" s="1"/>
  <c r="E3" i="10"/>
  <c r="E28" i="10" s="1"/>
  <c r="F3" i="10"/>
  <c r="F26" i="10" s="1"/>
  <c r="G3" i="10"/>
  <c r="G28" i="10" s="1"/>
  <c r="H3" i="10"/>
  <c r="H28" i="10" s="1"/>
  <c r="I3" i="10"/>
  <c r="I28" i="10" s="1"/>
  <c r="D4" i="10"/>
  <c r="D32" i="10" s="1"/>
  <c r="E4" i="10"/>
  <c r="E32" i="10" s="1"/>
  <c r="F4" i="10"/>
  <c r="F34" i="10" s="1"/>
  <c r="G4" i="10"/>
  <c r="G32" i="10" s="1"/>
  <c r="H4" i="10"/>
  <c r="H34" i="10" s="1"/>
  <c r="I4" i="10"/>
  <c r="I34" i="10" s="1"/>
  <c r="D5" i="10"/>
  <c r="D42" i="10" s="1"/>
  <c r="E5" i="10"/>
  <c r="E40" i="10" s="1"/>
  <c r="F5" i="10"/>
  <c r="F40" i="10" s="1"/>
  <c r="G5" i="10"/>
  <c r="G40" i="10" s="1"/>
  <c r="H5" i="10"/>
  <c r="I5" i="10"/>
  <c r="I42" i="10" s="1"/>
  <c r="D6" i="10"/>
  <c r="D38" i="10" s="1"/>
  <c r="E6" i="10"/>
  <c r="E36" i="10" s="1"/>
  <c r="F6" i="10"/>
  <c r="F38" i="10" s="1"/>
  <c r="G6" i="10"/>
  <c r="G36" i="10" s="1"/>
  <c r="H6" i="10"/>
  <c r="H38" i="10" s="1"/>
  <c r="I6" i="10"/>
  <c r="I38" i="10" s="1"/>
  <c r="D8" i="10"/>
  <c r="E8" i="10"/>
  <c r="F8" i="10"/>
  <c r="G8" i="10"/>
  <c r="H8" i="10"/>
  <c r="I8" i="10"/>
  <c r="D9" i="10"/>
  <c r="E9" i="10"/>
  <c r="F9" i="10"/>
  <c r="G9" i="10"/>
  <c r="H9" i="10"/>
  <c r="I9" i="10"/>
  <c r="I30" i="10" s="1"/>
  <c r="D10" i="10"/>
  <c r="E10" i="10"/>
  <c r="F10" i="10"/>
  <c r="G10" i="10"/>
  <c r="H10" i="10"/>
  <c r="I10" i="10"/>
  <c r="D11" i="10"/>
  <c r="E11" i="10"/>
  <c r="F11" i="10"/>
  <c r="G11" i="10"/>
  <c r="H11" i="10"/>
  <c r="I11" i="10"/>
  <c r="D12" i="10"/>
  <c r="E12" i="10"/>
  <c r="F12" i="10"/>
  <c r="G12" i="10"/>
  <c r="G16" i="10" s="1"/>
  <c r="H12" i="10"/>
  <c r="I12" i="10"/>
  <c r="D13" i="10"/>
  <c r="E13" i="10"/>
  <c r="F13" i="10"/>
  <c r="G13" i="10"/>
  <c r="H13" i="10"/>
  <c r="I13" i="10"/>
  <c r="I17" i="10" s="1"/>
  <c r="D14" i="10"/>
  <c r="E14" i="10"/>
  <c r="F14" i="10"/>
  <c r="G14" i="10"/>
  <c r="H14" i="10"/>
  <c r="I14" i="10"/>
  <c r="D15" i="10"/>
  <c r="E15" i="10"/>
  <c r="F15" i="10"/>
  <c r="G15" i="10"/>
  <c r="H15" i="10"/>
  <c r="I15" i="10"/>
  <c r="C75" i="10"/>
  <c r="D75" i="10"/>
  <c r="D100" i="10" s="1"/>
  <c r="E75" i="10"/>
  <c r="E98" i="10" s="1"/>
  <c r="F75" i="10"/>
  <c r="F98" i="10" s="1"/>
  <c r="G75" i="10"/>
  <c r="G98" i="10" s="1"/>
  <c r="H75" i="10"/>
  <c r="H98" i="10" s="1"/>
  <c r="I75" i="10"/>
  <c r="I98" i="10" s="1"/>
  <c r="C76" i="10"/>
  <c r="C106" i="10" s="1"/>
  <c r="D76" i="10"/>
  <c r="D104" i="10" s="1"/>
  <c r="E76" i="10"/>
  <c r="E104" i="10" s="1"/>
  <c r="F76" i="10"/>
  <c r="F106" i="10" s="1"/>
  <c r="G76" i="10"/>
  <c r="G106" i="10" s="1"/>
  <c r="H76" i="10"/>
  <c r="H106" i="10" s="1"/>
  <c r="I76" i="10"/>
  <c r="I106" i="10" s="1"/>
  <c r="C77" i="10"/>
  <c r="C112" i="10" s="1"/>
  <c r="D77" i="10"/>
  <c r="D112" i="10" s="1"/>
  <c r="E77" i="10"/>
  <c r="E112" i="10" s="1"/>
  <c r="F77" i="10"/>
  <c r="F112" i="10" s="1"/>
  <c r="G77" i="10"/>
  <c r="G112" i="10" s="1"/>
  <c r="H77" i="10"/>
  <c r="H114" i="10" s="1"/>
  <c r="I77" i="10"/>
  <c r="I114" i="10" s="1"/>
  <c r="C78" i="10"/>
  <c r="C110" i="10" s="1"/>
  <c r="D78" i="10"/>
  <c r="D108" i="10" s="1"/>
  <c r="E78" i="10"/>
  <c r="E110" i="10" s="1"/>
  <c r="F78" i="10"/>
  <c r="F108" i="10" s="1"/>
  <c r="G78" i="10"/>
  <c r="G110" i="10" s="1"/>
  <c r="H78" i="10"/>
  <c r="I78" i="10"/>
  <c r="I110" i="10" s="1"/>
  <c r="C79" i="10"/>
  <c r="C126" i="10" s="1"/>
  <c r="D79" i="10"/>
  <c r="D126" i="10" s="1"/>
  <c r="E79" i="10"/>
  <c r="E126" i="10" s="1"/>
  <c r="F79" i="10"/>
  <c r="F126" i="10" s="1"/>
  <c r="G79" i="10"/>
  <c r="G123" i="10" s="1"/>
  <c r="H79" i="10"/>
  <c r="H123" i="10" s="1"/>
  <c r="I79" i="10"/>
  <c r="I123" i="10" s="1"/>
  <c r="C80" i="10"/>
  <c r="D80" i="10"/>
  <c r="E80" i="10"/>
  <c r="F80" i="10"/>
  <c r="G80" i="10"/>
  <c r="H80" i="10"/>
  <c r="I80" i="10"/>
  <c r="C81" i="10"/>
  <c r="D81" i="10"/>
  <c r="D102" i="10" s="1"/>
  <c r="E81" i="10"/>
  <c r="F81" i="10"/>
  <c r="G81" i="10"/>
  <c r="H81" i="10"/>
  <c r="I81" i="10"/>
  <c r="C82" i="10"/>
  <c r="D82" i="10"/>
  <c r="E82" i="10"/>
  <c r="F82" i="10"/>
  <c r="G82" i="10"/>
  <c r="H82" i="10"/>
  <c r="I82" i="10"/>
  <c r="C83" i="10"/>
  <c r="D83" i="10"/>
  <c r="E83" i="10"/>
  <c r="F83" i="10"/>
  <c r="G83" i="10"/>
  <c r="H83" i="10"/>
  <c r="I83" i="10"/>
  <c r="C84" i="10"/>
  <c r="C88" i="10" s="1"/>
  <c r="D84" i="10"/>
  <c r="D88" i="10" s="1"/>
  <c r="E84" i="10"/>
  <c r="E88" i="10" s="1"/>
  <c r="F84" i="10"/>
  <c r="G84" i="10"/>
  <c r="G88" i="10" s="1"/>
  <c r="G90" i="10" s="1"/>
  <c r="H84" i="10"/>
  <c r="H88" i="10" s="1"/>
  <c r="I84" i="10"/>
  <c r="I88" i="10" s="1"/>
  <c r="C85" i="10"/>
  <c r="C89" i="10" s="1"/>
  <c r="D85" i="10"/>
  <c r="D89" i="10" s="1"/>
  <c r="E85" i="10"/>
  <c r="E89" i="10" s="1"/>
  <c r="F85" i="10"/>
  <c r="G85" i="10"/>
  <c r="G89" i="10" s="1"/>
  <c r="H85" i="10"/>
  <c r="H89" i="10" s="1"/>
  <c r="I85" i="10"/>
  <c r="I89" i="10" s="1"/>
  <c r="C86" i="10"/>
  <c r="D86" i="10"/>
  <c r="E86" i="10"/>
  <c r="F86" i="10"/>
  <c r="G86" i="10"/>
  <c r="H86" i="10"/>
  <c r="I86" i="10"/>
  <c r="C87" i="10"/>
  <c r="D87" i="10"/>
  <c r="E87" i="10"/>
  <c r="F87" i="10"/>
  <c r="G87" i="10"/>
  <c r="H87" i="10"/>
  <c r="I87" i="10"/>
  <c r="D74" i="10"/>
  <c r="E74" i="10"/>
  <c r="F74" i="10"/>
  <c r="G74" i="10"/>
  <c r="H74" i="10"/>
  <c r="I74" i="10"/>
  <c r="C74" i="10"/>
  <c r="C143" i="10"/>
  <c r="D143" i="10"/>
  <c r="D166" i="10" s="1"/>
  <c r="E143" i="10"/>
  <c r="E168" i="10" s="1"/>
  <c r="F143" i="10"/>
  <c r="G143" i="10"/>
  <c r="H143" i="10"/>
  <c r="I143" i="10"/>
  <c r="C144" i="10"/>
  <c r="C174" i="10" s="1"/>
  <c r="D144" i="10"/>
  <c r="D172" i="10" s="1"/>
  <c r="E144" i="10"/>
  <c r="E174" i="10" s="1"/>
  <c r="F144" i="10"/>
  <c r="F172" i="10" s="1"/>
  <c r="G144" i="10"/>
  <c r="G174" i="10" s="1"/>
  <c r="H144" i="10"/>
  <c r="H174" i="10" s="1"/>
  <c r="I144" i="10"/>
  <c r="I174" i="10" s="1"/>
  <c r="C145" i="10"/>
  <c r="C180" i="10" s="1"/>
  <c r="D145" i="10"/>
  <c r="D182" i="10" s="1"/>
  <c r="E145" i="10"/>
  <c r="E182" i="10" s="1"/>
  <c r="F145" i="10"/>
  <c r="F180" i="10" s="1"/>
  <c r="G145" i="10"/>
  <c r="G180" i="10" s="1"/>
  <c r="H145" i="10"/>
  <c r="H182" i="10" s="1"/>
  <c r="I145" i="10"/>
  <c r="I182" i="10" s="1"/>
  <c r="C146" i="10"/>
  <c r="C178" i="10" s="1"/>
  <c r="D146" i="10"/>
  <c r="D176" i="10" s="1"/>
  <c r="E146" i="10"/>
  <c r="E178" i="10" s="1"/>
  <c r="F146" i="10"/>
  <c r="F178" i="10" s="1"/>
  <c r="G146" i="10"/>
  <c r="G178" i="10" s="1"/>
  <c r="H146" i="10"/>
  <c r="H178" i="10" s="1"/>
  <c r="I146" i="10"/>
  <c r="I178" i="10" s="1"/>
  <c r="C147" i="10"/>
  <c r="C195" i="10" s="1"/>
  <c r="D147" i="10"/>
  <c r="D191" i="10" s="1"/>
  <c r="E147" i="10"/>
  <c r="E195" i="10" s="1"/>
  <c r="F147" i="10"/>
  <c r="F195" i="10" s="1"/>
  <c r="G147" i="10"/>
  <c r="H147" i="10"/>
  <c r="H195" i="10" s="1"/>
  <c r="I147" i="10"/>
  <c r="I195" i="10" s="1"/>
  <c r="C148" i="10"/>
  <c r="D148" i="10"/>
  <c r="E148" i="10"/>
  <c r="F148" i="10"/>
  <c r="G148" i="10"/>
  <c r="H148" i="10"/>
  <c r="I148" i="10"/>
  <c r="C149" i="10"/>
  <c r="D149" i="10"/>
  <c r="E149" i="10"/>
  <c r="F149" i="10"/>
  <c r="G149" i="10"/>
  <c r="H149" i="10"/>
  <c r="I149" i="10"/>
  <c r="C150" i="10"/>
  <c r="D150" i="10"/>
  <c r="E150" i="10"/>
  <c r="F150" i="10"/>
  <c r="G150" i="10"/>
  <c r="H150" i="10"/>
  <c r="I150" i="10"/>
  <c r="C151" i="10"/>
  <c r="D151" i="10"/>
  <c r="E151" i="10"/>
  <c r="F151" i="10"/>
  <c r="G151" i="10"/>
  <c r="H151" i="10"/>
  <c r="I151" i="10"/>
  <c r="C152" i="10"/>
  <c r="D152" i="10"/>
  <c r="E152" i="10"/>
  <c r="E156" i="10" s="1"/>
  <c r="F152" i="10"/>
  <c r="F156" i="10" s="1"/>
  <c r="G152" i="10"/>
  <c r="G156" i="10" s="1"/>
  <c r="H152" i="10"/>
  <c r="H156" i="10" s="1"/>
  <c r="I152" i="10"/>
  <c r="I156" i="10" s="1"/>
  <c r="C153" i="10"/>
  <c r="D153" i="10"/>
  <c r="D157" i="10" s="1"/>
  <c r="E153" i="10"/>
  <c r="E157" i="10" s="1"/>
  <c r="F153" i="10"/>
  <c r="F157" i="10" s="1"/>
  <c r="G153" i="10"/>
  <c r="G157" i="10" s="1"/>
  <c r="H153" i="10"/>
  <c r="H157" i="10" s="1"/>
  <c r="I153" i="10"/>
  <c r="I157" i="10" s="1"/>
  <c r="C154" i="10"/>
  <c r="D154" i="10"/>
  <c r="E154" i="10"/>
  <c r="F154" i="10"/>
  <c r="G154" i="10"/>
  <c r="H154" i="10"/>
  <c r="I154" i="10"/>
  <c r="C155" i="10"/>
  <c r="C159" i="10" s="1"/>
  <c r="C183" i="10" s="1"/>
  <c r="C185" i="10" s="1"/>
  <c r="C199" i="10" s="1"/>
  <c r="C203" i="10" s="1"/>
  <c r="C207" i="10" s="1"/>
  <c r="D155" i="10"/>
  <c r="E155" i="10"/>
  <c r="F155" i="10"/>
  <c r="G155" i="10"/>
  <c r="H155" i="10"/>
  <c r="I155" i="10"/>
  <c r="D142" i="10"/>
  <c r="E142" i="10"/>
  <c r="F142" i="10"/>
  <c r="G142" i="10"/>
  <c r="H142" i="10"/>
  <c r="I142" i="10"/>
  <c r="C142" i="10"/>
  <c r="C181" i="1"/>
  <c r="D181" i="1"/>
  <c r="E181" i="1"/>
  <c r="C198" i="1"/>
  <c r="D198" i="1"/>
  <c r="C196" i="1"/>
  <c r="D196" i="1"/>
  <c r="D189" i="1"/>
  <c r="C189" i="1"/>
  <c r="D185" i="1"/>
  <c r="C185" i="1"/>
  <c r="D175" i="1"/>
  <c r="C175" i="1"/>
  <c r="D173" i="1"/>
  <c r="C173" i="1"/>
  <c r="D171" i="1"/>
  <c r="C171" i="1"/>
  <c r="D169" i="1"/>
  <c r="C169" i="1"/>
  <c r="C227" i="1"/>
  <c r="D227" i="1"/>
  <c r="C241" i="1"/>
  <c r="C245" i="1"/>
  <c r="C254" i="1"/>
  <c r="C252" i="1"/>
  <c r="C229" i="1"/>
  <c r="C231" i="1"/>
  <c r="C237" i="1"/>
  <c r="C86" i="1"/>
  <c r="C84" i="1"/>
  <c r="C77" i="1"/>
  <c r="C73" i="1"/>
  <c r="C69" i="1"/>
  <c r="C63" i="1"/>
  <c r="C61" i="1"/>
  <c r="C59" i="1"/>
  <c r="J185" i="10"/>
  <c r="J182" i="10"/>
  <c r="D180" i="10"/>
  <c r="K179" i="10"/>
  <c r="K180" i="10" s="1"/>
  <c r="J178" i="10"/>
  <c r="F176" i="10"/>
  <c r="K175" i="10"/>
  <c r="K176" i="10" s="1"/>
  <c r="J174" i="10"/>
  <c r="D174" i="10"/>
  <c r="K171" i="10"/>
  <c r="K172" i="10" s="1"/>
  <c r="C157" i="10"/>
  <c r="D156" i="10"/>
  <c r="C156" i="10"/>
  <c r="C3" i="10"/>
  <c r="C4" i="10"/>
  <c r="C34" i="10" s="1"/>
  <c r="C5" i="10"/>
  <c r="C40" i="10" s="1"/>
  <c r="C6" i="10"/>
  <c r="C38" i="10" s="1"/>
  <c r="C8" i="10"/>
  <c r="C9" i="10"/>
  <c r="C10" i="10"/>
  <c r="C30" i="10" s="1"/>
  <c r="C60" i="10" s="1"/>
  <c r="C11" i="10"/>
  <c r="C12" i="10"/>
  <c r="C13" i="10"/>
  <c r="C14" i="10"/>
  <c r="C15" i="10"/>
  <c r="C2" i="10"/>
  <c r="J117" i="10"/>
  <c r="J114" i="10"/>
  <c r="G114" i="10"/>
  <c r="F114" i="10"/>
  <c r="C114" i="10"/>
  <c r="K111" i="10"/>
  <c r="K112" i="10" s="1"/>
  <c r="J110" i="10"/>
  <c r="H110" i="10"/>
  <c r="K107" i="10"/>
  <c r="K108" i="10" s="1"/>
  <c r="J106" i="10"/>
  <c r="K103" i="10"/>
  <c r="K104" i="10" s="1"/>
  <c r="F89" i="10"/>
  <c r="F88" i="10"/>
  <c r="K195" i="10"/>
  <c r="J195" i="10"/>
  <c r="G195" i="10"/>
  <c r="K190" i="10"/>
  <c r="K191" i="10" s="1"/>
  <c r="J190" i="10"/>
  <c r="J191" i="10" s="1"/>
  <c r="I190" i="10"/>
  <c r="H190" i="10"/>
  <c r="G190" i="10"/>
  <c r="F190" i="10"/>
  <c r="K188" i="10"/>
  <c r="K189" i="10" s="1"/>
  <c r="J188" i="10"/>
  <c r="J189" i="10" s="1"/>
  <c r="I188" i="10"/>
  <c r="H188" i="10"/>
  <c r="G188" i="10"/>
  <c r="F188" i="10"/>
  <c r="K169" i="10"/>
  <c r="K170" i="10" s="1"/>
  <c r="J169" i="10"/>
  <c r="J170" i="10" s="1"/>
  <c r="I169" i="10"/>
  <c r="H169" i="10"/>
  <c r="G169" i="10"/>
  <c r="F169" i="10"/>
  <c r="K167" i="10"/>
  <c r="K168" i="10" s="1"/>
  <c r="J167" i="10"/>
  <c r="J168" i="10" s="1"/>
  <c r="I167" i="10"/>
  <c r="H167" i="10"/>
  <c r="G167" i="10"/>
  <c r="F167" i="10"/>
  <c r="K165" i="10"/>
  <c r="K166" i="10" s="1"/>
  <c r="J165" i="10"/>
  <c r="J166" i="10" s="1"/>
  <c r="I165" i="10"/>
  <c r="H165" i="10"/>
  <c r="G165" i="10"/>
  <c r="F165" i="10"/>
  <c r="E164" i="10"/>
  <c r="K163" i="10"/>
  <c r="K164" i="10" s="1"/>
  <c r="J163" i="10"/>
  <c r="J164" i="10" s="1"/>
  <c r="I163" i="10"/>
  <c r="I164" i="10" s="1"/>
  <c r="H163" i="10"/>
  <c r="H164" i="10" s="1"/>
  <c r="G163" i="10"/>
  <c r="G164" i="10" s="1"/>
  <c r="F163" i="10"/>
  <c r="F164" i="10" s="1"/>
  <c r="K126" i="10"/>
  <c r="J126" i="10"/>
  <c r="K123" i="10"/>
  <c r="J123" i="10"/>
  <c r="K121" i="10"/>
  <c r="J121" i="10"/>
  <c r="K102" i="10"/>
  <c r="J102" i="10"/>
  <c r="K100" i="10"/>
  <c r="J100" i="10"/>
  <c r="E100" i="10"/>
  <c r="K98" i="10"/>
  <c r="J98" i="10"/>
  <c r="K96" i="10"/>
  <c r="J96" i="10"/>
  <c r="I96" i="10"/>
  <c r="H96" i="10"/>
  <c r="G96" i="10"/>
  <c r="F96" i="10"/>
  <c r="E96" i="10"/>
  <c r="K55" i="10"/>
  <c r="J55" i="10"/>
  <c r="K51" i="10"/>
  <c r="J51" i="10"/>
  <c r="J49" i="10"/>
  <c r="K48" i="10"/>
  <c r="K49" i="10" s="1"/>
  <c r="J45" i="10"/>
  <c r="J42" i="10"/>
  <c r="K39" i="10"/>
  <c r="K40" i="10" s="1"/>
  <c r="J38" i="10"/>
  <c r="K35" i="10"/>
  <c r="K36" i="10" s="1"/>
  <c r="J34" i="10"/>
  <c r="K31" i="10"/>
  <c r="K32" i="10" s="1"/>
  <c r="K29" i="10"/>
  <c r="K30" i="10" s="1"/>
  <c r="J29" i="10"/>
  <c r="J30" i="10" s="1"/>
  <c r="K27" i="10"/>
  <c r="K28" i="10" s="1"/>
  <c r="J27" i="10"/>
  <c r="J28" i="10" s="1"/>
  <c r="K25" i="10"/>
  <c r="K26" i="10" s="1"/>
  <c r="J25" i="10"/>
  <c r="J26" i="10" s="1"/>
  <c r="I24" i="10"/>
  <c r="H24" i="10"/>
  <c r="G24" i="10"/>
  <c r="F24" i="10"/>
  <c r="E24" i="10"/>
  <c r="K23" i="10"/>
  <c r="K24" i="10" s="1"/>
  <c r="J23" i="10"/>
  <c r="J24" i="10" s="1"/>
  <c r="G63" i="1"/>
  <c r="D110" i="10" l="1"/>
  <c r="F55" i="10"/>
  <c r="D34" i="10"/>
  <c r="F49" i="10"/>
  <c r="E121" i="10"/>
  <c r="D203" i="1"/>
  <c r="D204" i="1" s="1"/>
  <c r="E170" i="10"/>
  <c r="E123" i="10"/>
  <c r="F42" i="10"/>
  <c r="I100" i="10"/>
  <c r="G102" i="10"/>
  <c r="I126" i="10"/>
  <c r="I121" i="10"/>
  <c r="I130" i="10" s="1"/>
  <c r="I134" i="10" s="1"/>
  <c r="H102" i="10"/>
  <c r="G182" i="10"/>
  <c r="G168" i="10"/>
  <c r="G166" i="10"/>
  <c r="J56" i="10"/>
  <c r="J57" i="10" s="1"/>
  <c r="J58" i="10" s="1"/>
  <c r="F28" i="10"/>
  <c r="D36" i="10"/>
  <c r="E180" i="10"/>
  <c r="C203" i="1"/>
  <c r="C204" i="1" s="1"/>
  <c r="K56" i="10"/>
  <c r="K57" i="10" s="1"/>
  <c r="K58" i="10" s="1"/>
  <c r="J127" i="10"/>
  <c r="G191" i="10"/>
  <c r="F104" i="10"/>
  <c r="C102" i="10"/>
  <c r="C129" i="10" s="1"/>
  <c r="C133" i="10" s="1"/>
  <c r="C137" i="10" s="1"/>
  <c r="G189" i="10"/>
  <c r="C91" i="1"/>
  <c r="C92" i="1" s="1"/>
  <c r="E17" i="10"/>
  <c r="G30" i="10"/>
  <c r="E30" i="10"/>
  <c r="I26" i="10"/>
  <c r="I60" i="10" s="1"/>
  <c r="I64" i="10" s="1"/>
  <c r="E55" i="10"/>
  <c r="F17" i="10"/>
  <c r="H16" i="10"/>
  <c r="D16" i="10"/>
  <c r="D30" i="10"/>
  <c r="E26" i="10"/>
  <c r="I55" i="10"/>
  <c r="D121" i="10"/>
  <c r="F121" i="10"/>
  <c r="F168" i="10"/>
  <c r="G38" i="10"/>
  <c r="E106" i="10"/>
  <c r="G172" i="10"/>
  <c r="E176" i="10"/>
  <c r="H100" i="10"/>
  <c r="F166" i="10"/>
  <c r="G34" i="10"/>
  <c r="G108" i="10"/>
  <c r="C172" i="10"/>
  <c r="F36" i="10"/>
  <c r="F16" i="10"/>
  <c r="G100" i="10"/>
  <c r="E114" i="10"/>
  <c r="I158" i="10"/>
  <c r="I159" i="10" s="1"/>
  <c r="I183" i="10" s="1"/>
  <c r="I185" i="10" s="1"/>
  <c r="I199" i="10" s="1"/>
  <c r="I203" i="10" s="1"/>
  <c r="I207" i="10" s="1"/>
  <c r="E49" i="10"/>
  <c r="H121" i="10"/>
  <c r="D123" i="10"/>
  <c r="H126" i="10"/>
  <c r="F191" i="10"/>
  <c r="E42" i="10"/>
  <c r="G104" i="10"/>
  <c r="E108" i="10"/>
  <c r="D170" i="10"/>
  <c r="C170" i="10"/>
  <c r="C197" i="10" s="1"/>
  <c r="C201" i="10" s="1"/>
  <c r="C205" i="10" s="1"/>
  <c r="F102" i="10"/>
  <c r="H30" i="10"/>
  <c r="F30" i="10"/>
  <c r="H17" i="10"/>
  <c r="D158" i="10"/>
  <c r="D159" i="10" s="1"/>
  <c r="D183" i="10" s="1"/>
  <c r="D185" i="10" s="1"/>
  <c r="D199" i="10" s="1"/>
  <c r="D203" i="10" s="1"/>
  <c r="D207" i="10" s="1"/>
  <c r="I49" i="10"/>
  <c r="I61" i="10" s="1"/>
  <c r="I65" i="10" s="1"/>
  <c r="I170" i="10"/>
  <c r="F189" i="10"/>
  <c r="C108" i="10"/>
  <c r="E158" i="10"/>
  <c r="E159" i="10" s="1"/>
  <c r="E183" i="10" s="1"/>
  <c r="E185" i="10" s="1"/>
  <c r="E199" i="10" s="1"/>
  <c r="E203" i="10" s="1"/>
  <c r="E207" i="10" s="1"/>
  <c r="G91" i="10"/>
  <c r="G115" i="10" s="1"/>
  <c r="G117" i="10" s="1"/>
  <c r="G131" i="10" s="1"/>
  <c r="G135" i="10" s="1"/>
  <c r="I102" i="10"/>
  <c r="E102" i="10"/>
  <c r="E129" i="10" s="1"/>
  <c r="E133" i="10" s="1"/>
  <c r="D49" i="10"/>
  <c r="D61" i="10" s="1"/>
  <c r="D65" i="10" s="1"/>
  <c r="D195" i="10"/>
  <c r="C32" i="10"/>
  <c r="G176" i="10"/>
  <c r="C182" i="10"/>
  <c r="C198" i="10" s="1"/>
  <c r="C202" i="10" s="1"/>
  <c r="C206" i="10" s="1"/>
  <c r="H158" i="10"/>
  <c r="H159" i="10" s="1"/>
  <c r="H183" i="10" s="1"/>
  <c r="H185" i="10" s="1"/>
  <c r="H199" i="10" s="1"/>
  <c r="H203" i="10" s="1"/>
  <c r="H207" i="10" s="1"/>
  <c r="F123" i="10"/>
  <c r="H166" i="10"/>
  <c r="F32" i="10"/>
  <c r="H49" i="10"/>
  <c r="D55" i="10"/>
  <c r="H168" i="10"/>
  <c r="D168" i="10"/>
  <c r="C36" i="10"/>
  <c r="G17" i="10"/>
  <c r="G18" i="10" s="1"/>
  <c r="G19" i="10" s="1"/>
  <c r="G43" i="10" s="1"/>
  <c r="G45" i="10" s="1"/>
  <c r="G62" i="10" s="1"/>
  <c r="G66" i="10" s="1"/>
  <c r="F90" i="10"/>
  <c r="F91" i="10" s="1"/>
  <c r="F115" i="10" s="1"/>
  <c r="F117" i="10" s="1"/>
  <c r="F131" i="10" s="1"/>
  <c r="F135" i="10" s="1"/>
  <c r="I16" i="10"/>
  <c r="I18" i="10" s="1"/>
  <c r="I19" i="10" s="1"/>
  <c r="I43" i="10" s="1"/>
  <c r="I45" i="10" s="1"/>
  <c r="I62" i="10" s="1"/>
  <c r="I66" i="10" s="1"/>
  <c r="H55" i="10"/>
  <c r="H170" i="10"/>
  <c r="C104" i="10"/>
  <c r="E172" i="10"/>
  <c r="C176" i="10"/>
  <c r="F158" i="10"/>
  <c r="F159" i="10" s="1"/>
  <c r="F183" i="10" s="1"/>
  <c r="F185" i="10" s="1"/>
  <c r="F199" i="10" s="1"/>
  <c r="F203" i="10" s="1"/>
  <c r="F207" i="10" s="1"/>
  <c r="H90" i="10"/>
  <c r="H91" i="10" s="1"/>
  <c r="H115" i="10" s="1"/>
  <c r="H117" i="10" s="1"/>
  <c r="H131" i="10" s="1"/>
  <c r="H135" i="10" s="1"/>
  <c r="F100" i="10"/>
  <c r="E38" i="10"/>
  <c r="E90" i="10"/>
  <c r="E91" i="10" s="1"/>
  <c r="E115" i="10" s="1"/>
  <c r="E117" i="10" s="1"/>
  <c r="E131" i="10" s="1"/>
  <c r="E135" i="10" s="1"/>
  <c r="G158" i="10"/>
  <c r="G159" i="10" s="1"/>
  <c r="G183" i="10" s="1"/>
  <c r="G185" i="10" s="1"/>
  <c r="G199" i="10" s="1"/>
  <c r="G203" i="10" s="1"/>
  <c r="G207" i="10" s="1"/>
  <c r="D26" i="10"/>
  <c r="H26" i="10"/>
  <c r="D40" i="10"/>
  <c r="H42" i="10"/>
  <c r="G49" i="10"/>
  <c r="G55" i="10"/>
  <c r="G126" i="10"/>
  <c r="F170" i="10"/>
  <c r="I189" i="10"/>
  <c r="E189" i="10"/>
  <c r="I191" i="10"/>
  <c r="E191" i="10"/>
  <c r="E34" i="10"/>
  <c r="G42" i="10"/>
  <c r="C42" i="10"/>
  <c r="C61" i="10" s="1"/>
  <c r="C65" i="10" s="1"/>
  <c r="E16" i="10"/>
  <c r="D106" i="10"/>
  <c r="F110" i="10"/>
  <c r="D114" i="10"/>
  <c r="C16" i="10"/>
  <c r="F174" i="10"/>
  <c r="D178" i="10"/>
  <c r="F182" i="10"/>
  <c r="G170" i="10"/>
  <c r="I90" i="10"/>
  <c r="I91" i="10" s="1"/>
  <c r="I115" i="10" s="1"/>
  <c r="I117" i="10" s="1"/>
  <c r="I131" i="10" s="1"/>
  <c r="I135" i="10" s="1"/>
  <c r="G26" i="10"/>
  <c r="G121" i="10"/>
  <c r="G130" i="10" s="1"/>
  <c r="G134" i="10" s="1"/>
  <c r="I166" i="10"/>
  <c r="E166" i="10"/>
  <c r="I168" i="10"/>
  <c r="H189" i="10"/>
  <c r="D189" i="10"/>
  <c r="H191" i="10"/>
  <c r="C17" i="10"/>
  <c r="D17" i="10"/>
  <c r="J672" i="1"/>
  <c r="J673" i="1" s="1"/>
  <c r="J651" i="1"/>
  <c r="J652" i="1" s="1"/>
  <c r="C259" i="1"/>
  <c r="C260" i="1" s="1"/>
  <c r="D90" i="10"/>
  <c r="D91" i="10" s="1"/>
  <c r="D115" i="10" s="1"/>
  <c r="D117" i="10" s="1"/>
  <c r="C90" i="10"/>
  <c r="C91" i="10" s="1"/>
  <c r="C115" i="10" s="1"/>
  <c r="C117" i="10" s="1"/>
  <c r="D129" i="10"/>
  <c r="D133" i="10" s="1"/>
  <c r="C130" i="10"/>
  <c r="C134" i="10" s="1"/>
  <c r="C138" i="10" s="1"/>
  <c r="F61" i="10"/>
  <c r="F65" i="10" s="1"/>
  <c r="C64" i="10"/>
  <c r="K127" i="10"/>
  <c r="I194" i="1"/>
  <c r="I250" i="1"/>
  <c r="I82" i="1"/>
  <c r="E197" i="10" l="1"/>
  <c r="E201" i="10" s="1"/>
  <c r="D18" i="10"/>
  <c r="D19" i="10" s="1"/>
  <c r="D43" i="10" s="1"/>
  <c r="D45" i="10" s="1"/>
  <c r="D62" i="10" s="1"/>
  <c r="D66" i="10" s="1"/>
  <c r="D137" i="10"/>
  <c r="H18" i="10"/>
  <c r="H19" i="10" s="1"/>
  <c r="H43" i="10" s="1"/>
  <c r="H45" i="10" s="1"/>
  <c r="H62" i="10" s="1"/>
  <c r="H66" i="10" s="1"/>
  <c r="G129" i="10"/>
  <c r="G133" i="10" s="1"/>
  <c r="G137" i="10" s="1"/>
  <c r="F60" i="10"/>
  <c r="F64" i="10" s="1"/>
  <c r="F68" i="10" s="1"/>
  <c r="F18" i="10"/>
  <c r="F19" i="10" s="1"/>
  <c r="F43" i="10" s="1"/>
  <c r="F45" i="10" s="1"/>
  <c r="F62" i="10" s="1"/>
  <c r="F66" i="10" s="1"/>
  <c r="I127" i="10"/>
  <c r="H129" i="10"/>
  <c r="H133" i="10" s="1"/>
  <c r="H137" i="10" s="1"/>
  <c r="G198" i="10"/>
  <c r="G202" i="10" s="1"/>
  <c r="G206" i="10" s="1"/>
  <c r="G197" i="10"/>
  <c r="G201" i="10" s="1"/>
  <c r="G205" i="10" s="1"/>
  <c r="G60" i="10"/>
  <c r="G64" i="10" s="1"/>
  <c r="F130" i="10"/>
  <c r="F134" i="10" s="1"/>
  <c r="F138" i="10" s="1"/>
  <c r="H127" i="10"/>
  <c r="D60" i="10"/>
  <c r="D64" i="10" s="1"/>
  <c r="E18" i="10"/>
  <c r="E19" i="10" s="1"/>
  <c r="E43" i="10" s="1"/>
  <c r="E45" i="10" s="1"/>
  <c r="E62" i="10" s="1"/>
  <c r="E66" i="10" s="1"/>
  <c r="E137" i="10"/>
  <c r="E130" i="10"/>
  <c r="E134" i="10" s="1"/>
  <c r="E138" i="10" s="1"/>
  <c r="E60" i="10"/>
  <c r="E64" i="10" s="1"/>
  <c r="E68" i="10" s="1"/>
  <c r="I56" i="10"/>
  <c r="I57" i="10" s="1"/>
  <c r="F197" i="10"/>
  <c r="F201" i="10" s="1"/>
  <c r="F205" i="10" s="1"/>
  <c r="D197" i="10"/>
  <c r="D201" i="10" s="1"/>
  <c r="D205" i="10" s="1"/>
  <c r="E127" i="10"/>
  <c r="D198" i="10"/>
  <c r="D202" i="10" s="1"/>
  <c r="D206" i="10" s="1"/>
  <c r="H60" i="10"/>
  <c r="H64" i="10" s="1"/>
  <c r="H68" i="10" s="1"/>
  <c r="E205" i="10"/>
  <c r="H130" i="10"/>
  <c r="H134" i="10" s="1"/>
  <c r="H138" i="10" s="1"/>
  <c r="I129" i="10"/>
  <c r="I133" i="10" s="1"/>
  <c r="I137" i="10" s="1"/>
  <c r="G127" i="10"/>
  <c r="I198" i="10"/>
  <c r="I202" i="10" s="1"/>
  <c r="I206" i="10" s="1"/>
  <c r="H197" i="10"/>
  <c r="H201" i="10" s="1"/>
  <c r="H205" i="10" s="1"/>
  <c r="E56" i="10"/>
  <c r="E58" i="10" s="1"/>
  <c r="G138" i="10"/>
  <c r="C18" i="10"/>
  <c r="C19" i="10" s="1"/>
  <c r="C43" i="10" s="1"/>
  <c r="C45" i="10" s="1"/>
  <c r="C62" i="10" s="1"/>
  <c r="C66" i="10" s="1"/>
  <c r="G61" i="10"/>
  <c r="G65" i="10" s="1"/>
  <c r="G69" i="10" s="1"/>
  <c r="F127" i="10"/>
  <c r="E61" i="10"/>
  <c r="E65" i="10" s="1"/>
  <c r="E69" i="10" s="1"/>
  <c r="F56" i="10"/>
  <c r="F58" i="10" s="1"/>
  <c r="F129" i="10"/>
  <c r="F133" i="10" s="1"/>
  <c r="F137" i="10" s="1"/>
  <c r="I197" i="10"/>
  <c r="I201" i="10" s="1"/>
  <c r="I205" i="10" s="1"/>
  <c r="F198" i="10"/>
  <c r="F202" i="10" s="1"/>
  <c r="F206" i="10" s="1"/>
  <c r="D130" i="10"/>
  <c r="D134" i="10" s="1"/>
  <c r="D138" i="10" s="1"/>
  <c r="H61" i="10"/>
  <c r="H65" i="10" s="1"/>
  <c r="H69" i="10" s="1"/>
  <c r="G56" i="10"/>
  <c r="G58" i="10" s="1"/>
  <c r="I138" i="10"/>
  <c r="E198" i="10"/>
  <c r="E202" i="10" s="1"/>
  <c r="E206" i="10" s="1"/>
  <c r="H198" i="10"/>
  <c r="H202" i="10" s="1"/>
  <c r="H206" i="10" s="1"/>
  <c r="J504" i="1"/>
  <c r="J505" i="1" s="1"/>
  <c r="J707" i="1"/>
  <c r="J708" i="1" s="1"/>
  <c r="C131" i="10"/>
  <c r="C135" i="10" s="1"/>
  <c r="C127" i="10"/>
  <c r="D131" i="10"/>
  <c r="D135" i="10" s="1"/>
  <c r="D127" i="10"/>
  <c r="G68" i="10"/>
  <c r="I68" i="10"/>
  <c r="C68" i="10"/>
  <c r="F69" i="10"/>
  <c r="I69" i="10"/>
  <c r="C69" i="10"/>
  <c r="I84" i="1"/>
  <c r="C21" i="8"/>
  <c r="C20" i="8"/>
  <c r="H3" i="8"/>
  <c r="I3" i="8"/>
  <c r="J3" i="8"/>
  <c r="K3" i="8"/>
  <c r="L3" i="8"/>
  <c r="M3" i="8"/>
  <c r="N3" i="8"/>
  <c r="H4" i="8"/>
  <c r="I4" i="8"/>
  <c r="J4" i="8"/>
  <c r="K4" i="8"/>
  <c r="L4" i="8"/>
  <c r="M4" i="8"/>
  <c r="N4" i="8"/>
  <c r="H5" i="8"/>
  <c r="I5" i="8"/>
  <c r="J5" i="8"/>
  <c r="K5" i="8"/>
  <c r="L5" i="8"/>
  <c r="M5" i="8"/>
  <c r="N5" i="8"/>
  <c r="H6" i="8"/>
  <c r="I6" i="8"/>
  <c r="J6" i="8"/>
  <c r="K6" i="8"/>
  <c r="L6" i="8"/>
  <c r="M6" i="8"/>
  <c r="N6" i="8"/>
  <c r="H7" i="8"/>
  <c r="I7" i="8"/>
  <c r="J7" i="8"/>
  <c r="K7" i="8"/>
  <c r="L7" i="8"/>
  <c r="M7" i="8"/>
  <c r="N7" i="8"/>
  <c r="H8" i="8"/>
  <c r="I8" i="8"/>
  <c r="J8" i="8"/>
  <c r="K8" i="8"/>
  <c r="L8" i="8"/>
  <c r="M8" i="8"/>
  <c r="N8" i="8"/>
  <c r="H9" i="8"/>
  <c r="I9" i="8"/>
  <c r="J9" i="8"/>
  <c r="K9" i="8"/>
  <c r="L9" i="8"/>
  <c r="M9" i="8"/>
  <c r="N9" i="8"/>
  <c r="H10" i="8"/>
  <c r="I10" i="8"/>
  <c r="J10" i="8"/>
  <c r="K10" i="8"/>
  <c r="L10" i="8"/>
  <c r="M10" i="8"/>
  <c r="N10" i="8"/>
  <c r="H11" i="8"/>
  <c r="I11" i="8"/>
  <c r="J11" i="8"/>
  <c r="K11" i="8"/>
  <c r="L11" i="8"/>
  <c r="M11" i="8"/>
  <c r="N11" i="8"/>
  <c r="H12" i="8"/>
  <c r="I12" i="8"/>
  <c r="J12" i="8"/>
  <c r="K12" i="8"/>
  <c r="L12" i="8"/>
  <c r="M12" i="8"/>
  <c r="N12" i="8"/>
  <c r="H13" i="8"/>
  <c r="I13" i="8"/>
  <c r="J13" i="8"/>
  <c r="K13" i="8"/>
  <c r="L13" i="8"/>
  <c r="M13" i="8"/>
  <c r="N13" i="8"/>
  <c r="H14" i="8"/>
  <c r="I14" i="8"/>
  <c r="J14" i="8"/>
  <c r="K14" i="8"/>
  <c r="L14" i="8"/>
  <c r="M14" i="8"/>
  <c r="N14" i="8"/>
  <c r="H15" i="8"/>
  <c r="I15" i="8"/>
  <c r="J15" i="8"/>
  <c r="K15" i="8"/>
  <c r="L15" i="8"/>
  <c r="M15" i="8"/>
  <c r="N15" i="8"/>
  <c r="H16" i="8"/>
  <c r="I16" i="8"/>
  <c r="J16" i="8"/>
  <c r="K16" i="8"/>
  <c r="L16" i="8"/>
  <c r="M16" i="8"/>
  <c r="N16" i="8"/>
  <c r="L20" i="8"/>
  <c r="M20" i="8"/>
  <c r="N20" i="8"/>
  <c r="L21" i="8"/>
  <c r="M21" i="8"/>
  <c r="N21" i="8"/>
  <c r="L22" i="8"/>
  <c r="M22" i="8"/>
  <c r="N22" i="8"/>
  <c r="K23" i="8"/>
  <c r="L23" i="8"/>
  <c r="M23" i="8"/>
  <c r="N23" i="8"/>
  <c r="L25" i="8"/>
  <c r="M25" i="8"/>
  <c r="N25" i="8"/>
  <c r="L26" i="8"/>
  <c r="M26" i="8"/>
  <c r="N26" i="8"/>
  <c r="H27" i="8"/>
  <c r="I27" i="8"/>
  <c r="J27" i="8"/>
  <c r="K27" i="8"/>
  <c r="L27" i="8"/>
  <c r="M27" i="8"/>
  <c r="N27" i="8"/>
  <c r="K31" i="8"/>
  <c r="K30" i="8" s="1"/>
  <c r="L31" i="8"/>
  <c r="L30" i="8" s="1"/>
  <c r="M31" i="8"/>
  <c r="M30" i="8" s="1"/>
  <c r="N31" i="8"/>
  <c r="N30" i="8" s="1"/>
  <c r="G16" i="8"/>
  <c r="F16" i="8"/>
  <c r="E16" i="8"/>
  <c r="D16" i="8"/>
  <c r="C16" i="8"/>
  <c r="G15" i="8"/>
  <c r="F15" i="8"/>
  <c r="E15" i="8"/>
  <c r="D15" i="8"/>
  <c r="C15" i="8"/>
  <c r="G14" i="8"/>
  <c r="F14" i="8"/>
  <c r="E14" i="8"/>
  <c r="D14" i="8"/>
  <c r="C14" i="8"/>
  <c r="G13" i="8"/>
  <c r="F13" i="8"/>
  <c r="E13" i="8"/>
  <c r="D13" i="8"/>
  <c r="C13" i="8"/>
  <c r="G12" i="8"/>
  <c r="F12" i="8"/>
  <c r="E12" i="8"/>
  <c r="D12" i="8"/>
  <c r="C12" i="8"/>
  <c r="G11" i="8"/>
  <c r="F11" i="8"/>
  <c r="E11" i="8"/>
  <c r="D11" i="8"/>
  <c r="C11" i="8"/>
  <c r="G10" i="8"/>
  <c r="F10" i="8"/>
  <c r="E10" i="8"/>
  <c r="D10" i="8"/>
  <c r="C10" i="8"/>
  <c r="G9" i="8"/>
  <c r="F9" i="8"/>
  <c r="E9" i="8"/>
  <c r="D9" i="8"/>
  <c r="C9" i="8"/>
  <c r="G8" i="8"/>
  <c r="F8" i="8"/>
  <c r="E8" i="8"/>
  <c r="D8" i="8"/>
  <c r="C8" i="8"/>
  <c r="G7" i="8"/>
  <c r="F7" i="8"/>
  <c r="E7" i="8"/>
  <c r="D7" i="8"/>
  <c r="C7" i="8"/>
  <c r="G6" i="8"/>
  <c r="F6" i="8"/>
  <c r="E6" i="8"/>
  <c r="D6" i="8"/>
  <c r="C6" i="8"/>
  <c r="G5" i="8"/>
  <c r="F5" i="8"/>
  <c r="E5" i="8"/>
  <c r="D5" i="8"/>
  <c r="C5" i="8"/>
  <c r="G4" i="8"/>
  <c r="F4" i="8"/>
  <c r="E4" i="8"/>
  <c r="D4" i="8"/>
  <c r="C4" i="8"/>
  <c r="G3" i="8"/>
  <c r="F3" i="8"/>
  <c r="E3" i="8"/>
  <c r="D3" i="8"/>
  <c r="C3" i="8"/>
  <c r="W65" i="8"/>
  <c r="G31" i="8"/>
  <c r="G30" i="8" s="1"/>
  <c r="F31" i="8"/>
  <c r="F30" i="8" s="1"/>
  <c r="E31" i="8"/>
  <c r="E30" i="8" s="1"/>
  <c r="D31" i="8"/>
  <c r="D30" i="8" s="1"/>
  <c r="C31" i="8"/>
  <c r="C30" i="8" s="1"/>
  <c r="G27" i="8"/>
  <c r="F27" i="8"/>
  <c r="E27" i="8"/>
  <c r="D27" i="8"/>
  <c r="C27" i="8"/>
  <c r="D26" i="8"/>
  <c r="C26" i="8"/>
  <c r="G23" i="8"/>
  <c r="F23" i="8"/>
  <c r="E23" i="8"/>
  <c r="D23" i="8"/>
  <c r="C23" i="8"/>
  <c r="C22" i="8"/>
  <c r="I90" i="1"/>
  <c r="H90" i="1"/>
  <c r="G90" i="1"/>
  <c r="F90" i="1"/>
  <c r="E90" i="1"/>
  <c r="D90" i="1"/>
  <c r="C90" i="1"/>
  <c r="E86" i="1"/>
  <c r="D86" i="1"/>
  <c r="I86" i="1"/>
  <c r="H86" i="1"/>
  <c r="G86" i="1"/>
  <c r="F86" i="1"/>
  <c r="E84" i="1"/>
  <c r="D84" i="1"/>
  <c r="H84" i="1"/>
  <c r="G84" i="1"/>
  <c r="F84" i="1"/>
  <c r="H82" i="1"/>
  <c r="I79" i="1"/>
  <c r="H79" i="1"/>
  <c r="E77" i="1"/>
  <c r="D77" i="1"/>
  <c r="G77" i="1"/>
  <c r="F77" i="1"/>
  <c r="I75" i="1"/>
  <c r="H75" i="1"/>
  <c r="E73" i="1"/>
  <c r="D73" i="1"/>
  <c r="I71" i="1"/>
  <c r="E69" i="1"/>
  <c r="D69" i="1"/>
  <c r="E63" i="1"/>
  <c r="D63" i="1"/>
  <c r="I63" i="1"/>
  <c r="H63" i="1"/>
  <c r="F63" i="1"/>
  <c r="E61" i="1"/>
  <c r="D61" i="1"/>
  <c r="I61" i="1"/>
  <c r="H61" i="1"/>
  <c r="E59" i="1"/>
  <c r="D59" i="1"/>
  <c r="E57" i="1"/>
  <c r="H56" i="10" l="1"/>
  <c r="H57" i="10" s="1"/>
  <c r="D56" i="10"/>
  <c r="D57" i="10" s="1"/>
  <c r="I28" i="8"/>
  <c r="I29" i="8" s="1"/>
  <c r="D91" i="1"/>
  <c r="D92" i="1" s="1"/>
  <c r="E91" i="1"/>
  <c r="E92" i="1" s="1"/>
  <c r="E57" i="10"/>
  <c r="N28" i="8"/>
  <c r="N29" i="8" s="1"/>
  <c r="J28" i="8"/>
  <c r="J29" i="8" s="1"/>
  <c r="E17" i="8"/>
  <c r="E18" i="8" s="1"/>
  <c r="K28" i="8"/>
  <c r="K29" i="8" s="1"/>
  <c r="I58" i="10"/>
  <c r="F57" i="10"/>
  <c r="C56" i="10"/>
  <c r="C57" i="10" s="1"/>
  <c r="G57" i="10"/>
  <c r="L28" i="8"/>
  <c r="L29" i="8" s="1"/>
  <c r="H28" i="8"/>
  <c r="H29" i="8" s="1"/>
  <c r="F70" i="10"/>
  <c r="I70" i="10"/>
  <c r="G70" i="10"/>
  <c r="E70" i="10"/>
  <c r="N24" i="8"/>
  <c r="M28" i="8"/>
  <c r="M29" i="8" s="1"/>
  <c r="M17" i="8"/>
  <c r="M19" i="8" s="1"/>
  <c r="I17" i="8"/>
  <c r="I18" i="8" s="1"/>
  <c r="D139" i="10"/>
  <c r="C17" i="8"/>
  <c r="C19" i="8" s="1"/>
  <c r="G17" i="8"/>
  <c r="G19" i="8" s="1"/>
  <c r="H58" i="10"/>
  <c r="M24" i="8"/>
  <c r="L17" i="8"/>
  <c r="L19" i="8" s="1"/>
  <c r="H17" i="8"/>
  <c r="H19" i="8" s="1"/>
  <c r="K17" i="8"/>
  <c r="K18" i="8" s="1"/>
  <c r="L24" i="8"/>
  <c r="N17" i="8"/>
  <c r="N18" i="8" s="1"/>
  <c r="J17" i="8"/>
  <c r="J18" i="8" s="1"/>
  <c r="C24" i="8"/>
  <c r="D17" i="8"/>
  <c r="D18" i="8" s="1"/>
  <c r="F17" i="8"/>
  <c r="F18" i="8" s="1"/>
  <c r="H70" i="10"/>
  <c r="C70" i="10"/>
  <c r="J539" i="1"/>
  <c r="J540" i="1" s="1"/>
  <c r="J336" i="1"/>
  <c r="J337" i="1" s="1"/>
  <c r="C139" i="10"/>
  <c r="E139" i="10"/>
  <c r="F139" i="10"/>
  <c r="G139" i="10"/>
  <c r="H139" i="10"/>
  <c r="I139" i="10"/>
  <c r="C28" i="8"/>
  <c r="C29" i="8" s="1"/>
  <c r="D28" i="8"/>
  <c r="D29" i="8" s="1"/>
  <c r="E28" i="8"/>
  <c r="E29" i="8" s="1"/>
  <c r="F28" i="8"/>
  <c r="F29" i="8" s="1"/>
  <c r="G28" i="8"/>
  <c r="G29" i="8" s="1"/>
  <c r="C25" i="8"/>
  <c r="E175" i="1"/>
  <c r="D231" i="1"/>
  <c r="E231" i="1"/>
  <c r="F231" i="1"/>
  <c r="G231" i="1"/>
  <c r="I231" i="1"/>
  <c r="H231" i="1"/>
  <c r="D58" i="10" l="1"/>
  <c r="E19" i="8"/>
  <c r="F19" i="8"/>
  <c r="C18" i="8"/>
  <c r="M18" i="8"/>
  <c r="G18" i="8"/>
  <c r="H18" i="8"/>
  <c r="C58" i="10"/>
  <c r="I19" i="8"/>
  <c r="J19" i="8"/>
  <c r="K19" i="8"/>
  <c r="D19" i="8"/>
  <c r="L18" i="8"/>
  <c r="N19" i="8"/>
  <c r="J371" i="1"/>
  <c r="J372" i="1" s="1"/>
  <c r="J392" i="1"/>
  <c r="J393" i="1" s="1"/>
  <c r="J427" i="1" s="1"/>
  <c r="J428" i="1" s="1"/>
  <c r="G2" i="5"/>
  <c r="G3" i="5"/>
  <c r="G4" i="5"/>
  <c r="G5" i="5"/>
  <c r="G6" i="5"/>
  <c r="G7" i="5"/>
  <c r="G8" i="5"/>
  <c r="G18" i="5" s="1"/>
  <c r="G9" i="5"/>
  <c r="G26" i="5" s="1"/>
  <c r="G10" i="5"/>
  <c r="G22" i="5" s="1"/>
  <c r="G11" i="5"/>
  <c r="G12" i="5"/>
  <c r="G13" i="5"/>
  <c r="G14" i="5"/>
  <c r="G15" i="5"/>
  <c r="G49" i="5"/>
  <c r="G50" i="5"/>
  <c r="G51" i="5"/>
  <c r="G52" i="5"/>
  <c r="G53" i="5"/>
  <c r="G54" i="5"/>
  <c r="G55" i="5"/>
  <c r="G65" i="5" s="1"/>
  <c r="G56" i="5"/>
  <c r="G73" i="5" s="1"/>
  <c r="G57" i="5"/>
  <c r="G69" i="5" s="1"/>
  <c r="G58" i="5"/>
  <c r="G59" i="5"/>
  <c r="G60" i="5"/>
  <c r="G61" i="5"/>
  <c r="G62" i="5"/>
  <c r="H194" i="1"/>
  <c r="H250" i="1"/>
  <c r="H23" i="8" s="1"/>
  <c r="I191" i="1"/>
  <c r="H191" i="1"/>
  <c r="I187" i="1"/>
  <c r="H187" i="1"/>
  <c r="I183" i="1"/>
  <c r="H183" i="1"/>
  <c r="J23" i="8"/>
  <c r="I23" i="8"/>
  <c r="J21" i="8"/>
  <c r="I247" i="1"/>
  <c r="I21" i="8" s="1"/>
  <c r="I243" i="1"/>
  <c r="J20" i="8"/>
  <c r="I239" i="1"/>
  <c r="I20" i="8" s="1"/>
  <c r="H247" i="1"/>
  <c r="H21" i="8" s="1"/>
  <c r="H243" i="1"/>
  <c r="H239" i="1"/>
  <c r="H20" i="8" s="1"/>
  <c r="I258" i="1"/>
  <c r="H258" i="1"/>
  <c r="I254" i="1"/>
  <c r="H254" i="1"/>
  <c r="I252" i="1"/>
  <c r="H252" i="1"/>
  <c r="I229" i="1"/>
  <c r="H229" i="1"/>
  <c r="I227" i="1"/>
  <c r="H227" i="1"/>
  <c r="I225" i="1"/>
  <c r="H225" i="1"/>
  <c r="K21" i="8"/>
  <c r="K22" i="8"/>
  <c r="K20" i="8"/>
  <c r="H195" i="1"/>
  <c r="H196" i="1" s="1"/>
  <c r="H139" i="1" s="1"/>
  <c r="H140" i="1" s="1"/>
  <c r="H475" i="1" s="1"/>
  <c r="H476" i="1" s="1"/>
  <c r="H307" i="1" s="1"/>
  <c r="H308" i="1" s="1"/>
  <c r="H755" i="1" s="1"/>
  <c r="H756" i="1" s="1"/>
  <c r="H643" i="1" s="1"/>
  <c r="H644" i="1" s="1"/>
  <c r="H699" i="1" s="1"/>
  <c r="H700" i="1" s="1"/>
  <c r="H531" i="1" s="1"/>
  <c r="H532" i="1" s="1"/>
  <c r="H363" i="1" s="1"/>
  <c r="H364" i="1" s="1"/>
  <c r="H419" i="1" s="1"/>
  <c r="H420" i="1" s="1"/>
  <c r="I195" i="1"/>
  <c r="I196" i="1" s="1"/>
  <c r="I139" i="1" s="1"/>
  <c r="I140" i="1" s="1"/>
  <c r="I475" i="1" s="1"/>
  <c r="I476" i="1" s="1"/>
  <c r="I307" i="1" s="1"/>
  <c r="I308" i="1" s="1"/>
  <c r="I755" i="1" s="1"/>
  <c r="I756" i="1" s="1"/>
  <c r="I643" i="1" s="1"/>
  <c r="I644" i="1" s="1"/>
  <c r="I699" i="1" s="1"/>
  <c r="I700" i="1" s="1"/>
  <c r="I531" i="1" s="1"/>
  <c r="I532" i="1" s="1"/>
  <c r="I363" i="1" s="1"/>
  <c r="I364" i="1" s="1"/>
  <c r="I419" i="1" s="1"/>
  <c r="I420" i="1" s="1"/>
  <c r="H197" i="1"/>
  <c r="H198" i="1" s="1"/>
  <c r="H141" i="1" s="1"/>
  <c r="H142" i="1" s="1"/>
  <c r="H477" i="1" s="1"/>
  <c r="H478" i="1" s="1"/>
  <c r="H309" i="1" s="1"/>
  <c r="H310" i="1" s="1"/>
  <c r="H757" i="1" s="1"/>
  <c r="H758" i="1" s="1"/>
  <c r="H645" i="1" s="1"/>
  <c r="H646" i="1" s="1"/>
  <c r="H701" i="1" s="1"/>
  <c r="H702" i="1" s="1"/>
  <c r="I197" i="1"/>
  <c r="I198" i="1"/>
  <c r="I141" i="1" s="1"/>
  <c r="I142" i="1" s="1"/>
  <c r="I477" i="1" s="1"/>
  <c r="I478" i="1" s="1"/>
  <c r="I309" i="1" s="1"/>
  <c r="I310" i="1" s="1"/>
  <c r="I757" i="1" s="1"/>
  <c r="I758" i="1" s="1"/>
  <c r="I645" i="1" s="1"/>
  <c r="I646" i="1" s="1"/>
  <c r="I701" i="1" s="1"/>
  <c r="I702" i="1" s="1"/>
  <c r="H202" i="1"/>
  <c r="I202" i="1"/>
  <c r="J202" i="1"/>
  <c r="H169" i="1"/>
  <c r="H113" i="1" s="1"/>
  <c r="I169" i="1"/>
  <c r="I113" i="1" s="1"/>
  <c r="J26" i="8"/>
  <c r="K26" i="8"/>
  <c r="H171" i="1"/>
  <c r="H115" i="1" s="1"/>
  <c r="H450" i="1" s="1"/>
  <c r="H451" i="1" s="1"/>
  <c r="H282" i="1" s="1"/>
  <c r="H283" i="1" s="1"/>
  <c r="H731" i="1" s="1"/>
  <c r="H618" i="1" s="1"/>
  <c r="H619" i="1" s="1"/>
  <c r="H674" i="1" s="1"/>
  <c r="H675" i="1" s="1"/>
  <c r="I171" i="1"/>
  <c r="I115" i="1" s="1"/>
  <c r="I450" i="1" s="1"/>
  <c r="I451" i="1" s="1"/>
  <c r="I282" i="1" s="1"/>
  <c r="I283" i="1" s="1"/>
  <c r="I731" i="1" s="1"/>
  <c r="I618" i="1" s="1"/>
  <c r="I619" i="1" s="1"/>
  <c r="I674" i="1" s="1"/>
  <c r="I675" i="1" s="1"/>
  <c r="H57" i="1"/>
  <c r="I57" i="1"/>
  <c r="I91" i="1" s="1"/>
  <c r="I92" i="1" s="1"/>
  <c r="H173" i="1"/>
  <c r="H117" i="1" s="1"/>
  <c r="H452" i="1" s="1"/>
  <c r="H453" i="1" s="1"/>
  <c r="H284" i="1" s="1"/>
  <c r="H285" i="1" s="1"/>
  <c r="H733" i="1" s="1"/>
  <c r="H620" i="1" s="1"/>
  <c r="H621" i="1" s="1"/>
  <c r="H676" i="1" s="1"/>
  <c r="H677" i="1" s="1"/>
  <c r="I173" i="1"/>
  <c r="I117" i="1" s="1"/>
  <c r="I452" i="1" s="1"/>
  <c r="I453" i="1" s="1"/>
  <c r="I284" i="1" s="1"/>
  <c r="I285" i="1" s="1"/>
  <c r="I733" i="1" s="1"/>
  <c r="I620" i="1" s="1"/>
  <c r="I621" i="1" s="1"/>
  <c r="I676" i="1" s="1"/>
  <c r="I677" i="1" s="1"/>
  <c r="C50" i="5"/>
  <c r="D50" i="5"/>
  <c r="E50" i="5"/>
  <c r="C51" i="5"/>
  <c r="D51" i="5"/>
  <c r="E51" i="5"/>
  <c r="C52" i="5"/>
  <c r="D52" i="5"/>
  <c r="E52" i="5"/>
  <c r="C53" i="5"/>
  <c r="D53" i="5"/>
  <c r="E53" i="5"/>
  <c r="C55" i="5"/>
  <c r="C65" i="5" s="1"/>
  <c r="D55" i="5"/>
  <c r="E55" i="5"/>
  <c r="E65" i="5" s="1"/>
  <c r="C56" i="5"/>
  <c r="C73" i="5" s="1"/>
  <c r="D56" i="5"/>
  <c r="D73" i="5" s="1"/>
  <c r="E56" i="5"/>
  <c r="E73" i="5" s="1"/>
  <c r="C57" i="5"/>
  <c r="C69" i="5" s="1"/>
  <c r="D57" i="5"/>
  <c r="E57" i="5"/>
  <c r="E69" i="5" s="1"/>
  <c r="E58" i="5"/>
  <c r="C59" i="5"/>
  <c r="D59" i="5"/>
  <c r="E59" i="5"/>
  <c r="C60" i="5"/>
  <c r="D60" i="5"/>
  <c r="E60" i="5"/>
  <c r="C61" i="5"/>
  <c r="D61" i="5"/>
  <c r="E61" i="5"/>
  <c r="C62" i="5"/>
  <c r="D62" i="5"/>
  <c r="E62" i="5"/>
  <c r="F60" i="5"/>
  <c r="F61" i="5"/>
  <c r="F62" i="5"/>
  <c r="F59" i="5"/>
  <c r="F56" i="5"/>
  <c r="F73" i="5" s="1"/>
  <c r="F57" i="5"/>
  <c r="F69" i="5" s="1"/>
  <c r="F58" i="5"/>
  <c r="F55" i="5"/>
  <c r="F65" i="5" s="1"/>
  <c r="F52" i="5"/>
  <c r="F53" i="5"/>
  <c r="F54" i="5"/>
  <c r="F51" i="5"/>
  <c r="F50" i="5"/>
  <c r="D49" i="5"/>
  <c r="E49" i="5"/>
  <c r="F49" i="5"/>
  <c r="C49" i="5"/>
  <c r="C2" i="5"/>
  <c r="C3" i="5"/>
  <c r="C4" i="5"/>
  <c r="C5" i="5"/>
  <c r="C6" i="5"/>
  <c r="C7" i="5"/>
  <c r="C8" i="5"/>
  <c r="C18" i="5" s="1"/>
  <c r="C9" i="5"/>
  <c r="C26" i="5" s="1"/>
  <c r="C10" i="5"/>
  <c r="C22" i="5" s="1"/>
  <c r="C11" i="5"/>
  <c r="C12" i="5"/>
  <c r="C13" i="5"/>
  <c r="C14" i="5"/>
  <c r="C15" i="5"/>
  <c r="D2" i="5"/>
  <c r="E2" i="5"/>
  <c r="D3" i="5"/>
  <c r="E3" i="5"/>
  <c r="D4" i="5"/>
  <c r="E4" i="5"/>
  <c r="D5" i="5"/>
  <c r="E5" i="5"/>
  <c r="D6" i="5"/>
  <c r="E6" i="5"/>
  <c r="D7" i="5"/>
  <c r="E7" i="5"/>
  <c r="D8" i="5"/>
  <c r="C31" i="5" s="1"/>
  <c r="E8" i="5"/>
  <c r="E18" i="5" s="1"/>
  <c r="D9" i="5"/>
  <c r="C32" i="5" s="1"/>
  <c r="E9" i="5"/>
  <c r="E26" i="5" s="1"/>
  <c r="D10" i="5"/>
  <c r="C33" i="5" s="1"/>
  <c r="E10" i="5"/>
  <c r="E22" i="5" s="1"/>
  <c r="D11" i="5"/>
  <c r="C34" i="5" s="1"/>
  <c r="E11" i="5"/>
  <c r="D12" i="5"/>
  <c r="E12" i="5"/>
  <c r="D13" i="5"/>
  <c r="E13" i="5"/>
  <c r="D14" i="5"/>
  <c r="E14" i="5"/>
  <c r="D15" i="5"/>
  <c r="E15" i="5"/>
  <c r="F13" i="5"/>
  <c r="F14" i="5"/>
  <c r="F15" i="5"/>
  <c r="F12" i="5"/>
  <c r="F9" i="5"/>
  <c r="F26" i="5" s="1"/>
  <c r="F10" i="5"/>
  <c r="F22" i="5" s="1"/>
  <c r="F11" i="5"/>
  <c r="F8" i="5"/>
  <c r="F18" i="5" s="1"/>
  <c r="F5" i="5"/>
  <c r="F6" i="5"/>
  <c r="F7" i="5"/>
  <c r="F4" i="5"/>
  <c r="F3" i="5"/>
  <c r="F2" i="5"/>
  <c r="G197" i="1"/>
  <c r="G198" i="1" s="1"/>
  <c r="G141" i="1" s="1"/>
  <c r="G142" i="1" s="1"/>
  <c r="G477" i="1" s="1"/>
  <c r="G478" i="1" s="1"/>
  <c r="G309" i="1" s="1"/>
  <c r="G310" i="1" s="1"/>
  <c r="G757" i="1" s="1"/>
  <c r="G758" i="1" s="1"/>
  <c r="G645" i="1" s="1"/>
  <c r="G646" i="1" s="1"/>
  <c r="G701" i="1" s="1"/>
  <c r="G702" i="1" s="1"/>
  <c r="G195" i="1"/>
  <c r="G196" i="1" s="1"/>
  <c r="G139" i="1" s="1"/>
  <c r="G140" i="1" s="1"/>
  <c r="G475" i="1" s="1"/>
  <c r="G476" i="1" s="1"/>
  <c r="G307" i="1" s="1"/>
  <c r="G308" i="1" s="1"/>
  <c r="G755" i="1" s="1"/>
  <c r="G756" i="1" s="1"/>
  <c r="G643" i="1" s="1"/>
  <c r="G644" i="1" s="1"/>
  <c r="G699" i="1" s="1"/>
  <c r="G700" i="1" s="1"/>
  <c r="G531" i="1" s="1"/>
  <c r="G532" i="1" s="1"/>
  <c r="G363" i="1" s="1"/>
  <c r="G364" i="1" s="1"/>
  <c r="G419" i="1" s="1"/>
  <c r="G420" i="1" s="1"/>
  <c r="G73" i="1"/>
  <c r="G185" i="1"/>
  <c r="G61" i="1"/>
  <c r="G57" i="1"/>
  <c r="E225" i="1"/>
  <c r="F225" i="1"/>
  <c r="G225" i="1"/>
  <c r="E227" i="1"/>
  <c r="F227" i="1"/>
  <c r="G227" i="1"/>
  <c r="D229" i="1"/>
  <c r="E229" i="1"/>
  <c r="F229" i="1"/>
  <c r="G229" i="1"/>
  <c r="D237" i="1"/>
  <c r="E237" i="1"/>
  <c r="F237" i="1"/>
  <c r="G237" i="1"/>
  <c r="D241" i="1"/>
  <c r="D22" i="8" s="1"/>
  <c r="E241" i="1"/>
  <c r="F241" i="1"/>
  <c r="G241" i="1"/>
  <c r="D245" i="1"/>
  <c r="E245" i="1"/>
  <c r="F245" i="1"/>
  <c r="G245" i="1"/>
  <c r="D252" i="1"/>
  <c r="E252" i="1"/>
  <c r="F252" i="1"/>
  <c r="G252" i="1"/>
  <c r="D254" i="1"/>
  <c r="E254" i="1"/>
  <c r="F254" i="1"/>
  <c r="G254" i="1"/>
  <c r="C258" i="1"/>
  <c r="D258" i="1"/>
  <c r="E258" i="1"/>
  <c r="F258" i="1"/>
  <c r="G258" i="1"/>
  <c r="C58" i="5"/>
  <c r="D58" i="5"/>
  <c r="C54" i="5"/>
  <c r="D54" i="5"/>
  <c r="E54" i="5"/>
  <c r="F168" i="1"/>
  <c r="E169" i="1"/>
  <c r="F169" i="1"/>
  <c r="F112" i="1" s="1"/>
  <c r="F113" i="1" s="1"/>
  <c r="G169" i="1"/>
  <c r="G113" i="1" s="1"/>
  <c r="F170" i="1"/>
  <c r="F171" i="1" s="1"/>
  <c r="F114" i="1" s="1"/>
  <c r="F115" i="1" s="1"/>
  <c r="F450" i="1" s="1"/>
  <c r="F451" i="1" s="1"/>
  <c r="F282" i="1" s="1"/>
  <c r="F283" i="1" s="1"/>
  <c r="F731" i="1" s="1"/>
  <c r="F618" i="1" s="1"/>
  <c r="F619" i="1" s="1"/>
  <c r="F674" i="1" s="1"/>
  <c r="F675" i="1" s="1"/>
  <c r="D25" i="8"/>
  <c r="E171" i="1"/>
  <c r="G171" i="1"/>
  <c r="G115" i="1" s="1"/>
  <c r="G450" i="1" s="1"/>
  <c r="G451" i="1" s="1"/>
  <c r="G282" i="1" s="1"/>
  <c r="G283" i="1" s="1"/>
  <c r="G731" i="1" s="1"/>
  <c r="G618" i="1" s="1"/>
  <c r="G619" i="1" s="1"/>
  <c r="G674" i="1" s="1"/>
  <c r="G675" i="1" s="1"/>
  <c r="F172" i="1"/>
  <c r="F57" i="1" s="1"/>
  <c r="E173" i="1"/>
  <c r="F173" i="1"/>
  <c r="F116" i="1" s="1"/>
  <c r="F117" i="1" s="1"/>
  <c r="F452" i="1" s="1"/>
  <c r="F453" i="1" s="1"/>
  <c r="F284" i="1" s="1"/>
  <c r="F285" i="1" s="1"/>
  <c r="F733" i="1" s="1"/>
  <c r="F620" i="1" s="1"/>
  <c r="F621" i="1" s="1"/>
  <c r="F676" i="1" s="1"/>
  <c r="F677" i="1" s="1"/>
  <c r="G173" i="1"/>
  <c r="G117" i="1" s="1"/>
  <c r="G452" i="1" s="1"/>
  <c r="G453" i="1" s="1"/>
  <c r="G284" i="1" s="1"/>
  <c r="G285" i="1" s="1"/>
  <c r="G733" i="1" s="1"/>
  <c r="G620" i="1" s="1"/>
  <c r="G621" i="1" s="1"/>
  <c r="G676" i="1" s="1"/>
  <c r="G677" i="1" s="1"/>
  <c r="F174" i="1"/>
  <c r="F180" i="1"/>
  <c r="F61" i="1" s="1"/>
  <c r="F181" i="1"/>
  <c r="F184" i="1"/>
  <c r="F185" i="1" s="1"/>
  <c r="F128" i="1" s="1"/>
  <c r="F129" i="1" s="1"/>
  <c r="F464" i="1" s="1"/>
  <c r="F465" i="1" s="1"/>
  <c r="F296" i="1" s="1"/>
  <c r="F297" i="1" s="1"/>
  <c r="F744" i="1" s="1"/>
  <c r="F745" i="1" s="1"/>
  <c r="F632" i="1" s="1"/>
  <c r="F633" i="1" s="1"/>
  <c r="F688" i="1" s="1"/>
  <c r="F689" i="1" s="1"/>
  <c r="F520" i="1" s="1"/>
  <c r="F521" i="1" s="1"/>
  <c r="F352" i="1" s="1"/>
  <c r="F353" i="1" s="1"/>
  <c r="F408" i="1" s="1"/>
  <c r="F409" i="1" s="1"/>
  <c r="E185" i="1"/>
  <c r="F188" i="1"/>
  <c r="F73" i="1" s="1"/>
  <c r="E189" i="1"/>
  <c r="F189" i="1"/>
  <c r="F132" i="1" s="1"/>
  <c r="F133" i="1" s="1"/>
  <c r="F468" i="1" s="1"/>
  <c r="F469" i="1" s="1"/>
  <c r="F300" i="1" s="1"/>
  <c r="F301" i="1" s="1"/>
  <c r="F748" i="1" s="1"/>
  <c r="F749" i="1" s="1"/>
  <c r="F636" i="1" s="1"/>
  <c r="F637" i="1" s="1"/>
  <c r="F692" i="1" s="1"/>
  <c r="F693" i="1" s="1"/>
  <c r="F524" i="1" s="1"/>
  <c r="F525" i="1" s="1"/>
  <c r="F356" i="1" s="1"/>
  <c r="F357" i="1" s="1"/>
  <c r="F412" i="1" s="1"/>
  <c r="F413" i="1" s="1"/>
  <c r="F195" i="1"/>
  <c r="F196" i="1" s="1"/>
  <c r="F139" i="1" s="1"/>
  <c r="F140" i="1" s="1"/>
  <c r="F475" i="1" s="1"/>
  <c r="F476" i="1" s="1"/>
  <c r="F307" i="1" s="1"/>
  <c r="F308" i="1" s="1"/>
  <c r="F755" i="1" s="1"/>
  <c r="F756" i="1" s="1"/>
  <c r="F643" i="1" s="1"/>
  <c r="F644" i="1" s="1"/>
  <c r="F699" i="1" s="1"/>
  <c r="F700" i="1" s="1"/>
  <c r="F531" i="1" s="1"/>
  <c r="F532" i="1" s="1"/>
  <c r="F363" i="1" s="1"/>
  <c r="F364" i="1" s="1"/>
  <c r="F419" i="1" s="1"/>
  <c r="F420" i="1" s="1"/>
  <c r="E196" i="1"/>
  <c r="F197" i="1"/>
  <c r="F198" i="1" s="1"/>
  <c r="F141" i="1" s="1"/>
  <c r="F142" i="1" s="1"/>
  <c r="F477" i="1" s="1"/>
  <c r="F478" i="1" s="1"/>
  <c r="F309" i="1" s="1"/>
  <c r="F310" i="1" s="1"/>
  <c r="F757" i="1" s="1"/>
  <c r="F758" i="1" s="1"/>
  <c r="F645" i="1" s="1"/>
  <c r="F646" i="1" s="1"/>
  <c r="F701" i="1" s="1"/>
  <c r="F702" i="1" s="1"/>
  <c r="E198" i="1"/>
  <c r="C202" i="1"/>
  <c r="D202" i="1"/>
  <c r="E202" i="1"/>
  <c r="F202" i="1"/>
  <c r="G202" i="1"/>
  <c r="F125" i="1" l="1"/>
  <c r="F460" i="1" s="1"/>
  <c r="F461" i="1" s="1"/>
  <c r="F292" i="1" s="1"/>
  <c r="F293" i="1" s="1"/>
  <c r="F740" i="1" s="1"/>
  <c r="F741" i="1" s="1"/>
  <c r="F628" i="1" s="1"/>
  <c r="F629" i="1" s="1"/>
  <c r="F684" i="1" s="1"/>
  <c r="F685" i="1" s="1"/>
  <c r="I259" i="1"/>
  <c r="I260" i="1" s="1"/>
  <c r="G189" i="1"/>
  <c r="G181" i="1"/>
  <c r="H259" i="1"/>
  <c r="H260" i="1" s="1"/>
  <c r="D16" i="5"/>
  <c r="E16" i="5"/>
  <c r="G63" i="5"/>
  <c r="E63" i="5"/>
  <c r="C80" i="5"/>
  <c r="C78" i="5"/>
  <c r="D69" i="5"/>
  <c r="F34" i="5"/>
  <c r="F38" i="5" s="1"/>
  <c r="F42" i="5" s="1"/>
  <c r="F63" i="5"/>
  <c r="D22" i="5"/>
  <c r="D18" i="5"/>
  <c r="D65" i="5"/>
  <c r="F16" i="5"/>
  <c r="C16" i="5"/>
  <c r="E32" i="5"/>
  <c r="E36" i="5" s="1"/>
  <c r="E40" i="5" s="1"/>
  <c r="D26" i="5"/>
  <c r="D63" i="5"/>
  <c r="C63" i="5"/>
  <c r="G16" i="5"/>
  <c r="C79" i="5"/>
  <c r="F31" i="5"/>
  <c r="F35" i="5" s="1"/>
  <c r="F33" i="5"/>
  <c r="F37" i="5" s="1"/>
  <c r="F32" i="5"/>
  <c r="F36" i="5" s="1"/>
  <c r="E34" i="5"/>
  <c r="E38" i="5" s="1"/>
  <c r="E42" i="5" s="1"/>
  <c r="E31" i="5"/>
  <c r="E35" i="5" s="1"/>
  <c r="E33" i="5"/>
  <c r="E37" i="5" s="1"/>
  <c r="G533" i="1"/>
  <c r="G534" i="1" s="1"/>
  <c r="G365" i="1" s="1"/>
  <c r="G366" i="1" s="1"/>
  <c r="G421" i="1" s="1"/>
  <c r="G422" i="1" s="1"/>
  <c r="G587" i="1"/>
  <c r="G588" i="1" s="1"/>
  <c r="F533" i="1"/>
  <c r="F534" i="1" s="1"/>
  <c r="F365" i="1" s="1"/>
  <c r="F366" i="1" s="1"/>
  <c r="F421" i="1" s="1"/>
  <c r="F422" i="1" s="1"/>
  <c r="F587" i="1"/>
  <c r="F588" i="1" s="1"/>
  <c r="G508" i="1"/>
  <c r="G509" i="1" s="1"/>
  <c r="G340" i="1" s="1"/>
  <c r="G341" i="1" s="1"/>
  <c r="G396" i="1" s="1"/>
  <c r="G397" i="1" s="1"/>
  <c r="G562" i="1"/>
  <c r="G563" i="1" s="1"/>
  <c r="F508" i="1"/>
  <c r="F509" i="1" s="1"/>
  <c r="F340" i="1" s="1"/>
  <c r="F341" i="1" s="1"/>
  <c r="F396" i="1" s="1"/>
  <c r="F397" i="1" s="1"/>
  <c r="F562" i="1"/>
  <c r="F563" i="1" s="1"/>
  <c r="G506" i="1"/>
  <c r="G507" i="1" s="1"/>
  <c r="G338" i="1" s="1"/>
  <c r="G339" i="1" s="1"/>
  <c r="G394" i="1" s="1"/>
  <c r="G395" i="1" s="1"/>
  <c r="G560" i="1"/>
  <c r="G561" i="1" s="1"/>
  <c r="F506" i="1"/>
  <c r="F507" i="1" s="1"/>
  <c r="F338" i="1" s="1"/>
  <c r="F339" i="1" s="1"/>
  <c r="F394" i="1" s="1"/>
  <c r="F395" i="1" s="1"/>
  <c r="F560" i="1"/>
  <c r="F561" i="1" s="1"/>
  <c r="I508" i="1"/>
  <c r="I509" i="1" s="1"/>
  <c r="I340" i="1" s="1"/>
  <c r="I341" i="1" s="1"/>
  <c r="I396" i="1" s="1"/>
  <c r="I397" i="1" s="1"/>
  <c r="I562" i="1"/>
  <c r="I563" i="1" s="1"/>
  <c r="H508" i="1"/>
  <c r="H509" i="1" s="1"/>
  <c r="H340" i="1" s="1"/>
  <c r="H341" i="1" s="1"/>
  <c r="H396" i="1" s="1"/>
  <c r="H397" i="1" s="1"/>
  <c r="H562" i="1"/>
  <c r="H563" i="1" s="1"/>
  <c r="I506" i="1"/>
  <c r="I507" i="1" s="1"/>
  <c r="I338" i="1" s="1"/>
  <c r="I339" i="1" s="1"/>
  <c r="I394" i="1" s="1"/>
  <c r="I395" i="1" s="1"/>
  <c r="I560" i="1"/>
  <c r="I561" i="1" s="1"/>
  <c r="H506" i="1"/>
  <c r="H507" i="1" s="1"/>
  <c r="H338" i="1" s="1"/>
  <c r="H339" i="1" s="1"/>
  <c r="H394" i="1" s="1"/>
  <c r="H395" i="1" s="1"/>
  <c r="H560" i="1"/>
  <c r="H561" i="1" s="1"/>
  <c r="I533" i="1"/>
  <c r="I534" i="1" s="1"/>
  <c r="I365" i="1" s="1"/>
  <c r="I366" i="1" s="1"/>
  <c r="I421" i="1" s="1"/>
  <c r="I422" i="1" s="1"/>
  <c r="I587" i="1"/>
  <c r="I588" i="1" s="1"/>
  <c r="H533" i="1"/>
  <c r="H534" i="1" s="1"/>
  <c r="H365" i="1" s="1"/>
  <c r="H366" i="1" s="1"/>
  <c r="H421" i="1" s="1"/>
  <c r="H422" i="1" s="1"/>
  <c r="H587" i="1"/>
  <c r="H588" i="1" s="1"/>
  <c r="G133" i="1"/>
  <c r="G468" i="1" s="1"/>
  <c r="G469" i="1" s="1"/>
  <c r="G300" i="1" s="1"/>
  <c r="G301" i="1" s="1"/>
  <c r="G748" i="1" s="1"/>
  <c r="G749" i="1" s="1"/>
  <c r="G636" i="1" s="1"/>
  <c r="G637" i="1" s="1"/>
  <c r="G692" i="1" s="1"/>
  <c r="G693" i="1" s="1"/>
  <c r="G524" i="1" s="1"/>
  <c r="G525" i="1" s="1"/>
  <c r="G356" i="1" s="1"/>
  <c r="G357" i="1" s="1"/>
  <c r="G412" i="1" s="1"/>
  <c r="G413" i="1" s="1"/>
  <c r="G129" i="1"/>
  <c r="G464" i="1" s="1"/>
  <c r="G465" i="1" s="1"/>
  <c r="G296" i="1" s="1"/>
  <c r="G297" i="1" s="1"/>
  <c r="G744" i="1" s="1"/>
  <c r="G745" i="1" s="1"/>
  <c r="G632" i="1" s="1"/>
  <c r="G633" i="1" s="1"/>
  <c r="G688" i="1" s="1"/>
  <c r="G689" i="1" s="1"/>
  <c r="G520" i="1" s="1"/>
  <c r="G521" i="1" s="1"/>
  <c r="G352" i="1" s="1"/>
  <c r="G353" i="1" s="1"/>
  <c r="G408" i="1" s="1"/>
  <c r="G409" i="1" s="1"/>
  <c r="G125" i="1"/>
  <c r="G460" i="1" s="1"/>
  <c r="G461" i="1" s="1"/>
  <c r="G292" i="1" s="1"/>
  <c r="G293" i="1" s="1"/>
  <c r="G740" i="1" s="1"/>
  <c r="G741" i="1" s="1"/>
  <c r="G628" i="1" s="1"/>
  <c r="G629" i="1" s="1"/>
  <c r="G684" i="1" s="1"/>
  <c r="G685" i="1" s="1"/>
  <c r="G448" i="1"/>
  <c r="G449" i="1" s="1"/>
  <c r="F448" i="1"/>
  <c r="F449" i="1" s="1"/>
  <c r="D259" i="1"/>
  <c r="D260" i="1" s="1"/>
  <c r="I448" i="1"/>
  <c r="I449" i="1" s="1"/>
  <c r="H448" i="1"/>
  <c r="H449" i="1" s="1"/>
  <c r="G26" i="8"/>
  <c r="F26" i="8"/>
  <c r="E26" i="8"/>
  <c r="E203" i="1"/>
  <c r="E204" i="1" s="1"/>
  <c r="G259" i="1"/>
  <c r="G260" i="1" s="1"/>
  <c r="F259" i="1"/>
  <c r="F260" i="1" s="1"/>
  <c r="E259" i="1"/>
  <c r="E260" i="1" s="1"/>
  <c r="I26" i="8"/>
  <c r="E25" i="8"/>
  <c r="G21" i="8"/>
  <c r="F21" i="8"/>
  <c r="E21" i="8"/>
  <c r="D21" i="8"/>
  <c r="G22" i="8"/>
  <c r="F22" i="8"/>
  <c r="E22" i="8"/>
  <c r="G20" i="8"/>
  <c r="F20" i="8"/>
  <c r="E20" i="8"/>
  <c r="D20" i="8"/>
  <c r="H26" i="8"/>
  <c r="K24" i="8"/>
  <c r="H22" i="8"/>
  <c r="H24" i="8" s="1"/>
  <c r="H31" i="8"/>
  <c r="H30" i="8" s="1"/>
  <c r="I22" i="8"/>
  <c r="I24" i="8" s="1"/>
  <c r="I31" i="8"/>
  <c r="I30" i="8" s="1"/>
  <c r="J22" i="8"/>
  <c r="J24" i="8" s="1"/>
  <c r="J31" i="8"/>
  <c r="J30" i="8" s="1"/>
  <c r="F69" i="1"/>
  <c r="F175" i="1"/>
  <c r="F59" i="1"/>
  <c r="G175" i="1"/>
  <c r="G59" i="1"/>
  <c r="G69" i="1"/>
  <c r="K25" i="8"/>
  <c r="J25" i="8"/>
  <c r="I175" i="1"/>
  <c r="H175" i="1"/>
  <c r="H59" i="1"/>
  <c r="H91" i="1" s="1"/>
  <c r="H92" i="1" s="1"/>
  <c r="G31" i="5"/>
  <c r="G35" i="5" s="1"/>
  <c r="G32" i="5"/>
  <c r="G36" i="5" s="1"/>
  <c r="G33" i="5"/>
  <c r="G37" i="5" s="1"/>
  <c r="G34" i="5"/>
  <c r="G38" i="5" s="1"/>
  <c r="G42" i="5" s="1"/>
  <c r="C81" i="5"/>
  <c r="F566" i="1" l="1"/>
  <c r="F567" i="1" s="1"/>
  <c r="F516" i="1"/>
  <c r="F517" i="1" s="1"/>
  <c r="F348" i="1" s="1"/>
  <c r="F349" i="1" s="1"/>
  <c r="F404" i="1" s="1"/>
  <c r="F405" i="1" s="1"/>
  <c r="F91" i="1"/>
  <c r="F92" i="1" s="1"/>
  <c r="E44" i="5"/>
  <c r="D24" i="8"/>
  <c r="F24" i="8"/>
  <c r="E45" i="5"/>
  <c r="E41" i="5"/>
  <c r="F41" i="5"/>
  <c r="F45" i="5"/>
  <c r="F40" i="5"/>
  <c r="F44" i="5"/>
  <c r="E24" i="8"/>
  <c r="E39" i="5"/>
  <c r="E43" i="5"/>
  <c r="F39" i="5"/>
  <c r="F43" i="5"/>
  <c r="G24" i="8"/>
  <c r="G516" i="1"/>
  <c r="G517" i="1" s="1"/>
  <c r="G348" i="1" s="1"/>
  <c r="G349" i="1" s="1"/>
  <c r="G404" i="1" s="1"/>
  <c r="G405" i="1" s="1"/>
  <c r="G566" i="1"/>
  <c r="G567" i="1" s="1"/>
  <c r="H25" i="8"/>
  <c r="H119" i="1"/>
  <c r="I25" i="8"/>
  <c r="I119" i="1"/>
  <c r="G203" i="1"/>
  <c r="G204" i="1" s="1"/>
  <c r="G119" i="1"/>
  <c r="F25" i="8"/>
  <c r="F118" i="1"/>
  <c r="F119" i="1" s="1"/>
  <c r="H280" i="1"/>
  <c r="H281" i="1" s="1"/>
  <c r="I280" i="1"/>
  <c r="I281" i="1" s="1"/>
  <c r="F280" i="1"/>
  <c r="F281" i="1" s="1"/>
  <c r="G280" i="1"/>
  <c r="G281" i="1" s="1"/>
  <c r="H203" i="1"/>
  <c r="H204" i="1" s="1"/>
  <c r="I203" i="1"/>
  <c r="I204" i="1" s="1"/>
  <c r="F203" i="1"/>
  <c r="F204" i="1" s="1"/>
  <c r="G91" i="1"/>
  <c r="G92" i="1" s="1"/>
  <c r="G25" i="8"/>
  <c r="G78" i="5"/>
  <c r="G82" i="5" s="1"/>
  <c r="G79" i="5"/>
  <c r="G83" i="5" s="1"/>
  <c r="G80" i="5"/>
  <c r="G84" i="5" s="1"/>
  <c r="G81" i="5"/>
  <c r="G85" i="5" s="1"/>
  <c r="G89" i="5" s="1"/>
  <c r="F81" i="5"/>
  <c r="F85" i="5" s="1"/>
  <c r="F89" i="5" s="1"/>
  <c r="F80" i="5"/>
  <c r="F84" i="5" s="1"/>
  <c r="F79" i="5"/>
  <c r="F83" i="5" s="1"/>
  <c r="F78" i="5"/>
  <c r="F82" i="5" s="1"/>
  <c r="E78" i="5"/>
  <c r="E82" i="5" s="1"/>
  <c r="E81" i="5"/>
  <c r="E85" i="5" s="1"/>
  <c r="E89" i="5" s="1"/>
  <c r="E80" i="5"/>
  <c r="E84" i="5" s="1"/>
  <c r="E79" i="5"/>
  <c r="E83" i="5" s="1"/>
  <c r="G41" i="5"/>
  <c r="G45" i="5"/>
  <c r="G40" i="5"/>
  <c r="G44" i="5"/>
  <c r="G39" i="5"/>
  <c r="G43" i="5"/>
  <c r="E46" i="5" l="1"/>
  <c r="G46" i="5"/>
  <c r="F46" i="5"/>
  <c r="G728" i="1"/>
  <c r="G729" i="1" s="1"/>
  <c r="F728" i="1"/>
  <c r="F729" i="1" s="1"/>
  <c r="I728" i="1"/>
  <c r="I729" i="1" s="1"/>
  <c r="H728" i="1"/>
  <c r="H729" i="1" s="1"/>
  <c r="F454" i="1"/>
  <c r="F455" i="1" s="1"/>
  <c r="F147" i="1"/>
  <c r="F148" i="1" s="1"/>
  <c r="G454" i="1"/>
  <c r="G455" i="1" s="1"/>
  <c r="G147" i="1"/>
  <c r="G148" i="1" s="1"/>
  <c r="I454" i="1"/>
  <c r="I455" i="1" s="1"/>
  <c r="I147" i="1"/>
  <c r="I148" i="1" s="1"/>
  <c r="H454" i="1"/>
  <c r="H455" i="1" s="1"/>
  <c r="H147" i="1"/>
  <c r="H148" i="1" s="1"/>
  <c r="E91" i="5"/>
  <c r="E87" i="5"/>
  <c r="E92" i="5"/>
  <c r="E88" i="5"/>
  <c r="E90" i="5"/>
  <c r="E86" i="5"/>
  <c r="F90" i="5"/>
  <c r="F86" i="5"/>
  <c r="F91" i="5"/>
  <c r="F87" i="5"/>
  <c r="F92" i="5"/>
  <c r="F88" i="5"/>
  <c r="G88" i="5"/>
  <c r="G92" i="5"/>
  <c r="G87" i="5"/>
  <c r="G91" i="5"/>
  <c r="G86" i="5"/>
  <c r="G90" i="5"/>
  <c r="E93" i="5" l="1"/>
  <c r="E95" i="5" s="1"/>
  <c r="G93" i="5"/>
  <c r="G95" i="5" s="1"/>
  <c r="H286" i="1"/>
  <c r="H287" i="1" s="1"/>
  <c r="H483" i="1"/>
  <c r="H484" i="1" s="1"/>
  <c r="I286" i="1"/>
  <c r="I287" i="1" s="1"/>
  <c r="I483" i="1"/>
  <c r="I484" i="1" s="1"/>
  <c r="G286" i="1"/>
  <c r="G287" i="1" s="1"/>
  <c r="G483" i="1"/>
  <c r="G484" i="1" s="1"/>
  <c r="F286" i="1"/>
  <c r="F287" i="1" s="1"/>
  <c r="F483" i="1"/>
  <c r="F484" i="1" s="1"/>
  <c r="H616" i="1"/>
  <c r="H617" i="1" s="1"/>
  <c r="I616" i="1"/>
  <c r="I617" i="1" s="1"/>
  <c r="F616" i="1"/>
  <c r="F617" i="1" s="1"/>
  <c r="G616" i="1"/>
  <c r="G617" i="1" s="1"/>
  <c r="F93" i="5"/>
  <c r="F95" i="5" s="1"/>
  <c r="G672" i="1" l="1"/>
  <c r="G673" i="1" s="1"/>
  <c r="F672" i="1"/>
  <c r="F673" i="1" s="1"/>
  <c r="I672" i="1"/>
  <c r="I673" i="1" s="1"/>
  <c r="H672" i="1"/>
  <c r="H673" i="1" s="1"/>
  <c r="F735" i="1"/>
  <c r="F315" i="1"/>
  <c r="F316" i="1" s="1"/>
  <c r="G735" i="1"/>
  <c r="G315" i="1"/>
  <c r="G316" i="1" s="1"/>
  <c r="I735" i="1"/>
  <c r="I315" i="1"/>
  <c r="I316" i="1" s="1"/>
  <c r="H735" i="1"/>
  <c r="H315" i="1"/>
  <c r="H316" i="1" s="1"/>
  <c r="H622" i="1" l="1"/>
  <c r="H623" i="1" s="1"/>
  <c r="H763" i="1"/>
  <c r="H764" i="1" s="1"/>
  <c r="I622" i="1"/>
  <c r="I623" i="1" s="1"/>
  <c r="I763" i="1"/>
  <c r="I764" i="1" s="1"/>
  <c r="G622" i="1"/>
  <c r="G623" i="1" s="1"/>
  <c r="G763" i="1"/>
  <c r="G764" i="1" s="1"/>
  <c r="F622" i="1"/>
  <c r="F623" i="1" s="1"/>
  <c r="F763" i="1"/>
  <c r="F764" i="1" s="1"/>
  <c r="H504" i="1"/>
  <c r="H505" i="1" s="1"/>
  <c r="I504" i="1"/>
  <c r="I505" i="1" s="1"/>
  <c r="F504" i="1"/>
  <c r="F505" i="1" s="1"/>
  <c r="G504" i="1"/>
  <c r="G505" i="1" s="1"/>
  <c r="G336" i="1" l="1"/>
  <c r="G337" i="1" s="1"/>
  <c r="F336" i="1"/>
  <c r="F337" i="1" s="1"/>
  <c r="I336" i="1"/>
  <c r="I337" i="1" s="1"/>
  <c r="H336" i="1"/>
  <c r="H337" i="1" s="1"/>
  <c r="F678" i="1"/>
  <c r="F679" i="1" s="1"/>
  <c r="F564" i="1" s="1"/>
  <c r="F565" i="1" s="1"/>
  <c r="F595" i="1" s="1"/>
  <c r="F596" i="1" s="1"/>
  <c r="F651" i="1"/>
  <c r="F652" i="1" s="1"/>
  <c r="G678" i="1"/>
  <c r="G679" i="1" s="1"/>
  <c r="G564" i="1" s="1"/>
  <c r="G565" i="1" s="1"/>
  <c r="G595" i="1" s="1"/>
  <c r="G596" i="1" s="1"/>
  <c r="G651" i="1"/>
  <c r="G652" i="1" s="1"/>
  <c r="I678" i="1"/>
  <c r="I679" i="1" s="1"/>
  <c r="I564" i="1" s="1"/>
  <c r="I565" i="1" s="1"/>
  <c r="I595" i="1" s="1"/>
  <c r="I596" i="1" s="1"/>
  <c r="I651" i="1"/>
  <c r="I652" i="1" s="1"/>
  <c r="H678" i="1"/>
  <c r="H679" i="1" s="1"/>
  <c r="H564" i="1" s="1"/>
  <c r="H565" i="1" s="1"/>
  <c r="H595" i="1" s="1"/>
  <c r="H596" i="1" s="1"/>
  <c r="H651" i="1"/>
  <c r="H652" i="1" s="1"/>
  <c r="H510" i="1" l="1"/>
  <c r="H511" i="1" s="1"/>
  <c r="H707" i="1"/>
  <c r="H708" i="1" s="1"/>
  <c r="I510" i="1"/>
  <c r="I511" i="1" s="1"/>
  <c r="I707" i="1"/>
  <c r="I708" i="1" s="1"/>
  <c r="G510" i="1"/>
  <c r="G511" i="1" s="1"/>
  <c r="G707" i="1"/>
  <c r="G708" i="1" s="1"/>
  <c r="F510" i="1"/>
  <c r="F511" i="1" s="1"/>
  <c r="F707" i="1"/>
  <c r="F708" i="1" s="1"/>
  <c r="H392" i="1"/>
  <c r="H393" i="1" s="1"/>
  <c r="I392" i="1"/>
  <c r="I393" i="1" s="1"/>
  <c r="F392" i="1"/>
  <c r="F393" i="1" s="1"/>
  <c r="G392" i="1"/>
  <c r="G393" i="1" s="1"/>
  <c r="F342" i="1" l="1"/>
  <c r="F343" i="1" s="1"/>
  <c r="F539" i="1"/>
  <c r="F540" i="1" s="1"/>
  <c r="G342" i="1"/>
  <c r="G343" i="1" s="1"/>
  <c r="G539" i="1"/>
  <c r="G540" i="1" s="1"/>
  <c r="I342" i="1"/>
  <c r="I343" i="1" s="1"/>
  <c r="I539" i="1"/>
  <c r="I540" i="1" s="1"/>
  <c r="H342" i="1"/>
  <c r="H343" i="1" s="1"/>
  <c r="H539" i="1"/>
  <c r="H540" i="1" s="1"/>
  <c r="H398" i="1" l="1"/>
  <c r="H399" i="1" s="1"/>
  <c r="H427" i="1" s="1"/>
  <c r="H428" i="1" s="1"/>
  <c r="H371" i="1"/>
  <c r="H372" i="1" s="1"/>
  <c r="I398" i="1"/>
  <c r="I399" i="1" s="1"/>
  <c r="I427" i="1" s="1"/>
  <c r="I428" i="1" s="1"/>
  <c r="I371" i="1"/>
  <c r="I372" i="1" s="1"/>
  <c r="G398" i="1"/>
  <c r="G399" i="1" s="1"/>
  <c r="G427" i="1" s="1"/>
  <c r="G428" i="1" s="1"/>
  <c r="G371" i="1"/>
  <c r="G372" i="1" s="1"/>
  <c r="F398" i="1"/>
  <c r="F399" i="1" s="1"/>
  <c r="F427" i="1" s="1"/>
  <c r="F428" i="1" s="1"/>
  <c r="F371" i="1"/>
  <c r="F372" i="1" s="1"/>
</calcChain>
</file>

<file path=xl/comments1.xml><?xml version="1.0" encoding="utf-8"?>
<comments xmlns="http://schemas.openxmlformats.org/spreadsheetml/2006/main">
  <authors>
    <author>Chris.T</author>
    <author>DRA</author>
  </authors>
  <commentList>
    <comment ref="E1" authorId="0">
      <text>
        <r>
          <rPr>
            <b/>
            <sz val="8"/>
            <color indexed="81"/>
            <rFont val="Tahoma"/>
            <family val="2"/>
          </rPr>
          <t>Chris.T: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Tariff Changed</t>
        </r>
      </text>
    </comment>
    <comment ref="B28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46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83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84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102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139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140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158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195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196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214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251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252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270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307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308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326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363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364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382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419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420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438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475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476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494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531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532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550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587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588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606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643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644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662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699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700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718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755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756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</commentList>
</comments>
</file>

<file path=xl/comments2.xml><?xml version="1.0" encoding="utf-8"?>
<comments xmlns="http://schemas.openxmlformats.org/spreadsheetml/2006/main">
  <authors>
    <author>Chris.T</author>
    <author>DRA</author>
  </authors>
  <commentList>
    <comment ref="E1" authorId="0">
      <text>
        <r>
          <rPr>
            <b/>
            <sz val="8"/>
            <color indexed="81"/>
            <rFont val="Tahoma"/>
            <family val="2"/>
          </rPr>
          <t>Chris.T: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Tariff Changed</t>
        </r>
      </text>
    </comment>
    <comment ref="B9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48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49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81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120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121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149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188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189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</commentList>
</comments>
</file>

<file path=xl/comments3.xml><?xml version="1.0" encoding="utf-8"?>
<comments xmlns="http://schemas.openxmlformats.org/spreadsheetml/2006/main">
  <authors>
    <author>Chris.T</author>
  </authors>
  <commentList>
    <comment ref="E1" authorId="0">
      <text>
        <r>
          <rPr>
            <b/>
            <sz val="8"/>
            <color indexed="81"/>
            <rFont val="Tahoma"/>
            <family val="2"/>
          </rPr>
          <t>Chris.T: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Tariff Changed</t>
        </r>
      </text>
    </comment>
  </commentList>
</comments>
</file>

<file path=xl/sharedStrings.xml><?xml version="1.0" encoding="utf-8"?>
<sst xmlns="http://schemas.openxmlformats.org/spreadsheetml/2006/main" count="1153" uniqueCount="180">
  <si>
    <t>Peak kWh</t>
  </si>
  <si>
    <t>Standard kWh</t>
  </si>
  <si>
    <t>Network Demand cost</t>
  </si>
  <si>
    <t>Voltage Surcharge</t>
  </si>
  <si>
    <t>Service</t>
  </si>
  <si>
    <t>High season reactive</t>
  </si>
  <si>
    <t>Std Demand Consumption</t>
  </si>
  <si>
    <t>Network Access Charge @ Rate</t>
  </si>
  <si>
    <t>Network Demand Charge @ rate</t>
  </si>
  <si>
    <t>Electrification &amp; Rural Sub @</t>
  </si>
  <si>
    <t>Network Access cost</t>
  </si>
  <si>
    <t>Electrification &amp; Rural cost</t>
  </si>
  <si>
    <t>Off-Peak Demand Consumption</t>
  </si>
  <si>
    <t>Peak Demand Consumption</t>
  </si>
  <si>
    <t>Energy Consumption Off peak kWh</t>
  </si>
  <si>
    <t>Energy Consumption Standard kWh</t>
  </si>
  <si>
    <t>Energy Consumption Peak kWh</t>
  </si>
  <si>
    <t>Energy Consumption All kWh</t>
  </si>
  <si>
    <t>Demand Reading kW/kVA</t>
  </si>
  <si>
    <t>Reactive Energy Off Peak</t>
  </si>
  <si>
    <t>Reactive Energy Standard</t>
  </si>
  <si>
    <t>Reactive Energy Peak</t>
  </si>
  <si>
    <t>Load Factor</t>
  </si>
  <si>
    <t>Transmission Surcharge</t>
  </si>
  <si>
    <t>TX Network Access Charge @ rate</t>
  </si>
  <si>
    <t>TX Network Access Cost</t>
  </si>
  <si>
    <t>Retail Environmental Levy Charge @</t>
  </si>
  <si>
    <t>Retail Environmental Levy Charge</t>
  </si>
  <si>
    <t>Excess Reactive Energy</t>
  </si>
  <si>
    <t>Low Season Off-peak Energy Charge @</t>
  </si>
  <si>
    <t>High Season Off-peak Energy Charge @</t>
  </si>
  <si>
    <t>Low Season Peak Energy Charge @</t>
  </si>
  <si>
    <t>High Season Peak Energy Charge @</t>
  </si>
  <si>
    <t>High Season Standard Energy Charge @</t>
  </si>
  <si>
    <t>Rebilled Adjustments</t>
  </si>
  <si>
    <t>Reactive Energy Total</t>
  </si>
  <si>
    <t>Average PF</t>
  </si>
  <si>
    <t>Statistics is Based On ESKOM Invoice</t>
  </si>
  <si>
    <t>Month End</t>
  </si>
  <si>
    <t>Energy</t>
  </si>
  <si>
    <t>Off-Peak kWh</t>
  </si>
  <si>
    <t xml:space="preserve">Total </t>
  </si>
  <si>
    <t>Demand</t>
  </si>
  <si>
    <t>Off-Peak</t>
  </si>
  <si>
    <t>Standard</t>
  </si>
  <si>
    <t>Peak</t>
  </si>
  <si>
    <t>%</t>
  </si>
  <si>
    <t>Excess</t>
  </si>
  <si>
    <t>Invoice</t>
  </si>
  <si>
    <t>ESKOM Total</t>
  </si>
  <si>
    <t>c/kWh</t>
  </si>
  <si>
    <t>Total Costs</t>
  </si>
  <si>
    <t>Appareny Energy</t>
  </si>
  <si>
    <t>VAh</t>
  </si>
  <si>
    <t>High season reactive @</t>
  </si>
  <si>
    <t>Utilised Capacity</t>
  </si>
  <si>
    <t>Notified Max Demand</t>
  </si>
  <si>
    <t>% Increase</t>
  </si>
  <si>
    <t>Energy Cost</t>
  </si>
  <si>
    <t>Energy Cost: c/kWh</t>
  </si>
  <si>
    <t>Low Season Off-peak Energy cost</t>
  </si>
  <si>
    <t>High Season Off-peak Energy cost</t>
  </si>
  <si>
    <t>Low Season Peak Energy cost</t>
  </si>
  <si>
    <t>High Season Peak Energy cost</t>
  </si>
  <si>
    <t>Low Season Standard Energy cost</t>
  </si>
  <si>
    <t>High Season Standard Energy cost</t>
  </si>
  <si>
    <t>Reactve Energy</t>
  </si>
  <si>
    <t xml:space="preserve">Excess VArs </t>
  </si>
  <si>
    <t>Total Demand Cost</t>
  </si>
  <si>
    <t>Total Energy Cost</t>
  </si>
  <si>
    <t>Other Costs</t>
  </si>
  <si>
    <t>Calculated Bill</t>
  </si>
  <si>
    <t>% Diff Eskom / Calculated</t>
  </si>
  <si>
    <t>Days</t>
  </si>
  <si>
    <t>Admin Charge @ rate</t>
  </si>
  <si>
    <t>Admin Costs</t>
  </si>
  <si>
    <t>Rates</t>
  </si>
  <si>
    <t>Peak c/kWh</t>
  </si>
  <si>
    <t>%Annual increase</t>
  </si>
  <si>
    <t>Low Season Standard Energy Charge @</t>
  </si>
  <si>
    <t>Energy Charge &amp; Rate</t>
  </si>
  <si>
    <t xml:space="preserve">Energy Total </t>
  </si>
  <si>
    <t>Off-Peak kWh Normalised Feb-Mar</t>
  </si>
  <si>
    <t>Standard kWh Normalised Feb-Mar</t>
  </si>
  <si>
    <t>Peak kWh Normalised Feb-Mar</t>
  </si>
  <si>
    <t>Energy Total Normalised Feb-Mar</t>
  </si>
  <si>
    <t>Off-Peak kWh % Change</t>
  </si>
  <si>
    <t>Standard kWh % Change</t>
  </si>
  <si>
    <t>Peak kWh % Change</t>
  </si>
  <si>
    <t>Off-Peak kWh Normalised Diffs</t>
  </si>
  <si>
    <t>Standard kWh Normalised Diffs</t>
  </si>
  <si>
    <t>Peak kWh Normalised Diffs</t>
  </si>
  <si>
    <t>Off-Peak kWh Cost Change</t>
  </si>
  <si>
    <t>Standard kWh Cost Change</t>
  </si>
  <si>
    <t>Peak kWh Cost Change</t>
  </si>
  <si>
    <t>Energy Total  Cost Change</t>
  </si>
  <si>
    <t>Cost savings</t>
  </si>
  <si>
    <t>Total Cost Change: Ezulwini</t>
  </si>
  <si>
    <t>Hartbeest Five - 5#</t>
  </si>
  <si>
    <t>Zandpan Shaft - 7#</t>
  </si>
  <si>
    <t>Five#</t>
  </si>
  <si>
    <t>7#</t>
  </si>
  <si>
    <t>Excess VArh Total - Calculated</t>
  </si>
  <si>
    <t>Excess VArh Total (Eskom or Calc)</t>
  </si>
  <si>
    <t>High season Exsess Reactive Energy</t>
  </si>
  <si>
    <t>High season Exsess Reactive Energy @</t>
  </si>
  <si>
    <t>High season Exsess Reactive Cost</t>
  </si>
  <si>
    <t>Standard excess kVArh</t>
  </si>
  <si>
    <t>Peak excess kVArh</t>
  </si>
  <si>
    <t>Vent Shaft - 3#</t>
  </si>
  <si>
    <t>Active Energy Cost c/kWh</t>
  </si>
  <si>
    <t>Demand Costs c/KVA</t>
  </si>
  <si>
    <t xml:space="preserve">Reactive Energy Cost </t>
  </si>
  <si>
    <t>3#</t>
  </si>
  <si>
    <t>5#</t>
  </si>
  <si>
    <t>Normalised Demand ref.All kWh Jan 2010</t>
  </si>
  <si>
    <t>Normalised Actice Energy Costs</t>
  </si>
  <si>
    <t>Normalised Reactive Energy Costs</t>
  </si>
  <si>
    <t>% Demand cost  ref Jan 2010</t>
  </si>
  <si>
    <t>% Reactive Energy Costs ref Jan 2010</t>
  </si>
  <si>
    <t>% Active Energy Costs ref Jan 2010</t>
  </si>
  <si>
    <t>Zandpan Shaft - 6#</t>
  </si>
  <si>
    <t>Summary</t>
  </si>
  <si>
    <t>Admin Charge</t>
  </si>
  <si>
    <t>Transmission Nework Charge</t>
  </si>
  <si>
    <t>Network Charge Demand</t>
  </si>
  <si>
    <t>Electrification and rural subs (All)</t>
  </si>
  <si>
    <t>Environmental Levy</t>
  </si>
  <si>
    <t>DX Excess Network Access Charge</t>
  </si>
  <si>
    <t>Service Charge</t>
  </si>
  <si>
    <t>Utilized Capacity</t>
  </si>
  <si>
    <t>Dist. Network Access Charge</t>
  </si>
  <si>
    <t>Maximum Demand kVA</t>
  </si>
  <si>
    <t>Energy Charge (Off) kWh</t>
  </si>
  <si>
    <t>Energy Charge (Peak) kWh</t>
  </si>
  <si>
    <t>Energy Charge (Off) @</t>
  </si>
  <si>
    <t>Energy Charge (Peak) @</t>
  </si>
  <si>
    <t>Energy Charge (Off) R</t>
  </si>
  <si>
    <t>Energy Charge (Peak) R</t>
  </si>
  <si>
    <t>Reactive Energy R</t>
  </si>
  <si>
    <t>Reactive Energy @</t>
  </si>
  <si>
    <t>Reactive Energy kVArh</t>
  </si>
  <si>
    <t>Environmental Levy  @</t>
  </si>
  <si>
    <t>Electrification and rural subs (All) @</t>
  </si>
  <si>
    <t>DX Excess Network Access Charge @</t>
  </si>
  <si>
    <t>DX Excess Network Access kVA</t>
  </si>
  <si>
    <t>x</t>
  </si>
  <si>
    <t>Diffs from Calculated Bill</t>
  </si>
  <si>
    <t>Zandpan - 7#</t>
  </si>
  <si>
    <t>Buffels Pioneer - 9#</t>
  </si>
  <si>
    <t>Buffels East - 10#</t>
  </si>
  <si>
    <t>Buffels Four - 11#</t>
  </si>
  <si>
    <t>Buffels Orangia - 12#</t>
  </si>
  <si>
    <t>Buffels Mill - SGP</t>
  </si>
  <si>
    <t>Hartebeest Plant - LGGP</t>
  </si>
  <si>
    <t>Hartebeest Vent -3#</t>
  </si>
  <si>
    <t>Hartebeest Shaft - 4#</t>
  </si>
  <si>
    <t>Hartebeest Five - 5#</t>
  </si>
  <si>
    <t>Hartebeest Eight - 8#</t>
  </si>
  <si>
    <t>Hartebeest Mill - 2#</t>
  </si>
  <si>
    <t>Demand Diffs</t>
  </si>
  <si>
    <t>Refundable</t>
  </si>
  <si>
    <t>YTD</t>
  </si>
  <si>
    <t>Number of Events</t>
  </si>
  <si>
    <t>NMD exceeded by</t>
  </si>
  <si>
    <t>Excess NAC charge</t>
  </si>
  <si>
    <t>Excess NAC charge @</t>
  </si>
  <si>
    <t>5245810025</t>
  </si>
  <si>
    <t>5245810087</t>
  </si>
  <si>
    <t>5245810313</t>
  </si>
  <si>
    <t>5245810368</t>
  </si>
  <si>
    <t>5245810557</t>
  </si>
  <si>
    <t>5245810580</t>
  </si>
  <si>
    <t>5245810807</t>
  </si>
  <si>
    <t>5245810911</t>
  </si>
  <si>
    <t>9588117005</t>
  </si>
  <si>
    <t>9588117135</t>
  </si>
  <si>
    <t>9588117157</t>
  </si>
  <si>
    <t>9588117783</t>
  </si>
  <si>
    <t>9588117812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</si>
</sst>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2" formatCode="_ &quot;R&quot;\ * #,##0_ ;_ &quot;R&quot;\ * \-#,##0_ ;_ &quot;R&quot;\ * &quot;-&quot;_ ;_ @_ "/>
    <numFmt numFmtId="44" formatCode="_ &quot;R&quot;\ * #,##0.00_ ;_ &quot;R&quot;\ * \-#,##0.00_ ;_ &quot;R&quot;\ * &quot;-&quot;??_ ;_ @_ "/>
    <numFmt numFmtId="43" formatCode="_ * #,##0.00_ ;_ * \-#,##0.00_ ;_ * &quot;-&quot;??_ ;_ @_ "/>
    <numFmt numFmtId="164" formatCode="_(&quot;R&quot;* #,##0.00_);_(&quot;R&quot;* \(#,##0.00\);_(&quot;R&quot;* &quot;-&quot;??_);_(@_)"/>
    <numFmt numFmtId="165" formatCode="_(* #,##0.00_);_(* \(#,##0.00\);_(* &quot;-&quot;??_);_(@_)"/>
    <numFmt numFmtId="166" formatCode="0.0000"/>
    <numFmt numFmtId="167" formatCode="_ &quot;R&quot;\ * #,##0_ ;_ &quot;R&quot;\ * \-#,##0_ ;_ &quot;R&quot;\ * &quot;-&quot;??_ ;_ @_ "/>
    <numFmt numFmtId="168" formatCode="_ * #,##0_ ;_ * \-#,##0_ ;_ * &quot;-&quot;??_ ;_ @_ "/>
    <numFmt numFmtId="169" formatCode="#,##0.0"/>
    <numFmt numFmtId="170" formatCode="_ * #,##0.0000_ ;_ * \-#,##0.0000_ ;_ * &quot;-&quot;??_ ;_ @_ "/>
    <numFmt numFmtId="171" formatCode="0.0%"/>
    <numFmt numFmtId="172" formatCode="_ &quot;R&quot;\ * #,##0.000_ ;_ &quot;R&quot;\ * \-#,##0.000_ ;_ &quot;R&quot;\ * &quot;-&quot;??_ ;_ @_ "/>
    <numFmt numFmtId="173" formatCode="_ &quot;R&quot;\ * #,##0.000000000_ ;_ &quot;R&quot;\ * \-#,##0.000000000_ ;_ &quot;R&quot;\ * &quot;-&quot;_ ;_ @_ "/>
    <numFmt numFmtId="174" formatCode="mmm/yyyy"/>
    <numFmt numFmtId="175" formatCode="_(* #,##0_);_(* \(#,##0\);_(* &quot;-&quot;??_);_(@_)"/>
    <numFmt numFmtId="176" formatCode="_ &quot;R&quot;\ * #,##0.0000_ ;_ &quot;R&quot;\ * \-#,##0.0000_ ;_ &quot;R&quot;\ * &quot;-&quot;??_ ;_ @_ "/>
    <numFmt numFmtId="177" formatCode="_ [$R-1C09]\ * #,##0_ ;_ [$R-1C09]\ * \-#,##0_ ;_ [$R-1C09]\ * &quot;-&quot;??_ ;_ @_ "/>
  </numFmts>
  <fonts count="1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name val="Arial"/>
      <family val="2"/>
    </font>
    <font>
      <b/>
      <sz val="11"/>
      <name val="Arial"/>
      <family val="2"/>
    </font>
    <font>
      <b/>
      <sz val="48"/>
      <name val="Arial"/>
      <family val="2"/>
    </font>
    <font>
      <sz val="11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b/>
      <sz val="26"/>
      <name val="Arial"/>
      <family val="2"/>
    </font>
    <font>
      <sz val="11"/>
      <color theme="1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u val="singleAccounting"/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15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5" fillId="0" borderId="0"/>
    <xf numFmtId="0" fontId="15" fillId="0" borderId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626">
    <xf numFmtId="0" fontId="0" fillId="0" borderId="0" xfId="0"/>
    <xf numFmtId="0" fontId="0" fillId="0" borderId="1" xfId="0" applyFill="1" applyBorder="1"/>
    <xf numFmtId="44" fontId="4" fillId="0" borderId="0" xfId="0" applyNumberFormat="1" applyFont="1" applyAlignment="1">
      <alignment vertical="center" textRotation="90"/>
    </xf>
    <xf numFmtId="2" fontId="0" fillId="0" borderId="1" xfId="0" applyNumberFormat="1" applyFill="1" applyBorder="1"/>
    <xf numFmtId="42" fontId="0" fillId="3" borderId="1" xfId="0" applyNumberFormat="1" applyFill="1" applyBorder="1"/>
    <xf numFmtId="0" fontId="0" fillId="3" borderId="0" xfId="0" applyFill="1"/>
    <xf numFmtId="168" fontId="0" fillId="4" borderId="1" xfId="1" applyNumberFormat="1" applyFont="1" applyFill="1" applyBorder="1"/>
    <xf numFmtId="168" fontId="0" fillId="5" borderId="1" xfId="1" applyNumberFormat="1" applyFont="1" applyFill="1" applyBorder="1"/>
    <xf numFmtId="168" fontId="0" fillId="3" borderId="0" xfId="1" applyNumberFormat="1" applyFont="1" applyFill="1"/>
    <xf numFmtId="168" fontId="0" fillId="2" borderId="1" xfId="1" applyNumberFormat="1" applyFont="1" applyFill="1" applyBorder="1"/>
    <xf numFmtId="0" fontId="3" fillId="0" borderId="3" xfId="0" applyFont="1" applyBorder="1"/>
    <xf numFmtId="0" fontId="3" fillId="0" borderId="4" xfId="0" applyFont="1" applyBorder="1"/>
    <xf numFmtId="17" fontId="3" fillId="0" borderId="5" xfId="0" applyNumberFormat="1" applyFont="1" applyBorder="1"/>
    <xf numFmtId="2" fontId="0" fillId="0" borderId="6" xfId="0" applyNumberFormat="1" applyBorder="1"/>
    <xf numFmtId="42" fontId="0" fillId="5" borderId="1" xfId="0" applyNumberFormat="1" applyFill="1" applyBorder="1"/>
    <xf numFmtId="168" fontId="0" fillId="2" borderId="8" xfId="1" applyNumberFormat="1" applyFont="1" applyFill="1" applyBorder="1"/>
    <xf numFmtId="168" fontId="0" fillId="5" borderId="9" xfId="1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3" fillId="0" borderId="17" xfId="0" applyFont="1" applyBorder="1"/>
    <xf numFmtId="0" fontId="0" fillId="3" borderId="12" xfId="0" applyFill="1" applyBorder="1"/>
    <xf numFmtId="0" fontId="0" fillId="0" borderId="12" xfId="0" applyFill="1" applyBorder="1"/>
    <xf numFmtId="0" fontId="0" fillId="2" borderId="12" xfId="0" applyFill="1" applyBorder="1"/>
    <xf numFmtId="0" fontId="0" fillId="5" borderId="12" xfId="0" applyFill="1" applyBorder="1"/>
    <xf numFmtId="168" fontId="0" fillId="5" borderId="11" xfId="1" applyNumberFormat="1" applyFont="1" applyFill="1" applyBorder="1"/>
    <xf numFmtId="0" fontId="0" fillId="3" borderId="9" xfId="0" applyFill="1" applyBorder="1"/>
    <xf numFmtId="168" fontId="0" fillId="2" borderId="21" xfId="1" applyNumberFormat="1" applyFont="1" applyFill="1" applyBorder="1"/>
    <xf numFmtId="168" fontId="0" fillId="2" borderId="0" xfId="1" applyNumberFormat="1" applyFont="1" applyFill="1" applyBorder="1"/>
    <xf numFmtId="42" fontId="0" fillId="3" borderId="23" xfId="0" applyNumberFormat="1" applyFill="1" applyBorder="1"/>
    <xf numFmtId="0" fontId="0" fillId="0" borderId="0" xfId="0" applyFill="1" applyBorder="1"/>
    <xf numFmtId="0" fontId="0" fillId="2" borderId="24" xfId="0" applyFill="1" applyBorder="1"/>
    <xf numFmtId="42" fontId="0" fillId="2" borderId="23" xfId="0" applyNumberFormat="1" applyFill="1" applyBorder="1"/>
    <xf numFmtId="0" fontId="0" fillId="5" borderId="0" xfId="0" applyFill="1" applyBorder="1"/>
    <xf numFmtId="0" fontId="0" fillId="4" borderId="0" xfId="0" applyFill="1" applyBorder="1"/>
    <xf numFmtId="0" fontId="0" fillId="6" borderId="15" xfId="0" applyFill="1" applyBorder="1"/>
    <xf numFmtId="43" fontId="5" fillId="6" borderId="4" xfId="1" applyFont="1" applyFill="1" applyBorder="1"/>
    <xf numFmtId="0" fontId="0" fillId="6" borderId="4" xfId="0" applyFill="1" applyBorder="1"/>
    <xf numFmtId="0" fontId="0" fillId="6" borderId="25" xfId="0" applyFill="1" applyBorder="1"/>
    <xf numFmtId="167" fontId="0" fillId="7" borderId="26" xfId="4" applyNumberFormat="1" applyFont="1" applyFill="1" applyBorder="1"/>
    <xf numFmtId="167" fontId="0" fillId="7" borderId="27" xfId="4" applyNumberFormat="1" applyFont="1" applyFill="1" applyBorder="1"/>
    <xf numFmtId="167" fontId="0" fillId="0" borderId="28" xfId="4" applyNumberFormat="1" applyFont="1" applyBorder="1"/>
    <xf numFmtId="0" fontId="0" fillId="3" borderId="0" xfId="0" applyFill="1" applyBorder="1"/>
    <xf numFmtId="0" fontId="0" fillId="3" borderId="14" xfId="0" applyFill="1" applyBorder="1"/>
    <xf numFmtId="42" fontId="0" fillId="3" borderId="8" xfId="0" applyNumberFormat="1" applyFill="1" applyBorder="1"/>
    <xf numFmtId="0" fontId="0" fillId="3" borderId="28" xfId="0" applyFill="1" applyBorder="1"/>
    <xf numFmtId="167" fontId="0" fillId="7" borderId="30" xfId="4" applyNumberFormat="1" applyFont="1" applyFill="1" applyBorder="1"/>
    <xf numFmtId="167" fontId="0" fillId="7" borderId="0" xfId="4" applyNumberFormat="1" applyFont="1" applyFill="1" applyBorder="1"/>
    <xf numFmtId="166" fontId="0" fillId="0" borderId="1" xfId="0" applyNumberFormat="1" applyFill="1" applyBorder="1"/>
    <xf numFmtId="3" fontId="0" fillId="8" borderId="8" xfId="0" applyNumberFormat="1" applyFill="1" applyBorder="1"/>
    <xf numFmtId="0" fontId="0" fillId="8" borderId="0" xfId="0" applyFill="1"/>
    <xf numFmtId="0" fontId="0" fillId="3" borderId="11" xfId="0" applyFill="1" applyBorder="1"/>
    <xf numFmtId="0" fontId="0" fillId="0" borderId="24" xfId="0" applyFill="1" applyBorder="1"/>
    <xf numFmtId="42" fontId="0" fillId="2" borderId="8" xfId="0" applyNumberFormat="1" applyFill="1" applyBorder="1"/>
    <xf numFmtId="0" fontId="0" fillId="4" borderId="8" xfId="0" applyFill="1" applyBorder="1"/>
    <xf numFmtId="0" fontId="0" fillId="2" borderId="14" xfId="0" applyFill="1" applyBorder="1"/>
    <xf numFmtId="0" fontId="0" fillId="4" borderId="32" xfId="0" applyFill="1" applyBorder="1"/>
    <xf numFmtId="168" fontId="0" fillId="9" borderId="13" xfId="1" applyNumberFormat="1" applyFont="1" applyFill="1" applyBorder="1"/>
    <xf numFmtId="168" fontId="0" fillId="9" borderId="7" xfId="1" applyNumberFormat="1" applyFont="1" applyFill="1" applyBorder="1"/>
    <xf numFmtId="168" fontId="0" fillId="9" borderId="8" xfId="1" applyNumberFormat="1" applyFont="1" applyFill="1" applyBorder="1"/>
    <xf numFmtId="168" fontId="3" fillId="9" borderId="8" xfId="1" applyNumberFormat="1" applyFont="1" applyFill="1" applyBorder="1"/>
    <xf numFmtId="168" fontId="3" fillId="9" borderId="33" xfId="1" applyNumberFormat="1" applyFont="1" applyFill="1" applyBorder="1"/>
    <xf numFmtId="168" fontId="3" fillId="9" borderId="14" xfId="1" applyNumberFormat="1" applyFont="1" applyFill="1" applyBorder="1"/>
    <xf numFmtId="0" fontId="0" fillId="0" borderId="28" xfId="0" applyBorder="1"/>
    <xf numFmtId="0" fontId="0" fillId="0" borderId="0" xfId="0" applyBorder="1"/>
    <xf numFmtId="0" fontId="0" fillId="0" borderId="34" xfId="0" applyFill="1" applyBorder="1"/>
    <xf numFmtId="168" fontId="0" fillId="9" borderId="11" xfId="1" applyNumberFormat="1" applyFont="1" applyFill="1" applyBorder="1"/>
    <xf numFmtId="168" fontId="0" fillId="9" borderId="9" xfId="1" applyNumberFormat="1" applyFont="1" applyFill="1" applyBorder="1"/>
    <xf numFmtId="0" fontId="0" fillId="0" borderId="25" xfId="0" applyBorder="1" applyAlignment="1">
      <alignment horizontal="center"/>
    </xf>
    <xf numFmtId="14" fontId="0" fillId="0" borderId="0" xfId="0" applyNumberFormat="1"/>
    <xf numFmtId="0" fontId="0" fillId="10" borderId="9" xfId="0" applyFill="1" applyBorder="1"/>
    <xf numFmtId="0" fontId="0" fillId="10" borderId="1" xfId="0" applyFill="1" applyBorder="1"/>
    <xf numFmtId="2" fontId="0" fillId="0" borderId="0" xfId="0" applyNumberFormat="1" applyFill="1" applyBorder="1"/>
    <xf numFmtId="167" fontId="0" fillId="7" borderId="36" xfId="4" applyNumberFormat="1" applyFont="1" applyFill="1" applyBorder="1"/>
    <xf numFmtId="0" fontId="0" fillId="0" borderId="31" xfId="0" applyBorder="1"/>
    <xf numFmtId="168" fontId="0" fillId="9" borderId="23" xfId="1" applyNumberFormat="1" applyFont="1" applyFill="1" applyBorder="1"/>
    <xf numFmtId="168" fontId="0" fillId="4" borderId="37" xfId="1" applyNumberFormat="1" applyFont="1" applyFill="1" applyBorder="1"/>
    <xf numFmtId="168" fontId="0" fillId="9" borderId="24" xfId="1" applyNumberFormat="1" applyFont="1" applyFill="1" applyBorder="1"/>
    <xf numFmtId="168" fontId="0" fillId="4" borderId="24" xfId="1" applyNumberFormat="1" applyFont="1" applyFill="1" applyBorder="1"/>
    <xf numFmtId="168" fontId="0" fillId="4" borderId="23" xfId="1" applyNumberFormat="1" applyFont="1" applyFill="1" applyBorder="1"/>
    <xf numFmtId="168" fontId="0" fillId="5" borderId="24" xfId="1" applyNumberFormat="1" applyFont="1" applyFill="1" applyBorder="1"/>
    <xf numFmtId="168" fontId="0" fillId="5" borderId="23" xfId="1" applyNumberFormat="1" applyFont="1" applyFill="1" applyBorder="1"/>
    <xf numFmtId="168" fontId="0" fillId="5" borderId="37" xfId="1" applyNumberFormat="1" applyFont="1" applyFill="1" applyBorder="1"/>
    <xf numFmtId="168" fontId="0" fillId="3" borderId="31" xfId="1" applyNumberFormat="1" applyFont="1" applyFill="1" applyBorder="1"/>
    <xf numFmtId="168" fontId="0" fillId="2" borderId="11" xfId="1" applyNumberFormat="1" applyFont="1" applyFill="1" applyBorder="1"/>
    <xf numFmtId="168" fontId="0" fillId="2" borderId="9" xfId="1" applyNumberFormat="1" applyFont="1" applyFill="1" applyBorder="1"/>
    <xf numFmtId="168" fontId="0" fillId="3" borderId="37" xfId="1" applyNumberFormat="1" applyFont="1" applyFill="1" applyBorder="1"/>
    <xf numFmtId="168" fontId="0" fillId="2" borderId="24" xfId="1" applyNumberFormat="1" applyFont="1" applyFill="1" applyBorder="1"/>
    <xf numFmtId="168" fontId="0" fillId="2" borderId="23" xfId="1" applyNumberFormat="1" applyFont="1" applyFill="1" applyBorder="1"/>
    <xf numFmtId="168" fontId="0" fillId="2" borderId="37" xfId="1" applyNumberFormat="1" applyFont="1" applyFill="1" applyBorder="1"/>
    <xf numFmtId="43" fontId="5" fillId="6" borderId="15" xfId="1" applyFont="1" applyFill="1" applyBorder="1"/>
    <xf numFmtId="168" fontId="0" fillId="2" borderId="31" xfId="1" applyNumberFormat="1" applyFont="1" applyFill="1" applyBorder="1"/>
    <xf numFmtId="0" fontId="0" fillId="3" borderId="31" xfId="0" applyFill="1" applyBorder="1"/>
    <xf numFmtId="0" fontId="0" fillId="3" borderId="27" xfId="0" applyFill="1" applyBorder="1"/>
    <xf numFmtId="168" fontId="0" fillId="5" borderId="31" xfId="1" applyNumberFormat="1" applyFont="1" applyFill="1" applyBorder="1"/>
    <xf numFmtId="168" fontId="0" fillId="2" borderId="39" xfId="1" applyNumberFormat="1" applyFont="1" applyFill="1" applyBorder="1"/>
    <xf numFmtId="0" fontId="0" fillId="10" borderId="28" xfId="0" applyFill="1" applyBorder="1"/>
    <xf numFmtId="0" fontId="8" fillId="0" borderId="0" xfId="0" applyFont="1"/>
    <xf numFmtId="168" fontId="12" fillId="11" borderId="24" xfId="1" applyNumberFormat="1" applyFont="1" applyFill="1" applyBorder="1"/>
    <xf numFmtId="168" fontId="12" fillId="11" borderId="23" xfId="1" applyNumberFormat="1" applyFont="1" applyFill="1" applyBorder="1"/>
    <xf numFmtId="168" fontId="12" fillId="11" borderId="37" xfId="1" applyNumberFormat="1" applyFont="1" applyFill="1" applyBorder="1"/>
    <xf numFmtId="0" fontId="0" fillId="11" borderId="12" xfId="0" applyFill="1" applyBorder="1"/>
    <xf numFmtId="0" fontId="0" fillId="11" borderId="0" xfId="0" applyFill="1" applyBorder="1"/>
    <xf numFmtId="168" fontId="12" fillId="11" borderId="1" xfId="1" applyNumberFormat="1" applyFont="1" applyFill="1" applyBorder="1"/>
    <xf numFmtId="168" fontId="5" fillId="9" borderId="40" xfId="1" applyNumberFormat="1" applyFont="1" applyFill="1" applyBorder="1"/>
    <xf numFmtId="168" fontId="5" fillId="9" borderId="13" xfId="1" applyNumberFormat="1" applyFont="1" applyFill="1" applyBorder="1"/>
    <xf numFmtId="168" fontId="5" fillId="9" borderId="7" xfId="1" applyNumberFormat="1" applyFont="1" applyFill="1" applyBorder="1"/>
    <xf numFmtId="0" fontId="0" fillId="11" borderId="14" xfId="0" applyFill="1" applyBorder="1"/>
    <xf numFmtId="168" fontId="12" fillId="12" borderId="8" xfId="1" applyNumberFormat="1" applyFont="1" applyFill="1" applyBorder="1"/>
    <xf numFmtId="0" fontId="0" fillId="12" borderId="0" xfId="0" applyFill="1"/>
    <xf numFmtId="0" fontId="0" fillId="11" borderId="28" xfId="0" applyFill="1" applyBorder="1"/>
    <xf numFmtId="168" fontId="12" fillId="13" borderId="30" xfId="1" applyNumberFormat="1" applyFont="1" applyFill="1" applyBorder="1"/>
    <xf numFmtId="168" fontId="12" fillId="13" borderId="31" xfId="1" applyNumberFormat="1" applyFont="1" applyFill="1" applyBorder="1"/>
    <xf numFmtId="168" fontId="12" fillId="13" borderId="0" xfId="1" applyNumberFormat="1" applyFont="1" applyFill="1" applyBorder="1"/>
    <xf numFmtId="0" fontId="0" fillId="0" borderId="9" xfId="0" applyFill="1" applyBorder="1"/>
    <xf numFmtId="42" fontId="0" fillId="2" borderId="31" xfId="0" applyNumberFormat="1" applyFill="1" applyBorder="1"/>
    <xf numFmtId="0" fontId="0" fillId="0" borderId="37" xfId="0" applyFill="1" applyBorder="1"/>
    <xf numFmtId="0" fontId="0" fillId="0" borderId="35" xfId="0" applyFill="1" applyBorder="1"/>
    <xf numFmtId="43" fontId="0" fillId="0" borderId="10" xfId="1" applyFont="1" applyFill="1" applyBorder="1"/>
    <xf numFmtId="43" fontId="0" fillId="0" borderId="22" xfId="1" applyFont="1" applyFill="1" applyBorder="1"/>
    <xf numFmtId="43" fontId="0" fillId="0" borderId="34" xfId="1" applyFont="1" applyFill="1" applyBorder="1"/>
    <xf numFmtId="172" fontId="0" fillId="0" borderId="1" xfId="4" applyNumberFormat="1" applyFont="1" applyFill="1" applyBorder="1"/>
    <xf numFmtId="0" fontId="0" fillId="0" borderId="11" xfId="0" applyFill="1" applyBorder="1"/>
    <xf numFmtId="0" fontId="0" fillId="4" borderId="28" xfId="0" applyFill="1" applyBorder="1"/>
    <xf numFmtId="0" fontId="0" fillId="0" borderId="28" xfId="0" applyFill="1" applyBorder="1"/>
    <xf numFmtId="168" fontId="0" fillId="4" borderId="0" xfId="1" applyNumberFormat="1" applyFont="1" applyFill="1" applyBorder="1"/>
    <xf numFmtId="168" fontId="0" fillId="9" borderId="0" xfId="1" applyNumberFormat="1" applyFont="1" applyFill="1" applyBorder="1"/>
    <xf numFmtId="168" fontId="0" fillId="9" borderId="1" xfId="1" applyNumberFormat="1" applyFont="1" applyFill="1" applyBorder="1"/>
    <xf numFmtId="167" fontId="0" fillId="3" borderId="1" xfId="4" applyNumberFormat="1" applyFont="1" applyFill="1" applyBorder="1"/>
    <xf numFmtId="3" fontId="0" fillId="15" borderId="31" xfId="0" applyNumberFormat="1" applyFill="1" applyBorder="1"/>
    <xf numFmtId="0" fontId="0" fillId="15" borderId="0" xfId="0" applyFill="1"/>
    <xf numFmtId="168" fontId="12" fillId="11" borderId="8" xfId="1" applyNumberFormat="1" applyFont="1" applyFill="1" applyBorder="1"/>
    <xf numFmtId="42" fontId="0" fillId="10" borderId="38" xfId="0" applyNumberFormat="1" applyFill="1" applyBorder="1"/>
    <xf numFmtId="168" fontId="5" fillId="9" borderId="19" xfId="1" applyNumberFormat="1" applyFont="1" applyFill="1" applyBorder="1"/>
    <xf numFmtId="168" fontId="3" fillId="9" borderId="29" xfId="1" applyNumberFormat="1" applyFont="1" applyFill="1" applyBorder="1"/>
    <xf numFmtId="0" fontId="3" fillId="0" borderId="25" xfId="0" applyFont="1" applyBorder="1"/>
    <xf numFmtId="0" fontId="5" fillId="0" borderId="26" xfId="0" applyFont="1" applyBorder="1"/>
    <xf numFmtId="42" fontId="0" fillId="16" borderId="9" xfId="0" applyNumberFormat="1" applyFill="1" applyBorder="1"/>
    <xf numFmtId="42" fontId="0" fillId="16" borderId="1" xfId="0" applyNumberFormat="1" applyFill="1" applyBorder="1"/>
    <xf numFmtId="42" fontId="0" fillId="16" borderId="38" xfId="0" applyNumberFormat="1" applyFill="1" applyBorder="1"/>
    <xf numFmtId="0" fontId="3" fillId="11" borderId="3" xfId="0" applyFont="1" applyFill="1" applyBorder="1"/>
    <xf numFmtId="0" fontId="3" fillId="11" borderId="26" xfId="0" applyFont="1" applyFill="1" applyBorder="1"/>
    <xf numFmtId="42" fontId="0" fillId="11" borderId="38" xfId="0" applyNumberFormat="1" applyFill="1" applyBorder="1"/>
    <xf numFmtId="168" fontId="5" fillId="3" borderId="11" xfId="1" applyNumberFormat="1" applyFont="1" applyFill="1" applyBorder="1"/>
    <xf numFmtId="0" fontId="5" fillId="3" borderId="24" xfId="0" applyFont="1" applyFill="1" applyBorder="1"/>
    <xf numFmtId="0" fontId="5" fillId="3" borderId="14" xfId="0" applyFont="1" applyFill="1" applyBorder="1"/>
    <xf numFmtId="0" fontId="3" fillId="17" borderId="3" xfId="0" applyFont="1" applyFill="1" applyBorder="1"/>
    <xf numFmtId="0" fontId="3" fillId="17" borderId="26" xfId="0" applyFont="1" applyFill="1" applyBorder="1"/>
    <xf numFmtId="42" fontId="0" fillId="17" borderId="38" xfId="0" applyNumberFormat="1" applyFill="1" applyBorder="1"/>
    <xf numFmtId="0" fontId="0" fillId="17" borderId="28" xfId="0" applyFill="1" applyBorder="1"/>
    <xf numFmtId="42" fontId="3" fillId="10" borderId="38" xfId="0" applyNumberFormat="1" applyFont="1" applyFill="1" applyBorder="1"/>
    <xf numFmtId="0" fontId="5" fillId="14" borderId="3" xfId="0" applyFont="1" applyFill="1" applyBorder="1"/>
    <xf numFmtId="0" fontId="5" fillId="14" borderId="25" xfId="0" applyFont="1" applyFill="1" applyBorder="1"/>
    <xf numFmtId="167" fontId="5" fillId="14" borderId="6" xfId="4" applyNumberFormat="1" applyFont="1" applyFill="1" applyBorder="1"/>
    <xf numFmtId="0" fontId="5" fillId="14" borderId="4" xfId="0" applyFont="1" applyFill="1" applyBorder="1"/>
    <xf numFmtId="0" fontId="3" fillId="18" borderId="41" xfId="0" applyFont="1" applyFill="1" applyBorder="1"/>
    <xf numFmtId="0" fontId="0" fillId="18" borderId="11" xfId="0" applyFill="1" applyBorder="1"/>
    <xf numFmtId="169" fontId="0" fillId="18" borderId="9" xfId="0" applyNumberFormat="1" applyFill="1" applyBorder="1"/>
    <xf numFmtId="0" fontId="0" fillId="18" borderId="9" xfId="0" applyFill="1" applyBorder="1"/>
    <xf numFmtId="0" fontId="0" fillId="12" borderId="14" xfId="0" applyFill="1" applyBorder="1"/>
    <xf numFmtId="0" fontId="3" fillId="15" borderId="43" xfId="0" applyFont="1" applyFill="1" applyBorder="1"/>
    <xf numFmtId="4" fontId="3" fillId="15" borderId="30" xfId="0" applyNumberFormat="1" applyFont="1" applyFill="1" applyBorder="1"/>
    <xf numFmtId="4" fontId="5" fillId="8" borderId="25" xfId="0" applyNumberFormat="1" applyFont="1" applyFill="1" applyBorder="1"/>
    <xf numFmtId="0" fontId="5" fillId="0" borderId="0" xfId="0" applyFont="1"/>
    <xf numFmtId="44" fontId="4" fillId="11" borderId="44" xfId="4" applyFont="1" applyFill="1" applyBorder="1" applyAlignment="1">
      <alignment horizontal="center" vertical="center" textRotation="90"/>
    </xf>
    <xf numFmtId="0" fontId="0" fillId="11" borderId="44" xfId="0" applyFill="1" applyBorder="1"/>
    <xf numFmtId="167" fontId="5" fillId="11" borderId="45" xfId="4" applyNumberFormat="1" applyFont="1" applyFill="1" applyBorder="1" applyAlignment="1">
      <alignment horizontal="center"/>
    </xf>
    <xf numFmtId="171" fontId="4" fillId="11" borderId="46" xfId="9" applyNumberFormat="1" applyFont="1" applyFill="1" applyBorder="1" applyAlignment="1">
      <alignment horizontal="center" vertical="center" textRotation="90"/>
    </xf>
    <xf numFmtId="171" fontId="13" fillId="11" borderId="46" xfId="9" applyNumberFormat="1" applyFont="1" applyFill="1" applyBorder="1"/>
    <xf numFmtId="171" fontId="5" fillId="11" borderId="47" xfId="9" applyNumberFormat="1" applyFont="1" applyFill="1" applyBorder="1"/>
    <xf numFmtId="0" fontId="5" fillId="19" borderId="24" xfId="0" applyFont="1" applyFill="1" applyBorder="1"/>
    <xf numFmtId="42" fontId="0" fillId="19" borderId="23" xfId="0" applyNumberFormat="1" applyFill="1" applyBorder="1"/>
    <xf numFmtId="0" fontId="0" fillId="19" borderId="0" xfId="0" applyFill="1"/>
    <xf numFmtId="168" fontId="0" fillId="3" borderId="23" xfId="1" applyNumberFormat="1" applyFont="1" applyFill="1" applyBorder="1"/>
    <xf numFmtId="43" fontId="5" fillId="20" borderId="24" xfId="1" applyFont="1" applyFill="1" applyBorder="1"/>
    <xf numFmtId="43" fontId="13" fillId="20" borderId="23" xfId="1" applyFont="1" applyFill="1" applyBorder="1"/>
    <xf numFmtId="43" fontId="13" fillId="20" borderId="0" xfId="1" applyFont="1" applyFill="1"/>
    <xf numFmtId="167" fontId="0" fillId="21" borderId="12" xfId="0" applyNumberFormat="1" applyFill="1" applyBorder="1"/>
    <xf numFmtId="167" fontId="0" fillId="21" borderId="1" xfId="0" applyNumberFormat="1" applyFill="1" applyBorder="1"/>
    <xf numFmtId="167" fontId="0" fillId="21" borderId="0" xfId="0" applyNumberFormat="1" applyFill="1" applyBorder="1"/>
    <xf numFmtId="167" fontId="0" fillId="21" borderId="31" xfId="0" applyNumberFormat="1" applyFill="1" applyBorder="1"/>
    <xf numFmtId="2" fontId="0" fillId="0" borderId="9" xfId="0" applyNumberFormat="1" applyFill="1" applyBorder="1"/>
    <xf numFmtId="0" fontId="0" fillId="0" borderId="31" xfId="0" applyFill="1" applyBorder="1"/>
    <xf numFmtId="0" fontId="5" fillId="3" borderId="12" xfId="0" applyFont="1" applyFill="1" applyBorder="1"/>
    <xf numFmtId="0" fontId="0" fillId="3" borderId="35" xfId="0" applyFill="1" applyBorder="1"/>
    <xf numFmtId="168" fontId="13" fillId="22" borderId="26" xfId="1" applyNumberFormat="1" applyFont="1" applyFill="1" applyBorder="1"/>
    <xf numFmtId="168" fontId="13" fillId="22" borderId="27" xfId="1" applyNumberFormat="1" applyFont="1" applyFill="1" applyBorder="1"/>
    <xf numFmtId="168" fontId="13" fillId="22" borderId="28" xfId="1" applyNumberFormat="1" applyFont="1" applyFill="1" applyBorder="1"/>
    <xf numFmtId="168" fontId="13" fillId="23" borderId="28" xfId="1" applyNumberFormat="1" applyFont="1" applyFill="1" applyBorder="1"/>
    <xf numFmtId="167" fontId="0" fillId="3" borderId="12" xfId="0" applyNumberFormat="1" applyFill="1" applyBorder="1"/>
    <xf numFmtId="167" fontId="0" fillId="3" borderId="0" xfId="0" applyNumberFormat="1" applyFill="1" applyBorder="1"/>
    <xf numFmtId="168" fontId="13" fillId="22" borderId="14" xfId="1" applyNumberFormat="1" applyFont="1" applyFill="1" applyBorder="1"/>
    <xf numFmtId="174" fontId="3" fillId="2" borderId="25" xfId="0" applyNumberFormat="1" applyFont="1" applyFill="1" applyBorder="1" applyAlignment="1">
      <alignment horizontal="center"/>
    </xf>
    <xf numFmtId="174" fontId="3" fillId="0" borderId="25" xfId="0" applyNumberFormat="1" applyFont="1" applyFill="1" applyBorder="1" applyAlignment="1">
      <alignment horizontal="center"/>
    </xf>
    <xf numFmtId="174" fontId="3" fillId="14" borderId="25" xfId="0" applyNumberFormat="1" applyFont="1" applyFill="1" applyBorder="1" applyAlignment="1">
      <alignment horizontal="center"/>
    </xf>
    <xf numFmtId="174" fontId="3" fillId="0" borderId="6" xfId="0" applyNumberFormat="1" applyFont="1" applyFill="1" applyBorder="1" applyAlignment="1">
      <alignment horizontal="center"/>
    </xf>
    <xf numFmtId="174" fontId="3" fillId="0" borderId="16" xfId="0" applyNumberFormat="1" applyFont="1" applyFill="1" applyBorder="1" applyAlignment="1">
      <alignment horizontal="center"/>
    </xf>
    <xf numFmtId="168" fontId="0" fillId="2" borderId="35" xfId="1" applyNumberFormat="1" applyFont="1" applyFill="1" applyBorder="1"/>
    <xf numFmtId="2" fontId="0" fillId="3" borderId="27" xfId="0" applyNumberFormat="1" applyFill="1" applyBorder="1"/>
    <xf numFmtId="170" fontId="3" fillId="24" borderId="17" xfId="1" applyNumberFormat="1" applyFont="1" applyFill="1" applyBorder="1"/>
    <xf numFmtId="170" fontId="12" fillId="24" borderId="26" xfId="1" applyNumberFormat="1" applyFont="1" applyFill="1" applyBorder="1"/>
    <xf numFmtId="170" fontId="12" fillId="24" borderId="27" xfId="1" applyNumberFormat="1" applyFont="1" applyFill="1" applyBorder="1"/>
    <xf numFmtId="171" fontId="3" fillId="25" borderId="42" xfId="9" applyNumberFormat="1" applyFont="1" applyFill="1" applyBorder="1"/>
    <xf numFmtId="171" fontId="12" fillId="25" borderId="12" xfId="9" applyNumberFormat="1" applyFont="1" applyFill="1" applyBorder="1"/>
    <xf numFmtId="171" fontId="12" fillId="25" borderId="1" xfId="9" applyNumberFormat="1" applyFont="1" applyFill="1" applyBorder="1"/>
    <xf numFmtId="0" fontId="5" fillId="0" borderId="12" xfId="0" applyFont="1" applyFill="1" applyBorder="1"/>
    <xf numFmtId="0" fontId="3" fillId="15" borderId="3" xfId="0" applyFont="1" applyFill="1" applyBorder="1"/>
    <xf numFmtId="3" fontId="0" fillId="15" borderId="6" xfId="0" applyNumberFormat="1" applyFill="1" applyBorder="1"/>
    <xf numFmtId="167" fontId="0" fillId="21" borderId="14" xfId="0" applyNumberFormat="1" applyFill="1" applyBorder="1"/>
    <xf numFmtId="167" fontId="0" fillId="21" borderId="27" xfId="0" applyNumberFormat="1" applyFill="1" applyBorder="1"/>
    <xf numFmtId="167" fontId="0" fillId="21" borderId="28" xfId="0" applyNumberFormat="1" applyFill="1" applyBorder="1"/>
    <xf numFmtId="0" fontId="3" fillId="12" borderId="14" xfId="0" applyFont="1" applyFill="1" applyBorder="1"/>
    <xf numFmtId="0" fontId="3" fillId="0" borderId="43" xfId="0" applyFont="1" applyBorder="1"/>
    <xf numFmtId="0" fontId="3" fillId="0" borderId="48" xfId="0" applyFont="1" applyBorder="1"/>
    <xf numFmtId="175" fontId="0" fillId="0" borderId="1" xfId="0" applyNumberFormat="1" applyBorder="1"/>
    <xf numFmtId="167" fontId="0" fillId="0" borderId="0" xfId="4" applyNumberFormat="1" applyFont="1"/>
    <xf numFmtId="0" fontId="9" fillId="12" borderId="14" xfId="0" applyFont="1" applyFill="1" applyBorder="1"/>
    <xf numFmtId="167" fontId="0" fillId="0" borderId="1" xfId="4" applyNumberFormat="1" applyFont="1" applyBorder="1"/>
    <xf numFmtId="0" fontId="0" fillId="0" borderId="43" xfId="0" applyBorder="1"/>
    <xf numFmtId="0" fontId="8" fillId="0" borderId="17" xfId="0" applyFont="1" applyBorder="1"/>
    <xf numFmtId="0" fontId="8" fillId="0" borderId="28" xfId="0" applyFont="1" applyBorder="1"/>
    <xf numFmtId="168" fontId="0" fillId="0" borderId="1" xfId="1" applyNumberFormat="1" applyFont="1" applyBorder="1"/>
    <xf numFmtId="168" fontId="3" fillId="12" borderId="1" xfId="1" applyNumberFormat="1" applyFont="1" applyFill="1" applyBorder="1"/>
    <xf numFmtId="175" fontId="0" fillId="0" borderId="9" xfId="0" applyNumberFormat="1" applyBorder="1"/>
    <xf numFmtId="168" fontId="0" fillId="0" borderId="9" xfId="1" applyNumberFormat="1" applyFont="1" applyBorder="1"/>
    <xf numFmtId="168" fontId="3" fillId="12" borderId="8" xfId="1" applyNumberFormat="1" applyFont="1" applyFill="1" applyBorder="1"/>
    <xf numFmtId="168" fontId="5" fillId="9" borderId="10" xfId="1" applyNumberFormat="1" applyFont="1" applyFill="1" applyBorder="1"/>
    <xf numFmtId="0" fontId="3" fillId="20" borderId="0" xfId="0" applyFont="1" applyFill="1" applyBorder="1" applyAlignment="1">
      <alignment horizontal="center" vertical="center" textRotation="90" wrapText="1"/>
    </xf>
    <xf numFmtId="0" fontId="9" fillId="20" borderId="0" xfId="0" applyFont="1" applyFill="1" applyBorder="1"/>
    <xf numFmtId="0" fontId="8" fillId="20" borderId="0" xfId="0" applyFont="1" applyFill="1" applyBorder="1"/>
    <xf numFmtId="168" fontId="9" fillId="20" borderId="0" xfId="1" applyNumberFormat="1" applyFont="1" applyFill="1" applyBorder="1"/>
    <xf numFmtId="0" fontId="3" fillId="0" borderId="0" xfId="0" applyFont="1" applyBorder="1"/>
    <xf numFmtId="17" fontId="3" fillId="0" borderId="8" xfId="0" applyNumberFormat="1" applyFont="1" applyBorder="1"/>
    <xf numFmtId="168" fontId="5" fillId="9" borderId="49" xfId="1" applyNumberFormat="1" applyFont="1" applyFill="1" applyBorder="1"/>
    <xf numFmtId="0" fontId="9" fillId="27" borderId="14" xfId="0" applyFont="1" applyFill="1" applyBorder="1"/>
    <xf numFmtId="0" fontId="0" fillId="0" borderId="50" xfId="0" applyBorder="1"/>
    <xf numFmtId="167" fontId="9" fillId="12" borderId="8" xfId="4" applyNumberFormat="1" applyFont="1" applyFill="1" applyBorder="1"/>
    <xf numFmtId="167" fontId="9" fillId="27" borderId="8" xfId="4" applyNumberFormat="1" applyFont="1" applyFill="1" applyBorder="1"/>
    <xf numFmtId="168" fontId="0" fillId="4" borderId="9" xfId="1" applyNumberFormat="1" applyFont="1" applyFill="1" applyBorder="1"/>
    <xf numFmtId="168" fontId="0" fillId="4" borderId="31" xfId="1" applyNumberFormat="1" applyFont="1" applyFill="1" applyBorder="1"/>
    <xf numFmtId="168" fontId="0" fillId="4" borderId="30" xfId="1" applyNumberFormat="1" applyFont="1" applyFill="1" applyBorder="1"/>
    <xf numFmtId="168" fontId="0" fillId="4" borderId="11" xfId="1" applyNumberFormat="1" applyFont="1" applyFill="1" applyBorder="1"/>
    <xf numFmtId="168" fontId="0" fillId="4" borderId="35" xfId="1" applyNumberFormat="1" applyFont="1" applyFill="1" applyBorder="1"/>
    <xf numFmtId="168" fontId="0" fillId="5" borderId="30" xfId="1" applyNumberFormat="1" applyFont="1" applyFill="1" applyBorder="1"/>
    <xf numFmtId="168" fontId="0" fillId="5" borderId="0" xfId="1" applyNumberFormat="1" applyFont="1" applyFill="1" applyBorder="1"/>
    <xf numFmtId="168" fontId="0" fillId="2" borderId="30" xfId="1" applyNumberFormat="1" applyFont="1" applyFill="1" applyBorder="1"/>
    <xf numFmtId="168" fontId="0" fillId="2" borderId="48" xfId="1" applyNumberFormat="1" applyFont="1" applyFill="1" applyBorder="1"/>
    <xf numFmtId="168" fontId="0" fillId="11" borderId="31" xfId="1" applyNumberFormat="1" applyFont="1" applyFill="1" applyBorder="1"/>
    <xf numFmtId="0" fontId="5" fillId="2" borderId="14" xfId="0" applyFont="1" applyFill="1" applyBorder="1"/>
    <xf numFmtId="42" fontId="0" fillId="2" borderId="27" xfId="0" applyNumberFormat="1" applyFill="1" applyBorder="1"/>
    <xf numFmtId="168" fontId="0" fillId="0" borderId="0" xfId="1" applyNumberFormat="1" applyFont="1" applyFill="1" applyBorder="1"/>
    <xf numFmtId="168" fontId="5" fillId="5" borderId="31" xfId="1" applyNumberFormat="1" applyFont="1" applyFill="1" applyBorder="1"/>
    <xf numFmtId="168" fontId="5" fillId="4" borderId="31" xfId="1" applyNumberFormat="1" applyFont="1" applyFill="1" applyBorder="1"/>
    <xf numFmtId="168" fontId="5" fillId="4" borderId="9" xfId="1" applyNumberFormat="1" applyFont="1" applyFill="1" applyBorder="1"/>
    <xf numFmtId="0" fontId="0" fillId="0" borderId="41" xfId="0" applyBorder="1"/>
    <xf numFmtId="0" fontId="0" fillId="0" borderId="42" xfId="0" applyBorder="1"/>
    <xf numFmtId="0" fontId="3" fillId="12" borderId="33" xfId="0" applyFont="1" applyFill="1" applyBorder="1"/>
    <xf numFmtId="3" fontId="3" fillId="15" borderId="6" xfId="0" applyNumberFormat="1" applyFont="1" applyFill="1" applyBorder="1"/>
    <xf numFmtId="0" fontId="3" fillId="15" borderId="25" xfId="0" applyFont="1" applyFill="1" applyBorder="1"/>
    <xf numFmtId="0" fontId="5" fillId="0" borderId="11" xfId="0" applyFont="1" applyFill="1" applyBorder="1"/>
    <xf numFmtId="168" fontId="5" fillId="2" borderId="11" xfId="1" applyNumberFormat="1" applyFont="1" applyFill="1" applyBorder="1" applyAlignment="1">
      <alignment horizontal="left"/>
    </xf>
    <xf numFmtId="168" fontId="0" fillId="0" borderId="9" xfId="1" applyNumberFormat="1" applyFont="1" applyFill="1" applyBorder="1"/>
    <xf numFmtId="167" fontId="0" fillId="21" borderId="8" xfId="0" applyNumberFormat="1" applyFill="1" applyBorder="1"/>
    <xf numFmtId="44" fontId="0" fillId="3" borderId="1" xfId="4" applyFont="1" applyFill="1" applyBorder="1"/>
    <xf numFmtId="168" fontId="0" fillId="11" borderId="0" xfId="1" applyNumberFormat="1" applyFont="1" applyFill="1" applyBorder="1"/>
    <xf numFmtId="168" fontId="0" fillId="9" borderId="10" xfId="1" applyNumberFormat="1" applyFont="1" applyFill="1" applyBorder="1"/>
    <xf numFmtId="168" fontId="0" fillId="9" borderId="22" xfId="1" applyNumberFormat="1" applyFont="1" applyFill="1" applyBorder="1"/>
    <xf numFmtId="0" fontId="0" fillId="0" borderId="25" xfId="0" applyFill="1" applyBorder="1" applyAlignment="1">
      <alignment horizontal="center"/>
    </xf>
    <xf numFmtId="168" fontId="0" fillId="0" borderId="35" xfId="1" applyNumberFormat="1" applyFont="1" applyFill="1" applyBorder="1"/>
    <xf numFmtId="168" fontId="12" fillId="0" borderId="0" xfId="1" applyNumberFormat="1" applyFont="1" applyFill="1" applyBorder="1"/>
    <xf numFmtId="168" fontId="0" fillId="0" borderId="37" xfId="1" applyNumberFormat="1" applyFont="1" applyFill="1" applyBorder="1"/>
    <xf numFmtId="168" fontId="0" fillId="0" borderId="21" xfId="1" applyNumberFormat="1" applyFont="1" applyFill="1" applyBorder="1"/>
    <xf numFmtId="168" fontId="13" fillId="0" borderId="28" xfId="1" applyNumberFormat="1" applyFont="1" applyFill="1" applyBorder="1"/>
    <xf numFmtId="168" fontId="0" fillId="0" borderId="0" xfId="1" applyNumberFormat="1" applyFont="1" applyFill="1"/>
    <xf numFmtId="0" fontId="0" fillId="0" borderId="0" xfId="0" applyFill="1"/>
    <xf numFmtId="43" fontId="13" fillId="0" borderId="23" xfId="1" applyFont="1" applyFill="1" applyBorder="1"/>
    <xf numFmtId="43" fontId="13" fillId="0" borderId="0" xfId="1" applyFont="1" applyFill="1"/>
    <xf numFmtId="42" fontId="0" fillId="0" borderId="1" xfId="0" applyNumberFormat="1" applyFill="1" applyBorder="1"/>
    <xf numFmtId="167" fontId="0" fillId="0" borderId="1" xfId="0" applyNumberFormat="1" applyFill="1" applyBorder="1"/>
    <xf numFmtId="167" fontId="0" fillId="0" borderId="0" xfId="0" applyNumberFormat="1" applyFill="1" applyBorder="1"/>
    <xf numFmtId="167" fontId="0" fillId="0" borderId="8" xfId="0" applyNumberFormat="1" applyFill="1" applyBorder="1"/>
    <xf numFmtId="167" fontId="0" fillId="0" borderId="28" xfId="0" applyNumberFormat="1" applyFill="1" applyBorder="1"/>
    <xf numFmtId="42" fontId="0" fillId="0" borderId="23" xfId="0" applyNumberFormat="1" applyFill="1" applyBorder="1"/>
    <xf numFmtId="42" fontId="0" fillId="0" borderId="31" xfId="0" applyNumberFormat="1" applyFill="1" applyBorder="1"/>
    <xf numFmtId="42" fontId="0" fillId="0" borderId="27" xfId="0" applyNumberFormat="1" applyFill="1" applyBorder="1"/>
    <xf numFmtId="42" fontId="0" fillId="0" borderId="8" xfId="0" applyNumberFormat="1" applyFill="1" applyBorder="1"/>
    <xf numFmtId="167" fontId="0" fillId="0" borderId="1" xfId="4" applyNumberFormat="1" applyFont="1" applyFill="1" applyBorder="1"/>
    <xf numFmtId="0" fontId="0" fillId="0" borderId="27" xfId="0" applyFill="1" applyBorder="1"/>
    <xf numFmtId="167" fontId="0" fillId="0" borderId="36" xfId="4" applyNumberFormat="1" applyFont="1" applyFill="1" applyBorder="1"/>
    <xf numFmtId="167" fontId="0" fillId="0" borderId="0" xfId="4" applyNumberFormat="1" applyFont="1" applyFill="1" applyBorder="1"/>
    <xf numFmtId="43" fontId="5" fillId="0" borderId="4" xfId="1" applyFont="1" applyFill="1" applyBorder="1"/>
    <xf numFmtId="0" fontId="0" fillId="0" borderId="4" xfId="0" applyFill="1" applyBorder="1"/>
    <xf numFmtId="167" fontId="5" fillId="0" borderId="45" xfId="4" applyNumberFormat="1" applyFont="1" applyFill="1" applyBorder="1" applyAlignment="1">
      <alignment horizontal="center"/>
    </xf>
    <xf numFmtId="0" fontId="0" fillId="0" borderId="44" xfId="0" applyFill="1" applyBorder="1"/>
    <xf numFmtId="171" fontId="5" fillId="0" borderId="47" xfId="9" applyNumberFormat="1" applyFont="1" applyFill="1" applyBorder="1"/>
    <xf numFmtId="171" fontId="13" fillId="0" borderId="46" xfId="9" applyNumberFormat="1" applyFont="1" applyFill="1" applyBorder="1"/>
    <xf numFmtId="168" fontId="0" fillId="0" borderId="10" xfId="1" applyNumberFormat="1" applyFont="1" applyFill="1" applyBorder="1"/>
    <xf numFmtId="168" fontId="0" fillId="0" borderId="22" xfId="1" applyNumberFormat="1" applyFont="1" applyFill="1" applyBorder="1"/>
    <xf numFmtId="168" fontId="0" fillId="0" borderId="23" xfId="1" applyNumberFormat="1" applyFont="1" applyFill="1" applyBorder="1"/>
    <xf numFmtId="168" fontId="12" fillId="0" borderId="37" xfId="1" applyNumberFormat="1" applyFont="1" applyFill="1" applyBorder="1"/>
    <xf numFmtId="167" fontId="0" fillId="0" borderId="31" xfId="0" applyNumberFormat="1" applyFill="1" applyBorder="1"/>
    <xf numFmtId="167" fontId="0" fillId="0" borderId="27" xfId="0" applyNumberFormat="1" applyFill="1" applyBorder="1"/>
    <xf numFmtId="167" fontId="0" fillId="0" borderId="27" xfId="4" applyNumberFormat="1" applyFont="1" applyFill="1" applyBorder="1"/>
    <xf numFmtId="167" fontId="0" fillId="0" borderId="28" xfId="4" applyNumberFormat="1" applyFont="1" applyFill="1" applyBorder="1"/>
    <xf numFmtId="43" fontId="5" fillId="0" borderId="15" xfId="1" applyFont="1" applyFill="1" applyBorder="1"/>
    <xf numFmtId="0" fontId="5" fillId="29" borderId="12" xfId="0" applyFont="1" applyFill="1" applyBorder="1"/>
    <xf numFmtId="0" fontId="5" fillId="29" borderId="14" xfId="0" applyFont="1" applyFill="1" applyBorder="1"/>
    <xf numFmtId="0" fontId="5" fillId="29" borderId="25" xfId="0" applyFont="1" applyFill="1" applyBorder="1"/>
    <xf numFmtId="168" fontId="0" fillId="29" borderId="1" xfId="1" applyNumberFormat="1" applyFont="1" applyFill="1" applyBorder="1"/>
    <xf numFmtId="168" fontId="0" fillId="29" borderId="8" xfId="1" applyNumberFormat="1" applyFont="1" applyFill="1" applyBorder="1"/>
    <xf numFmtId="168" fontId="0" fillId="29" borderId="34" xfId="1" applyNumberFormat="1" applyFont="1" applyFill="1" applyBorder="1"/>
    <xf numFmtId="168" fontId="0" fillId="29" borderId="31" xfId="1" applyNumberFormat="1" applyFont="1" applyFill="1" applyBorder="1"/>
    <xf numFmtId="171" fontId="5" fillId="0" borderId="0" xfId="9" applyNumberFormat="1" applyFont="1" applyFill="1" applyBorder="1"/>
    <xf numFmtId="171" fontId="13" fillId="0" borderId="0" xfId="9" applyNumberFormat="1" applyFont="1" applyFill="1" applyBorder="1"/>
    <xf numFmtId="171" fontId="4" fillId="0" borderId="0" xfId="9" applyNumberFormat="1" applyFont="1" applyFill="1" applyBorder="1" applyAlignment="1">
      <alignment horizontal="center" vertical="center" textRotation="90"/>
    </xf>
    <xf numFmtId="171" fontId="5" fillId="0" borderId="34" xfId="9" applyNumberFormat="1" applyFont="1" applyFill="1" applyBorder="1"/>
    <xf numFmtId="42" fontId="0" fillId="0" borderId="0" xfId="0" applyNumberFormat="1" applyBorder="1"/>
    <xf numFmtId="167" fontId="0" fillId="0" borderId="0" xfId="0" applyNumberFormat="1" applyBorder="1"/>
    <xf numFmtId="0" fontId="0" fillId="0" borderId="27" xfId="0" applyBorder="1"/>
    <xf numFmtId="173" fontId="0" fillId="0" borderId="27" xfId="0" applyNumberFormat="1" applyBorder="1"/>
    <xf numFmtId="168" fontId="0" fillId="0" borderId="0" xfId="1" applyNumberFormat="1" applyFont="1" applyBorder="1"/>
    <xf numFmtId="0" fontId="0" fillId="0" borderId="35" xfId="0" applyBorder="1"/>
    <xf numFmtId="9" fontId="0" fillId="0" borderId="0" xfId="9" applyFont="1" applyBorder="1"/>
    <xf numFmtId="174" fontId="0" fillId="0" borderId="0" xfId="0" applyNumberFormat="1" applyBorder="1"/>
    <xf numFmtId="9" fontId="0" fillId="14" borderId="0" xfId="9" applyFont="1" applyFill="1" applyBorder="1"/>
    <xf numFmtId="174" fontId="3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168" fontId="13" fillId="22" borderId="31" xfId="1" applyNumberFormat="1" applyFont="1" applyFill="1" applyBorder="1"/>
    <xf numFmtId="168" fontId="13" fillId="22" borderId="0" xfId="1" applyNumberFormat="1" applyFont="1" applyFill="1" applyBorder="1"/>
    <xf numFmtId="0" fontId="0" fillId="0" borderId="10" xfId="0" applyFill="1" applyBorder="1"/>
    <xf numFmtId="42" fontId="0" fillId="2" borderId="56" xfId="0" applyNumberFormat="1" applyFill="1" applyBorder="1"/>
    <xf numFmtId="167" fontId="0" fillId="3" borderId="31" xfId="4" applyNumberFormat="1" applyFont="1" applyFill="1" applyBorder="1"/>
    <xf numFmtId="168" fontId="12" fillId="13" borderId="1" xfId="1" applyNumberFormat="1" applyFont="1" applyFill="1" applyBorder="1"/>
    <xf numFmtId="168" fontId="0" fillId="21" borderId="1" xfId="1" applyNumberFormat="1" applyFont="1" applyFill="1" applyBorder="1"/>
    <xf numFmtId="167" fontId="0" fillId="21" borderId="22" xfId="0" applyNumberFormat="1" applyFill="1" applyBorder="1"/>
    <xf numFmtId="167" fontId="0" fillId="21" borderId="34" xfId="0" applyNumberFormat="1" applyFill="1" applyBorder="1"/>
    <xf numFmtId="167" fontId="0" fillId="21" borderId="10" xfId="0" applyNumberFormat="1" applyFill="1" applyBorder="1"/>
    <xf numFmtId="167" fontId="0" fillId="21" borderId="23" xfId="0" applyNumberFormat="1" applyFill="1" applyBorder="1"/>
    <xf numFmtId="167" fontId="0" fillId="21" borderId="9" xfId="0" applyNumberFormat="1" applyFill="1" applyBorder="1"/>
    <xf numFmtId="168" fontId="3" fillId="21" borderId="8" xfId="1" applyNumberFormat="1" applyFont="1" applyFill="1" applyBorder="1"/>
    <xf numFmtId="170" fontId="0" fillId="0" borderId="31" xfId="1" applyNumberFormat="1" applyFont="1" applyFill="1" applyBorder="1"/>
    <xf numFmtId="0" fontId="0" fillId="0" borderId="57" xfId="0" applyBorder="1" applyAlignment="1">
      <alignment horizontal="center"/>
    </xf>
    <xf numFmtId="0" fontId="0" fillId="5" borderId="57" xfId="0" applyFill="1" applyBorder="1"/>
    <xf numFmtId="0" fontId="0" fillId="0" borderId="37" xfId="0" applyBorder="1" applyAlignment="1">
      <alignment horizontal="center"/>
    </xf>
    <xf numFmtId="168" fontId="0" fillId="4" borderId="22" xfId="1" applyNumberFormat="1" applyFont="1" applyFill="1" applyBorder="1"/>
    <xf numFmtId="168" fontId="0" fillId="4" borderId="34" xfId="1" applyNumberFormat="1" applyFont="1" applyFill="1" applyBorder="1"/>
    <xf numFmtId="168" fontId="12" fillId="13" borderId="55" xfId="1" applyNumberFormat="1" applyFont="1" applyFill="1" applyBorder="1"/>
    <xf numFmtId="168" fontId="0" fillId="4" borderId="39" xfId="1" applyNumberFormat="1" applyFont="1" applyFill="1" applyBorder="1"/>
    <xf numFmtId="168" fontId="5" fillId="4" borderId="1" xfId="1" applyNumberFormat="1" applyFont="1" applyFill="1" applyBorder="1"/>
    <xf numFmtId="168" fontId="5" fillId="4" borderId="23" xfId="1" applyNumberFormat="1" applyFont="1" applyFill="1" applyBorder="1"/>
    <xf numFmtId="167" fontId="5" fillId="4" borderId="1" xfId="4" applyNumberFormat="1" applyFont="1" applyFill="1" applyBorder="1"/>
    <xf numFmtId="167" fontId="5" fillId="4" borderId="23" xfId="4" applyNumberFormat="1" applyFont="1" applyFill="1" applyBorder="1"/>
    <xf numFmtId="172" fontId="0" fillId="0" borderId="9" xfId="4" applyNumberFormat="1" applyFont="1" applyFill="1" applyBorder="1"/>
    <xf numFmtId="168" fontId="13" fillId="23" borderId="31" xfId="1" applyNumberFormat="1" applyFont="1" applyFill="1" applyBorder="1"/>
    <xf numFmtId="167" fontId="0" fillId="3" borderId="9" xfId="4" applyNumberFormat="1" applyFont="1" applyFill="1" applyBorder="1"/>
    <xf numFmtId="17" fontId="0" fillId="0" borderId="58" xfId="0" applyNumberFormat="1" applyBorder="1" applyAlignment="1">
      <alignment horizontal="center"/>
    </xf>
    <xf numFmtId="17" fontId="0" fillId="0" borderId="6" xfId="0" applyNumberFormat="1" applyBorder="1" applyAlignment="1">
      <alignment horizontal="center"/>
    </xf>
    <xf numFmtId="17" fontId="3" fillId="0" borderId="6" xfId="0" applyNumberFormat="1" applyFont="1" applyFill="1" applyBorder="1" applyAlignment="1">
      <alignment horizontal="center"/>
    </xf>
    <xf numFmtId="17" fontId="3" fillId="14" borderId="6" xfId="0" applyNumberFormat="1" applyFont="1" applyFill="1" applyBorder="1" applyAlignment="1">
      <alignment horizontal="center"/>
    </xf>
    <xf numFmtId="168" fontId="0" fillId="4" borderId="59" xfId="1" applyNumberFormat="1" applyFont="1" applyFill="1" applyBorder="1"/>
    <xf numFmtId="168" fontId="5" fillId="4" borderId="55" xfId="1" applyNumberFormat="1" applyFont="1" applyFill="1" applyBorder="1"/>
    <xf numFmtId="168" fontId="5" fillId="4" borderId="22" xfId="1" applyNumberFormat="1" applyFont="1" applyFill="1" applyBorder="1"/>
    <xf numFmtId="2" fontId="0" fillId="0" borderId="10" xfId="0" applyNumberFormat="1" applyFill="1" applyBorder="1"/>
    <xf numFmtId="167" fontId="0" fillId="21" borderId="55" xfId="0" applyNumberFormat="1" applyFill="1" applyBorder="1"/>
    <xf numFmtId="2" fontId="0" fillId="0" borderId="55" xfId="0" applyNumberFormat="1" applyFill="1" applyBorder="1"/>
    <xf numFmtId="0" fontId="0" fillId="4" borderId="27" xfId="0" applyFill="1" applyBorder="1"/>
    <xf numFmtId="170" fontId="0" fillId="0" borderId="9" xfId="1" applyNumberFormat="1" applyFont="1" applyFill="1" applyBorder="1"/>
    <xf numFmtId="0" fontId="0" fillId="0" borderId="35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7" fontId="0" fillId="21" borderId="55" xfId="4" applyNumberFormat="1" applyFont="1" applyFill="1" applyBorder="1"/>
    <xf numFmtId="167" fontId="0" fillId="21" borderId="1" xfId="4" applyNumberFormat="1" applyFont="1" applyFill="1" applyBorder="1"/>
    <xf numFmtId="49" fontId="0" fillId="0" borderId="6" xfId="0" applyNumberFormat="1" applyBorder="1" applyAlignment="1">
      <alignment horizontal="center"/>
    </xf>
    <xf numFmtId="49" fontId="0" fillId="11" borderId="44" xfId="0" applyNumberFormat="1" applyFill="1" applyBorder="1"/>
    <xf numFmtId="49" fontId="13" fillId="11" borderId="46" xfId="9" applyNumberFormat="1" applyFont="1" applyFill="1" applyBorder="1"/>
    <xf numFmtId="49" fontId="0" fillId="0" borderId="0" xfId="0" applyNumberFormat="1"/>
    <xf numFmtId="49" fontId="0" fillId="6" borderId="15" xfId="0" applyNumberFormat="1" applyFill="1" applyBorder="1"/>
    <xf numFmtId="43" fontId="0" fillId="0" borderId="0" xfId="1" applyNumberFormat="1" applyFont="1" applyFill="1" applyBorder="1" applyAlignment="1">
      <alignment horizontal="center"/>
    </xf>
    <xf numFmtId="43" fontId="0" fillId="0" borderId="31" xfId="1" applyNumberFormat="1" applyFont="1" applyFill="1" applyBorder="1"/>
    <xf numFmtId="0" fontId="0" fillId="3" borderId="1" xfId="0" applyFill="1" applyBorder="1"/>
    <xf numFmtId="0" fontId="0" fillId="3" borderId="34" xfId="0" applyFill="1" applyBorder="1"/>
    <xf numFmtId="166" fontId="0" fillId="0" borderId="55" xfId="0" applyNumberFormat="1" applyFill="1" applyBorder="1"/>
    <xf numFmtId="0" fontId="0" fillId="3" borderId="10" xfId="0" applyFill="1" applyBorder="1"/>
    <xf numFmtId="43" fontId="0" fillId="0" borderId="34" xfId="1" applyNumberFormat="1" applyFont="1" applyFill="1" applyBorder="1"/>
    <xf numFmtId="0" fontId="0" fillId="3" borderId="55" xfId="0" applyFill="1" applyBorder="1"/>
    <xf numFmtId="0" fontId="3" fillId="0" borderId="0" xfId="0" applyFont="1" applyFill="1" applyBorder="1" applyAlignment="1">
      <alignment horizontal="center"/>
    </xf>
    <xf numFmtId="167" fontId="3" fillId="21" borderId="22" xfId="0" applyNumberFormat="1" applyFont="1" applyFill="1" applyBorder="1"/>
    <xf numFmtId="167" fontId="3" fillId="21" borderId="23" xfId="0" applyNumberFormat="1" applyFont="1" applyFill="1" applyBorder="1"/>
    <xf numFmtId="168" fontId="3" fillId="21" borderId="23" xfId="1" applyNumberFormat="1" applyFont="1" applyFill="1" applyBorder="1"/>
    <xf numFmtId="167" fontId="3" fillId="21" borderId="0" xfId="0" applyNumberFormat="1" applyFont="1" applyFill="1" applyBorder="1"/>
    <xf numFmtId="168" fontId="13" fillId="0" borderId="34" xfId="1" applyNumberFormat="1" applyFont="1" applyFill="1" applyBorder="1"/>
    <xf numFmtId="168" fontId="13" fillId="0" borderId="31" xfId="1" applyNumberFormat="1" applyFont="1" applyFill="1" applyBorder="1"/>
    <xf numFmtId="168" fontId="3" fillId="21" borderId="0" xfId="1" applyNumberFormat="1" applyFont="1" applyFill="1" applyBorder="1"/>
    <xf numFmtId="168" fontId="3" fillId="21" borderId="29" xfId="1" applyNumberFormat="1" applyFont="1" applyFill="1" applyBorder="1"/>
    <xf numFmtId="17" fontId="0" fillId="0" borderId="0" xfId="0" applyNumberFormat="1" applyBorder="1" applyAlignment="1">
      <alignment horizontal="center"/>
    </xf>
    <xf numFmtId="168" fontId="0" fillId="3" borderId="0" xfId="1" applyNumberFormat="1" applyFont="1" applyFill="1" applyBorder="1"/>
    <xf numFmtId="0" fontId="0" fillId="19" borderId="0" xfId="0" applyFill="1" applyBorder="1"/>
    <xf numFmtId="43" fontId="13" fillId="20" borderId="0" xfId="1" applyFont="1" applyFill="1" applyBorder="1"/>
    <xf numFmtId="0" fontId="0" fillId="6" borderId="0" xfId="0" applyFill="1" applyBorder="1"/>
    <xf numFmtId="171" fontId="13" fillId="11" borderId="0" xfId="9" applyNumberFormat="1" applyFont="1" applyFill="1" applyBorder="1"/>
    <xf numFmtId="168" fontId="12" fillId="11" borderId="0" xfId="1" applyNumberFormat="1" applyFont="1" applyFill="1" applyBorder="1"/>
    <xf numFmtId="167" fontId="0" fillId="0" borderId="0" xfId="4" applyNumberFormat="1" applyFont="1" applyBorder="1"/>
    <xf numFmtId="168" fontId="0" fillId="4" borderId="10" xfId="1" applyNumberFormat="1" applyFont="1" applyFill="1" applyBorder="1"/>
    <xf numFmtId="168" fontId="12" fillId="13" borderId="34" xfId="1" applyNumberFormat="1" applyFont="1" applyFill="1" applyBorder="1"/>
    <xf numFmtId="168" fontId="0" fillId="5" borderId="22" xfId="1" applyNumberFormat="1" applyFont="1" applyFill="1" applyBorder="1"/>
    <xf numFmtId="168" fontId="0" fillId="5" borderId="34" xfId="1" applyNumberFormat="1" applyFont="1" applyFill="1" applyBorder="1"/>
    <xf numFmtId="168" fontId="0" fillId="2" borderId="34" xfId="1" applyNumberFormat="1" applyFont="1" applyFill="1" applyBorder="1"/>
    <xf numFmtId="0" fontId="0" fillId="19" borderId="34" xfId="0" applyFill="1" applyBorder="1"/>
    <xf numFmtId="167" fontId="0" fillId="7" borderId="31" xfId="4" applyNumberFormat="1" applyFont="1" applyFill="1" applyBorder="1"/>
    <xf numFmtId="0" fontId="0" fillId="0" borderId="34" xfId="0" applyBorder="1"/>
    <xf numFmtId="168" fontId="12" fillId="11" borderId="22" xfId="1" applyNumberFormat="1" applyFont="1" applyFill="1" applyBorder="1"/>
    <xf numFmtId="168" fontId="0" fillId="2" borderId="22" xfId="1" applyNumberFormat="1" applyFont="1" applyFill="1" applyBorder="1"/>
    <xf numFmtId="168" fontId="0" fillId="2" borderId="10" xfId="1" applyNumberFormat="1" applyFont="1" applyFill="1" applyBorder="1"/>
    <xf numFmtId="49" fontId="0" fillId="0" borderId="0" xfId="0" applyNumberFormat="1" applyFill="1" applyBorder="1" applyAlignment="1">
      <alignment horizontal="center"/>
    </xf>
    <xf numFmtId="10" fontId="5" fillId="11" borderId="47" xfId="9" applyNumberFormat="1" applyFont="1" applyFill="1" applyBorder="1"/>
    <xf numFmtId="0" fontId="0" fillId="0" borderId="28" xfId="0" applyFill="1" applyBorder="1" applyAlignment="1">
      <alignment horizontal="center"/>
    </xf>
    <xf numFmtId="49" fontId="0" fillId="0" borderId="28" xfId="0" applyNumberFormat="1" applyFill="1" applyBorder="1" applyAlignment="1">
      <alignment horizontal="center"/>
    </xf>
    <xf numFmtId="174" fontId="3" fillId="0" borderId="28" xfId="0" applyNumberFormat="1" applyFont="1" applyFill="1" applyBorder="1" applyAlignment="1">
      <alignment horizontal="center"/>
    </xf>
    <xf numFmtId="168" fontId="1" fillId="4" borderId="31" xfId="1" applyNumberFormat="1" applyFont="1" applyFill="1" applyBorder="1"/>
    <xf numFmtId="167" fontId="0" fillId="7" borderId="39" xfId="4" applyNumberFormat="1" applyFont="1" applyFill="1" applyBorder="1"/>
    <xf numFmtId="49" fontId="0" fillId="11" borderId="21" xfId="0" applyNumberFormat="1" applyFill="1" applyBorder="1"/>
    <xf numFmtId="44" fontId="5" fillId="11" borderId="59" xfId="4" applyNumberFormat="1" applyFont="1" applyFill="1" applyBorder="1" applyAlignment="1">
      <alignment horizontal="center"/>
    </xf>
    <xf numFmtId="0" fontId="0" fillId="11" borderId="21" xfId="0" applyFill="1" applyBorder="1"/>
    <xf numFmtId="49" fontId="13" fillId="11" borderId="4" xfId="9" applyNumberFormat="1" applyFont="1" applyFill="1" applyBorder="1"/>
    <xf numFmtId="10" fontId="5" fillId="11" borderId="15" xfId="9" applyNumberFormat="1" applyFont="1" applyFill="1" applyBorder="1"/>
    <xf numFmtId="171" fontId="13" fillId="11" borderId="4" xfId="9" applyNumberFormat="1" applyFont="1" applyFill="1" applyBorder="1"/>
    <xf numFmtId="176" fontId="0" fillId="0" borderId="1" xfId="4" applyNumberFormat="1" applyFont="1" applyFill="1" applyBorder="1"/>
    <xf numFmtId="49" fontId="0" fillId="9" borderId="61" xfId="1" applyNumberFormat="1" applyFont="1" applyFill="1" applyBorder="1"/>
    <xf numFmtId="49" fontId="0" fillId="4" borderId="61" xfId="1" applyNumberFormat="1" applyFont="1" applyFill="1" applyBorder="1"/>
    <xf numFmtId="49" fontId="0" fillId="4" borderId="52" xfId="1" applyNumberFormat="1" applyFont="1" applyFill="1" applyBorder="1"/>
    <xf numFmtId="49" fontId="0" fillId="4" borderId="62" xfId="1" applyNumberFormat="1" applyFont="1" applyFill="1" applyBorder="1"/>
    <xf numFmtId="49" fontId="12" fillId="13" borderId="52" xfId="1" applyNumberFormat="1" applyFont="1" applyFill="1" applyBorder="1"/>
    <xf numFmtId="49" fontId="0" fillId="5" borderId="61" xfId="1" applyNumberFormat="1" applyFont="1" applyFill="1" applyBorder="1"/>
    <xf numFmtId="49" fontId="0" fillId="5" borderId="52" xfId="1" applyNumberFormat="1" applyFont="1" applyFill="1" applyBorder="1"/>
    <xf numFmtId="49" fontId="0" fillId="5" borderId="62" xfId="1" applyNumberFormat="1" applyFont="1" applyFill="1" applyBorder="1"/>
    <xf numFmtId="49" fontId="0" fillId="11" borderId="63" xfId="0" applyNumberFormat="1" applyFill="1" applyBorder="1"/>
    <xf numFmtId="49" fontId="0" fillId="2" borderId="51" xfId="1" applyNumberFormat="1" applyFont="1" applyFill="1" applyBorder="1"/>
    <xf numFmtId="49" fontId="0" fillId="2" borderId="52" xfId="1" applyNumberFormat="1" applyFont="1" applyFill="1" applyBorder="1"/>
    <xf numFmtId="49" fontId="0" fillId="2" borderId="62" xfId="1" applyNumberFormat="1" applyFont="1" applyFill="1" applyBorder="1"/>
    <xf numFmtId="49" fontId="13" fillId="22" borderId="64" xfId="1" applyNumberFormat="1" applyFont="1" applyFill="1" applyBorder="1"/>
    <xf numFmtId="49" fontId="5" fillId="3" borderId="62" xfId="1" applyNumberFormat="1" applyFont="1" applyFill="1" applyBorder="1"/>
    <xf numFmtId="49" fontId="5" fillId="3" borderId="61" xfId="0" applyNumberFormat="1" applyFont="1" applyFill="1" applyBorder="1"/>
    <xf numFmtId="49" fontId="5" fillId="19" borderId="61" xfId="0" applyNumberFormat="1" applyFont="1" applyFill="1" applyBorder="1"/>
    <xf numFmtId="49" fontId="5" fillId="20" borderId="61" xfId="1" applyNumberFormat="1" applyFont="1" applyFill="1" applyBorder="1"/>
    <xf numFmtId="49" fontId="5" fillId="3" borderId="63" xfId="0" applyNumberFormat="1" applyFont="1" applyFill="1" applyBorder="1"/>
    <xf numFmtId="49" fontId="0" fillId="0" borderId="62" xfId="0" applyNumberFormat="1" applyFill="1" applyBorder="1"/>
    <xf numFmtId="49" fontId="0" fillId="21" borderId="63" xfId="0" applyNumberFormat="1" applyFill="1" applyBorder="1"/>
    <xf numFmtId="49" fontId="0" fillId="0" borderId="63" xfId="0" applyNumberFormat="1" applyFill="1" applyBorder="1"/>
    <xf numFmtId="49" fontId="0" fillId="5" borderId="63" xfId="0" applyNumberFormat="1" applyFill="1" applyBorder="1"/>
    <xf numFmtId="49" fontId="0" fillId="2" borderId="63" xfId="0" applyNumberFormat="1" applyFill="1" applyBorder="1"/>
    <xf numFmtId="49" fontId="0" fillId="0" borderId="61" xfId="0" applyNumberFormat="1" applyFill="1" applyBorder="1"/>
    <xf numFmtId="49" fontId="0" fillId="2" borderId="64" xfId="0" applyNumberFormat="1" applyFill="1" applyBorder="1"/>
    <xf numFmtId="49" fontId="5" fillId="2" borderId="62" xfId="1" applyNumberFormat="1" applyFont="1" applyFill="1" applyBorder="1" applyAlignment="1">
      <alignment horizontal="left"/>
    </xf>
    <xf numFmtId="49" fontId="5" fillId="0" borderId="62" xfId="0" applyNumberFormat="1" applyFont="1" applyFill="1" applyBorder="1"/>
    <xf numFmtId="49" fontId="5" fillId="2" borderId="64" xfId="0" applyNumberFormat="1" applyFont="1" applyFill="1" applyBorder="1"/>
    <xf numFmtId="49" fontId="0" fillId="3" borderId="63" xfId="0" applyNumberFormat="1" applyFill="1" applyBorder="1"/>
    <xf numFmtId="49" fontId="5" fillId="3" borderId="64" xfId="0" applyNumberFormat="1" applyFont="1" applyFill="1" applyBorder="1"/>
    <xf numFmtId="49" fontId="0" fillId="7" borderId="52" xfId="4" applyNumberFormat="1" applyFont="1" applyFill="1" applyBorder="1"/>
    <xf numFmtId="49" fontId="0" fillId="6" borderId="16" xfId="0" applyNumberFormat="1" applyFill="1" applyBorder="1"/>
    <xf numFmtId="49" fontId="0" fillId="9" borderId="62" xfId="1" applyNumberFormat="1" applyFont="1" applyFill="1" applyBorder="1"/>
    <xf numFmtId="49" fontId="12" fillId="11" borderId="61" xfId="1" applyNumberFormat="1" applyFont="1" applyFill="1" applyBorder="1"/>
    <xf numFmtId="49" fontId="0" fillId="2" borderId="61" xfId="1" applyNumberFormat="1" applyFont="1" applyFill="1" applyBorder="1"/>
    <xf numFmtId="49" fontId="13" fillId="22" borderId="18" xfId="1" applyNumberFormat="1" applyFont="1" applyFill="1" applyBorder="1"/>
    <xf numFmtId="49" fontId="0" fillId="21" borderId="64" xfId="0" applyNumberFormat="1" applyFill="1" applyBorder="1"/>
    <xf numFmtId="49" fontId="5" fillId="0" borderId="63" xfId="0" applyNumberFormat="1" applyFont="1" applyFill="1" applyBorder="1"/>
    <xf numFmtId="49" fontId="5" fillId="2" borderId="62" xfId="1" applyNumberFormat="1" applyFont="1" applyFill="1" applyBorder="1"/>
    <xf numFmtId="49" fontId="0" fillId="7" borderId="18" xfId="4" applyNumberFormat="1" applyFont="1" applyFill="1" applyBorder="1"/>
    <xf numFmtId="49" fontId="0" fillId="3" borderId="34" xfId="4" applyNumberFormat="1" applyFont="1" applyFill="1" applyBorder="1"/>
    <xf numFmtId="49" fontId="0" fillId="21" borderId="51" xfId="0" applyNumberFormat="1" applyFill="1" applyBorder="1"/>
    <xf numFmtId="49" fontId="0" fillId="21" borderId="52" xfId="0" applyNumberFormat="1" applyFill="1" applyBorder="1"/>
    <xf numFmtId="49" fontId="0" fillId="21" borderId="62" xfId="0" applyNumberFormat="1" applyFill="1" applyBorder="1"/>
    <xf numFmtId="49" fontId="5" fillId="21" borderId="63" xfId="0" applyNumberFormat="1" applyFont="1" applyFill="1" applyBorder="1"/>
    <xf numFmtId="49" fontId="3" fillId="21" borderId="63" xfId="0" applyNumberFormat="1" applyFont="1" applyFill="1" applyBorder="1"/>
    <xf numFmtId="49" fontId="0" fillId="21" borderId="62" xfId="4" applyNumberFormat="1" applyFont="1" applyFill="1" applyBorder="1"/>
    <xf numFmtId="49" fontId="5" fillId="0" borderId="52" xfId="1" applyNumberFormat="1" applyFont="1" applyFill="1" applyBorder="1"/>
    <xf numFmtId="49" fontId="3" fillId="21" borderId="32" xfId="1" applyNumberFormat="1" applyFont="1" applyFill="1" applyBorder="1"/>
    <xf numFmtId="49" fontId="5" fillId="4" borderId="51" xfId="1" applyNumberFormat="1" applyFont="1" applyFill="1" applyBorder="1"/>
    <xf numFmtId="49" fontId="5" fillId="0" borderId="52" xfId="0" applyNumberFormat="1" applyFont="1" applyFill="1" applyBorder="1"/>
    <xf numFmtId="49" fontId="5" fillId="4" borderId="63" xfId="1" applyNumberFormat="1" applyFont="1" applyFill="1" applyBorder="1"/>
    <xf numFmtId="49" fontId="5" fillId="4" borderId="52" xfId="1" applyNumberFormat="1" applyFont="1" applyFill="1" applyBorder="1"/>
    <xf numFmtId="49" fontId="5" fillId="4" borderId="61" xfId="1" applyNumberFormat="1" applyFont="1" applyFill="1" applyBorder="1"/>
    <xf numFmtId="49" fontId="5" fillId="4" borderId="62" xfId="1" applyNumberFormat="1" applyFont="1" applyFill="1" applyBorder="1"/>
    <xf numFmtId="49" fontId="5" fillId="22" borderId="61" xfId="1" applyNumberFormat="1" applyFont="1" applyFill="1" applyBorder="1"/>
    <xf numFmtId="49" fontId="5" fillId="2" borderId="18" xfId="0" applyNumberFormat="1" applyFont="1" applyFill="1" applyBorder="1"/>
    <xf numFmtId="49" fontId="5" fillId="0" borderId="60" xfId="0" applyNumberFormat="1" applyFont="1" applyFill="1" applyBorder="1"/>
    <xf numFmtId="49" fontId="0" fillId="3" borderId="52" xfId="0" applyNumberFormat="1" applyFill="1" applyBorder="1"/>
    <xf numFmtId="49" fontId="0" fillId="3" borderId="62" xfId="0" applyNumberFormat="1" applyFill="1" applyBorder="1"/>
    <xf numFmtId="49" fontId="0" fillId="3" borderId="64" xfId="0" applyNumberFormat="1" applyFill="1" applyBorder="1"/>
    <xf numFmtId="168" fontId="13" fillId="23" borderId="0" xfId="1" applyNumberFormat="1" applyFont="1" applyFill="1" applyBorder="1"/>
    <xf numFmtId="49" fontId="0" fillId="0" borderId="28" xfId="0" applyNumberFormat="1" applyBorder="1"/>
    <xf numFmtId="49" fontId="0" fillId="0" borderId="0" xfId="0" applyNumberFormat="1" applyBorder="1"/>
    <xf numFmtId="0" fontId="0" fillId="19" borderId="1" xfId="0" applyFill="1" applyBorder="1"/>
    <xf numFmtId="43" fontId="13" fillId="20" borderId="1" xfId="1" applyFont="1" applyFill="1" applyBorder="1"/>
    <xf numFmtId="168" fontId="0" fillId="3" borderId="9" xfId="1" applyNumberFormat="1" applyFont="1" applyFill="1" applyBorder="1"/>
    <xf numFmtId="168" fontId="13" fillId="22" borderId="8" xfId="1" applyNumberFormat="1" applyFont="1" applyFill="1" applyBorder="1"/>
    <xf numFmtId="168" fontId="18" fillId="4" borderId="9" xfId="1" applyNumberFormat="1" applyFont="1" applyFill="1" applyBorder="1"/>
    <xf numFmtId="43" fontId="13" fillId="20" borderId="31" xfId="1" applyFont="1" applyFill="1" applyBorder="1"/>
    <xf numFmtId="168" fontId="13" fillId="22" borderId="29" xfId="1" applyNumberFormat="1" applyFont="1" applyFill="1" applyBorder="1"/>
    <xf numFmtId="168" fontId="13" fillId="0" borderId="0" xfId="1" applyNumberFormat="1" applyFont="1" applyFill="1" applyBorder="1"/>
    <xf numFmtId="167" fontId="5" fillId="0" borderId="0" xfId="4" applyNumberFormat="1" applyFont="1" applyFill="1" applyBorder="1" applyAlignment="1">
      <alignment horizontal="center"/>
    </xf>
    <xf numFmtId="167" fontId="5" fillId="0" borderId="28" xfId="4" applyNumberFormat="1" applyFont="1" applyFill="1" applyBorder="1" applyAlignment="1">
      <alignment horizontal="center"/>
    </xf>
    <xf numFmtId="0" fontId="0" fillId="0" borderId="21" xfId="0" applyBorder="1"/>
    <xf numFmtId="1" fontId="0" fillId="5" borderId="23" xfId="1" applyNumberFormat="1" applyFont="1" applyFill="1" applyBorder="1"/>
    <xf numFmtId="1" fontId="0" fillId="5" borderId="31" xfId="1" applyNumberFormat="1" applyFont="1" applyFill="1" applyBorder="1"/>
    <xf numFmtId="1" fontId="0" fillId="5" borderId="9" xfId="1" applyNumberFormat="1" applyFont="1" applyFill="1" applyBorder="1"/>
    <xf numFmtId="1" fontId="0" fillId="11" borderId="1" xfId="0" applyNumberFormat="1" applyFill="1" applyBorder="1"/>
    <xf numFmtId="1" fontId="0" fillId="9" borderId="1" xfId="1" applyNumberFormat="1" applyFont="1" applyFill="1" applyBorder="1"/>
    <xf numFmtId="1" fontId="3" fillId="0" borderId="35" xfId="0" applyNumberFormat="1" applyFont="1" applyBorder="1"/>
    <xf numFmtId="1" fontId="0" fillId="0" borderId="35" xfId="0" applyNumberFormat="1" applyBorder="1"/>
    <xf numFmtId="1" fontId="0" fillId="9" borderId="55" xfId="1" applyNumberFormat="1" applyFont="1" applyFill="1" applyBorder="1"/>
    <xf numFmtId="1" fontId="0" fillId="5" borderId="22" xfId="1" applyNumberFormat="1" applyFont="1" applyFill="1" applyBorder="1"/>
    <xf numFmtId="1" fontId="0" fillId="5" borderId="34" xfId="1" applyNumberFormat="1" applyFont="1" applyFill="1" applyBorder="1"/>
    <xf numFmtId="1" fontId="0" fillId="5" borderId="10" xfId="1" applyNumberFormat="1" applyFont="1" applyFill="1" applyBorder="1"/>
    <xf numFmtId="1" fontId="0" fillId="11" borderId="55" xfId="0" applyNumberFormat="1" applyFill="1" applyBorder="1"/>
    <xf numFmtId="1" fontId="3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177" fontId="0" fillId="0" borderId="0" xfId="0" applyNumberFormat="1"/>
    <xf numFmtId="44" fontId="0" fillId="0" borderId="35" xfId="4" applyFont="1" applyBorder="1"/>
    <xf numFmtId="177" fontId="1" fillId="0" borderId="0" xfId="0" applyNumberFormat="1" applyFont="1"/>
    <xf numFmtId="168" fontId="0" fillId="3" borderId="34" xfId="1" applyNumberFormat="1" applyFont="1" applyFill="1" applyBorder="1"/>
    <xf numFmtId="42" fontId="0" fillId="19" borderId="22" xfId="0" applyNumberFormat="1" applyFill="1" applyBorder="1"/>
    <xf numFmtId="43" fontId="13" fillId="20" borderId="22" xfId="1" applyFont="1" applyFill="1" applyBorder="1"/>
    <xf numFmtId="42" fontId="0" fillId="3" borderId="55" xfId="0" applyNumberFormat="1" applyFill="1" applyBorder="1"/>
    <xf numFmtId="0" fontId="0" fillId="0" borderId="55" xfId="0" applyFill="1" applyBorder="1"/>
    <xf numFmtId="167" fontId="0" fillId="21" borderId="38" xfId="0" applyNumberFormat="1" applyFill="1" applyBorder="1"/>
    <xf numFmtId="49" fontId="5" fillId="3" borderId="13" xfId="1" applyNumberFormat="1" applyFont="1" applyFill="1" applyBorder="1"/>
    <xf numFmtId="49" fontId="5" fillId="3" borderId="24" xfId="0" applyNumberFormat="1" applyFont="1" applyFill="1" applyBorder="1"/>
    <xf numFmtId="49" fontId="5" fillId="19" borderId="24" xfId="0" applyNumberFormat="1" applyFont="1" applyFill="1" applyBorder="1"/>
    <xf numFmtId="49" fontId="5" fillId="20" borderId="24" xfId="1" applyNumberFormat="1" applyFont="1" applyFill="1" applyBorder="1"/>
    <xf numFmtId="49" fontId="5" fillId="3" borderId="12" xfId="0" applyNumberFormat="1" applyFont="1" applyFill="1" applyBorder="1"/>
    <xf numFmtId="49" fontId="0" fillId="0" borderId="11" xfId="0" applyNumberFormat="1" applyFill="1" applyBorder="1" applyAlignment="1"/>
    <xf numFmtId="49" fontId="5" fillId="21" borderId="12" xfId="0" applyNumberFormat="1" applyFont="1" applyFill="1" applyBorder="1" applyAlignment="1"/>
    <xf numFmtId="49" fontId="0" fillId="0" borderId="12" xfId="0" applyNumberFormat="1" applyFill="1" applyBorder="1" applyAlignment="1"/>
    <xf numFmtId="49" fontId="0" fillId="21" borderId="12" xfId="0" applyNumberFormat="1" applyFill="1" applyBorder="1" applyAlignment="1"/>
    <xf numFmtId="49" fontId="0" fillId="21" borderId="24" xfId="0" applyNumberFormat="1" applyFill="1" applyBorder="1" applyAlignment="1"/>
    <xf numFmtId="49" fontId="1" fillId="0" borderId="12" xfId="0" applyNumberFormat="1" applyFont="1" applyFill="1" applyBorder="1"/>
    <xf numFmtId="49" fontId="0" fillId="21" borderId="26" xfId="0" applyNumberFormat="1" applyFill="1" applyBorder="1"/>
    <xf numFmtId="44" fontId="10" fillId="34" borderId="48" xfId="4" applyFont="1" applyFill="1" applyBorder="1" applyAlignment="1">
      <alignment horizontal="center" vertical="center" textRotation="90"/>
    </xf>
    <xf numFmtId="44" fontId="10" fillId="34" borderId="30" xfId="4" applyFont="1" applyFill="1" applyBorder="1" applyAlignment="1">
      <alignment horizontal="center" vertical="center" textRotation="90"/>
    </xf>
    <xf numFmtId="44" fontId="10" fillId="34" borderId="26" xfId="4" applyFont="1" applyFill="1" applyBorder="1" applyAlignment="1">
      <alignment horizontal="center" vertical="center" textRotation="90"/>
    </xf>
    <xf numFmtId="44" fontId="10" fillId="35" borderId="48" xfId="4" applyFont="1" applyFill="1" applyBorder="1" applyAlignment="1">
      <alignment horizontal="center" vertical="center" textRotation="90"/>
    </xf>
    <xf numFmtId="44" fontId="10" fillId="35" borderId="30" xfId="4" applyFont="1" applyFill="1" applyBorder="1" applyAlignment="1">
      <alignment horizontal="center" vertical="center" textRotation="90"/>
    </xf>
    <xf numFmtId="44" fontId="10" fillId="35" borderId="26" xfId="4" applyFont="1" applyFill="1" applyBorder="1" applyAlignment="1">
      <alignment horizontal="center" vertical="center" textRotation="90"/>
    </xf>
    <xf numFmtId="44" fontId="10" fillId="18" borderId="48" xfId="4" applyFont="1" applyFill="1" applyBorder="1" applyAlignment="1">
      <alignment horizontal="center" vertical="center" textRotation="90"/>
    </xf>
    <xf numFmtId="44" fontId="10" fillId="18" borderId="30" xfId="4" applyFont="1" applyFill="1" applyBorder="1" applyAlignment="1">
      <alignment horizontal="center" vertical="center" textRotation="90"/>
    </xf>
    <xf numFmtId="44" fontId="10" fillId="18" borderId="26" xfId="4" applyFont="1" applyFill="1" applyBorder="1" applyAlignment="1">
      <alignment horizontal="center" vertical="center" textRotation="90"/>
    </xf>
    <xf numFmtId="44" fontId="10" fillId="36" borderId="48" xfId="4" applyFont="1" applyFill="1" applyBorder="1" applyAlignment="1">
      <alignment horizontal="center" vertical="center" textRotation="90"/>
    </xf>
    <xf numFmtId="44" fontId="10" fillId="36" borderId="30" xfId="4" applyFont="1" applyFill="1" applyBorder="1" applyAlignment="1">
      <alignment horizontal="center" vertical="center" textRotation="90"/>
    </xf>
    <xf numFmtId="44" fontId="10" fillId="36" borderId="26" xfId="4" applyFont="1" applyFill="1" applyBorder="1" applyAlignment="1">
      <alignment horizontal="center" vertical="center" textRotation="90"/>
    </xf>
    <xf numFmtId="44" fontId="10" fillId="11" borderId="48" xfId="4" applyFont="1" applyFill="1" applyBorder="1" applyAlignment="1">
      <alignment horizontal="center" vertical="center" textRotation="90"/>
    </xf>
    <xf numFmtId="44" fontId="10" fillId="11" borderId="30" xfId="4" applyFont="1" applyFill="1" applyBorder="1" applyAlignment="1">
      <alignment horizontal="center" vertical="center" textRotation="90"/>
    </xf>
    <xf numFmtId="44" fontId="10" fillId="11" borderId="26" xfId="4" applyFont="1" applyFill="1" applyBorder="1" applyAlignment="1">
      <alignment horizontal="center" vertical="center" textRotation="90"/>
    </xf>
    <xf numFmtId="44" fontId="10" fillId="17" borderId="48" xfId="4" applyFont="1" applyFill="1" applyBorder="1" applyAlignment="1">
      <alignment horizontal="center" vertical="center" textRotation="90"/>
    </xf>
    <xf numFmtId="44" fontId="10" fillId="17" borderId="30" xfId="4" applyFont="1" applyFill="1" applyBorder="1" applyAlignment="1">
      <alignment horizontal="center" vertical="center" textRotation="90"/>
    </xf>
    <xf numFmtId="44" fontId="10" fillId="17" borderId="26" xfId="4" applyFont="1" applyFill="1" applyBorder="1" applyAlignment="1">
      <alignment horizontal="center" vertical="center" textRotation="90"/>
    </xf>
    <xf numFmtId="44" fontId="10" fillId="26" borderId="48" xfId="4" applyFont="1" applyFill="1" applyBorder="1" applyAlignment="1">
      <alignment horizontal="center" vertical="center" textRotation="90"/>
    </xf>
    <xf numFmtId="44" fontId="10" fillId="26" borderId="30" xfId="4" applyFont="1" applyFill="1" applyBorder="1" applyAlignment="1">
      <alignment horizontal="center" vertical="center" textRotation="90"/>
    </xf>
    <xf numFmtId="44" fontId="10" fillId="26" borderId="26" xfId="4" applyFont="1" applyFill="1" applyBorder="1" applyAlignment="1">
      <alignment horizontal="center" vertical="center" textRotation="90"/>
    </xf>
    <xf numFmtId="44" fontId="10" fillId="33" borderId="48" xfId="4" applyFont="1" applyFill="1" applyBorder="1" applyAlignment="1">
      <alignment horizontal="center" vertical="center" textRotation="90"/>
    </xf>
    <xf numFmtId="44" fontId="10" fillId="33" borderId="30" xfId="4" applyFont="1" applyFill="1" applyBorder="1" applyAlignment="1">
      <alignment horizontal="center" vertical="center" textRotation="90"/>
    </xf>
    <xf numFmtId="44" fontId="10" fillId="33" borderId="26" xfId="4" applyFont="1" applyFill="1" applyBorder="1" applyAlignment="1">
      <alignment horizontal="center" vertical="center" textRotation="90"/>
    </xf>
    <xf numFmtId="44" fontId="10" fillId="38" borderId="48" xfId="4" applyFont="1" applyFill="1" applyBorder="1" applyAlignment="1">
      <alignment horizontal="center" vertical="center" textRotation="90"/>
    </xf>
    <xf numFmtId="44" fontId="10" fillId="38" borderId="30" xfId="4" applyFont="1" applyFill="1" applyBorder="1" applyAlignment="1">
      <alignment horizontal="center" vertical="center" textRotation="90"/>
    </xf>
    <xf numFmtId="44" fontId="10" fillId="38" borderId="26" xfId="4" applyFont="1" applyFill="1" applyBorder="1" applyAlignment="1">
      <alignment horizontal="center" vertical="center" textRotation="90"/>
    </xf>
    <xf numFmtId="44" fontId="10" fillId="37" borderId="48" xfId="4" applyFont="1" applyFill="1" applyBorder="1" applyAlignment="1">
      <alignment horizontal="center" vertical="center" textRotation="90"/>
    </xf>
    <xf numFmtId="44" fontId="10" fillId="37" borderId="30" xfId="4" applyFont="1" applyFill="1" applyBorder="1" applyAlignment="1">
      <alignment horizontal="center" vertical="center" textRotation="90"/>
    </xf>
    <xf numFmtId="44" fontId="10" fillId="37" borderId="26" xfId="4" applyFont="1" applyFill="1" applyBorder="1" applyAlignment="1">
      <alignment horizontal="center" vertical="center" textRotation="90"/>
    </xf>
    <xf numFmtId="44" fontId="10" fillId="31" borderId="48" xfId="4" applyFont="1" applyFill="1" applyBorder="1" applyAlignment="1">
      <alignment horizontal="center" vertical="center" textRotation="90"/>
    </xf>
    <xf numFmtId="44" fontId="10" fillId="31" borderId="30" xfId="4" applyFont="1" applyFill="1" applyBorder="1" applyAlignment="1">
      <alignment horizontal="center" vertical="center" textRotation="90"/>
    </xf>
    <xf numFmtId="44" fontId="10" fillId="31" borderId="26" xfId="4" applyFont="1" applyFill="1" applyBorder="1" applyAlignment="1">
      <alignment horizontal="center" vertical="center" textRotation="90"/>
    </xf>
    <xf numFmtId="44" fontId="10" fillId="30" borderId="48" xfId="4" applyFont="1" applyFill="1" applyBorder="1" applyAlignment="1">
      <alignment horizontal="center" vertical="center" textRotation="90"/>
    </xf>
    <xf numFmtId="44" fontId="10" fillId="30" borderId="30" xfId="4" applyFont="1" applyFill="1" applyBorder="1" applyAlignment="1">
      <alignment horizontal="center" vertical="center" textRotation="90"/>
    </xf>
    <xf numFmtId="44" fontId="10" fillId="30" borderId="26" xfId="4" applyFont="1" applyFill="1" applyBorder="1" applyAlignment="1">
      <alignment horizontal="center" vertical="center" textRotation="90"/>
    </xf>
    <xf numFmtId="44" fontId="10" fillId="32" borderId="48" xfId="4" applyFont="1" applyFill="1" applyBorder="1" applyAlignment="1">
      <alignment horizontal="center" vertical="center" textRotation="90"/>
    </xf>
    <xf numFmtId="44" fontId="10" fillId="32" borderId="30" xfId="4" applyFont="1" applyFill="1" applyBorder="1" applyAlignment="1">
      <alignment horizontal="center" vertical="center" textRotation="90"/>
    </xf>
    <xf numFmtId="44" fontId="10" fillId="32" borderId="26" xfId="4" applyFont="1" applyFill="1" applyBorder="1" applyAlignment="1">
      <alignment horizontal="center" vertical="center" textRotation="90"/>
    </xf>
    <xf numFmtId="44" fontId="10" fillId="16" borderId="48" xfId="4" applyFont="1" applyFill="1" applyBorder="1" applyAlignment="1">
      <alignment horizontal="center" vertical="center" textRotation="90"/>
    </xf>
    <xf numFmtId="44" fontId="10" fillId="16" borderId="30" xfId="4" applyFont="1" applyFill="1" applyBorder="1" applyAlignment="1">
      <alignment horizontal="center" vertical="center" textRotation="90"/>
    </xf>
    <xf numFmtId="44" fontId="10" fillId="16" borderId="26" xfId="4" applyFont="1" applyFill="1" applyBorder="1" applyAlignment="1">
      <alignment horizontal="center" vertical="center" textRotation="90"/>
    </xf>
    <xf numFmtId="0" fontId="3" fillId="0" borderId="48" xfId="0" applyFont="1" applyBorder="1" applyAlignment="1">
      <alignment horizontal="center" textRotation="90"/>
    </xf>
    <xf numFmtId="0" fontId="3" fillId="0" borderId="30" xfId="0" applyFont="1" applyBorder="1" applyAlignment="1">
      <alignment horizontal="center" textRotation="90"/>
    </xf>
    <xf numFmtId="0" fontId="3" fillId="0" borderId="26" xfId="0" applyFont="1" applyBorder="1" applyAlignment="1">
      <alignment horizontal="center" textRotation="90"/>
    </xf>
    <xf numFmtId="0" fontId="3" fillId="0" borderId="48" xfId="0" applyFont="1" applyBorder="1" applyAlignment="1">
      <alignment horizontal="center" textRotation="90" wrapText="1"/>
    </xf>
    <xf numFmtId="0" fontId="3" fillId="0" borderId="30" xfId="0" applyFont="1" applyBorder="1" applyAlignment="1">
      <alignment horizontal="center" textRotation="90" wrapText="1"/>
    </xf>
    <xf numFmtId="0" fontId="3" fillId="0" borderId="26" xfId="0" applyFont="1" applyBorder="1" applyAlignment="1">
      <alignment horizontal="center" textRotation="90" wrapText="1"/>
    </xf>
    <xf numFmtId="0" fontId="3" fillId="0" borderId="53" xfId="0" applyFont="1" applyBorder="1" applyAlignment="1">
      <alignment horizontal="center" textRotation="90" wrapText="1"/>
    </xf>
    <xf numFmtId="0" fontId="3" fillId="0" borderId="43" xfId="0" applyFont="1" applyBorder="1" applyAlignment="1">
      <alignment horizontal="center" textRotation="90" wrapText="1"/>
    </xf>
    <xf numFmtId="0" fontId="3" fillId="0" borderId="17" xfId="0" applyFont="1" applyBorder="1" applyAlignment="1">
      <alignment horizontal="center" textRotation="90" wrapText="1"/>
    </xf>
    <xf numFmtId="0" fontId="3" fillId="0" borderId="48" xfId="0" applyFont="1" applyBorder="1" applyAlignment="1">
      <alignment horizontal="center" vertical="center" textRotation="90" wrapText="1"/>
    </xf>
    <xf numFmtId="0" fontId="3" fillId="0" borderId="30" xfId="0" applyFont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 wrapText="1"/>
    </xf>
    <xf numFmtId="168" fontId="0" fillId="0" borderId="4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168" fontId="0" fillId="0" borderId="54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8" fontId="3" fillId="12" borderId="33" xfId="1" applyNumberFormat="1" applyFont="1" applyFill="1" applyBorder="1" applyAlignment="1">
      <alignment horizontal="center"/>
    </xf>
    <xf numFmtId="168" fontId="3" fillId="12" borderId="29" xfId="1" applyNumberFormat="1" applyFont="1" applyFill="1" applyBorder="1" applyAlignment="1">
      <alignment horizontal="center"/>
    </xf>
    <xf numFmtId="0" fontId="3" fillId="0" borderId="48" xfId="0" applyFont="1" applyBorder="1" applyAlignment="1">
      <alignment horizontal="center" vertical="center" textRotation="90"/>
    </xf>
    <xf numFmtId="0" fontId="3" fillId="0" borderId="30" xfId="0" applyFont="1" applyBorder="1" applyAlignment="1">
      <alignment horizontal="center" vertical="center" textRotation="90"/>
    </xf>
    <xf numFmtId="0" fontId="3" fillId="0" borderId="26" xfId="0" applyFont="1" applyBorder="1" applyAlignment="1">
      <alignment horizontal="center" vertical="center" textRotation="90"/>
    </xf>
    <xf numFmtId="0" fontId="3" fillId="0" borderId="51" xfId="0" applyFont="1" applyBorder="1" applyAlignment="1">
      <alignment horizontal="center" vertical="center" textRotation="90" wrapText="1"/>
    </xf>
    <xf numFmtId="0" fontId="3" fillId="0" borderId="52" xfId="0" applyFont="1" applyBorder="1" applyAlignment="1">
      <alignment horizontal="center" vertical="center" textRotation="90" wrapText="1"/>
    </xf>
    <xf numFmtId="0" fontId="3" fillId="0" borderId="18" xfId="0" applyFont="1" applyBorder="1" applyAlignment="1">
      <alignment horizontal="center" vertical="center" textRotation="90" wrapText="1"/>
    </xf>
    <xf numFmtId="168" fontId="14" fillId="9" borderId="53" xfId="1" applyNumberFormat="1" applyFont="1" applyFill="1" applyBorder="1" applyAlignment="1">
      <alignment horizontal="center"/>
    </xf>
    <xf numFmtId="168" fontId="14" fillId="9" borderId="51" xfId="1" applyNumberFormat="1" applyFont="1" applyFill="1" applyBorder="1" applyAlignment="1">
      <alignment horizontal="center"/>
    </xf>
    <xf numFmtId="168" fontId="14" fillId="9" borderId="17" xfId="1" applyNumberFormat="1" applyFont="1" applyFill="1" applyBorder="1" applyAlignment="1">
      <alignment horizontal="center"/>
    </xf>
    <xf numFmtId="168" fontId="14" fillId="9" borderId="18" xfId="1" applyNumberFormat="1" applyFont="1" applyFill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4" fontId="16" fillId="4" borderId="48" xfId="4" applyFont="1" applyFill="1" applyBorder="1" applyAlignment="1">
      <alignment horizontal="center" vertical="center" textRotation="90"/>
    </xf>
    <xf numFmtId="44" fontId="16" fillId="4" borderId="30" xfId="4" applyFont="1" applyFill="1" applyBorder="1" applyAlignment="1">
      <alignment horizontal="center" vertical="center" textRotation="90"/>
    </xf>
    <xf numFmtId="44" fontId="16" fillId="4" borderId="26" xfId="4" applyFont="1" applyFill="1" applyBorder="1" applyAlignment="1">
      <alignment horizontal="center" vertical="center" textRotation="90"/>
    </xf>
    <xf numFmtId="44" fontId="17" fillId="4" borderId="51" xfId="4" applyFont="1" applyFill="1" applyBorder="1" applyAlignment="1">
      <alignment horizontal="center" vertical="center" textRotation="90"/>
    </xf>
    <xf numFmtId="44" fontId="17" fillId="4" borderId="52" xfId="4" applyFont="1" applyFill="1" applyBorder="1" applyAlignment="1">
      <alignment horizontal="center" vertical="center" textRotation="90"/>
    </xf>
    <xf numFmtId="44" fontId="17" fillId="4" borderId="18" xfId="4" applyFont="1" applyFill="1" applyBorder="1" applyAlignment="1">
      <alignment horizontal="center" vertical="center" textRotation="90"/>
    </xf>
    <xf numFmtId="44" fontId="17" fillId="28" borderId="48" xfId="4" applyFont="1" applyFill="1" applyBorder="1" applyAlignment="1">
      <alignment horizontal="center" vertical="center" textRotation="90"/>
    </xf>
    <xf numFmtId="44" fontId="17" fillId="28" borderId="30" xfId="4" applyFont="1" applyFill="1" applyBorder="1" applyAlignment="1">
      <alignment horizontal="center" vertical="center" textRotation="90"/>
    </xf>
    <xf numFmtId="44" fontId="17" fillId="28" borderId="26" xfId="4" applyFont="1" applyFill="1" applyBorder="1" applyAlignment="1">
      <alignment horizontal="center" vertical="center" textRotation="90"/>
    </xf>
    <xf numFmtId="44" fontId="17" fillId="4" borderId="48" xfId="4" applyFont="1" applyFill="1" applyBorder="1" applyAlignment="1">
      <alignment horizontal="center" vertical="center" textRotation="90"/>
    </xf>
    <xf numFmtId="44" fontId="17" fillId="4" borderId="30" xfId="4" applyFont="1" applyFill="1" applyBorder="1" applyAlignment="1">
      <alignment horizontal="center" vertical="center" textRotation="90"/>
    </xf>
    <xf numFmtId="44" fontId="17" fillId="4" borderId="26" xfId="4" applyFont="1" applyFill="1" applyBorder="1" applyAlignment="1">
      <alignment horizontal="center" vertical="center" textRotation="90"/>
    </xf>
    <xf numFmtId="44" fontId="16" fillId="28" borderId="48" xfId="4" applyFont="1" applyFill="1" applyBorder="1" applyAlignment="1">
      <alignment horizontal="center" vertical="center" textRotation="90"/>
    </xf>
    <xf numFmtId="44" fontId="16" fillId="28" borderId="30" xfId="4" applyFont="1" applyFill="1" applyBorder="1" applyAlignment="1">
      <alignment horizontal="center" vertical="center" textRotation="90"/>
    </xf>
    <xf numFmtId="44" fontId="16" fillId="28" borderId="26" xfId="4" applyFont="1" applyFill="1" applyBorder="1" applyAlignment="1">
      <alignment horizontal="center" vertical="center" textRotation="90"/>
    </xf>
  </cellXfs>
  <cellStyles count="12">
    <cellStyle name="Comma" xfId="1" builtinId="3"/>
    <cellStyle name="Comma 2" xfId="2"/>
    <cellStyle name="Comma 3" xfId="3"/>
    <cellStyle name="Currency" xfId="4" builtinId="4"/>
    <cellStyle name="Currency 2" xfId="5"/>
    <cellStyle name="Currency 3" xfId="6"/>
    <cellStyle name="Normal" xfId="0" builtinId="0"/>
    <cellStyle name="Normal 2" xfId="7"/>
    <cellStyle name="Normal 3" xfId="8"/>
    <cellStyle name="Percent" xfId="9" builtinId="5"/>
    <cellStyle name="Percent 2" xfId="10"/>
    <cellStyle name="Percent 3" xfId="11"/>
  </cellStyles>
  <dxfs count="24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53"/>
        </patternFill>
      </fill>
    </dxf>
    <dxf>
      <fill>
        <patternFill patternType="none">
          <bgColor indexed="65"/>
        </patternFill>
      </fill>
    </dxf>
    <dxf>
      <fill>
        <patternFill>
          <bgColor indexed="53"/>
        </patternFill>
      </fill>
    </dxf>
    <dxf>
      <fill>
        <patternFill patternType="none">
          <bgColor indexed="65"/>
        </patternFill>
      </fill>
    </dxf>
    <dxf>
      <fill>
        <patternFill>
          <bgColor indexed="53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indexed="50"/>
        </patternFill>
      </fill>
    </dxf>
    <dxf>
      <fill>
        <patternFill>
          <bgColor indexed="53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indexed="65"/>
        </patternFill>
      </fill>
    </dxf>
    <dxf>
      <fill>
        <patternFill>
          <bgColor indexed="51"/>
        </patternFill>
      </fill>
    </dxf>
    <dxf>
      <fill>
        <patternFill>
          <bgColor indexed="53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53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53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53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53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25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Energy Cost Trend</a:t>
            </a:r>
          </a:p>
        </c:rich>
      </c:tx>
      <c:layout>
        <c:manualLayout>
          <c:xMode val="edge"/>
          <c:yMode val="edge"/>
          <c:x val="0.36621478349689096"/>
          <c:y val="1.34049281575652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876755570834974E-2"/>
          <c:y val="9.6514871652552764E-2"/>
          <c:w val="0.82446060311843561"/>
          <c:h val="0.75067122396430053"/>
        </c:manualLayout>
      </c:layout>
      <c:scatterChart>
        <c:scatterStyle val="smoothMarker"/>
        <c:varyColors val="0"/>
        <c:ser>
          <c:idx val="0"/>
          <c:order val="0"/>
          <c:tx>
            <c:v>c/kWh</c:v>
          </c:tx>
          <c:spPr>
            <a:ln w="25400">
              <a:solidFill>
                <a:srgbClr val="FF66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F66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'Vent-3#'!$C$28:$Q$28</c:f>
              <c:numCache>
                <c:formatCode>#,##0.0</c:formatCode>
                <c:ptCount val="15"/>
                <c:pt idx="0">
                  <c:v>44.310012168793143</c:v>
                </c:pt>
                <c:pt idx="1">
                  <c:v>0</c:v>
                </c:pt>
                <c:pt idx="2">
                  <c:v>40.837188970157754</c:v>
                </c:pt>
                <c:pt idx="3">
                  <c:v>47.585359054086787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68.204491813602445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40352"/>
        <c:axId val="150750720"/>
      </c:scatterChart>
      <c:scatterChart>
        <c:scatterStyle val="lineMarker"/>
        <c:varyColors val="0"/>
        <c:ser>
          <c:idx val="1"/>
          <c:order val="1"/>
          <c:tx>
            <c:v>Total Cost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'Vent-3#'!$C$27:$Q$27</c:f>
              <c:numCache>
                <c:formatCode>_ "R"\ * #,##0_ ;_ "R"\ * \-#,##0_ ;_ "R"\ * "-"??_ ;_ @_ </c:formatCode>
                <c:ptCount val="15"/>
                <c:pt idx="0">
                  <c:v>521664.68</c:v>
                </c:pt>
                <c:pt idx="1">
                  <c:v>0</c:v>
                </c:pt>
                <c:pt idx="2">
                  <c:v>546312.4</c:v>
                </c:pt>
                <c:pt idx="3">
                  <c:v>616258.97</c:v>
                </c:pt>
                <c:pt idx="4">
                  <c:v>608454.79</c:v>
                </c:pt>
                <c:pt idx="5">
                  <c:v>962235.47</c:v>
                </c:pt>
                <c:pt idx="6">
                  <c:v>965180.58</c:v>
                </c:pt>
                <c:pt idx="7">
                  <c:v>964860.9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Active Energy</c:v>
          </c:tx>
          <c:spPr>
            <a:ln w="12700">
              <a:solidFill>
                <a:srgbClr val="0E04DA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E04DA"/>
              </a:solidFill>
              <a:ln>
                <a:solidFill>
                  <a:srgbClr val="0E04DA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'Vent-3#'!$C$8:$Q$8</c:f>
              <c:numCache>
                <c:formatCode>_ * #,##0_ ;_ * \-#,##0_ ;_ * "-"??_ ;_ @_ </c:formatCode>
                <c:ptCount val="15"/>
                <c:pt idx="0">
                  <c:v>1177306.56</c:v>
                </c:pt>
                <c:pt idx="1">
                  <c:v>0</c:v>
                </c:pt>
                <c:pt idx="2">
                  <c:v>1337781.6000000001</c:v>
                </c:pt>
                <c:pt idx="3">
                  <c:v>1295060.04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1414658.88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52640"/>
        <c:axId val="150754432"/>
      </c:scatterChart>
      <c:valAx>
        <c:axId val="150740352"/>
        <c:scaling>
          <c:orientation val="minMax"/>
          <c:min val="40179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750720"/>
        <c:crosses val="autoZero"/>
        <c:crossBetween val="midCat"/>
        <c:majorUnit val="70"/>
        <c:minorUnit val="6.2"/>
      </c:valAx>
      <c:valAx>
        <c:axId val="150750720"/>
        <c:scaling>
          <c:orientation val="minMax"/>
          <c:min val="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c/kWh</a:t>
                </a:r>
              </a:p>
            </c:rich>
          </c:tx>
          <c:layout>
            <c:manualLayout>
              <c:xMode val="edge"/>
              <c:yMode val="edge"/>
              <c:x val="1.7262583556365823E-2"/>
              <c:y val="0.402145297875501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740352"/>
        <c:crosses val="autoZero"/>
        <c:crossBetween val="midCat"/>
      </c:valAx>
      <c:valAx>
        <c:axId val="15075264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150754432"/>
        <c:crosses val="autoZero"/>
        <c:crossBetween val="midCat"/>
      </c:valAx>
      <c:valAx>
        <c:axId val="15075443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[R Millions], [MWh]</a:t>
                </a:r>
              </a:p>
            </c:rich>
          </c:tx>
          <c:layout>
            <c:manualLayout>
              <c:xMode val="edge"/>
              <c:yMode val="edge"/>
              <c:x val="0.96547522076981762"/>
              <c:y val="0.313673338002561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752640"/>
        <c:crosses val="max"/>
        <c:crossBetween val="midCat"/>
        <c:dispUnits>
          <c:builtInUnit val="millions"/>
        </c:dispUnits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9269664876796061"/>
          <c:w val="1"/>
          <c:h val="7.23860460838621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Energy Consumption Trend</a:t>
            </a:r>
          </a:p>
        </c:rich>
      </c:tx>
      <c:layout>
        <c:manualLayout>
          <c:xMode val="edge"/>
          <c:yMode val="edge"/>
          <c:x val="0.31980358543742987"/>
          <c:y val="1.35136368823462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180909321318259E-2"/>
          <c:y val="0.10000013196807973"/>
          <c:w val="0.85608958920662859"/>
          <c:h val="0.74594693035648663"/>
        </c:manualLayout>
      </c:layout>
      <c:scatterChart>
        <c:scatterStyle val="smoothMarker"/>
        <c:varyColors val="0"/>
        <c:ser>
          <c:idx val="0"/>
          <c:order val="0"/>
          <c:tx>
            <c:v>Active Energy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'Vent-3#'!$C$8:$Q$8</c:f>
              <c:numCache>
                <c:formatCode>_ * #,##0_ ;_ * \-#,##0_ ;_ * "-"??_ ;_ @_ </c:formatCode>
                <c:ptCount val="15"/>
                <c:pt idx="0">
                  <c:v>1177306.56</c:v>
                </c:pt>
                <c:pt idx="1">
                  <c:v>0</c:v>
                </c:pt>
                <c:pt idx="2">
                  <c:v>1337781.6000000001</c:v>
                </c:pt>
                <c:pt idx="3">
                  <c:v>1295060.04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1414658.88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Reactive Energy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'Vent-3#'!$C$17:$Q$17</c:f>
              <c:numCache>
                <c:formatCode>#,##0</c:formatCode>
                <c:ptCount val="15"/>
                <c:pt idx="0">
                  <c:v>1003021.2</c:v>
                </c:pt>
                <c:pt idx="1">
                  <c:v>0</c:v>
                </c:pt>
                <c:pt idx="2">
                  <c:v>979853.32000000007</c:v>
                </c:pt>
                <c:pt idx="3">
                  <c:v>958488.84000000008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649.07999999999993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v>Apparent Energy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FF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'Vent-3#'!$C$18:$Q$18</c:f>
              <c:numCache>
                <c:formatCode>#,##0</c:formatCode>
                <c:ptCount val="15"/>
                <c:pt idx="0">
                  <c:v>1546642.2546498831</c:v>
                </c:pt>
                <c:pt idx="1">
                  <c:v>0</c:v>
                </c:pt>
                <c:pt idx="2">
                  <c:v>1658243.6907805749</c:v>
                </c:pt>
                <c:pt idx="3">
                  <c:v>1611173.9085552956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1414659.0289068602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40352"/>
        <c:axId val="185142272"/>
      </c:scatterChart>
      <c:scatterChart>
        <c:scatterStyle val="lineMarker"/>
        <c:varyColors val="0"/>
        <c:ser>
          <c:idx val="2"/>
          <c:order val="2"/>
          <c:tx>
            <c:v>Average PF</c:v>
          </c:tx>
          <c:spPr>
            <a:ln w="25400">
              <a:solidFill>
                <a:srgbClr val="907C58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07C58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'Vent-3#'!$C$19:$Q$19</c:f>
              <c:numCache>
                <c:formatCode>0.00</c:formatCode>
                <c:ptCount val="15"/>
                <c:pt idx="0">
                  <c:v>0.7612016007324911</c:v>
                </c:pt>
                <c:pt idx="1">
                  <c:v>0</c:v>
                </c:pt>
                <c:pt idx="2">
                  <c:v>0.80674608167529005</c:v>
                </c:pt>
                <c:pt idx="3">
                  <c:v>0.80379903939808228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0.99999989474010542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48928"/>
        <c:axId val="185150464"/>
      </c:scatterChart>
      <c:valAx>
        <c:axId val="185140352"/>
        <c:scaling>
          <c:orientation val="minMax"/>
          <c:min val="40179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142272"/>
        <c:crosses val="autoZero"/>
        <c:crossBetween val="midCat"/>
        <c:majorUnit val="70"/>
        <c:minorUnit val="6.2"/>
      </c:valAx>
      <c:valAx>
        <c:axId val="185142272"/>
        <c:scaling>
          <c:orientation val="minMax"/>
          <c:max val="250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MVArh, MWh, MVA</a:t>
                </a:r>
              </a:p>
            </c:rich>
          </c:tx>
          <c:layout>
            <c:manualLayout>
              <c:xMode val="edge"/>
              <c:yMode val="edge"/>
              <c:x val="6.1500615006150061E-3"/>
              <c:y val="0.27567585301837272"/>
            </c:manualLayout>
          </c:layout>
          <c:overlay val="0"/>
          <c:spPr>
            <a:noFill/>
            <a:ln w="25400">
              <a:noFill/>
            </a:ln>
          </c:spPr>
        </c:title>
        <c:numFmt formatCode="_ * #,##0_ ;_ * \-#,##0_ ;_ * &quot;-&quot;??_ ;_ @_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140352"/>
        <c:crosses val="autoZero"/>
        <c:crossBetween val="midCat"/>
        <c:dispUnits>
          <c:builtInUnit val="millions"/>
        </c:dispUnits>
      </c:valAx>
      <c:valAx>
        <c:axId val="18514892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185150464"/>
        <c:crosses val="autoZero"/>
        <c:crossBetween val="midCat"/>
      </c:valAx>
      <c:valAx>
        <c:axId val="185150464"/>
        <c:scaling>
          <c:orientation val="minMax"/>
          <c:max val="1"/>
          <c:min val="0.5"/>
        </c:scaling>
        <c:delete val="0"/>
        <c:axPos val="r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808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PF</a:t>
                </a:r>
              </a:p>
            </c:rich>
          </c:tx>
          <c:layout>
            <c:manualLayout>
              <c:xMode val="edge"/>
              <c:yMode val="edge"/>
              <c:x val="0.96064076861241132"/>
              <c:y val="1.3513636882346218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808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808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148928"/>
        <c:crosses val="max"/>
        <c:crossBetween val="midCat"/>
        <c:majorUnit val="0.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5155979118846421E-3"/>
          <c:y val="0.92637652630377765"/>
          <c:w val="0.99384993849938619"/>
          <c:h val="7.2973011525733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Time Of Use : Energy</a:t>
            </a:r>
          </a:p>
        </c:rich>
      </c:tx>
      <c:layout>
        <c:manualLayout>
          <c:xMode val="edge"/>
          <c:yMode val="edge"/>
          <c:x val="0.36868094074447666"/>
          <c:y val="1.31233595800525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97855544441122E-2"/>
          <c:y val="9.1245324579659309E-2"/>
          <c:w val="0.90543293871363517"/>
          <c:h val="0.75853647721827755"/>
        </c:manualLayout>
      </c:layout>
      <c:barChart>
        <c:barDir val="col"/>
        <c:grouping val="percentStacked"/>
        <c:varyColors val="0"/>
        <c:ser>
          <c:idx val="0"/>
          <c:order val="0"/>
          <c:tx>
            <c:v>Off-Peak kWh</c:v>
          </c:tx>
          <c:spPr>
            <a:solidFill>
              <a:srgbClr val="99CC00"/>
            </a:solidFill>
            <a:ln w="25400">
              <a:solidFill>
                <a:srgbClr val="99CC00"/>
              </a:solidFill>
              <a:prstDash val="solid"/>
            </a:ln>
          </c:spPr>
          <c:invertIfNegative val="0"/>
          <c:cat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cat>
          <c:val>
            <c:numRef>
              <c:f>'Vent-3#'!$C$5:$Q$5</c:f>
              <c:numCache>
                <c:formatCode>_ * #,##0_ ;_ * \-#,##0_ ;_ * "-"??_ ;_ @_ </c:formatCode>
                <c:ptCount val="15"/>
                <c:pt idx="0">
                  <c:v>606303</c:v>
                </c:pt>
                <c:pt idx="1">
                  <c:v>0</c:v>
                </c:pt>
                <c:pt idx="2">
                  <c:v>634206.24</c:v>
                </c:pt>
                <c:pt idx="3">
                  <c:v>684285.12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694042.2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Standard kWh</c:v>
          </c:tx>
          <c:spPr>
            <a:solidFill>
              <a:srgbClr val="FF9900"/>
            </a:solidFill>
            <a:ln w="25400">
              <a:solidFill>
                <a:srgbClr val="FF9900"/>
              </a:solidFill>
              <a:prstDash val="solid"/>
            </a:ln>
          </c:spPr>
          <c:invertIfNegative val="0"/>
          <c:cat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cat>
          <c:val>
            <c:numRef>
              <c:f>'Vent-3#'!$C$6:$Q$6</c:f>
              <c:numCache>
                <c:formatCode>_ * #,##0_ ;_ * \-#,##0_ ;_ * "-"??_ ;_ @_ </c:formatCode>
                <c:ptCount val="15"/>
                <c:pt idx="0">
                  <c:v>408277.44</c:v>
                </c:pt>
                <c:pt idx="1">
                  <c:v>0</c:v>
                </c:pt>
                <c:pt idx="2">
                  <c:v>500858.28</c:v>
                </c:pt>
                <c:pt idx="3">
                  <c:v>438594.84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515092.32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Peak kWh</c:v>
          </c:tx>
          <c:spPr>
            <a:solidFill>
              <a:srgbClr val="FF0000"/>
            </a:solidFill>
            <a:ln w="25400">
              <a:solidFill>
                <a:srgbClr val="FF0000"/>
              </a:solidFill>
              <a:prstDash val="solid"/>
            </a:ln>
          </c:spPr>
          <c:invertIfNegative val="0"/>
          <c:cat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cat>
          <c:val>
            <c:numRef>
              <c:f>'Vent-3#'!$C$7:$Q$7</c:f>
              <c:numCache>
                <c:formatCode>_ * #,##0_ ;_ * \-#,##0_ ;_ * "-"??_ ;_ @_ </c:formatCode>
                <c:ptCount val="15"/>
                <c:pt idx="0">
                  <c:v>162726.12</c:v>
                </c:pt>
                <c:pt idx="1">
                  <c:v>0</c:v>
                </c:pt>
                <c:pt idx="2">
                  <c:v>202717.08</c:v>
                </c:pt>
                <c:pt idx="3">
                  <c:v>172180.08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205524.36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201792"/>
        <c:axId val="185203328"/>
      </c:barChart>
      <c:dateAx>
        <c:axId val="185201792"/>
        <c:scaling>
          <c:orientation val="minMax"/>
        </c:scaling>
        <c:delete val="0"/>
        <c:axPos val="b"/>
        <c:numFmt formatCode="mmm\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203328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8520332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%Energy Consumed (kWh)</a:t>
                </a:r>
              </a:p>
            </c:rich>
          </c:tx>
          <c:layout>
            <c:manualLayout>
              <c:xMode val="edge"/>
              <c:yMode val="edge"/>
              <c:x val="6.1652638247805336E-3"/>
              <c:y val="0.2021002886450219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201792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solidFill>
            <a:srgbClr val="000000"/>
          </a:solidFill>
        </a:ln>
        <a:effectLst>
          <a:outerShdw sx="1000" sy="1000" algn="ctr" rotWithShape="0">
            <a:schemeClr val="bg1"/>
          </a:outerShdw>
        </a:effectLst>
      </c:spPr>
    </c:plotArea>
    <c:legend>
      <c:legendPos val="r"/>
      <c:layout>
        <c:manualLayout>
          <c:xMode val="edge"/>
          <c:yMode val="edge"/>
          <c:x val="0"/>
          <c:y val="0.92852846150136747"/>
          <c:w val="1"/>
          <c:h val="7.086641728839029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Costs Type</a:t>
            </a:r>
          </a:p>
        </c:rich>
      </c:tx>
      <c:layout>
        <c:manualLayout>
          <c:xMode val="edge"/>
          <c:yMode val="edge"/>
          <c:x val="0.41300119772851285"/>
          <c:y val="2.710645421290842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643709205762806E-2"/>
          <c:y val="9.9737788451926643E-2"/>
          <c:w val="0.87176378010592859"/>
          <c:h val="0.7506580920329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'Vent-3#'!$A$24:$B$24</c:f>
              <c:strCache>
                <c:ptCount val="1"/>
                <c:pt idx="0">
                  <c:v>Total Energy Cost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solidFill>
                <a:schemeClr val="tx2">
                  <a:lumMod val="75000"/>
                </a:schemeClr>
              </a:solidFill>
              <a:prstDash val="solid"/>
            </a:ln>
          </c:spPr>
          <c:invertIfNegative val="0"/>
          <c:val>
            <c:numRef>
              <c:f>'Vent-3#'!$C$24:$E$24</c:f>
              <c:numCache>
                <c:formatCode>_("R"* #,##0_);_("R"* \(#,##0\);_("R"* "-"_);_(@_)</c:formatCode>
                <c:ptCount val="3"/>
                <c:pt idx="0">
                  <c:v>161410.85248499998</c:v>
                </c:pt>
                <c:pt idx="1">
                  <c:v>0</c:v>
                </c:pt>
                <c:pt idx="2">
                  <c:v>615750.07380500005</c:v>
                </c:pt>
              </c:numCache>
            </c:numRef>
          </c:val>
        </c:ser>
        <c:ser>
          <c:idx val="1"/>
          <c:order val="1"/>
          <c:tx>
            <c:strRef>
              <c:f>'Vent-3#'!$A$25:$B$25</c:f>
              <c:strCache>
                <c:ptCount val="1"/>
                <c:pt idx="0">
                  <c:v>Total Demand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solidFill>
                <a:schemeClr val="accent2">
                  <a:lumMod val="75000"/>
                </a:schemeClr>
              </a:solidFill>
              <a:prstDash val="solid"/>
            </a:ln>
          </c:spPr>
          <c:invertIfNegative val="0"/>
          <c:val>
            <c:numRef>
              <c:f>'Vent-3#'!$C$25:$E$25</c:f>
              <c:numCache>
                <c:formatCode>_("R"* #,##0_);_("R"* \(#,##0\);_("R"* "-"_);_(@_)</c:formatCode>
                <c:ptCount val="3"/>
                <c:pt idx="0">
                  <c:v>215705.465</c:v>
                </c:pt>
                <c:pt idx="1">
                  <c:v>58550.444300000003</c:v>
                </c:pt>
                <c:pt idx="2">
                  <c:v>212914.0325</c:v>
                </c:pt>
              </c:numCache>
            </c:numRef>
          </c:val>
        </c:ser>
        <c:ser>
          <c:idx val="2"/>
          <c:order val="2"/>
          <c:tx>
            <c:strRef>
              <c:f>'Vent-3#'!$A$26:$B$26</c:f>
              <c:strCache>
                <c:ptCount val="1"/>
                <c:pt idx="0">
                  <c:v>Other Costs</c:v>
                </c:pt>
              </c:strCache>
            </c:strRef>
          </c:tx>
          <c:spPr>
            <a:solidFill>
              <a:srgbClr val="FF6600"/>
            </a:solidFill>
            <a:ln w="25400">
              <a:solidFill>
                <a:srgbClr val="FF0000"/>
              </a:solidFill>
              <a:prstDash val="solid"/>
            </a:ln>
          </c:spPr>
          <c:invertIfNegative val="0"/>
          <c:val>
            <c:numRef>
              <c:f>'Vent-3#'!$C$26:$E$26</c:f>
              <c:numCache>
                <c:formatCode>_("R"* #,##0_);_("R"* \(#,##0\);_("R"* "-"_);_(@_)</c:formatCode>
                <c:ptCount val="3"/>
                <c:pt idx="0">
                  <c:v>1313.47</c:v>
                </c:pt>
                <c:pt idx="1">
                  <c:v>0</c:v>
                </c:pt>
                <c:pt idx="2">
                  <c:v>1313.47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246464"/>
        <c:axId val="185248000"/>
      </c:barChart>
      <c:catAx>
        <c:axId val="185246464"/>
        <c:scaling>
          <c:orientation val="minMax"/>
        </c:scaling>
        <c:delete val="0"/>
        <c:axPos val="b"/>
        <c:numFmt formatCode="mmm\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248000"/>
        <c:crosses val="autoZero"/>
        <c:auto val="1"/>
        <c:lblAlgn val="ctr"/>
        <c:lblOffset val="100"/>
        <c:tickMarkSkip val="1"/>
        <c:noMultiLvlLbl val="0"/>
      </c:catAx>
      <c:valAx>
        <c:axId val="185248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%Cost Type (R)</a:t>
                </a:r>
              </a:p>
            </c:rich>
          </c:tx>
          <c:layout>
            <c:manualLayout>
              <c:xMode val="edge"/>
              <c:yMode val="edge"/>
              <c:x val="4.5239916966098824E-3"/>
              <c:y val="0.31605238321587853"/>
            </c:manualLayout>
          </c:layout>
          <c:overlay val="0"/>
          <c:spPr>
            <a:noFill/>
            <a:ln w="25400">
              <a:noFill/>
            </a:ln>
          </c:spPr>
        </c:title>
        <c:numFmt formatCode="_(&quot;R&quot;* #,##0_);_(&quot;R&quot;* \(#,##0\);_(&quot;R&quot;* &quot;-&quot;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246464"/>
        <c:crosses val="autoZero"/>
        <c:crossBetween val="between"/>
        <c:dispUnits>
          <c:builtInUnit val="millions"/>
          <c:dispUnitsLbl>
            <c:txPr>
              <a:bodyPr rot="-5400000" vert="horz"/>
              <a:lstStyle/>
              <a:p>
                <a:pPr algn="ctr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</c:dispUnitsLbl>
        </c:dispUnits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92126232252464457"/>
          <c:w val="1"/>
          <c:h val="7.87376774753549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Maximum Demand Trend</a:t>
            </a:r>
          </a:p>
        </c:rich>
      </c:tx>
      <c:layout>
        <c:manualLayout>
          <c:xMode val="edge"/>
          <c:yMode val="edge"/>
          <c:x val="0.31980358543742987"/>
          <c:y val="1.35133914712273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180909321318259E-2"/>
          <c:y val="0.10000013196807978"/>
          <c:w val="0.85608958920662859"/>
          <c:h val="0.74594693035648685"/>
        </c:manualLayout>
      </c:layout>
      <c:scatterChart>
        <c:scatterStyle val="smoothMarker"/>
        <c:varyColors val="0"/>
        <c:ser>
          <c:idx val="0"/>
          <c:order val="0"/>
          <c:tx>
            <c:v>Notified MD</c:v>
          </c:tx>
          <c:spPr>
            <a:ln w="38100">
              <a:solidFill>
                <a:schemeClr val="bg2">
                  <a:lumMod val="2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'Vent-3#'!$C$3:$Q$3</c:f>
              <c:numCache>
                <c:formatCode>_ * #,##0_ ;_ * \-#,##0_ ;_ * "-"??_ ;_ @_ </c:formatCode>
                <c:ptCount val="15"/>
                <c:pt idx="0">
                  <c:v>4500</c:v>
                </c:pt>
                <c:pt idx="1">
                  <c:v>4500</c:v>
                </c:pt>
                <c:pt idx="2">
                  <c:v>4500</c:v>
                </c:pt>
                <c:pt idx="3">
                  <c:v>4500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4500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Utilized Demand</c:v>
          </c:tx>
          <c:spPr>
            <a:ln w="381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'Vent-3#'!$C$4:$Q$4</c:f>
              <c:numCache>
                <c:formatCode>_ * #,##0_ ;_ * \-#,##0_ ;_ * "-"??_ ;_ @_ </c:formatCode>
                <c:ptCount val="15"/>
                <c:pt idx="0">
                  <c:v>4500</c:v>
                </c:pt>
                <c:pt idx="1">
                  <c:v>4500</c:v>
                </c:pt>
                <c:pt idx="2">
                  <c:v>4500</c:v>
                </c:pt>
                <c:pt idx="3">
                  <c:v>4500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4500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ser>
          <c:idx val="3"/>
          <c:order val="2"/>
          <c:tx>
            <c:v>Max Demand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solidFill>
                  <a:schemeClr val="accent3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'Vent-3#'!$C$12:$Q$12</c:f>
              <c:numCache>
                <c:formatCode>_ * #,##0_ ;_ * \-#,##0_ ;_ * "-"??_ ;_ @_ </c:formatCode>
                <c:ptCount val="15"/>
                <c:pt idx="0">
                  <c:v>2336.35</c:v>
                </c:pt>
                <c:pt idx="1">
                  <c:v>0</c:v>
                </c:pt>
                <c:pt idx="2">
                  <c:v>2379.92</c:v>
                </c:pt>
                <c:pt idx="3">
                  <c:v>2363.6799999999998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2121.84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35008"/>
        <c:axId val="185057664"/>
      </c:scatterChart>
      <c:scatterChart>
        <c:scatterStyle val="lineMarker"/>
        <c:varyColors val="0"/>
        <c:ser>
          <c:idx val="2"/>
          <c:order val="3"/>
          <c:tx>
            <c:v>Average PF</c:v>
          </c:tx>
          <c:spPr>
            <a:ln w="25400">
              <a:solidFill>
                <a:srgbClr val="907C58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07C58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'Vent-3#'!$C$19:$Q$19</c:f>
              <c:numCache>
                <c:formatCode>0.00</c:formatCode>
                <c:ptCount val="15"/>
                <c:pt idx="0">
                  <c:v>0.7612016007324911</c:v>
                </c:pt>
                <c:pt idx="1">
                  <c:v>0</c:v>
                </c:pt>
                <c:pt idx="2">
                  <c:v>0.80674608167529005</c:v>
                </c:pt>
                <c:pt idx="3">
                  <c:v>0.80379903939808228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0.99999989474010542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59968"/>
        <c:axId val="185061760"/>
      </c:scatterChart>
      <c:valAx>
        <c:axId val="185035008"/>
        <c:scaling>
          <c:orientation val="minMax"/>
          <c:min val="40179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57664"/>
        <c:crosses val="autoZero"/>
        <c:crossBetween val="midCat"/>
        <c:majorUnit val="70"/>
        <c:minorUnit val="6.2"/>
      </c:valAx>
      <c:valAx>
        <c:axId val="185057664"/>
        <c:scaling>
          <c:orientation val="minMax"/>
          <c:max val="45000"/>
          <c:min val="2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MVA</a:t>
                </a:r>
              </a:p>
            </c:rich>
          </c:tx>
          <c:layout>
            <c:manualLayout>
              <c:xMode val="edge"/>
              <c:yMode val="edge"/>
              <c:x val="7.784654224495007E-3"/>
              <c:y val="0.40616233454689127"/>
            </c:manualLayout>
          </c:layout>
          <c:overlay val="0"/>
          <c:spPr>
            <a:noFill/>
            <a:ln w="25400">
              <a:noFill/>
            </a:ln>
          </c:spPr>
        </c:title>
        <c:numFmt formatCode="_ * #,##0_ ;_ * \-#,##0_ ;_ * &quot;-&quot;??_ ;_ @_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35008"/>
        <c:crosses val="autoZero"/>
        <c:crossBetween val="midCat"/>
        <c:dispUnits>
          <c:builtInUnit val="thousands"/>
        </c:dispUnits>
      </c:valAx>
      <c:valAx>
        <c:axId val="18505996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185061760"/>
        <c:crosses val="autoZero"/>
        <c:crossBetween val="midCat"/>
      </c:valAx>
      <c:valAx>
        <c:axId val="185061760"/>
        <c:scaling>
          <c:orientation val="minMax"/>
          <c:max val="1"/>
          <c:min val="0.5"/>
        </c:scaling>
        <c:delete val="0"/>
        <c:axPos val="r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808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PF</a:t>
                </a:r>
              </a:p>
            </c:rich>
          </c:tx>
          <c:layout>
            <c:manualLayout>
              <c:xMode val="edge"/>
              <c:yMode val="edge"/>
              <c:x val="0.96064076861241132"/>
              <c:y val="1.3513391471227387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808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808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59968"/>
        <c:crosses val="max"/>
        <c:crossBetween val="midCat"/>
        <c:majorUnit val="0.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92637625941918622"/>
          <c:w val="1"/>
          <c:h val="7.29729348347586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11" r="0.75000000000000111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Time Of Use : Costs</a:t>
            </a:r>
          </a:p>
        </c:rich>
      </c:tx>
      <c:layout>
        <c:manualLayout>
          <c:xMode val="edge"/>
          <c:yMode val="edge"/>
          <c:x val="0.37361303911085242"/>
          <c:y val="1.31233595800525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530864197531042E-2"/>
          <c:y val="9.7368421052631549E-2"/>
          <c:w val="0.87160493827160579"/>
          <c:h val="0.74736842105263157"/>
        </c:manualLayout>
      </c:layout>
      <c:barChart>
        <c:barDir val="col"/>
        <c:grouping val="percentStacked"/>
        <c:varyColors val="0"/>
        <c:ser>
          <c:idx val="0"/>
          <c:order val="0"/>
          <c:tx>
            <c:v>Off-Peak kWh</c:v>
          </c:tx>
          <c:spPr>
            <a:solidFill>
              <a:srgbClr val="99CC00"/>
            </a:solidFill>
            <a:ln w="25400">
              <a:solidFill>
                <a:srgbClr val="808000"/>
              </a:solidFill>
              <a:prstDash val="solid"/>
            </a:ln>
          </c:spPr>
          <c:invertIfNegative val="0"/>
          <c:cat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cat>
          <c:val>
            <c:numRef>
              <c:f>'Vent-3#'!$C$20:$Q$20</c:f>
              <c:numCache>
                <c:formatCode>_("R"* #,##0_);_("R"* \(#,##0\);_("R"* "-"_);_(@_)</c:formatCode>
                <c:ptCount val="15"/>
                <c:pt idx="0">
                  <c:v>83609.183699999994</c:v>
                </c:pt>
                <c:pt idx="1">
                  <c:v>0</c:v>
                </c:pt>
                <c:pt idx="2">
                  <c:v>125109.019308</c:v>
                </c:pt>
                <c:pt idx="3">
                  <c:v>148659.36932600001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169121.80665899999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Standard kWh</c:v>
          </c:tx>
          <c:spPr>
            <a:solidFill>
              <a:srgbClr val="FF9900"/>
            </a:solidFill>
            <a:ln w="25400">
              <a:solidFill>
                <a:srgbClr val="FF6600"/>
              </a:solidFill>
              <a:prstDash val="solid"/>
            </a:ln>
          </c:spPr>
          <c:invertIfNegative val="0"/>
          <c:cat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cat>
          <c:val>
            <c:numRef>
              <c:f>'Vent-3#'!$C$21:$Q$21</c:f>
              <c:numCache>
                <c:formatCode>_("R"* #,##0_);_("R"* \(#,##0\);_("R"* "-"_);_(@_)</c:formatCode>
                <c:ptCount val="15"/>
                <c:pt idx="0">
                  <c:v>0.32190000000000002</c:v>
                </c:pt>
                <c:pt idx="1">
                  <c:v>0</c:v>
                </c:pt>
                <c:pt idx="2">
                  <c:v>134633.97146</c:v>
                </c:pt>
                <c:pt idx="3">
                  <c:v>142046.12434000001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232896.60201999996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Peak kWh</c:v>
          </c:tx>
          <c:spPr>
            <a:solidFill>
              <a:srgbClr val="FF6600"/>
            </a:solidFill>
            <a:ln w="25400">
              <a:solidFill>
                <a:srgbClr val="FF0000"/>
              </a:solidFill>
              <a:prstDash val="solid"/>
            </a:ln>
          </c:spPr>
          <c:invertIfNegative val="0"/>
          <c:cat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cat>
          <c:val>
            <c:numRef>
              <c:f>'Vent-3#'!$C$22:$Q$22</c:f>
              <c:numCache>
                <c:formatCode>_("R"* #,##0_);_("R"* \(#,##0\);_("R"* "-"_);_(@_)</c:formatCode>
                <c:ptCount val="15"/>
                <c:pt idx="0">
                  <c:v>77801.346885000006</c:v>
                </c:pt>
                <c:pt idx="1">
                  <c:v>0</c:v>
                </c:pt>
                <c:pt idx="2">
                  <c:v>88085.614100999999</c:v>
                </c:pt>
                <c:pt idx="3">
                  <c:v>92503.576499999996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320222.10250799998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103104"/>
        <c:axId val="185104640"/>
      </c:barChart>
      <c:dateAx>
        <c:axId val="185103104"/>
        <c:scaling>
          <c:orientation val="minMax"/>
        </c:scaling>
        <c:delete val="0"/>
        <c:axPos val="b"/>
        <c:numFmt formatCode="mmm\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104640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85104640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%Energy Consumed (R)</a:t>
                </a:r>
              </a:p>
            </c:rich>
          </c:tx>
          <c:layout>
            <c:manualLayout>
              <c:xMode val="edge"/>
              <c:yMode val="edge"/>
              <c:x val="6.1651923139237298E-3"/>
              <c:y val="0.2362210250034535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103104"/>
        <c:crosses val="autoZero"/>
        <c:crossBetween val="between"/>
        <c:majorUnit val="0.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92852824975825299"/>
          <c:w val="1"/>
          <c:h val="6.82417460975272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Costs Type</a:t>
            </a:r>
          </a:p>
        </c:rich>
      </c:tx>
      <c:layout>
        <c:manualLayout>
          <c:xMode val="edge"/>
          <c:yMode val="edge"/>
          <c:x val="0.42777168267036902"/>
          <c:y val="9.652454860465309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643709205762806E-2"/>
          <c:y val="9.9737788451926643E-2"/>
          <c:w val="0.87176378010592859"/>
          <c:h val="0.7506580920329221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'Vent-3#'!$A$24:$B$24</c:f>
              <c:strCache>
                <c:ptCount val="1"/>
                <c:pt idx="0">
                  <c:v>Total Energy Cost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solidFill>
                <a:schemeClr val="tx2">
                  <a:lumMod val="75000"/>
                </a:schemeClr>
              </a:solidFill>
              <a:prstDash val="solid"/>
            </a:ln>
          </c:spPr>
          <c:invertIfNegative val="0"/>
          <c:val>
            <c:numRef>
              <c:f>'Vent-3#'!$C$24:$E$24</c:f>
              <c:numCache>
                <c:formatCode>_("R"* #,##0_);_("R"* \(#,##0\);_("R"* "-"_);_(@_)</c:formatCode>
                <c:ptCount val="3"/>
                <c:pt idx="0">
                  <c:v>161410.85248499998</c:v>
                </c:pt>
                <c:pt idx="1">
                  <c:v>0</c:v>
                </c:pt>
                <c:pt idx="2">
                  <c:v>615750.07380500005</c:v>
                </c:pt>
              </c:numCache>
            </c:numRef>
          </c:val>
        </c:ser>
        <c:ser>
          <c:idx val="1"/>
          <c:order val="1"/>
          <c:tx>
            <c:strRef>
              <c:f>'Vent-3#'!$A$25:$B$25</c:f>
              <c:strCache>
                <c:ptCount val="1"/>
                <c:pt idx="0">
                  <c:v>Total Demand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solidFill>
                <a:schemeClr val="accent2">
                  <a:lumMod val="75000"/>
                </a:schemeClr>
              </a:solidFill>
              <a:prstDash val="solid"/>
            </a:ln>
          </c:spPr>
          <c:invertIfNegative val="0"/>
          <c:val>
            <c:numRef>
              <c:f>'Vent-3#'!$C$25:$E$25</c:f>
              <c:numCache>
                <c:formatCode>_("R"* #,##0_);_("R"* \(#,##0\);_("R"* "-"_);_(@_)</c:formatCode>
                <c:ptCount val="3"/>
                <c:pt idx="0">
                  <c:v>215705.465</c:v>
                </c:pt>
                <c:pt idx="1">
                  <c:v>58550.444300000003</c:v>
                </c:pt>
                <c:pt idx="2">
                  <c:v>212914.0325</c:v>
                </c:pt>
              </c:numCache>
            </c:numRef>
          </c:val>
        </c:ser>
        <c:ser>
          <c:idx val="2"/>
          <c:order val="2"/>
          <c:tx>
            <c:strRef>
              <c:f>'Vent-3#'!$A$26:$B$26</c:f>
              <c:strCache>
                <c:ptCount val="1"/>
                <c:pt idx="0">
                  <c:v>Other Costs</c:v>
                </c:pt>
              </c:strCache>
            </c:strRef>
          </c:tx>
          <c:spPr>
            <a:solidFill>
              <a:srgbClr val="FF6600"/>
            </a:solidFill>
            <a:ln w="25400">
              <a:solidFill>
                <a:srgbClr val="FF0000"/>
              </a:solidFill>
              <a:prstDash val="solid"/>
            </a:ln>
          </c:spPr>
          <c:invertIfNegative val="0"/>
          <c:val>
            <c:numRef>
              <c:f>'Vent-3#'!$C$26:$E$26</c:f>
              <c:numCache>
                <c:formatCode>_("R"* #,##0_);_("R"* \(#,##0\);_("R"* "-"_);_(@_)</c:formatCode>
                <c:ptCount val="3"/>
                <c:pt idx="0">
                  <c:v>1313.47</c:v>
                </c:pt>
                <c:pt idx="1">
                  <c:v>0</c:v>
                </c:pt>
                <c:pt idx="2">
                  <c:v>1313.47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947072"/>
        <c:axId val="184948608"/>
      </c:barChart>
      <c:catAx>
        <c:axId val="184947072"/>
        <c:scaling>
          <c:orientation val="minMax"/>
        </c:scaling>
        <c:delete val="0"/>
        <c:axPos val="b"/>
        <c:numFmt formatCode="mmm\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9486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8494860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%Cost Type (R)</a:t>
                </a:r>
              </a:p>
            </c:rich>
          </c:tx>
          <c:layout>
            <c:manualLayout>
              <c:xMode val="edge"/>
              <c:yMode val="edge"/>
              <c:x val="4.5240152625804567E-3"/>
              <c:y val="0.3160523832158785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9470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92126232252464457"/>
          <c:w val="1"/>
          <c:h val="7.87376774753549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25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Energy Cost  IncreaseTrend</a:t>
            </a:r>
          </a:p>
        </c:rich>
      </c:tx>
      <c:layout>
        <c:manualLayout>
          <c:xMode val="edge"/>
          <c:yMode val="edge"/>
          <c:x val="0.32189533028470135"/>
          <c:y val="1.69685393099447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876755570835002E-2"/>
          <c:y val="9.6514871652552764E-2"/>
          <c:w val="0.79331776403543719"/>
          <c:h val="0.75067122396430075"/>
        </c:manualLayout>
      </c:layout>
      <c:scatterChart>
        <c:scatterStyle val="smoothMarker"/>
        <c:varyColors val="0"/>
        <c:ser>
          <c:idx val="0"/>
          <c:order val="0"/>
          <c:tx>
            <c:v>Peak Rates c/kWh</c:v>
          </c:tx>
          <c:spPr>
            <a:ln w="25400">
              <a:solidFill>
                <a:srgbClr val="FF66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F66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'Vent-3#'!$C$31:$Q$31</c:f>
              <c:numCache>
                <c:formatCode>_ * #,##0.0000_ ;_ * \-#,##0.0000_ ;_ * "-"??_ ;_ @_ </c:formatCode>
                <c:ptCount val="15"/>
                <c:pt idx="0">
                  <c:v>0.32190000000000002</c:v>
                </c:pt>
                <c:pt idx="1">
                  <c:v>0.32190000000000002</c:v>
                </c:pt>
                <c:pt idx="2">
                  <c:v>0.32190000000000002</c:v>
                </c:pt>
                <c:pt idx="3">
                  <c:v>0.39750000000000002</c:v>
                </c:pt>
                <c:pt idx="4">
                  <c:v>0.39750000000000002</c:v>
                </c:pt>
                <c:pt idx="5">
                  <c:v>0</c:v>
                </c:pt>
                <c:pt idx="6">
                  <c:v>0</c:v>
                </c:pt>
                <c:pt idx="7">
                  <c:v>1.4238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88032"/>
        <c:axId val="184989952"/>
      </c:scatterChart>
      <c:scatterChart>
        <c:scatterStyle val="lineMarker"/>
        <c:varyColors val="0"/>
        <c:ser>
          <c:idx val="2"/>
          <c:order val="1"/>
          <c:tx>
            <c:v>% Increase</c:v>
          </c:tx>
          <c:spPr>
            <a:ln w="12700">
              <a:solidFill>
                <a:srgbClr val="0E04DA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E04DA"/>
              </a:solidFill>
              <a:ln>
                <a:solidFill>
                  <a:srgbClr val="0E04DA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'Vent-3#'!$C$29:$Q$29</c:f>
              <c:numCache>
                <c:formatCode>0.0%</c:formatCode>
                <c:ptCount val="15"/>
                <c:pt idx="0">
                  <c:v>2.2822231236143069</c:v>
                </c:pt>
                <c:pt idx="1">
                  <c:v>0</c:v>
                </c:pt>
                <c:pt idx="2">
                  <c:v>2.0249769607524262</c:v>
                </c:pt>
                <c:pt idx="3">
                  <c:v>2.5248414114138362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4.0521845787853659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ser>
          <c:idx val="1"/>
          <c:order val="2"/>
          <c:tx>
            <c:v>% Increase Year-Year</c:v>
          </c:tx>
          <c:spPr>
            <a:ln>
              <a:solidFill>
                <a:srgbClr val="E60897"/>
              </a:solidFill>
            </a:ln>
          </c:spPr>
          <c:marker>
            <c:symbol val="square"/>
            <c:size val="5"/>
            <c:spPr>
              <a:solidFill>
                <a:srgbClr val="E60897"/>
              </a:solidFill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'Vent-3#'!$C$30:$Q$30</c:f>
              <c:numCache>
                <c:formatCode>0.0%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01728"/>
        <c:axId val="185403264"/>
      </c:scatterChart>
      <c:valAx>
        <c:axId val="184988032"/>
        <c:scaling>
          <c:orientation val="minMax"/>
          <c:min val="40179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989952"/>
        <c:crosses val="autoZero"/>
        <c:crossBetween val="midCat"/>
        <c:majorUnit val="70"/>
        <c:minorUnit val="6.2"/>
      </c:valAx>
      <c:valAx>
        <c:axId val="184989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c/kWh</a:t>
                </a:r>
              </a:p>
            </c:rich>
          </c:tx>
          <c:layout>
            <c:manualLayout>
              <c:xMode val="edge"/>
              <c:yMode val="edge"/>
              <c:x val="1.7262638717632579E-2"/>
              <c:y val="0.402145297875501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988032"/>
        <c:crosses val="autoZero"/>
        <c:crossBetween val="midCat"/>
      </c:valAx>
      <c:valAx>
        <c:axId val="18540172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185403264"/>
        <c:crosses val="autoZero"/>
        <c:crossBetween val="midCat"/>
      </c:valAx>
      <c:valAx>
        <c:axId val="185403264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Total Cost Increase</a:t>
                </a:r>
              </a:p>
            </c:rich>
          </c:tx>
          <c:layout>
            <c:manualLayout>
              <c:xMode val="edge"/>
              <c:yMode val="edge"/>
              <c:x val="0.96547524037916965"/>
              <c:y val="0.3136733380025613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40172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9269664876796061"/>
          <c:w val="1"/>
          <c:h val="7.303351232039390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</c:v>
          </c:tx>
          <c:xVal>
            <c:numRef>
              <c:f>'PFC Savings2'!$D$1:$I$1</c:f>
              <c:numCache>
                <c:formatCode>mmm/yyyy</c:formatCode>
                <c:ptCount val="6"/>
                <c:pt idx="0">
                  <c:v>40219</c:v>
                </c:pt>
                <c:pt idx="1">
                  <c:v>40247</c:v>
                </c:pt>
                <c:pt idx="2">
                  <c:v>40278</c:v>
                </c:pt>
                <c:pt idx="3">
                  <c:v>40308</c:v>
                </c:pt>
                <c:pt idx="4">
                  <c:v>40339</c:v>
                </c:pt>
                <c:pt idx="5">
                  <c:v>40369</c:v>
                </c:pt>
              </c:numCache>
            </c:numRef>
          </c:xVal>
          <c:yVal>
            <c:numRef>
              <c:f>'PFC Savings2'!$D$68:$I$68</c:f>
              <c:numCache>
                <c:formatCode>0%</c:formatCode>
                <c:ptCount val="6"/>
                <c:pt idx="0">
                  <c:v>0.28498369043784777</c:v>
                </c:pt>
                <c:pt idx="1">
                  <c:v>0.28498369043784777</c:v>
                </c:pt>
                <c:pt idx="2">
                  <c:v>0.29357985749021126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P</c:v>
          </c:tx>
          <c:xVal>
            <c:numRef>
              <c:f>'PFC Savings2'!$D$1:$I$1</c:f>
              <c:numCache>
                <c:formatCode>mmm/yyyy</c:formatCode>
                <c:ptCount val="6"/>
                <c:pt idx="0">
                  <c:v>40219</c:v>
                </c:pt>
                <c:pt idx="1">
                  <c:v>40247</c:v>
                </c:pt>
                <c:pt idx="2">
                  <c:v>40278</c:v>
                </c:pt>
                <c:pt idx="3">
                  <c:v>40308</c:v>
                </c:pt>
                <c:pt idx="4">
                  <c:v>40339</c:v>
                </c:pt>
                <c:pt idx="5">
                  <c:v>40369</c:v>
                </c:pt>
              </c:numCache>
            </c:numRef>
          </c:xVal>
          <c:yVal>
            <c:numRef>
              <c:f>'PFC Savings2'!$D$69:$I$69</c:f>
              <c:numCache>
                <c:formatCode>0%</c:formatCode>
                <c:ptCount val="6"/>
                <c:pt idx="0">
                  <c:v>0.7422583159346593</c:v>
                </c:pt>
                <c:pt idx="1">
                  <c:v>0.7422583159346593</c:v>
                </c:pt>
                <c:pt idx="2">
                  <c:v>0.70800098963328684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Q</c:v>
          </c:tx>
          <c:xVal>
            <c:numRef>
              <c:f>'PFC Savings2'!$D$1:$I$1</c:f>
              <c:numCache>
                <c:formatCode>mmm/yyyy</c:formatCode>
                <c:ptCount val="6"/>
                <c:pt idx="0">
                  <c:v>40219</c:v>
                </c:pt>
                <c:pt idx="1">
                  <c:v>40247</c:v>
                </c:pt>
                <c:pt idx="2">
                  <c:v>40278</c:v>
                </c:pt>
                <c:pt idx="3">
                  <c:v>40308</c:v>
                </c:pt>
                <c:pt idx="4">
                  <c:v>40339</c:v>
                </c:pt>
                <c:pt idx="5">
                  <c:v>40369</c:v>
                </c:pt>
              </c:numCache>
            </c:numRef>
          </c:xVal>
          <c:yVal>
            <c:numRef>
              <c:f>'PFC Savings2'!$D$70:$I$70</c:f>
              <c:numCache>
                <c:formatCode>0%</c:formatCode>
                <c:ptCount val="6"/>
                <c:pt idx="0">
                  <c:v>0.77360223381781335</c:v>
                </c:pt>
                <c:pt idx="1">
                  <c:v>0.77360223381781335</c:v>
                </c:pt>
                <c:pt idx="2">
                  <c:v>0.8057710203688212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12800"/>
        <c:axId val="200945664"/>
      </c:scatterChart>
      <c:valAx>
        <c:axId val="200812800"/>
        <c:scaling>
          <c:orientation val="minMax"/>
        </c:scaling>
        <c:delete val="0"/>
        <c:axPos val="b"/>
        <c:numFmt formatCode="mmm/yyyy" sourceLinked="1"/>
        <c:majorTickMark val="out"/>
        <c:minorTickMark val="none"/>
        <c:tickLblPos val="nextTo"/>
        <c:crossAx val="200945664"/>
        <c:crosses val="autoZero"/>
        <c:crossBetween val="midCat"/>
      </c:valAx>
      <c:valAx>
        <c:axId val="20094566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08128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31</xdr:row>
      <xdr:rowOff>104775</xdr:rowOff>
    </xdr:from>
    <xdr:to>
      <xdr:col>11</xdr:col>
      <xdr:colOff>514350</xdr:colOff>
      <xdr:row>53</xdr:row>
      <xdr:rowOff>76200</xdr:rowOff>
    </xdr:to>
    <xdr:graphicFrame macro="">
      <xdr:nvGraphicFramePr>
        <xdr:cNvPr id="2" name="Chart 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571500</xdr:colOff>
      <xdr:row>31</xdr:row>
      <xdr:rowOff>104775</xdr:rowOff>
    </xdr:from>
    <xdr:to>
      <xdr:col>21</xdr:col>
      <xdr:colOff>28575</xdr:colOff>
      <xdr:row>53</xdr:row>
      <xdr:rowOff>47625</xdr:rowOff>
    </xdr:to>
    <xdr:graphicFrame macro="">
      <xdr:nvGraphicFramePr>
        <xdr:cNvPr id="3" name="Chart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257175</xdr:colOff>
      <xdr:row>99</xdr:row>
      <xdr:rowOff>28575</xdr:rowOff>
    </xdr:from>
    <xdr:to>
      <xdr:col>11</xdr:col>
      <xdr:colOff>533400</xdr:colOff>
      <xdr:row>121</xdr:row>
      <xdr:rowOff>95250</xdr:rowOff>
    </xdr:to>
    <xdr:graphicFrame macro="">
      <xdr:nvGraphicFramePr>
        <xdr:cNvPr id="4" name="Chart 10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247650</xdr:colOff>
      <xdr:row>75</xdr:row>
      <xdr:rowOff>123825</xdr:rowOff>
    </xdr:from>
    <xdr:to>
      <xdr:col>11</xdr:col>
      <xdr:colOff>533400</xdr:colOff>
      <xdr:row>98</xdr:row>
      <xdr:rowOff>28575</xdr:rowOff>
    </xdr:to>
    <xdr:graphicFrame macro="">
      <xdr:nvGraphicFramePr>
        <xdr:cNvPr id="5" name="Chart 10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581025</xdr:colOff>
      <xdr:row>53</xdr:row>
      <xdr:rowOff>104775</xdr:rowOff>
    </xdr:from>
    <xdr:to>
      <xdr:col>21</xdr:col>
      <xdr:colOff>38100</xdr:colOff>
      <xdr:row>75</xdr:row>
      <xdr:rowOff>85725</xdr:rowOff>
    </xdr:to>
    <xdr:graphicFrame macro="">
      <xdr:nvGraphicFramePr>
        <xdr:cNvPr id="6" name="Chart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581025</xdr:colOff>
      <xdr:row>99</xdr:row>
      <xdr:rowOff>28575</xdr:rowOff>
    </xdr:from>
    <xdr:to>
      <xdr:col>21</xdr:col>
      <xdr:colOff>9525</xdr:colOff>
      <xdr:row>121</xdr:row>
      <xdr:rowOff>85725</xdr:rowOff>
    </xdr:to>
    <xdr:graphicFrame macro="">
      <xdr:nvGraphicFramePr>
        <xdr:cNvPr id="7" name="Chart 10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571500</xdr:colOff>
      <xdr:row>75</xdr:row>
      <xdr:rowOff>133350</xdr:rowOff>
    </xdr:from>
    <xdr:to>
      <xdr:col>21</xdr:col>
      <xdr:colOff>9525</xdr:colOff>
      <xdr:row>98</xdr:row>
      <xdr:rowOff>38100</xdr:rowOff>
    </xdr:to>
    <xdr:graphicFrame macro="">
      <xdr:nvGraphicFramePr>
        <xdr:cNvPr id="8" name="Chart 10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257175</xdr:colOff>
      <xdr:row>53</xdr:row>
      <xdr:rowOff>123825</xdr:rowOff>
    </xdr:from>
    <xdr:to>
      <xdr:col>11</xdr:col>
      <xdr:colOff>523875</xdr:colOff>
      <xdr:row>75</xdr:row>
      <xdr:rowOff>95250</xdr:rowOff>
    </xdr:to>
    <xdr:graphicFrame macro="">
      <xdr:nvGraphicFramePr>
        <xdr:cNvPr id="9" name="Chart 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312964</xdr:colOff>
      <xdr:row>16</xdr:row>
      <xdr:rowOff>68035</xdr:rowOff>
    </xdr:from>
    <xdr:to>
      <xdr:col>18</xdr:col>
      <xdr:colOff>136071</xdr:colOff>
      <xdr:row>70</xdr:row>
      <xdr:rowOff>149678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indexed="53"/>
  </sheetPr>
  <dimension ref="A1:CQ796"/>
  <sheetViews>
    <sheetView tabSelected="1" zoomScale="70" zoomScaleNormal="70" workbookViewId="0">
      <pane xSplit="2" ySplit="1" topLeftCell="C86" activePane="bottomRight" state="frozen"/>
      <selection pane="topRight" activeCell="C1" sqref="C1"/>
      <selection pane="bottomLeft" activeCell="A3" sqref="A3"/>
      <selection pane="bottomRight" activeCell="B124" sqref="A124:XFD124"/>
    </sheetView>
  </sheetViews>
  <sheetFormatPr defaultRowHeight="12.75" x14ac:dyDescent="0.2"/>
  <cols>
    <col min="2" max="2" width="34.85546875" style="376" customWidth="1"/>
    <col min="3" max="3" width="13.42578125" style="75" bestFit="1" customWidth="1"/>
    <col min="4" max="4" width="13.42578125" bestFit="1" customWidth="1"/>
    <col min="5" max="5" width="13.42578125" customWidth="1"/>
    <col min="6" max="6" width="12.140625" bestFit="1" customWidth="1"/>
    <col min="7" max="7" width="12.28515625" bestFit="1" customWidth="1"/>
    <col min="8" max="8" width="12.85546875" bestFit="1" customWidth="1"/>
    <col min="9" max="9" width="13.85546875" customWidth="1"/>
    <col min="10" max="10" width="14.5703125" style="410" customWidth="1"/>
    <col min="11" max="19" width="12.140625" bestFit="1" customWidth="1"/>
    <col min="20" max="20" width="12.85546875" bestFit="1" customWidth="1"/>
    <col min="21" max="21" width="13.85546875" customWidth="1"/>
    <col min="22" max="22" width="14.5703125" style="410" customWidth="1"/>
    <col min="23" max="30" width="12.140625" bestFit="1" customWidth="1"/>
    <col min="31" max="66" width="10.140625" style="65" bestFit="1" customWidth="1"/>
    <col min="67" max="95" width="9.140625" style="65"/>
  </cols>
  <sheetData>
    <row r="1" spans="1:95" s="358" customFormat="1" ht="13.5" thickBot="1" x14ac:dyDescent="0.25">
      <c r="A1" s="357"/>
      <c r="B1" s="373"/>
      <c r="C1" s="359">
        <v>40188</v>
      </c>
      <c r="D1" s="359">
        <v>40219</v>
      </c>
      <c r="E1" s="360">
        <v>40247</v>
      </c>
      <c r="F1" s="359">
        <v>40278</v>
      </c>
      <c r="G1" s="359">
        <v>40308</v>
      </c>
      <c r="H1" s="359">
        <v>40339</v>
      </c>
      <c r="I1" s="359">
        <v>40369</v>
      </c>
      <c r="J1" s="359">
        <v>40400</v>
      </c>
      <c r="K1" s="359">
        <v>40431</v>
      </c>
      <c r="L1" s="359">
        <v>40461</v>
      </c>
      <c r="M1" s="359">
        <v>40492</v>
      </c>
      <c r="N1" s="359">
        <v>40522</v>
      </c>
      <c r="O1" s="359">
        <v>40553</v>
      </c>
      <c r="P1" s="359">
        <v>40584</v>
      </c>
      <c r="Q1" s="359">
        <v>40612</v>
      </c>
      <c r="R1" s="359">
        <v>40643</v>
      </c>
      <c r="S1" s="359">
        <v>40673</v>
      </c>
      <c r="T1" s="359">
        <v>40704</v>
      </c>
      <c r="U1" s="359">
        <v>40734</v>
      </c>
      <c r="V1" s="359">
        <v>40765</v>
      </c>
      <c r="W1" s="359"/>
      <c r="X1" s="359"/>
      <c r="Y1" s="359"/>
      <c r="Z1" s="359"/>
      <c r="AA1" s="359"/>
      <c r="AB1" s="359"/>
      <c r="AC1" s="359"/>
      <c r="AD1" s="359"/>
      <c r="AE1" s="359"/>
      <c r="AF1" s="359"/>
      <c r="AG1" s="359"/>
      <c r="AH1" s="359"/>
      <c r="AI1" s="359"/>
      <c r="AJ1" s="359"/>
      <c r="AK1" s="359"/>
      <c r="AL1" s="359"/>
      <c r="AM1" s="359"/>
      <c r="AN1" s="359"/>
      <c r="AO1" s="359"/>
      <c r="AP1" s="359"/>
      <c r="AQ1" s="359"/>
      <c r="AR1" s="359"/>
      <c r="AS1" s="359"/>
      <c r="AT1" s="359"/>
      <c r="AU1" s="359"/>
      <c r="AV1" s="359"/>
      <c r="AW1" s="359"/>
      <c r="AX1" s="359"/>
      <c r="AY1" s="359"/>
      <c r="AZ1" s="359"/>
      <c r="BA1" s="359"/>
      <c r="BB1" s="359"/>
      <c r="BC1" s="359"/>
      <c r="BD1" s="359"/>
      <c r="BE1" s="359"/>
      <c r="BF1" s="359"/>
      <c r="BG1" s="359"/>
      <c r="BH1" s="359"/>
      <c r="BI1" s="359"/>
      <c r="BJ1" s="359"/>
      <c r="BK1" s="359"/>
      <c r="BL1" s="359"/>
      <c r="BM1" s="359"/>
      <c r="BN1" s="359"/>
      <c r="BO1" s="395"/>
      <c r="BP1" s="395"/>
      <c r="BQ1" s="395"/>
      <c r="BR1" s="395"/>
      <c r="BS1" s="395"/>
      <c r="BT1" s="395"/>
      <c r="BU1" s="395"/>
      <c r="BV1" s="395"/>
      <c r="BW1" s="395"/>
      <c r="BX1" s="395"/>
      <c r="BY1" s="395"/>
      <c r="BZ1" s="395"/>
      <c r="CA1" s="395"/>
      <c r="CB1" s="395"/>
      <c r="CC1" s="395"/>
      <c r="CD1" s="395"/>
      <c r="CE1" s="395"/>
      <c r="CF1" s="395"/>
      <c r="CG1" s="395"/>
      <c r="CH1" s="395"/>
      <c r="CI1" s="395"/>
      <c r="CJ1" s="395"/>
      <c r="CK1" s="395"/>
      <c r="CL1" s="395"/>
      <c r="CM1" s="395"/>
      <c r="CN1" s="395"/>
      <c r="CO1" s="395"/>
      <c r="CP1" s="395"/>
      <c r="CQ1" s="395"/>
    </row>
    <row r="2" spans="1:95" s="327" customFormat="1" ht="13.5" customHeight="1" thickBot="1" x14ac:dyDescent="0.25">
      <c r="A2" s="566" t="s">
        <v>122</v>
      </c>
      <c r="B2" s="468" t="s">
        <v>123</v>
      </c>
      <c r="C2" s="356"/>
      <c r="D2" s="356"/>
      <c r="E2" s="356"/>
      <c r="F2" s="356"/>
      <c r="G2" s="356"/>
      <c r="H2" s="356"/>
      <c r="I2" s="356"/>
      <c r="J2" s="356">
        <v>21088.99</v>
      </c>
      <c r="K2" s="356" t="s">
        <v>146</v>
      </c>
      <c r="L2" s="356"/>
      <c r="M2" s="356"/>
      <c r="N2" s="356"/>
      <c r="O2" s="356"/>
      <c r="P2" s="356"/>
      <c r="Q2" s="356"/>
      <c r="R2" s="356"/>
      <c r="S2" s="356"/>
      <c r="T2" s="356"/>
      <c r="U2" s="356"/>
      <c r="V2" s="356"/>
      <c r="W2" s="356"/>
      <c r="X2" s="356"/>
      <c r="Y2" s="356"/>
      <c r="Z2" s="356"/>
      <c r="AA2" s="356"/>
      <c r="AB2" s="356"/>
      <c r="AC2" s="356"/>
      <c r="AD2" s="356"/>
    </row>
    <row r="3" spans="1:95" s="327" customFormat="1" x14ac:dyDescent="0.2">
      <c r="A3" s="567"/>
      <c r="B3" s="469" t="s">
        <v>124</v>
      </c>
      <c r="C3" s="336"/>
      <c r="D3" s="339"/>
      <c r="E3" s="339"/>
      <c r="F3" s="339"/>
      <c r="G3" s="339"/>
      <c r="H3" s="339"/>
      <c r="I3" s="339"/>
      <c r="J3" s="339">
        <v>446483.54</v>
      </c>
      <c r="K3" s="339" t="s">
        <v>146</v>
      </c>
      <c r="L3" s="339"/>
      <c r="M3" s="339"/>
      <c r="N3" s="339"/>
      <c r="O3" s="339"/>
      <c r="P3" s="339"/>
      <c r="Q3" s="339"/>
      <c r="R3" s="339"/>
      <c r="S3" s="339"/>
      <c r="T3" s="339"/>
      <c r="U3" s="339"/>
      <c r="V3" s="339"/>
      <c r="W3" s="339"/>
      <c r="X3" s="339"/>
      <c r="Y3" s="339"/>
      <c r="Z3" s="339"/>
      <c r="AA3" s="339"/>
      <c r="AB3" s="339"/>
      <c r="AC3" s="339"/>
      <c r="AD3" s="339"/>
    </row>
    <row r="4" spans="1:95" s="327" customFormat="1" x14ac:dyDescent="0.2">
      <c r="A4" s="567"/>
      <c r="B4" s="470" t="s">
        <v>131</v>
      </c>
      <c r="C4" s="337"/>
      <c r="D4" s="181"/>
      <c r="E4" s="181"/>
      <c r="F4" s="181"/>
      <c r="G4" s="181"/>
      <c r="H4" s="181"/>
      <c r="I4" s="181"/>
      <c r="J4" s="181">
        <v>895632.66</v>
      </c>
      <c r="K4" s="181" t="s">
        <v>146</v>
      </c>
      <c r="L4" s="181"/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81"/>
      <c r="X4" s="181"/>
      <c r="Y4" s="181"/>
      <c r="Z4" s="181"/>
      <c r="AA4" s="181"/>
      <c r="AB4" s="181"/>
      <c r="AC4" s="181"/>
      <c r="AD4" s="181"/>
    </row>
    <row r="5" spans="1:95" s="327" customFormat="1" x14ac:dyDescent="0.2">
      <c r="A5" s="567"/>
      <c r="B5" s="471" t="s">
        <v>125</v>
      </c>
      <c r="C5" s="338"/>
      <c r="D5" s="340"/>
      <c r="E5" s="340"/>
      <c r="F5" s="340"/>
      <c r="G5" s="340"/>
      <c r="H5" s="340"/>
      <c r="I5" s="340"/>
      <c r="J5" s="340">
        <v>1141052.8999999999</v>
      </c>
      <c r="K5" s="340" t="s">
        <v>146</v>
      </c>
      <c r="L5" s="340"/>
      <c r="M5" s="340"/>
      <c r="N5" s="340"/>
      <c r="O5" s="340"/>
      <c r="P5" s="340"/>
      <c r="Q5" s="340"/>
      <c r="R5" s="340"/>
      <c r="S5" s="340"/>
      <c r="T5" s="340"/>
      <c r="U5" s="340"/>
      <c r="V5" s="340"/>
      <c r="W5" s="340"/>
      <c r="X5" s="340"/>
      <c r="Y5" s="340"/>
      <c r="Z5" s="340"/>
      <c r="AA5" s="340"/>
      <c r="AB5" s="340"/>
      <c r="AC5" s="340"/>
      <c r="AD5" s="340"/>
    </row>
    <row r="6" spans="1:95" s="31" customFormat="1" x14ac:dyDescent="0.2">
      <c r="A6" s="567"/>
      <c r="B6" s="446" t="s">
        <v>24</v>
      </c>
      <c r="C6" s="364"/>
      <c r="D6" s="182"/>
      <c r="E6" s="182"/>
      <c r="F6" s="182"/>
      <c r="G6" s="182"/>
      <c r="H6" s="182"/>
      <c r="I6" s="182"/>
      <c r="J6" s="182">
        <v>3.35</v>
      </c>
      <c r="K6" s="182"/>
      <c r="L6" s="182"/>
      <c r="M6" s="182"/>
      <c r="N6" s="182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</row>
    <row r="7" spans="1:95" s="180" customFormat="1" x14ac:dyDescent="0.2">
      <c r="A7" s="567"/>
      <c r="B7" s="472" t="s">
        <v>130</v>
      </c>
      <c r="C7" s="365"/>
      <c r="D7" s="179"/>
      <c r="E7" s="179"/>
      <c r="F7" s="179"/>
      <c r="G7" s="179"/>
      <c r="H7" s="179"/>
      <c r="I7" s="179"/>
      <c r="J7" s="335">
        <f>J3/J6</f>
        <v>133278.66865671641</v>
      </c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335"/>
      <c r="W7" s="179"/>
      <c r="X7" s="179"/>
      <c r="Y7" s="179"/>
      <c r="Z7" s="179"/>
      <c r="AA7" s="179"/>
      <c r="AB7" s="179"/>
      <c r="AC7" s="179"/>
      <c r="AD7" s="179"/>
    </row>
    <row r="8" spans="1:95" s="31" customFormat="1" x14ac:dyDescent="0.2">
      <c r="A8" s="567"/>
      <c r="B8" s="448" t="s">
        <v>7</v>
      </c>
      <c r="C8" s="366"/>
      <c r="D8" s="3"/>
      <c r="E8" s="3"/>
      <c r="F8" s="3"/>
      <c r="G8" s="3"/>
      <c r="H8" s="3"/>
      <c r="I8" s="3"/>
      <c r="J8" s="3">
        <v>6.72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95" s="180" customFormat="1" x14ac:dyDescent="0.2">
      <c r="A9" s="567"/>
      <c r="B9" s="472" t="s">
        <v>130</v>
      </c>
      <c r="C9" s="365"/>
      <c r="D9" s="179"/>
      <c r="E9" s="179"/>
      <c r="F9" s="179"/>
      <c r="G9" s="179"/>
      <c r="H9" s="179"/>
      <c r="I9" s="179"/>
      <c r="J9" s="335">
        <f>J4/J8</f>
        <v>133278.66964285716</v>
      </c>
      <c r="K9" s="179"/>
      <c r="L9" s="179"/>
      <c r="M9" s="179"/>
      <c r="N9" s="179"/>
      <c r="O9" s="179"/>
      <c r="P9" s="179"/>
      <c r="Q9" s="179"/>
      <c r="R9" s="179"/>
      <c r="S9" s="179"/>
      <c r="T9" s="179"/>
      <c r="U9" s="179"/>
      <c r="V9" s="335"/>
      <c r="W9" s="179"/>
      <c r="X9" s="179"/>
      <c r="Y9" s="179"/>
      <c r="Z9" s="179"/>
      <c r="AA9" s="179"/>
      <c r="AB9" s="179"/>
      <c r="AC9" s="179"/>
      <c r="AD9" s="179"/>
    </row>
    <row r="10" spans="1:95" s="31" customFormat="1" x14ac:dyDescent="0.2">
      <c r="A10" s="567"/>
      <c r="B10" s="448" t="s">
        <v>8</v>
      </c>
      <c r="C10" s="366"/>
      <c r="D10" s="3"/>
      <c r="E10" s="3"/>
      <c r="F10" s="3"/>
      <c r="G10" s="3"/>
      <c r="H10" s="3"/>
      <c r="I10" s="3"/>
      <c r="J10" s="3">
        <v>12.73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95" s="390" customFormat="1" x14ac:dyDescent="0.2">
      <c r="A11" s="567"/>
      <c r="B11" s="473" t="s">
        <v>132</v>
      </c>
      <c r="C11" s="387"/>
      <c r="D11" s="388"/>
      <c r="E11" s="388"/>
      <c r="F11" s="388"/>
      <c r="G11" s="388"/>
      <c r="H11" s="388"/>
      <c r="I11" s="388"/>
      <c r="J11" s="389">
        <f>J5/J10</f>
        <v>89634.948939512949</v>
      </c>
      <c r="K11" s="388"/>
      <c r="L11" s="388"/>
      <c r="M11" s="388"/>
      <c r="N11" s="388"/>
      <c r="O11" s="388"/>
      <c r="P11" s="388"/>
      <c r="Q11" s="388"/>
      <c r="R11" s="388"/>
      <c r="S11" s="388"/>
      <c r="T11" s="388"/>
      <c r="U11" s="388"/>
      <c r="V11" s="389"/>
      <c r="W11" s="388"/>
      <c r="X11" s="388"/>
      <c r="Y11" s="388"/>
      <c r="Z11" s="388"/>
      <c r="AA11" s="388"/>
      <c r="AB11" s="388"/>
      <c r="AC11" s="388"/>
      <c r="AD11" s="388"/>
    </row>
    <row r="12" spans="1:95" s="180" customFormat="1" x14ac:dyDescent="0.2">
      <c r="A12" s="567"/>
      <c r="B12" s="474" t="s">
        <v>128</v>
      </c>
      <c r="C12" s="371"/>
      <c r="D12" s="372"/>
      <c r="E12" s="372"/>
      <c r="F12" s="372"/>
      <c r="G12" s="372"/>
      <c r="H12" s="372"/>
      <c r="I12" s="372"/>
      <c r="J12" s="372">
        <v>46555.32</v>
      </c>
      <c r="K12" s="372" t="s">
        <v>146</v>
      </c>
      <c r="L12" s="372"/>
      <c r="M12" s="372"/>
      <c r="N12" s="372"/>
      <c r="O12" s="372"/>
      <c r="P12" s="372"/>
      <c r="Q12" s="372"/>
      <c r="R12" s="372"/>
      <c r="S12" s="372"/>
      <c r="T12" s="372"/>
      <c r="U12" s="372"/>
      <c r="V12" s="372"/>
      <c r="W12" s="372"/>
      <c r="X12" s="372"/>
      <c r="Y12" s="372"/>
      <c r="Z12" s="372"/>
      <c r="AA12" s="372"/>
      <c r="AB12" s="372"/>
      <c r="AC12" s="372"/>
      <c r="AD12" s="372"/>
    </row>
    <row r="13" spans="1:95" s="378" customFormat="1" x14ac:dyDescent="0.2">
      <c r="A13" s="567"/>
      <c r="B13" s="475" t="s">
        <v>144</v>
      </c>
      <c r="C13" s="384"/>
      <c r="D13" s="379"/>
      <c r="E13" s="379"/>
      <c r="F13" s="379"/>
      <c r="G13" s="379"/>
      <c r="H13" s="379"/>
      <c r="I13" s="379"/>
      <c r="J13" s="379">
        <f>J6</f>
        <v>3.35</v>
      </c>
      <c r="K13" s="379"/>
      <c r="L13" s="379"/>
      <c r="M13" s="379"/>
      <c r="N13" s="379"/>
      <c r="O13" s="379"/>
      <c r="P13" s="379"/>
      <c r="Q13" s="379"/>
      <c r="R13" s="379"/>
      <c r="S13" s="379"/>
      <c r="T13" s="379"/>
      <c r="U13" s="379"/>
      <c r="V13" s="379"/>
      <c r="W13" s="379"/>
      <c r="X13" s="379"/>
      <c r="Y13" s="379"/>
      <c r="Z13" s="379"/>
      <c r="AA13" s="379"/>
      <c r="AB13" s="379"/>
      <c r="AC13" s="379"/>
      <c r="AD13" s="379"/>
    </row>
    <row r="14" spans="1:95" s="386" customFormat="1" ht="13.5" thickBot="1" x14ac:dyDescent="0.25">
      <c r="A14" s="567"/>
      <c r="B14" s="476" t="s">
        <v>145</v>
      </c>
      <c r="C14" s="394"/>
      <c r="D14" s="341"/>
      <c r="E14" s="341"/>
      <c r="F14" s="341"/>
      <c r="G14" s="341"/>
      <c r="H14" s="341"/>
      <c r="I14" s="341"/>
      <c r="J14" s="341">
        <f>J12/J13</f>
        <v>13897.110447761193</v>
      </c>
      <c r="K14" s="341"/>
      <c r="L14" s="341"/>
      <c r="M14" s="341"/>
      <c r="N14" s="341"/>
      <c r="O14" s="341"/>
      <c r="P14" s="341"/>
      <c r="Q14" s="341"/>
      <c r="R14" s="341"/>
      <c r="S14" s="341"/>
      <c r="T14" s="341"/>
      <c r="U14" s="341"/>
      <c r="V14" s="341"/>
      <c r="W14" s="341"/>
      <c r="X14" s="341"/>
      <c r="Y14" s="341"/>
      <c r="Z14" s="341"/>
      <c r="AA14" s="341"/>
      <c r="AB14" s="341"/>
      <c r="AC14" s="341"/>
      <c r="AD14" s="341"/>
      <c r="AE14" s="393"/>
      <c r="AF14" s="393"/>
      <c r="AG14" s="393"/>
      <c r="AH14" s="393"/>
      <c r="AI14" s="393"/>
      <c r="AJ14" s="393"/>
      <c r="AK14" s="393"/>
      <c r="AL14" s="393"/>
      <c r="AM14" s="393"/>
      <c r="AN14" s="393"/>
      <c r="AO14" s="393"/>
      <c r="AP14" s="393"/>
      <c r="AQ14" s="393"/>
      <c r="AR14" s="393"/>
      <c r="AS14" s="393"/>
      <c r="AT14" s="393"/>
      <c r="AU14" s="393"/>
      <c r="AV14" s="393"/>
      <c r="AW14" s="393"/>
      <c r="AX14" s="393"/>
      <c r="AY14" s="393"/>
      <c r="AZ14" s="393"/>
      <c r="BA14" s="393"/>
      <c r="BB14" s="393"/>
      <c r="BC14" s="393"/>
      <c r="BD14" s="393"/>
      <c r="BE14" s="393"/>
      <c r="BF14" s="393"/>
      <c r="BG14" s="393"/>
      <c r="BH14" s="393"/>
      <c r="BI14" s="393"/>
      <c r="BJ14" s="393"/>
      <c r="BK14" s="393"/>
      <c r="BL14" s="393"/>
      <c r="BM14" s="393"/>
      <c r="BN14" s="393"/>
    </row>
    <row r="15" spans="1:95" s="328" customFormat="1" x14ac:dyDescent="0.2">
      <c r="A15" s="567"/>
      <c r="B15" s="477" t="s">
        <v>133</v>
      </c>
      <c r="C15" s="361"/>
      <c r="D15" s="349"/>
      <c r="E15" s="349"/>
      <c r="F15" s="349"/>
      <c r="G15" s="349"/>
      <c r="H15" s="349"/>
      <c r="I15" s="349"/>
      <c r="J15" s="349">
        <v>18884803</v>
      </c>
      <c r="K15" s="349" t="s">
        <v>146</v>
      </c>
      <c r="L15" s="349"/>
      <c r="M15" s="349"/>
      <c r="N15" s="349"/>
      <c r="O15" s="349"/>
      <c r="P15" s="349"/>
      <c r="Q15" s="349"/>
      <c r="R15" s="349"/>
      <c r="S15" s="349"/>
      <c r="T15" s="349"/>
      <c r="U15" s="349"/>
      <c r="V15" s="349"/>
      <c r="W15" s="349"/>
      <c r="X15" s="349"/>
      <c r="Y15" s="349"/>
      <c r="Z15" s="349"/>
      <c r="AA15" s="349"/>
      <c r="AB15" s="349"/>
      <c r="AC15" s="349"/>
      <c r="AD15" s="349"/>
      <c r="AE15" s="327"/>
      <c r="AF15" s="327"/>
      <c r="AG15" s="327"/>
      <c r="AH15" s="327"/>
      <c r="AI15" s="327"/>
      <c r="AJ15" s="327"/>
      <c r="AK15" s="327"/>
      <c r="AL15" s="327"/>
      <c r="AM15" s="327"/>
      <c r="AN15" s="327"/>
      <c r="AO15" s="327"/>
      <c r="AP15" s="327"/>
      <c r="AQ15" s="327"/>
      <c r="AR15" s="327"/>
      <c r="AS15" s="327"/>
      <c r="AT15" s="327"/>
      <c r="AU15" s="327"/>
      <c r="AV15" s="327"/>
      <c r="AW15" s="327"/>
      <c r="AX15" s="327"/>
      <c r="AY15" s="327"/>
      <c r="AZ15" s="327"/>
      <c r="BA15" s="327"/>
      <c r="BB15" s="327"/>
      <c r="BC15" s="327"/>
      <c r="BD15" s="327"/>
      <c r="BE15" s="327"/>
      <c r="BF15" s="327"/>
      <c r="BG15" s="327"/>
      <c r="BH15" s="327"/>
      <c r="BI15" s="327"/>
      <c r="BJ15" s="327"/>
      <c r="BK15" s="327"/>
      <c r="BL15" s="327"/>
      <c r="BM15" s="327"/>
      <c r="BN15" s="327"/>
      <c r="BO15" s="327"/>
      <c r="BP15" s="327"/>
      <c r="BQ15" s="327"/>
      <c r="BR15" s="327"/>
      <c r="BS15" s="327"/>
      <c r="BT15" s="327"/>
      <c r="BU15" s="327"/>
      <c r="BV15" s="327"/>
      <c r="BW15" s="327"/>
      <c r="BX15" s="327"/>
      <c r="BY15" s="327"/>
      <c r="BZ15" s="327"/>
      <c r="CA15" s="327"/>
      <c r="CB15" s="327"/>
      <c r="CC15" s="327"/>
      <c r="CD15" s="327"/>
      <c r="CE15" s="327"/>
      <c r="CF15" s="327"/>
      <c r="CG15" s="327"/>
      <c r="CH15" s="327"/>
      <c r="CI15" s="327"/>
      <c r="CJ15" s="327"/>
      <c r="CK15" s="327"/>
      <c r="CL15" s="327"/>
      <c r="CM15" s="327"/>
      <c r="CN15" s="327"/>
      <c r="CO15" s="327"/>
      <c r="CP15" s="327"/>
      <c r="CQ15" s="327"/>
    </row>
    <row r="16" spans="1:95" s="31" customFormat="1" x14ac:dyDescent="0.2">
      <c r="A16" s="567"/>
      <c r="B16" s="478" t="s">
        <v>135</v>
      </c>
      <c r="C16" s="66"/>
      <c r="D16" s="183"/>
      <c r="E16" s="183"/>
      <c r="F16" s="183"/>
      <c r="G16" s="183"/>
      <c r="H16" s="183"/>
      <c r="I16" s="183"/>
      <c r="J16" s="342">
        <f>J17/J15</f>
        <v>0.19769999824726792</v>
      </c>
      <c r="K16" s="183"/>
      <c r="L16" s="183"/>
      <c r="M16" s="183"/>
      <c r="N16" s="183"/>
      <c r="O16" s="183"/>
      <c r="P16" s="183"/>
      <c r="Q16" s="183"/>
      <c r="R16" s="183"/>
      <c r="S16" s="183"/>
      <c r="T16" s="183"/>
      <c r="U16" s="183"/>
      <c r="V16" s="342"/>
      <c r="W16" s="183"/>
      <c r="X16" s="183"/>
      <c r="Y16" s="183"/>
      <c r="Z16" s="183"/>
      <c r="AA16" s="183"/>
      <c r="AB16" s="183"/>
      <c r="AC16" s="183"/>
      <c r="AD16" s="183"/>
    </row>
    <row r="17" spans="1:95" s="344" customFormat="1" x14ac:dyDescent="0.2">
      <c r="A17" s="567"/>
      <c r="B17" s="479" t="s">
        <v>137</v>
      </c>
      <c r="C17" s="362"/>
      <c r="D17" s="350"/>
      <c r="E17" s="350"/>
      <c r="F17" s="350"/>
      <c r="G17" s="350"/>
      <c r="H17" s="350"/>
      <c r="I17" s="350"/>
      <c r="J17" s="352">
        <v>3733525.52</v>
      </c>
      <c r="K17" s="350" t="s">
        <v>146</v>
      </c>
      <c r="L17" s="350"/>
      <c r="M17" s="350"/>
      <c r="N17" s="350"/>
      <c r="O17" s="350"/>
      <c r="P17" s="350"/>
      <c r="Q17" s="350"/>
      <c r="R17" s="350"/>
      <c r="S17" s="350"/>
      <c r="T17" s="350"/>
      <c r="U17" s="350"/>
      <c r="V17" s="352"/>
      <c r="W17" s="350"/>
      <c r="X17" s="350"/>
      <c r="Y17" s="350"/>
      <c r="Z17" s="350"/>
      <c r="AA17" s="350"/>
      <c r="AB17" s="350"/>
      <c r="AC17" s="350"/>
      <c r="AD17" s="350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</row>
    <row r="18" spans="1:95" s="327" customFormat="1" x14ac:dyDescent="0.2">
      <c r="A18" s="567"/>
      <c r="B18" s="480" t="s">
        <v>134</v>
      </c>
      <c r="C18" s="347"/>
      <c r="D18" s="240"/>
      <c r="E18" s="240"/>
      <c r="F18" s="240"/>
      <c r="G18" s="240"/>
      <c r="H18" s="240"/>
      <c r="I18" s="240"/>
      <c r="J18" s="240">
        <v>4812144</v>
      </c>
      <c r="K18" s="240" t="s">
        <v>146</v>
      </c>
      <c r="L18" s="240"/>
      <c r="M18" s="240"/>
      <c r="N18" s="240"/>
      <c r="O18" s="240"/>
      <c r="P18" s="240"/>
      <c r="Q18" s="240"/>
      <c r="R18" s="240"/>
      <c r="S18" s="240"/>
      <c r="T18" s="240"/>
      <c r="U18" s="240"/>
      <c r="V18" s="240"/>
      <c r="W18" s="240"/>
      <c r="X18" s="240"/>
      <c r="Y18" s="240"/>
      <c r="Z18" s="240"/>
      <c r="AA18" s="240"/>
      <c r="AB18" s="240"/>
      <c r="AC18" s="240"/>
      <c r="AD18" s="240"/>
    </row>
    <row r="19" spans="1:95" s="31" customFormat="1" x14ac:dyDescent="0.2">
      <c r="A19" s="567"/>
      <c r="B19" s="478" t="s">
        <v>136</v>
      </c>
      <c r="C19" s="66"/>
      <c r="D19" s="183"/>
      <c r="E19" s="183"/>
      <c r="F19" s="183"/>
      <c r="G19" s="183"/>
      <c r="H19" s="183"/>
      <c r="I19" s="183"/>
      <c r="J19" s="342">
        <f>J20/J18</f>
        <v>1.4238000005818612</v>
      </c>
      <c r="K19" s="183"/>
      <c r="L19" s="183"/>
      <c r="M19" s="183"/>
      <c r="N19" s="183"/>
      <c r="O19" s="183"/>
      <c r="P19" s="183"/>
      <c r="Q19" s="183"/>
      <c r="R19" s="183"/>
      <c r="S19" s="183"/>
      <c r="T19" s="183"/>
      <c r="U19" s="183"/>
      <c r="V19" s="342"/>
      <c r="W19" s="183"/>
      <c r="X19" s="183"/>
      <c r="Y19" s="183"/>
      <c r="Z19" s="183"/>
      <c r="AA19" s="183"/>
      <c r="AB19" s="183"/>
      <c r="AC19" s="183"/>
      <c r="AD19" s="183"/>
    </row>
    <row r="20" spans="1:95" s="344" customFormat="1" x14ac:dyDescent="0.2">
      <c r="A20" s="567"/>
      <c r="B20" s="479" t="s">
        <v>138</v>
      </c>
      <c r="C20" s="362"/>
      <c r="D20" s="350"/>
      <c r="E20" s="350"/>
      <c r="F20" s="350"/>
      <c r="G20" s="350"/>
      <c r="H20" s="350"/>
      <c r="I20" s="350"/>
      <c r="J20" s="352">
        <v>6851530.6299999999</v>
      </c>
      <c r="K20" s="350" t="s">
        <v>146</v>
      </c>
      <c r="L20" s="350"/>
      <c r="M20" s="350"/>
      <c r="N20" s="350"/>
      <c r="O20" s="350"/>
      <c r="P20" s="350"/>
      <c r="Q20" s="350"/>
      <c r="R20" s="350"/>
      <c r="S20" s="350"/>
      <c r="T20" s="350"/>
      <c r="U20" s="350"/>
      <c r="V20" s="352"/>
      <c r="W20" s="350"/>
      <c r="X20" s="350"/>
      <c r="Y20" s="350"/>
      <c r="Z20" s="350"/>
      <c r="AA20" s="350"/>
      <c r="AB20" s="350"/>
      <c r="AC20" s="350"/>
      <c r="AD20" s="350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</row>
    <row r="21" spans="1:95" s="345" customFormat="1" x14ac:dyDescent="0.2">
      <c r="A21" s="567"/>
      <c r="B21" s="481" t="s">
        <v>15</v>
      </c>
      <c r="C21" s="346"/>
      <c r="D21" s="80"/>
      <c r="E21" s="80"/>
      <c r="F21" s="80"/>
      <c r="G21" s="80"/>
      <c r="H21" s="80"/>
      <c r="I21" s="80"/>
      <c r="J21" s="80">
        <v>13427687</v>
      </c>
      <c r="K21" s="80" t="s">
        <v>146</v>
      </c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327"/>
      <c r="AF21" s="327"/>
      <c r="AG21" s="327"/>
      <c r="AH21" s="327"/>
      <c r="AI21" s="327"/>
      <c r="AJ21" s="327"/>
      <c r="AK21" s="327"/>
      <c r="AL21" s="327"/>
      <c r="AM21" s="327"/>
      <c r="AN21" s="327"/>
      <c r="AO21" s="327"/>
      <c r="AP21" s="327"/>
      <c r="AQ21" s="327"/>
      <c r="AR21" s="327"/>
      <c r="AS21" s="327"/>
      <c r="AT21" s="327"/>
      <c r="AU21" s="327"/>
      <c r="AV21" s="327"/>
      <c r="AW21" s="327"/>
      <c r="AX21" s="327"/>
      <c r="AY21" s="327"/>
      <c r="AZ21" s="327"/>
      <c r="BA21" s="327"/>
      <c r="BB21" s="327"/>
      <c r="BC21" s="327"/>
      <c r="BD21" s="327"/>
      <c r="BE21" s="327"/>
      <c r="BF21" s="327"/>
      <c r="BG21" s="327"/>
      <c r="BH21" s="327"/>
      <c r="BI21" s="327"/>
      <c r="BJ21" s="327"/>
      <c r="BK21" s="327"/>
      <c r="BL21" s="327"/>
      <c r="BM21" s="327"/>
      <c r="BN21" s="327"/>
      <c r="BO21" s="327"/>
      <c r="BP21" s="327"/>
      <c r="BQ21" s="327"/>
      <c r="BR21" s="327"/>
      <c r="BS21" s="327"/>
      <c r="BT21" s="327"/>
      <c r="BU21" s="327"/>
      <c r="BV21" s="327"/>
      <c r="BW21" s="327"/>
      <c r="BX21" s="327"/>
      <c r="BY21" s="327"/>
      <c r="BZ21" s="327"/>
      <c r="CA21" s="327"/>
      <c r="CB21" s="327"/>
      <c r="CC21" s="327"/>
      <c r="CD21" s="327"/>
      <c r="CE21" s="327"/>
      <c r="CF21" s="327"/>
      <c r="CG21" s="327"/>
      <c r="CH21" s="327"/>
      <c r="CI21" s="327"/>
      <c r="CJ21" s="327"/>
      <c r="CK21" s="327"/>
      <c r="CL21" s="327"/>
      <c r="CM21" s="327"/>
      <c r="CN21" s="327"/>
      <c r="CO21" s="327"/>
      <c r="CP21" s="327"/>
      <c r="CQ21" s="327"/>
    </row>
    <row r="22" spans="1:95" s="31" customFormat="1" x14ac:dyDescent="0.2">
      <c r="A22" s="567"/>
      <c r="B22" s="454" t="s">
        <v>135</v>
      </c>
      <c r="C22" s="331"/>
      <c r="D22" s="115"/>
      <c r="E22" s="115"/>
      <c r="F22" s="115"/>
      <c r="G22" s="115"/>
      <c r="H22" s="183"/>
      <c r="I22" s="183"/>
      <c r="J22" s="342">
        <f>J23/J21</f>
        <v>0.37010000084154476</v>
      </c>
      <c r="K22" s="115"/>
      <c r="L22" s="115"/>
      <c r="M22" s="115"/>
      <c r="N22" s="115"/>
      <c r="O22" s="115"/>
      <c r="P22" s="115"/>
      <c r="Q22" s="115"/>
      <c r="R22" s="115"/>
      <c r="S22" s="115"/>
      <c r="T22" s="183"/>
      <c r="U22" s="183"/>
      <c r="V22" s="342"/>
      <c r="W22" s="115"/>
      <c r="X22" s="115"/>
      <c r="Y22" s="115"/>
      <c r="Z22" s="115"/>
      <c r="AA22" s="115"/>
      <c r="AB22" s="115"/>
      <c r="AC22" s="115"/>
      <c r="AD22" s="115"/>
    </row>
    <row r="23" spans="1:95" s="34" customFormat="1" x14ac:dyDescent="0.2">
      <c r="A23" s="567"/>
      <c r="B23" s="482" t="s">
        <v>137</v>
      </c>
      <c r="C23" s="363"/>
      <c r="D23" s="350"/>
      <c r="E23" s="350"/>
      <c r="F23" s="351"/>
      <c r="G23" s="351"/>
      <c r="H23" s="351"/>
      <c r="I23" s="351"/>
      <c r="J23" s="353">
        <v>4969586.97</v>
      </c>
      <c r="K23" s="351" t="s">
        <v>146</v>
      </c>
      <c r="L23" s="351"/>
      <c r="M23" s="351"/>
      <c r="N23" s="351"/>
      <c r="O23" s="351"/>
      <c r="P23" s="351"/>
      <c r="Q23" s="351"/>
      <c r="R23" s="351"/>
      <c r="S23" s="351"/>
      <c r="T23" s="351"/>
      <c r="U23" s="351"/>
      <c r="V23" s="353"/>
      <c r="W23" s="351"/>
      <c r="X23" s="351"/>
      <c r="Y23" s="351"/>
      <c r="Z23" s="351"/>
      <c r="AA23" s="351"/>
      <c r="AB23" s="351"/>
      <c r="AC23" s="351"/>
      <c r="AD23" s="351"/>
    </row>
    <row r="24" spans="1:95" s="114" customFormat="1" x14ac:dyDescent="0.2">
      <c r="A24" s="567"/>
      <c r="B24" s="432" t="s">
        <v>17</v>
      </c>
      <c r="C24" s="348"/>
      <c r="D24" s="348"/>
      <c r="E24" s="334"/>
      <c r="F24" s="334"/>
      <c r="G24" s="334"/>
      <c r="H24" s="334"/>
      <c r="I24" s="334"/>
      <c r="J24" s="334">
        <f>SUM(J15:J21)</f>
        <v>47709691.771499999</v>
      </c>
      <c r="K24" s="334"/>
      <c r="L24" s="334"/>
      <c r="M24" s="334"/>
      <c r="N24" s="334"/>
      <c r="O24" s="334"/>
      <c r="P24" s="334"/>
      <c r="Q24" s="334"/>
      <c r="R24" s="334"/>
      <c r="S24" s="334"/>
      <c r="T24" s="334"/>
      <c r="U24" s="334"/>
      <c r="V24" s="334"/>
      <c r="W24" s="334"/>
      <c r="X24" s="334"/>
      <c r="Y24" s="334"/>
      <c r="Z24" s="334"/>
      <c r="AA24" s="334"/>
      <c r="AB24" s="334"/>
      <c r="AC24" s="334"/>
      <c r="AD24" s="334"/>
    </row>
    <row r="25" spans="1:95" s="355" customFormat="1" x14ac:dyDescent="0.2">
      <c r="A25" s="567"/>
      <c r="B25" s="483" t="s">
        <v>141</v>
      </c>
      <c r="C25" s="391"/>
      <c r="D25" s="392"/>
      <c r="E25" s="392"/>
      <c r="F25" s="392"/>
      <c r="G25" s="392"/>
      <c r="H25" s="329"/>
      <c r="I25" s="329"/>
      <c r="J25" s="329">
        <v>5423595</v>
      </c>
      <c r="K25" s="392" t="s">
        <v>146</v>
      </c>
      <c r="L25" s="392"/>
      <c r="M25" s="392"/>
      <c r="N25" s="392"/>
      <c r="O25" s="392"/>
      <c r="P25" s="392"/>
      <c r="Q25" s="392"/>
      <c r="R25" s="392"/>
      <c r="S25" s="392"/>
      <c r="T25" s="329"/>
      <c r="U25" s="329"/>
      <c r="V25" s="329"/>
      <c r="W25" s="392"/>
      <c r="X25" s="392"/>
      <c r="Y25" s="392"/>
      <c r="Z25" s="392"/>
      <c r="AA25" s="392"/>
      <c r="AB25" s="392"/>
      <c r="AC25" s="392"/>
      <c r="AD25" s="392"/>
      <c r="AE25" s="499"/>
      <c r="AF25" s="499"/>
      <c r="AG25" s="499"/>
      <c r="AH25" s="499"/>
      <c r="AI25" s="499"/>
      <c r="AJ25" s="499"/>
      <c r="AK25" s="499"/>
      <c r="AL25" s="499"/>
      <c r="AM25" s="499"/>
      <c r="AN25" s="499"/>
      <c r="AO25" s="499"/>
      <c r="AP25" s="499"/>
      <c r="AQ25" s="499"/>
      <c r="AR25" s="499"/>
      <c r="AS25" s="499"/>
      <c r="AT25" s="499"/>
      <c r="AU25" s="499"/>
      <c r="AV25" s="499"/>
      <c r="AW25" s="499"/>
      <c r="AX25" s="499"/>
      <c r="AY25" s="499"/>
      <c r="AZ25" s="499"/>
      <c r="BA25" s="499"/>
      <c r="BB25" s="499"/>
      <c r="BC25" s="499"/>
      <c r="BD25" s="499"/>
      <c r="BE25" s="499"/>
      <c r="BF25" s="499"/>
      <c r="BG25" s="499"/>
      <c r="BH25" s="499"/>
      <c r="BI25" s="499"/>
      <c r="BJ25" s="499"/>
      <c r="BK25" s="499"/>
      <c r="BL25" s="499"/>
      <c r="BM25" s="499"/>
      <c r="BN25" s="499"/>
      <c r="BO25" s="489"/>
      <c r="BP25" s="489"/>
      <c r="BQ25" s="489"/>
      <c r="BR25" s="489"/>
      <c r="BS25" s="489"/>
      <c r="BT25" s="489"/>
      <c r="BU25" s="489"/>
      <c r="BV25" s="489"/>
      <c r="BW25" s="489"/>
      <c r="BX25" s="489"/>
      <c r="BY25" s="489"/>
      <c r="BZ25" s="489"/>
      <c r="CA25" s="489"/>
      <c r="CB25" s="489"/>
      <c r="CC25" s="489"/>
      <c r="CD25" s="489"/>
      <c r="CE25" s="489"/>
      <c r="CF25" s="489"/>
      <c r="CG25" s="489"/>
      <c r="CH25" s="489"/>
      <c r="CI25" s="489"/>
      <c r="CJ25" s="489"/>
      <c r="CK25" s="489"/>
      <c r="CL25" s="489"/>
      <c r="CM25" s="489"/>
      <c r="CN25" s="489"/>
      <c r="CO25" s="489"/>
      <c r="CP25" s="489"/>
      <c r="CQ25" s="489"/>
    </row>
    <row r="26" spans="1:95" s="115" customFormat="1" x14ac:dyDescent="0.2">
      <c r="A26" s="567"/>
      <c r="B26" s="454" t="s">
        <v>140</v>
      </c>
      <c r="C26" s="331"/>
      <c r="H26" s="354"/>
      <c r="I26" s="354"/>
      <c r="J26" s="354">
        <f>J27/J25</f>
        <v>5.8899893889569552E-2</v>
      </c>
      <c r="T26" s="354"/>
      <c r="U26" s="354"/>
      <c r="V26" s="354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</row>
    <row r="27" spans="1:95" s="367" customFormat="1" ht="13.5" thickBot="1" x14ac:dyDescent="0.25">
      <c r="A27" s="567"/>
      <c r="B27" s="484" t="s">
        <v>139</v>
      </c>
      <c r="C27" s="125"/>
      <c r="D27" s="125"/>
      <c r="E27" s="125"/>
      <c r="F27" s="125"/>
      <c r="G27" s="125"/>
      <c r="H27" s="250"/>
      <c r="I27" s="332"/>
      <c r="J27" s="250">
        <v>319449.17</v>
      </c>
      <c r="K27" s="125" t="s">
        <v>146</v>
      </c>
      <c r="L27" s="125"/>
      <c r="M27" s="125"/>
      <c r="N27" s="125"/>
      <c r="O27" s="125"/>
      <c r="P27" s="125"/>
      <c r="Q27" s="125"/>
      <c r="R27" s="125"/>
      <c r="S27" s="125"/>
      <c r="T27" s="250"/>
      <c r="U27" s="332"/>
      <c r="V27" s="250"/>
      <c r="W27" s="125"/>
      <c r="X27" s="125"/>
      <c r="Y27" s="125"/>
      <c r="Z27" s="125"/>
      <c r="AA27" s="125"/>
      <c r="AB27" s="125"/>
      <c r="AC27" s="125"/>
      <c r="AD27" s="12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  <c r="CG27" s="35"/>
      <c r="CH27" s="35"/>
      <c r="CI27" s="35"/>
      <c r="CJ27" s="35"/>
      <c r="CK27" s="35"/>
      <c r="CL27" s="35"/>
      <c r="CM27" s="35"/>
      <c r="CN27" s="35"/>
      <c r="CO27" s="35"/>
      <c r="CP27" s="35"/>
      <c r="CQ27" s="35"/>
    </row>
    <row r="28" spans="1:95" s="31" customFormat="1" ht="12" customHeight="1" x14ac:dyDescent="0.2">
      <c r="A28" s="567"/>
      <c r="B28" s="485" t="s">
        <v>143</v>
      </c>
      <c r="C28" s="331"/>
      <c r="D28" s="115"/>
      <c r="E28" s="115"/>
      <c r="F28" s="115"/>
      <c r="G28" s="115"/>
      <c r="H28" s="115"/>
      <c r="I28" s="115"/>
      <c r="J28" s="368">
        <f>J29/J24</f>
        <v>2.4044406438300771E-2</v>
      </c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368"/>
      <c r="W28" s="115"/>
      <c r="X28" s="115"/>
      <c r="Y28" s="115"/>
      <c r="Z28" s="115"/>
      <c r="AA28" s="115"/>
      <c r="AB28" s="115"/>
      <c r="AC28" s="115"/>
      <c r="AD28" s="115"/>
    </row>
    <row r="29" spans="1:95" s="327" customFormat="1" x14ac:dyDescent="0.2">
      <c r="A29" s="567"/>
      <c r="B29" s="486" t="s">
        <v>126</v>
      </c>
      <c r="C29" s="381"/>
      <c r="D29" s="93"/>
      <c r="E29" s="93"/>
      <c r="F29" s="93"/>
      <c r="G29" s="93"/>
      <c r="H29" s="93"/>
      <c r="I29" s="93"/>
      <c r="J29" s="333">
        <v>1147151.22</v>
      </c>
      <c r="K29" s="93" t="s">
        <v>146</v>
      </c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333"/>
      <c r="W29" s="93"/>
      <c r="X29" s="93"/>
      <c r="Y29" s="93"/>
      <c r="Z29" s="93"/>
      <c r="AA29" s="93"/>
      <c r="AB29" s="93"/>
      <c r="AC29" s="93"/>
      <c r="AD29" s="93"/>
    </row>
    <row r="30" spans="1:95" s="31" customFormat="1" x14ac:dyDescent="0.2">
      <c r="A30" s="567"/>
      <c r="B30" s="465" t="s">
        <v>142</v>
      </c>
      <c r="C30" s="382"/>
      <c r="D30" s="49"/>
      <c r="E30" s="49"/>
      <c r="F30" s="49"/>
      <c r="G30" s="49"/>
      <c r="H30" s="49"/>
      <c r="I30" s="49"/>
      <c r="J30" s="49">
        <f>J31/J24</f>
        <v>1.556272263413652E-2</v>
      </c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</row>
    <row r="31" spans="1:95" s="369" customFormat="1" x14ac:dyDescent="0.2">
      <c r="A31" s="567"/>
      <c r="B31" s="487" t="s">
        <v>127</v>
      </c>
      <c r="C31" s="383"/>
      <c r="D31" s="27"/>
      <c r="E31" s="27"/>
      <c r="F31" s="27"/>
      <c r="G31" s="27"/>
      <c r="H31" s="27"/>
      <c r="I31" s="27"/>
      <c r="J31" s="356">
        <v>742492.7</v>
      </c>
      <c r="K31" s="27" t="s">
        <v>146</v>
      </c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356"/>
      <c r="W31" s="27"/>
      <c r="X31" s="27"/>
      <c r="Y31" s="27"/>
      <c r="Z31" s="27"/>
      <c r="AA31" s="27"/>
      <c r="AB31" s="27"/>
      <c r="AC31" s="27"/>
      <c r="AD31" s="27"/>
      <c r="AE31" s="327"/>
      <c r="AF31" s="327"/>
      <c r="AG31" s="327"/>
      <c r="AH31" s="327"/>
      <c r="AI31" s="327"/>
      <c r="AJ31" s="327"/>
      <c r="AK31" s="327"/>
      <c r="AL31" s="327"/>
      <c r="AM31" s="327"/>
      <c r="AN31" s="327"/>
      <c r="AO31" s="327"/>
      <c r="AP31" s="327"/>
      <c r="AQ31" s="327"/>
      <c r="AR31" s="327"/>
      <c r="AS31" s="327"/>
      <c r="AT31" s="327"/>
      <c r="AU31" s="327"/>
      <c r="AV31" s="327"/>
      <c r="AW31" s="327"/>
      <c r="AX31" s="327"/>
      <c r="AY31" s="327"/>
      <c r="AZ31" s="327"/>
      <c r="BA31" s="327"/>
      <c r="BB31" s="327"/>
      <c r="BC31" s="327"/>
      <c r="BD31" s="327"/>
      <c r="BE31" s="327"/>
      <c r="BF31" s="327"/>
      <c r="BG31" s="327"/>
      <c r="BH31" s="327"/>
      <c r="BI31" s="327"/>
      <c r="BJ31" s="327"/>
      <c r="BK31" s="327"/>
      <c r="BL31" s="327"/>
      <c r="BM31" s="327"/>
      <c r="BN31" s="327"/>
      <c r="BO31" s="327"/>
      <c r="BP31" s="327"/>
      <c r="BQ31" s="327"/>
      <c r="BR31" s="327"/>
      <c r="BS31" s="327"/>
      <c r="BT31" s="327"/>
      <c r="BU31" s="327"/>
      <c r="BV31" s="327"/>
      <c r="BW31" s="327"/>
      <c r="BX31" s="327"/>
      <c r="BY31" s="327"/>
      <c r="BZ31" s="327"/>
      <c r="CA31" s="327"/>
      <c r="CB31" s="327"/>
      <c r="CC31" s="327"/>
      <c r="CD31" s="327"/>
      <c r="CE31" s="327"/>
      <c r="CF31" s="327"/>
      <c r="CG31" s="327"/>
      <c r="CH31" s="327"/>
      <c r="CI31" s="327"/>
      <c r="CJ31" s="327"/>
      <c r="CK31" s="327"/>
      <c r="CL31" s="327"/>
      <c r="CM31" s="327"/>
      <c r="CN31" s="327"/>
      <c r="CO31" s="327"/>
      <c r="CP31" s="327"/>
      <c r="CQ31" s="327"/>
    </row>
    <row r="32" spans="1:95" s="343" customFormat="1" ht="13.5" thickBot="1" x14ac:dyDescent="0.25">
      <c r="A32" s="567"/>
      <c r="B32" s="488" t="s">
        <v>129</v>
      </c>
      <c r="C32" s="385"/>
      <c r="D32" s="380"/>
      <c r="E32" s="380"/>
      <c r="F32" s="380"/>
      <c r="G32" s="380"/>
      <c r="H32" s="380"/>
      <c r="I32" s="380"/>
      <c r="J32" s="129">
        <v>50800.63</v>
      </c>
      <c r="K32" s="380" t="s">
        <v>146</v>
      </c>
      <c r="L32" s="380"/>
      <c r="M32" s="380"/>
      <c r="N32" s="380"/>
      <c r="O32" s="380"/>
      <c r="P32" s="380"/>
      <c r="Q32" s="380"/>
      <c r="R32" s="380"/>
      <c r="S32" s="380"/>
      <c r="T32" s="380"/>
      <c r="U32" s="380"/>
      <c r="V32" s="129"/>
      <c r="W32" s="380"/>
      <c r="X32" s="380"/>
      <c r="Y32" s="380"/>
      <c r="Z32" s="380"/>
      <c r="AA32" s="380"/>
      <c r="AB32" s="380"/>
      <c r="AC32" s="380"/>
      <c r="AD32" s="380"/>
      <c r="AE32" s="327"/>
      <c r="AF32" s="327"/>
      <c r="AG32" s="327"/>
      <c r="AH32" s="327"/>
      <c r="AI32" s="327"/>
      <c r="AJ32" s="327"/>
      <c r="AK32" s="327"/>
      <c r="AL32" s="327"/>
      <c r="AM32" s="327"/>
      <c r="AN32" s="327"/>
      <c r="AO32" s="327"/>
      <c r="AP32" s="327"/>
      <c r="AQ32" s="327"/>
      <c r="AR32" s="327"/>
      <c r="AS32" s="327"/>
      <c r="AT32" s="327"/>
      <c r="AU32" s="327"/>
      <c r="AV32" s="327"/>
      <c r="AW32" s="327"/>
      <c r="AX32" s="327"/>
      <c r="AY32" s="327"/>
      <c r="AZ32" s="327"/>
      <c r="BA32" s="327"/>
      <c r="BB32" s="327"/>
      <c r="BC32" s="327"/>
      <c r="BD32" s="327"/>
      <c r="BE32" s="327"/>
      <c r="BF32" s="327"/>
      <c r="BG32" s="327"/>
      <c r="BH32" s="327"/>
      <c r="BI32" s="327"/>
      <c r="BJ32" s="327"/>
      <c r="BK32" s="327"/>
      <c r="BL32" s="327"/>
      <c r="BM32" s="327"/>
      <c r="BN32" s="327"/>
      <c r="BO32" s="327"/>
      <c r="BP32" s="327"/>
      <c r="BQ32" s="327"/>
      <c r="BR32" s="327"/>
      <c r="BS32" s="327"/>
      <c r="BT32" s="327"/>
      <c r="BU32" s="327"/>
      <c r="BV32" s="327"/>
      <c r="BW32" s="327"/>
      <c r="BX32" s="327"/>
      <c r="BY32" s="327"/>
      <c r="BZ32" s="327"/>
      <c r="CA32" s="327"/>
      <c r="CB32" s="327"/>
      <c r="CC32" s="327"/>
      <c r="CD32" s="327"/>
      <c r="CE32" s="327"/>
      <c r="CF32" s="327"/>
      <c r="CG32" s="327"/>
      <c r="CH32" s="327"/>
      <c r="CI32" s="327"/>
      <c r="CJ32" s="327"/>
      <c r="CK32" s="327"/>
      <c r="CL32" s="327"/>
      <c r="CM32" s="327"/>
      <c r="CN32" s="327"/>
      <c r="CO32" s="327"/>
      <c r="CP32" s="327"/>
      <c r="CQ32" s="327"/>
    </row>
    <row r="33" spans="1:95" s="48" customFormat="1" ht="13.5" thickBot="1" x14ac:dyDescent="0.25">
      <c r="A33" s="567"/>
      <c r="B33" s="458" t="s">
        <v>51</v>
      </c>
      <c r="C33" s="74"/>
      <c r="D33" s="74"/>
      <c r="E33" s="74"/>
      <c r="F33" s="74"/>
      <c r="G33" s="74"/>
      <c r="H33" s="74"/>
      <c r="I33" s="74"/>
      <c r="J33" s="409">
        <v>20365350.84</v>
      </c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409"/>
      <c r="W33" s="74"/>
      <c r="X33" s="74"/>
      <c r="Y33" s="74"/>
      <c r="Z33" s="74"/>
      <c r="AA33" s="74"/>
      <c r="AB33" s="74"/>
      <c r="AC33" s="74"/>
      <c r="AD33" s="74"/>
    </row>
    <row r="34" spans="1:95" s="38" customFormat="1" ht="13.5" thickBot="1" x14ac:dyDescent="0.25">
      <c r="A34" s="567"/>
      <c r="B34" s="459" t="s">
        <v>59</v>
      </c>
      <c r="C34" s="37"/>
      <c r="D34" s="37"/>
      <c r="E34" s="37"/>
      <c r="F34" s="37"/>
      <c r="G34" s="37"/>
      <c r="H34" s="37"/>
      <c r="I34" s="37"/>
      <c r="J34" s="91">
        <f>J33/J24*100</f>
        <v>42.685982834551666</v>
      </c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91"/>
      <c r="W34" s="37"/>
      <c r="X34" s="37"/>
      <c r="Y34" s="37"/>
      <c r="Z34" s="37"/>
      <c r="AA34" s="37"/>
      <c r="AB34" s="37"/>
      <c r="AC34" s="37"/>
      <c r="AD34" s="37"/>
      <c r="AE34" s="399"/>
      <c r="AF34" s="399"/>
      <c r="AG34" s="399"/>
      <c r="AH34" s="399"/>
      <c r="AI34" s="399"/>
      <c r="AJ34" s="399"/>
      <c r="AK34" s="399"/>
      <c r="AL34" s="399"/>
      <c r="AM34" s="399"/>
      <c r="AN34" s="399"/>
      <c r="AO34" s="399"/>
      <c r="AP34" s="399"/>
      <c r="AQ34" s="399"/>
      <c r="AR34" s="399"/>
      <c r="AS34" s="399"/>
      <c r="AT34" s="399"/>
      <c r="AU34" s="399"/>
      <c r="AV34" s="399"/>
      <c r="AW34" s="399"/>
      <c r="AX34" s="399"/>
      <c r="AY34" s="399"/>
      <c r="AZ34" s="399"/>
      <c r="BA34" s="399"/>
      <c r="BB34" s="399"/>
      <c r="BC34" s="399"/>
      <c r="BD34" s="399"/>
      <c r="BE34" s="399"/>
      <c r="BF34" s="399"/>
      <c r="BG34" s="399"/>
      <c r="BH34" s="399"/>
      <c r="BI34" s="399"/>
      <c r="BJ34" s="399"/>
      <c r="BK34" s="399"/>
      <c r="BL34" s="399"/>
      <c r="BM34" s="399"/>
      <c r="BN34" s="399"/>
      <c r="BO34" s="399"/>
      <c r="BP34" s="399"/>
      <c r="BQ34" s="399"/>
      <c r="BR34" s="399"/>
      <c r="BS34" s="399"/>
      <c r="BT34" s="399"/>
      <c r="BU34" s="399"/>
      <c r="BV34" s="399"/>
      <c r="BW34" s="399"/>
      <c r="BX34" s="399"/>
      <c r="BY34" s="399"/>
      <c r="BZ34" s="399"/>
      <c r="CA34" s="399"/>
      <c r="CB34" s="399"/>
      <c r="CC34" s="399"/>
      <c r="CD34" s="399"/>
      <c r="CE34" s="399"/>
      <c r="CF34" s="399"/>
      <c r="CG34" s="399"/>
      <c r="CH34" s="399"/>
      <c r="CI34" s="399"/>
      <c r="CJ34" s="399"/>
      <c r="CK34" s="399"/>
      <c r="CL34" s="399"/>
      <c r="CM34" s="399"/>
      <c r="CN34" s="399"/>
      <c r="CO34" s="399"/>
      <c r="CP34" s="399"/>
      <c r="CQ34" s="399"/>
    </row>
    <row r="35" spans="1:95" s="166" customFormat="1" ht="13.5" thickBot="1" x14ac:dyDescent="0.25">
      <c r="A35" s="567"/>
      <c r="B35" s="374" t="s">
        <v>147</v>
      </c>
      <c r="C35" s="45"/>
      <c r="D35" s="45"/>
      <c r="E35" s="45"/>
      <c r="F35" s="45"/>
      <c r="G35" s="167"/>
      <c r="H35" s="167"/>
      <c r="I35" s="167"/>
      <c r="J35" s="167">
        <f>SUM(J2:J5,J12,J17,J20,J23,J27,J29,J31,J32)-J33</f>
        <v>-0.59000000357627869</v>
      </c>
      <c r="K35" s="45"/>
      <c r="L35" s="45"/>
      <c r="M35" s="45"/>
      <c r="N35" s="45"/>
      <c r="O35" s="45"/>
      <c r="P35" s="45"/>
      <c r="Q35" s="45"/>
      <c r="R35" s="45"/>
      <c r="S35" s="45"/>
      <c r="T35" s="167"/>
      <c r="U35" s="167"/>
      <c r="V35" s="167"/>
      <c r="W35" s="45"/>
      <c r="X35" s="45"/>
      <c r="Y35" s="45"/>
      <c r="Z35" s="45"/>
      <c r="AA35" s="45"/>
      <c r="AB35" s="45"/>
      <c r="AC35" s="45"/>
      <c r="AD35" s="45"/>
      <c r="AE35" s="103"/>
      <c r="AF35" s="103"/>
      <c r="AG35" s="103"/>
      <c r="AH35" s="103"/>
      <c r="AI35" s="103"/>
      <c r="AJ35" s="103"/>
      <c r="AK35" s="103"/>
      <c r="AL35" s="103"/>
      <c r="AM35" s="103"/>
      <c r="AN35" s="103"/>
      <c r="AO35" s="103"/>
      <c r="AP35" s="103"/>
      <c r="AQ35" s="103"/>
      <c r="AR35" s="103"/>
      <c r="AS35" s="103"/>
      <c r="AT35" s="103"/>
      <c r="AU35" s="103"/>
      <c r="AV35" s="103"/>
      <c r="AW35" s="103"/>
      <c r="AX35" s="103"/>
      <c r="AY35" s="103"/>
      <c r="AZ35" s="103"/>
      <c r="BA35" s="103"/>
      <c r="BB35" s="103"/>
      <c r="BC35" s="103"/>
      <c r="BD35" s="103"/>
      <c r="BE35" s="103"/>
      <c r="BF35" s="103"/>
      <c r="BG35" s="103"/>
      <c r="BH35" s="103"/>
      <c r="BI35" s="103"/>
      <c r="BJ35" s="103"/>
      <c r="BK35" s="103"/>
      <c r="BL35" s="103"/>
      <c r="BM35" s="103"/>
      <c r="BN35" s="103"/>
      <c r="BO35" s="103"/>
      <c r="BP35" s="103"/>
      <c r="BQ35" s="103"/>
      <c r="BR35" s="103"/>
      <c r="BS35" s="103"/>
      <c r="BT35" s="103"/>
      <c r="BU35" s="103"/>
      <c r="BV35" s="103"/>
      <c r="BW35" s="103"/>
      <c r="BX35" s="103"/>
      <c r="BY35" s="103"/>
      <c r="BZ35" s="103"/>
      <c r="CA35" s="103"/>
      <c r="CB35" s="103"/>
      <c r="CC35" s="103"/>
      <c r="CD35" s="103"/>
      <c r="CE35" s="103"/>
      <c r="CF35" s="103"/>
      <c r="CG35" s="103"/>
      <c r="CH35" s="103"/>
      <c r="CI35" s="103"/>
      <c r="CJ35" s="103"/>
      <c r="CK35" s="103"/>
      <c r="CL35" s="103"/>
      <c r="CM35" s="103"/>
      <c r="CN35" s="103"/>
      <c r="CO35" s="103"/>
      <c r="CP35" s="103"/>
      <c r="CQ35" s="103"/>
    </row>
    <row r="36" spans="1:95" s="169" customFormat="1" ht="14.25" thickTop="1" thickBot="1" x14ac:dyDescent="0.25">
      <c r="A36" s="568"/>
      <c r="B36" s="375" t="s">
        <v>72</v>
      </c>
      <c r="C36" s="170"/>
      <c r="D36" s="170"/>
      <c r="E36" s="170"/>
      <c r="F36" s="170"/>
      <c r="G36" s="170"/>
      <c r="H36" s="170"/>
      <c r="I36" s="170"/>
      <c r="J36" s="415">
        <f>J35/J33</f>
        <v>-2.8970775323813605E-8</v>
      </c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415"/>
      <c r="W36" s="170"/>
      <c r="X36" s="170"/>
      <c r="Y36" s="170"/>
      <c r="Z36" s="170"/>
      <c r="AA36" s="170"/>
      <c r="AB36" s="170"/>
      <c r="AC36" s="170"/>
      <c r="AD36" s="170"/>
      <c r="AE36" s="400"/>
      <c r="AF36" s="400"/>
      <c r="AG36" s="400"/>
      <c r="AH36" s="400"/>
      <c r="AI36" s="400"/>
      <c r="AJ36" s="400"/>
      <c r="AK36" s="400"/>
      <c r="AL36" s="400"/>
      <c r="AM36" s="400"/>
      <c r="AN36" s="400"/>
      <c r="AO36" s="400"/>
      <c r="AP36" s="400"/>
      <c r="AQ36" s="400"/>
      <c r="AR36" s="400"/>
      <c r="AS36" s="400"/>
      <c r="AT36" s="400"/>
      <c r="AU36" s="400"/>
      <c r="AV36" s="400"/>
      <c r="AW36" s="400"/>
      <c r="AX36" s="400"/>
      <c r="AY36" s="400"/>
      <c r="AZ36" s="400"/>
      <c r="BA36" s="400"/>
      <c r="BB36" s="400"/>
      <c r="BC36" s="400"/>
      <c r="BD36" s="400"/>
      <c r="BE36" s="400"/>
      <c r="BF36" s="400"/>
      <c r="BG36" s="400"/>
      <c r="BH36" s="400"/>
      <c r="BI36" s="400"/>
      <c r="BJ36" s="400"/>
      <c r="BK36" s="400"/>
      <c r="BL36" s="400"/>
      <c r="BM36" s="400"/>
      <c r="BN36" s="400"/>
      <c r="BO36" s="400"/>
      <c r="BP36" s="400"/>
      <c r="BQ36" s="400"/>
      <c r="BR36" s="400"/>
      <c r="BS36" s="400"/>
      <c r="BT36" s="400"/>
      <c r="BU36" s="400"/>
      <c r="BV36" s="400"/>
      <c r="BW36" s="400"/>
      <c r="BX36" s="400"/>
      <c r="BY36" s="400"/>
      <c r="BZ36" s="400"/>
      <c r="CA36" s="400"/>
      <c r="CB36" s="400"/>
      <c r="CC36" s="400"/>
      <c r="CD36" s="400"/>
      <c r="CE36" s="400"/>
      <c r="CF36" s="400"/>
      <c r="CG36" s="400"/>
      <c r="CH36" s="400"/>
      <c r="CI36" s="400"/>
      <c r="CJ36" s="400"/>
      <c r="CK36" s="400"/>
      <c r="CL36" s="400"/>
      <c r="CM36" s="400"/>
      <c r="CN36" s="400"/>
      <c r="CO36" s="400"/>
      <c r="CP36" s="400"/>
      <c r="CQ36" s="400"/>
    </row>
    <row r="37" spans="1:95" s="370" customFormat="1" x14ac:dyDescent="0.2">
      <c r="B37" s="414"/>
      <c r="C37" s="326"/>
      <c r="D37" s="326"/>
      <c r="E37" s="326"/>
      <c r="F37" s="326"/>
      <c r="G37" s="326"/>
      <c r="H37" s="326"/>
      <c r="I37" s="326"/>
      <c r="J37" s="500"/>
      <c r="K37" s="326"/>
      <c r="L37" s="326"/>
      <c r="M37" s="326"/>
      <c r="N37" s="326"/>
      <c r="O37" s="326"/>
      <c r="P37" s="326"/>
      <c r="Q37" s="326"/>
      <c r="R37" s="326"/>
      <c r="S37" s="326"/>
      <c r="T37" s="326"/>
      <c r="U37" s="326"/>
      <c r="V37" s="500"/>
      <c r="W37" s="326"/>
      <c r="X37" s="326"/>
      <c r="Y37" s="326"/>
      <c r="Z37" s="326"/>
      <c r="AA37" s="326"/>
      <c r="AB37" s="326"/>
      <c r="AC37" s="326"/>
      <c r="AD37" s="326"/>
    </row>
    <row r="38" spans="1:95" s="416" customFormat="1" ht="13.5" thickBot="1" x14ac:dyDescent="0.25">
      <c r="B38" s="417" t="s">
        <v>167</v>
      </c>
      <c r="C38" s="418"/>
      <c r="D38" s="418"/>
      <c r="E38" s="418"/>
      <c r="F38" s="418"/>
      <c r="G38" s="418"/>
      <c r="H38" s="418"/>
      <c r="I38" s="418"/>
      <c r="J38" s="501"/>
      <c r="K38" s="418"/>
      <c r="L38" s="418"/>
      <c r="M38" s="418"/>
      <c r="N38" s="418"/>
      <c r="O38" s="418"/>
      <c r="P38" s="418"/>
      <c r="Q38" s="418"/>
      <c r="R38" s="418"/>
      <c r="S38" s="418"/>
      <c r="T38" s="418"/>
      <c r="U38" s="418"/>
      <c r="V38" s="501"/>
      <c r="W38" s="418"/>
      <c r="X38" s="418"/>
      <c r="Y38" s="418"/>
      <c r="Z38" s="418"/>
      <c r="AA38" s="418"/>
      <c r="AB38" s="418"/>
      <c r="AC38" s="418"/>
      <c r="AD38" s="418"/>
      <c r="AE38" s="370"/>
      <c r="AF38" s="370"/>
      <c r="AG38" s="370"/>
      <c r="AH38" s="370"/>
      <c r="AI38" s="370"/>
      <c r="AJ38" s="370"/>
      <c r="AK38" s="370"/>
      <c r="AL38" s="370"/>
      <c r="AM38" s="370"/>
      <c r="AN38" s="370"/>
      <c r="AO38" s="370"/>
      <c r="AP38" s="370"/>
      <c r="AQ38" s="370"/>
      <c r="AR38" s="370"/>
      <c r="AS38" s="370"/>
      <c r="AT38" s="370"/>
      <c r="AU38" s="370"/>
      <c r="AV38" s="370"/>
      <c r="AW38" s="370"/>
      <c r="AX38" s="370"/>
      <c r="AY38" s="370"/>
      <c r="AZ38" s="370"/>
      <c r="BA38" s="370"/>
      <c r="BB38" s="370"/>
      <c r="BC38" s="370"/>
      <c r="BD38" s="370"/>
      <c r="BE38" s="370"/>
      <c r="BF38" s="370"/>
      <c r="BG38" s="370"/>
      <c r="BH38" s="370"/>
      <c r="BI38" s="370"/>
      <c r="BJ38" s="370"/>
      <c r="BK38" s="370"/>
      <c r="BL38" s="370"/>
      <c r="BM38" s="370"/>
      <c r="BN38" s="370"/>
      <c r="BO38" s="370"/>
      <c r="BP38" s="370"/>
      <c r="BQ38" s="370"/>
      <c r="BR38" s="370"/>
      <c r="BS38" s="370"/>
      <c r="BT38" s="370"/>
      <c r="BU38" s="370"/>
      <c r="BV38" s="370"/>
      <c r="BW38" s="370"/>
      <c r="BX38" s="370"/>
      <c r="BY38" s="370"/>
      <c r="BZ38" s="370"/>
      <c r="CA38" s="370"/>
      <c r="CB38" s="370"/>
      <c r="CC38" s="370"/>
      <c r="CD38" s="370"/>
      <c r="CE38" s="370"/>
      <c r="CF38" s="370"/>
      <c r="CG38" s="370"/>
      <c r="CH38" s="370"/>
      <c r="CI38" s="370"/>
      <c r="CJ38" s="370"/>
      <c r="CK38" s="370"/>
      <c r="CL38" s="370"/>
      <c r="CM38" s="370"/>
      <c r="CN38" s="370"/>
      <c r="CO38" s="370"/>
      <c r="CP38" s="370"/>
      <c r="CQ38" s="370"/>
    </row>
    <row r="39" spans="1:95" s="68" customFormat="1" ht="13.5" customHeight="1" x14ac:dyDescent="0.2">
      <c r="A39" s="569" t="s">
        <v>155</v>
      </c>
      <c r="B39" s="460" t="s">
        <v>56</v>
      </c>
      <c r="C39" s="68">
        <v>4500</v>
      </c>
      <c r="D39" s="68">
        <v>4500</v>
      </c>
      <c r="E39" s="68">
        <v>4500</v>
      </c>
      <c r="F39" s="68">
        <v>4500</v>
      </c>
      <c r="J39" s="68">
        <v>4500</v>
      </c>
      <c r="K39" s="68" t="s">
        <v>146</v>
      </c>
      <c r="AE39" s="127"/>
      <c r="AF39" s="127"/>
      <c r="AG39" s="127"/>
      <c r="AH39" s="127"/>
      <c r="AI39" s="127"/>
      <c r="AJ39" s="127"/>
      <c r="AK39" s="127"/>
      <c r="AL39" s="127"/>
      <c r="AM39" s="127"/>
      <c r="AN39" s="127"/>
      <c r="AO39" s="127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127"/>
      <c r="BA39" s="127"/>
      <c r="BB39" s="127"/>
      <c r="BC39" s="127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7"/>
      <c r="CI39" s="127"/>
      <c r="CJ39" s="127"/>
      <c r="CK39" s="127"/>
      <c r="CL39" s="127"/>
      <c r="CM39" s="127"/>
      <c r="CN39" s="127"/>
      <c r="CO39" s="127"/>
      <c r="CP39" s="127"/>
      <c r="CQ39" s="127"/>
    </row>
    <row r="40" spans="1:95" s="76" customFormat="1" x14ac:dyDescent="0.2">
      <c r="A40" s="570"/>
      <c r="B40" s="428" t="s">
        <v>55</v>
      </c>
      <c r="C40" s="128">
        <v>4500</v>
      </c>
      <c r="D40" s="128">
        <v>4500</v>
      </c>
      <c r="E40" s="128">
        <v>4500</v>
      </c>
      <c r="F40" s="128">
        <v>4500</v>
      </c>
      <c r="G40" s="128"/>
      <c r="H40" s="128"/>
      <c r="I40" s="128"/>
      <c r="J40" s="128">
        <v>4500</v>
      </c>
      <c r="K40" s="128" t="s">
        <v>146</v>
      </c>
      <c r="L40" s="128"/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7"/>
      <c r="AF40" s="127"/>
      <c r="AG40" s="127"/>
      <c r="AH40" s="127"/>
      <c r="AI40" s="127"/>
      <c r="AJ40" s="127"/>
      <c r="AK40" s="127"/>
      <c r="AL40" s="127"/>
      <c r="AM40" s="127"/>
      <c r="AN40" s="127"/>
      <c r="AO40" s="127"/>
      <c r="AP40" s="127"/>
      <c r="AQ40" s="127"/>
      <c r="AR40" s="127"/>
      <c r="AS40" s="127"/>
      <c r="AT40" s="127"/>
      <c r="AU40" s="127"/>
      <c r="AV40" s="127"/>
      <c r="AW40" s="127"/>
      <c r="AX40" s="127"/>
      <c r="AY40" s="127"/>
      <c r="AZ40" s="127"/>
      <c r="BA40" s="127"/>
      <c r="BB40" s="127"/>
      <c r="BC40" s="127"/>
      <c r="BD40" s="127"/>
      <c r="BE40" s="127"/>
      <c r="BF40" s="127"/>
      <c r="BG40" s="127"/>
      <c r="BH40" s="127"/>
      <c r="BI40" s="127"/>
      <c r="BJ40" s="127"/>
      <c r="BK40" s="127"/>
      <c r="BL40" s="127"/>
      <c r="BM40" s="127"/>
      <c r="BN40" s="127"/>
      <c r="BO40" s="127"/>
      <c r="BP40" s="127"/>
      <c r="BQ40" s="127"/>
      <c r="BR40" s="127"/>
      <c r="BS40" s="127"/>
      <c r="BT40" s="127"/>
      <c r="BU40" s="127"/>
      <c r="BV40" s="127"/>
      <c r="BW40" s="127"/>
      <c r="BX40" s="127"/>
      <c r="BY40" s="127"/>
      <c r="BZ40" s="127"/>
      <c r="CA40" s="127"/>
      <c r="CB40" s="127"/>
      <c r="CC40" s="127"/>
      <c r="CD40" s="127"/>
      <c r="CE40" s="127"/>
      <c r="CF40" s="127"/>
      <c r="CG40" s="127"/>
      <c r="CH40" s="127"/>
      <c r="CI40" s="127"/>
      <c r="CJ40" s="127"/>
      <c r="CK40" s="127"/>
      <c r="CL40" s="127"/>
      <c r="CM40" s="127"/>
      <c r="CN40" s="127"/>
      <c r="CO40" s="127"/>
      <c r="CP40" s="127"/>
      <c r="CQ40" s="127"/>
    </row>
    <row r="41" spans="1:95" s="77" customFormat="1" ht="12.75" customHeight="1" x14ac:dyDescent="0.2">
      <c r="A41" s="570"/>
      <c r="B41" s="429" t="s">
        <v>14</v>
      </c>
      <c r="C41" s="80">
        <v>606303</v>
      </c>
      <c r="D41" s="80"/>
      <c r="E41" s="80">
        <v>634206.24</v>
      </c>
      <c r="F41" s="80">
        <v>684285.12</v>
      </c>
      <c r="G41" s="80"/>
      <c r="H41" s="80"/>
      <c r="I41" s="80"/>
      <c r="J41" s="80">
        <v>694042.2</v>
      </c>
      <c r="K41" s="80" t="s">
        <v>146</v>
      </c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126"/>
      <c r="AF41" s="126"/>
      <c r="AG41" s="126"/>
      <c r="AH41" s="126"/>
      <c r="AI41" s="126"/>
      <c r="AJ41" s="126"/>
      <c r="AK41" s="126"/>
      <c r="AL41" s="126"/>
      <c r="AM41" s="126"/>
      <c r="AN41" s="126"/>
      <c r="AO41" s="126"/>
      <c r="AP41" s="126"/>
      <c r="AQ41" s="126"/>
      <c r="AR41" s="126"/>
      <c r="AS41" s="126"/>
      <c r="AT41" s="126"/>
      <c r="AU41" s="126"/>
      <c r="AV41" s="126"/>
      <c r="AW41" s="126"/>
      <c r="AX41" s="126"/>
      <c r="AY41" s="126"/>
      <c r="AZ41" s="126"/>
      <c r="BA41" s="126"/>
      <c r="BB41" s="126"/>
      <c r="BC41" s="126"/>
      <c r="BD41" s="126"/>
      <c r="BE41" s="126"/>
      <c r="BF41" s="126"/>
      <c r="BG41" s="126"/>
      <c r="BH41" s="126"/>
      <c r="BI41" s="126"/>
      <c r="BJ41" s="126"/>
      <c r="BK41" s="126"/>
      <c r="BL41" s="126"/>
      <c r="BM41" s="126"/>
      <c r="BN41" s="126"/>
      <c r="BO41" s="126"/>
      <c r="BP41" s="126"/>
      <c r="BQ41" s="126"/>
      <c r="BR41" s="126"/>
      <c r="BS41" s="126"/>
      <c r="BT41" s="126"/>
      <c r="BU41" s="126"/>
      <c r="BV41" s="126"/>
      <c r="BW41" s="126"/>
      <c r="BX41" s="126"/>
      <c r="BY41" s="126"/>
      <c r="BZ41" s="126"/>
      <c r="CA41" s="126"/>
      <c r="CB41" s="126"/>
      <c r="CC41" s="126"/>
      <c r="CD41" s="126"/>
      <c r="CE41" s="126"/>
      <c r="CF41" s="126"/>
      <c r="CG41" s="126"/>
      <c r="CH41" s="126"/>
      <c r="CI41" s="126"/>
      <c r="CJ41" s="126"/>
      <c r="CK41" s="126"/>
      <c r="CL41" s="126"/>
      <c r="CM41" s="126"/>
      <c r="CN41" s="126"/>
      <c r="CO41" s="126"/>
      <c r="CP41" s="126"/>
      <c r="CQ41" s="126"/>
    </row>
    <row r="42" spans="1:95" s="126" customFormat="1" x14ac:dyDescent="0.2">
      <c r="A42" s="570"/>
      <c r="B42" s="430" t="s">
        <v>15</v>
      </c>
      <c r="C42" s="240">
        <v>408277.44</v>
      </c>
      <c r="D42" s="240"/>
      <c r="E42" s="240">
        <v>500858.28</v>
      </c>
      <c r="F42" s="240">
        <v>438594.84</v>
      </c>
      <c r="G42" s="240"/>
      <c r="H42" s="240"/>
      <c r="I42" s="240"/>
      <c r="J42" s="419">
        <v>515092.32</v>
      </c>
      <c r="K42" s="240" t="s">
        <v>146</v>
      </c>
      <c r="L42" s="240"/>
      <c r="M42" s="240"/>
      <c r="N42" s="240"/>
      <c r="O42" s="240"/>
      <c r="P42" s="240"/>
      <c r="Q42" s="240"/>
      <c r="R42" s="240"/>
      <c r="S42" s="240"/>
      <c r="T42" s="240"/>
      <c r="U42" s="240"/>
      <c r="V42" s="419"/>
      <c r="W42" s="240"/>
      <c r="X42" s="240"/>
      <c r="Y42" s="240"/>
      <c r="Z42" s="240"/>
      <c r="AA42" s="240"/>
      <c r="AB42" s="240"/>
      <c r="AC42" s="240"/>
      <c r="AD42" s="240"/>
    </row>
    <row r="43" spans="1:95" s="243" customFormat="1" ht="12.75" customHeight="1" x14ac:dyDescent="0.2">
      <c r="A43" s="570"/>
      <c r="B43" s="431" t="s">
        <v>16</v>
      </c>
      <c r="C43" s="239">
        <v>162726.12</v>
      </c>
      <c r="D43" s="239"/>
      <c r="E43" s="239">
        <v>202717.08</v>
      </c>
      <c r="F43" s="239">
        <v>172180.08</v>
      </c>
      <c r="G43" s="239"/>
      <c r="H43" s="239"/>
      <c r="I43" s="239"/>
      <c r="J43" s="239">
        <v>205524.36</v>
      </c>
      <c r="K43" s="239" t="s">
        <v>146</v>
      </c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39"/>
      <c r="AA43" s="239"/>
      <c r="AB43" s="239"/>
      <c r="AC43" s="239"/>
      <c r="AD43" s="239"/>
      <c r="AE43" s="126"/>
      <c r="AF43" s="126"/>
      <c r="AG43" s="126"/>
      <c r="AH43" s="126"/>
      <c r="AI43" s="126"/>
      <c r="AJ43" s="126"/>
      <c r="AK43" s="126"/>
      <c r="AL43" s="126"/>
      <c r="AM43" s="126"/>
      <c r="AN43" s="126"/>
      <c r="AO43" s="126"/>
      <c r="AP43" s="126"/>
      <c r="AQ43" s="126"/>
      <c r="AR43" s="126"/>
      <c r="AS43" s="126"/>
      <c r="AT43" s="126"/>
      <c r="AU43" s="126"/>
      <c r="AV43" s="126"/>
      <c r="AW43" s="126"/>
      <c r="AX43" s="126"/>
      <c r="AY43" s="126"/>
      <c r="AZ43" s="126"/>
      <c r="BA43" s="126"/>
      <c r="BB43" s="126"/>
      <c r="BC43" s="126"/>
      <c r="BD43" s="126"/>
      <c r="BE43" s="126"/>
      <c r="BF43" s="126"/>
      <c r="BG43" s="126"/>
      <c r="BH43" s="126"/>
      <c r="BI43" s="126"/>
      <c r="BJ43" s="126"/>
      <c r="BK43" s="126"/>
      <c r="BL43" s="126"/>
      <c r="BM43" s="126"/>
      <c r="BN43" s="126"/>
      <c r="BO43" s="126"/>
      <c r="BP43" s="126"/>
      <c r="BQ43" s="126"/>
      <c r="BR43" s="126"/>
      <c r="BS43" s="126"/>
      <c r="BT43" s="126"/>
      <c r="BU43" s="126"/>
      <c r="BV43" s="126"/>
      <c r="BW43" s="126"/>
      <c r="BX43" s="126"/>
      <c r="BY43" s="126"/>
      <c r="BZ43" s="126"/>
      <c r="CA43" s="126"/>
      <c r="CB43" s="126"/>
      <c r="CC43" s="126"/>
      <c r="CD43" s="126"/>
      <c r="CE43" s="126"/>
      <c r="CF43" s="126"/>
      <c r="CG43" s="126"/>
      <c r="CH43" s="126"/>
      <c r="CI43" s="126"/>
      <c r="CJ43" s="126"/>
      <c r="CK43" s="126"/>
      <c r="CL43" s="126"/>
      <c r="CM43" s="126"/>
      <c r="CN43" s="126"/>
      <c r="CO43" s="126"/>
      <c r="CP43" s="126"/>
      <c r="CQ43" s="126"/>
    </row>
    <row r="44" spans="1:95" s="114" customFormat="1" x14ac:dyDescent="0.2">
      <c r="A44" s="570"/>
      <c r="B44" s="432" t="s">
        <v>17</v>
      </c>
      <c r="C44" s="113">
        <v>1177306.56</v>
      </c>
      <c r="D44" s="113"/>
      <c r="E44" s="113">
        <v>1337781.6000000001</v>
      </c>
      <c r="F44" s="113">
        <v>1295060.04</v>
      </c>
      <c r="G44" s="113"/>
      <c r="H44" s="113"/>
      <c r="I44" s="113"/>
      <c r="J44" s="113">
        <v>1414658.88</v>
      </c>
      <c r="K44" s="113" t="s">
        <v>146</v>
      </c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</row>
    <row r="45" spans="1:95" s="83" customFormat="1" x14ac:dyDescent="0.2">
      <c r="A45" s="570"/>
      <c r="B45" s="433" t="s">
        <v>12</v>
      </c>
      <c r="C45" s="82">
        <v>2281.11</v>
      </c>
      <c r="D45" s="82"/>
      <c r="E45" s="82">
        <v>2326.23</v>
      </c>
      <c r="F45" s="82">
        <v>2326.52</v>
      </c>
      <c r="G45" s="82"/>
      <c r="H45" s="82"/>
      <c r="I45" s="82"/>
      <c r="J45" s="82">
        <v>1998.72</v>
      </c>
      <c r="K45" s="82" t="s">
        <v>146</v>
      </c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245"/>
      <c r="AF45" s="245"/>
      <c r="AG45" s="245"/>
      <c r="AH45" s="245"/>
      <c r="AI45" s="245"/>
      <c r="AJ45" s="245"/>
      <c r="AK45" s="245"/>
      <c r="AL45" s="245"/>
      <c r="AM45" s="245"/>
      <c r="AN45" s="245"/>
      <c r="AO45" s="245"/>
      <c r="AP45" s="245"/>
      <c r="AQ45" s="245"/>
      <c r="AR45" s="245"/>
      <c r="AS45" s="245"/>
      <c r="AT45" s="245"/>
      <c r="AU45" s="245"/>
      <c r="AV45" s="245"/>
      <c r="AW45" s="245"/>
      <c r="AX45" s="245"/>
      <c r="AY45" s="245"/>
      <c r="AZ45" s="245"/>
      <c r="BA45" s="245"/>
      <c r="BB45" s="245"/>
      <c r="BC45" s="245"/>
      <c r="BD45" s="245"/>
      <c r="BE45" s="245"/>
      <c r="BF45" s="245"/>
      <c r="BG45" s="245"/>
      <c r="BH45" s="245"/>
      <c r="BI45" s="245"/>
      <c r="BJ45" s="245"/>
      <c r="BK45" s="245"/>
      <c r="BL45" s="245"/>
      <c r="BM45" s="245"/>
      <c r="BN45" s="245"/>
      <c r="BO45" s="245"/>
      <c r="BP45" s="245"/>
      <c r="BQ45" s="245"/>
      <c r="BR45" s="245"/>
      <c r="BS45" s="245"/>
      <c r="BT45" s="245"/>
      <c r="BU45" s="245"/>
      <c r="BV45" s="245"/>
      <c r="BW45" s="245"/>
      <c r="BX45" s="245"/>
      <c r="BY45" s="245"/>
      <c r="BZ45" s="245"/>
      <c r="CA45" s="245"/>
      <c r="CB45" s="245"/>
      <c r="CC45" s="245"/>
      <c r="CD45" s="245"/>
      <c r="CE45" s="245"/>
      <c r="CF45" s="245"/>
      <c r="CG45" s="245"/>
      <c r="CH45" s="245"/>
      <c r="CI45" s="245"/>
      <c r="CJ45" s="245"/>
      <c r="CK45" s="245"/>
      <c r="CL45" s="245"/>
      <c r="CM45" s="245"/>
      <c r="CN45" s="245"/>
      <c r="CO45" s="245"/>
      <c r="CP45" s="245"/>
      <c r="CQ45" s="245"/>
    </row>
    <row r="46" spans="1:95" s="245" customFormat="1" x14ac:dyDescent="0.2">
      <c r="A46" s="570"/>
      <c r="B46" s="434" t="s">
        <v>6</v>
      </c>
      <c r="C46" s="95">
        <v>2336.35</v>
      </c>
      <c r="D46" s="95"/>
      <c r="E46" s="95">
        <v>2379.92</v>
      </c>
      <c r="F46" s="95">
        <v>2359.12</v>
      </c>
      <c r="G46" s="95"/>
      <c r="H46" s="95"/>
      <c r="I46" s="95"/>
      <c r="J46" s="95">
        <v>2106</v>
      </c>
      <c r="K46" s="95" t="s">
        <v>146</v>
      </c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</row>
    <row r="47" spans="1:95" s="245" customFormat="1" x14ac:dyDescent="0.2">
      <c r="A47" s="570"/>
      <c r="B47" s="435" t="s">
        <v>13</v>
      </c>
      <c r="C47" s="95">
        <v>2331.84</v>
      </c>
      <c r="D47" s="95"/>
      <c r="E47" s="95">
        <v>2366.3200000000002</v>
      </c>
      <c r="F47" s="95">
        <v>2363.6799999999998</v>
      </c>
      <c r="G47" s="95"/>
      <c r="H47" s="95"/>
      <c r="I47" s="95"/>
      <c r="J47" s="95">
        <v>2121.84</v>
      </c>
      <c r="K47" s="95" t="s">
        <v>146</v>
      </c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</row>
    <row r="48" spans="1:95" s="103" customFormat="1" ht="13.5" thickBot="1" x14ac:dyDescent="0.25">
      <c r="A48" s="570"/>
      <c r="B48" s="436" t="s">
        <v>18</v>
      </c>
      <c r="C48" s="104">
        <v>2336.35</v>
      </c>
      <c r="D48" s="104"/>
      <c r="E48" s="104">
        <v>2379.92</v>
      </c>
      <c r="F48" s="104">
        <v>2363.6799999999998</v>
      </c>
      <c r="G48" s="104"/>
      <c r="H48" s="104"/>
      <c r="I48" s="104"/>
      <c r="J48" s="104">
        <v>2121.84</v>
      </c>
      <c r="K48" s="104" t="s">
        <v>146</v>
      </c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  <c r="AA48" s="104"/>
      <c r="AB48" s="104"/>
      <c r="AC48" s="104"/>
      <c r="AD48" s="104"/>
    </row>
    <row r="49" spans="1:95" s="28" customFormat="1" x14ac:dyDescent="0.2">
      <c r="A49" s="570"/>
      <c r="B49" s="437" t="s">
        <v>19</v>
      </c>
      <c r="C49" s="96">
        <v>518400</v>
      </c>
      <c r="D49" s="96"/>
      <c r="E49" s="96">
        <v>471230.64</v>
      </c>
      <c r="F49" s="96">
        <v>508679.28</v>
      </c>
      <c r="G49" s="96"/>
      <c r="H49" s="96"/>
      <c r="I49" s="96"/>
      <c r="J49" s="96">
        <v>372.96</v>
      </c>
      <c r="K49" s="96" t="s">
        <v>146</v>
      </c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29"/>
      <c r="BP49" s="29"/>
      <c r="BQ49" s="29"/>
      <c r="BR49" s="29"/>
      <c r="BS49" s="29"/>
      <c r="BT49" s="29"/>
      <c r="BU49" s="29"/>
      <c r="BV49" s="29"/>
      <c r="BW49" s="29"/>
      <c r="BX49" s="29"/>
      <c r="BY49" s="29"/>
      <c r="BZ49" s="29"/>
      <c r="CA49" s="29"/>
      <c r="CB49" s="29"/>
      <c r="CC49" s="29"/>
      <c r="CD49" s="29"/>
      <c r="CE49" s="29"/>
      <c r="CF49" s="29"/>
      <c r="CG49" s="29"/>
      <c r="CH49" s="29"/>
      <c r="CI49" s="29"/>
      <c r="CJ49" s="29"/>
      <c r="CK49" s="29"/>
      <c r="CL49" s="29"/>
      <c r="CM49" s="29"/>
      <c r="CN49" s="29"/>
      <c r="CO49" s="29"/>
      <c r="CP49" s="29"/>
      <c r="CQ49" s="29"/>
    </row>
    <row r="50" spans="1:95" s="29" customFormat="1" x14ac:dyDescent="0.2">
      <c r="A50" s="570"/>
      <c r="B50" s="438" t="s">
        <v>20</v>
      </c>
      <c r="C50" s="92">
        <v>346643.64</v>
      </c>
      <c r="D50" s="92"/>
      <c r="E50" s="92">
        <v>360118.36</v>
      </c>
      <c r="F50" s="92">
        <v>323278.56</v>
      </c>
      <c r="G50" s="92"/>
      <c r="H50" s="92"/>
      <c r="I50" s="92"/>
      <c r="J50" s="92">
        <v>127.44</v>
      </c>
      <c r="K50" s="92" t="s">
        <v>146</v>
      </c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2"/>
    </row>
    <row r="51" spans="1:95" s="29" customFormat="1" x14ac:dyDescent="0.2">
      <c r="A51" s="570"/>
      <c r="B51" s="439" t="s">
        <v>21</v>
      </c>
      <c r="C51" s="86">
        <v>137977.56</v>
      </c>
      <c r="D51" s="86"/>
      <c r="E51" s="86">
        <v>148504.32000000001</v>
      </c>
      <c r="F51" s="86">
        <v>126531</v>
      </c>
      <c r="G51" s="86"/>
      <c r="H51" s="86"/>
      <c r="I51" s="86"/>
      <c r="J51" s="86">
        <v>148.68</v>
      </c>
      <c r="K51" s="86" t="s">
        <v>146</v>
      </c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</row>
    <row r="52" spans="1:95" s="189" customFormat="1" ht="13.5" thickBot="1" x14ac:dyDescent="0.25">
      <c r="A52" s="570"/>
      <c r="B52" s="440" t="s">
        <v>28</v>
      </c>
      <c r="C52" s="187"/>
      <c r="D52" s="187"/>
      <c r="E52" s="187"/>
      <c r="F52" s="187"/>
      <c r="G52" s="187"/>
      <c r="H52" s="187"/>
      <c r="I52" s="187"/>
      <c r="J52" s="187">
        <v>0</v>
      </c>
      <c r="K52" s="187" t="s">
        <v>146</v>
      </c>
      <c r="L52" s="187"/>
      <c r="M52" s="187"/>
      <c r="N52" s="187"/>
      <c r="O52" s="187"/>
      <c r="P52" s="187"/>
      <c r="Q52" s="187"/>
      <c r="R52" s="187"/>
      <c r="S52" s="187"/>
      <c r="T52" s="187"/>
      <c r="U52" s="187"/>
      <c r="V52" s="187"/>
      <c r="W52" s="187"/>
      <c r="X52" s="187"/>
      <c r="Y52" s="187"/>
      <c r="Z52" s="187"/>
      <c r="AA52" s="187"/>
      <c r="AB52" s="187"/>
      <c r="AC52" s="187"/>
      <c r="AD52" s="187"/>
      <c r="AE52" s="330"/>
      <c r="AF52" s="330"/>
      <c r="AG52" s="330"/>
      <c r="AH52" s="330"/>
      <c r="AI52" s="330"/>
      <c r="AJ52" s="330"/>
      <c r="AK52" s="330"/>
      <c r="AL52" s="330"/>
      <c r="AM52" s="330"/>
      <c r="AN52" s="330"/>
      <c r="AO52" s="330"/>
      <c r="AP52" s="330"/>
      <c r="AQ52" s="330"/>
      <c r="AR52" s="330"/>
      <c r="AS52" s="330"/>
      <c r="AT52" s="330"/>
      <c r="AU52" s="330"/>
      <c r="AV52" s="330"/>
      <c r="AW52" s="330"/>
      <c r="AX52" s="330"/>
      <c r="AY52" s="330"/>
      <c r="AZ52" s="330"/>
      <c r="BA52" s="330"/>
      <c r="BB52" s="330"/>
      <c r="BC52" s="330"/>
      <c r="BD52" s="330"/>
      <c r="BE52" s="330"/>
      <c r="BF52" s="330"/>
      <c r="BG52" s="330"/>
      <c r="BH52" s="330"/>
      <c r="BI52" s="330"/>
      <c r="BJ52" s="330"/>
      <c r="BK52" s="330"/>
      <c r="BL52" s="330"/>
      <c r="BM52" s="330"/>
      <c r="BN52" s="330"/>
      <c r="BO52" s="489"/>
      <c r="BP52" s="489"/>
      <c r="BQ52" s="489"/>
      <c r="BR52" s="489"/>
      <c r="BS52" s="489"/>
      <c r="BT52" s="489"/>
      <c r="BU52" s="489"/>
      <c r="BV52" s="489"/>
      <c r="BW52" s="489"/>
      <c r="BX52" s="489"/>
      <c r="BY52" s="489"/>
      <c r="BZ52" s="489"/>
      <c r="CA52" s="489"/>
      <c r="CB52" s="489"/>
      <c r="CC52" s="489"/>
      <c r="CD52" s="489"/>
      <c r="CE52" s="489"/>
      <c r="CF52" s="489"/>
      <c r="CG52" s="489"/>
      <c r="CH52" s="489"/>
      <c r="CI52" s="489"/>
      <c r="CJ52" s="489"/>
      <c r="CK52" s="489"/>
      <c r="CL52" s="489"/>
      <c r="CM52" s="489"/>
      <c r="CN52" s="489"/>
      <c r="CO52" s="489"/>
      <c r="CP52" s="489"/>
      <c r="CQ52" s="489"/>
    </row>
    <row r="53" spans="1:95" s="8" customFormat="1" x14ac:dyDescent="0.2">
      <c r="A53" s="570"/>
      <c r="B53" s="527" t="s">
        <v>22</v>
      </c>
      <c r="C53" s="521">
        <v>82</v>
      </c>
      <c r="D53" s="84"/>
      <c r="E53" s="84">
        <v>92</v>
      </c>
      <c r="F53" s="84">
        <v>93</v>
      </c>
      <c r="G53" s="84"/>
      <c r="H53" s="84"/>
      <c r="I53" s="84"/>
      <c r="J53" s="84">
        <v>89</v>
      </c>
      <c r="K53" s="84" t="s">
        <v>146</v>
      </c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396"/>
      <c r="AF53" s="396"/>
      <c r="AG53" s="396"/>
      <c r="AH53" s="396"/>
      <c r="AI53" s="396"/>
      <c r="AJ53" s="396"/>
      <c r="AK53" s="396"/>
      <c r="AL53" s="396"/>
      <c r="AM53" s="396"/>
      <c r="AN53" s="396"/>
      <c r="AO53" s="396"/>
      <c r="AP53" s="396"/>
      <c r="AQ53" s="396"/>
      <c r="AR53" s="396"/>
      <c r="AS53" s="396"/>
      <c r="AT53" s="396"/>
      <c r="AU53" s="396"/>
      <c r="AV53" s="396"/>
      <c r="AW53" s="396"/>
      <c r="AX53" s="396"/>
      <c r="AY53" s="396"/>
      <c r="AZ53" s="396"/>
      <c r="BA53" s="396"/>
      <c r="BB53" s="396"/>
      <c r="BC53" s="396"/>
      <c r="BD53" s="396"/>
      <c r="BE53" s="396"/>
      <c r="BF53" s="396"/>
      <c r="BG53" s="396"/>
      <c r="BH53" s="396"/>
      <c r="BI53" s="396"/>
      <c r="BJ53" s="396"/>
      <c r="BK53" s="396"/>
      <c r="BL53" s="396"/>
      <c r="BM53" s="396"/>
      <c r="BN53" s="396"/>
      <c r="BO53" s="396"/>
      <c r="BP53" s="396"/>
      <c r="BQ53" s="396"/>
      <c r="BR53" s="396"/>
      <c r="BS53" s="396"/>
      <c r="BT53" s="396"/>
      <c r="BU53" s="396"/>
      <c r="BV53" s="396"/>
      <c r="BW53" s="396"/>
      <c r="BX53" s="396"/>
      <c r="BY53" s="396"/>
      <c r="BZ53" s="396"/>
      <c r="CA53" s="396"/>
      <c r="CB53" s="396"/>
      <c r="CC53" s="396"/>
      <c r="CD53" s="396"/>
      <c r="CE53" s="396"/>
      <c r="CF53" s="396"/>
      <c r="CG53" s="396"/>
      <c r="CH53" s="396"/>
      <c r="CI53" s="396"/>
      <c r="CJ53" s="396"/>
      <c r="CK53" s="396"/>
      <c r="CL53" s="396"/>
      <c r="CM53" s="396"/>
      <c r="CN53" s="396"/>
      <c r="CO53" s="396"/>
      <c r="CP53" s="396"/>
      <c r="CQ53" s="396"/>
    </row>
    <row r="54" spans="1:95" s="5" customFormat="1" x14ac:dyDescent="0.2">
      <c r="A54" s="570"/>
      <c r="B54" s="528" t="s">
        <v>73</v>
      </c>
      <c r="C54" s="174">
        <v>31</v>
      </c>
      <c r="D54" s="30"/>
      <c r="E54" s="174">
        <v>31</v>
      </c>
      <c r="F54" s="174">
        <v>30</v>
      </c>
      <c r="G54" s="174"/>
      <c r="H54" s="174"/>
      <c r="I54" s="174"/>
      <c r="J54" s="174">
        <v>31</v>
      </c>
      <c r="K54" s="174" t="s">
        <v>146</v>
      </c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</row>
    <row r="55" spans="1:95" s="173" customFormat="1" ht="4.5" customHeight="1" x14ac:dyDescent="0.2">
      <c r="A55" s="570"/>
      <c r="B55" s="529"/>
      <c r="C55" s="522"/>
      <c r="D55" s="172"/>
      <c r="E55" s="172"/>
      <c r="F55" s="172"/>
      <c r="G55" s="172"/>
      <c r="K55" s="172"/>
      <c r="L55" s="172"/>
      <c r="M55" s="172"/>
      <c r="N55" s="172"/>
      <c r="O55" s="172"/>
      <c r="P55" s="172"/>
      <c r="Q55" s="172"/>
      <c r="R55" s="172"/>
      <c r="S55" s="172"/>
      <c r="W55" s="172"/>
      <c r="X55" s="172"/>
      <c r="Y55" s="172"/>
      <c r="Z55" s="172"/>
      <c r="AA55" s="172"/>
      <c r="AB55" s="172"/>
      <c r="AC55" s="172"/>
      <c r="AD55" s="172"/>
      <c r="AE55" s="397"/>
      <c r="AF55" s="397"/>
      <c r="AG55" s="397"/>
      <c r="AH55" s="397"/>
      <c r="AI55" s="397"/>
      <c r="AJ55" s="397"/>
      <c r="AK55" s="397"/>
      <c r="AL55" s="397"/>
      <c r="AM55" s="397"/>
      <c r="AN55" s="397"/>
      <c r="AO55" s="397"/>
      <c r="AP55" s="397"/>
      <c r="AQ55" s="397"/>
      <c r="AR55" s="397"/>
      <c r="AS55" s="397"/>
      <c r="AT55" s="397"/>
      <c r="AU55" s="397"/>
      <c r="AV55" s="397"/>
      <c r="AW55" s="397"/>
      <c r="AX55" s="397"/>
      <c r="AY55" s="397"/>
      <c r="AZ55" s="397"/>
      <c r="BA55" s="397"/>
      <c r="BB55" s="397"/>
      <c r="BC55" s="397"/>
      <c r="BD55" s="397"/>
      <c r="BE55" s="397"/>
      <c r="BF55" s="397"/>
      <c r="BG55" s="397"/>
      <c r="BH55" s="397"/>
      <c r="BI55" s="397"/>
      <c r="BJ55" s="397"/>
      <c r="BK55" s="397"/>
      <c r="BL55" s="397"/>
      <c r="BM55" s="397"/>
      <c r="BN55" s="397"/>
      <c r="BO55" s="397"/>
      <c r="BP55" s="397"/>
      <c r="BQ55" s="397"/>
      <c r="BR55" s="397"/>
      <c r="BS55" s="397"/>
      <c r="BT55" s="397"/>
      <c r="BU55" s="397"/>
      <c r="BV55" s="397"/>
      <c r="BW55" s="397"/>
      <c r="BX55" s="397"/>
      <c r="BY55" s="397"/>
      <c r="BZ55" s="397"/>
      <c r="CA55" s="397"/>
      <c r="CB55" s="397"/>
      <c r="CC55" s="397"/>
      <c r="CD55" s="397"/>
      <c r="CE55" s="397"/>
      <c r="CF55" s="397"/>
      <c r="CG55" s="397"/>
      <c r="CH55" s="397"/>
      <c r="CI55" s="397"/>
      <c r="CJ55" s="397"/>
      <c r="CK55" s="397"/>
      <c r="CL55" s="397"/>
      <c r="CM55" s="397"/>
      <c r="CN55" s="397"/>
      <c r="CO55" s="397"/>
      <c r="CP55" s="397"/>
      <c r="CQ55" s="397"/>
    </row>
    <row r="56" spans="1:95" s="177" customFormat="1" x14ac:dyDescent="0.2">
      <c r="A56" s="570"/>
      <c r="B56" s="530" t="s">
        <v>74</v>
      </c>
      <c r="C56" s="523"/>
      <c r="D56" s="176"/>
      <c r="E56" s="176">
        <v>42.37</v>
      </c>
      <c r="F56" s="176">
        <v>52.33</v>
      </c>
      <c r="G56" s="176"/>
      <c r="H56" s="176"/>
      <c r="I56" s="176"/>
      <c r="J56" s="176">
        <v>52.33</v>
      </c>
      <c r="K56" s="176" t="s">
        <v>146</v>
      </c>
      <c r="L56" s="176"/>
      <c r="M56" s="176"/>
      <c r="N56" s="176"/>
      <c r="O56" s="176"/>
      <c r="P56" s="176"/>
      <c r="Q56" s="176"/>
      <c r="R56" s="176"/>
      <c r="S56" s="176"/>
      <c r="T56" s="176"/>
      <c r="U56" s="176"/>
      <c r="V56" s="176"/>
      <c r="W56" s="176"/>
      <c r="X56" s="176"/>
      <c r="Y56" s="176"/>
      <c r="Z56" s="176"/>
      <c r="AA56" s="176"/>
      <c r="AB56" s="176"/>
      <c r="AC56" s="176"/>
      <c r="AD56" s="176"/>
      <c r="AE56" s="398"/>
      <c r="AF56" s="398"/>
      <c r="AG56" s="398"/>
      <c r="AH56" s="398"/>
      <c r="AI56" s="398"/>
      <c r="AJ56" s="398"/>
      <c r="AK56" s="398"/>
      <c r="AL56" s="398"/>
      <c r="AM56" s="398"/>
      <c r="AN56" s="398"/>
      <c r="AO56" s="398"/>
      <c r="AP56" s="398"/>
      <c r="AQ56" s="398"/>
      <c r="AR56" s="398"/>
      <c r="AS56" s="398"/>
      <c r="AT56" s="398"/>
      <c r="AU56" s="398"/>
      <c r="AV56" s="398"/>
      <c r="AW56" s="398"/>
      <c r="AX56" s="398"/>
      <c r="AY56" s="398"/>
      <c r="AZ56" s="398"/>
      <c r="BA56" s="398"/>
      <c r="BB56" s="398"/>
      <c r="BC56" s="398"/>
      <c r="BD56" s="398"/>
      <c r="BE56" s="398"/>
      <c r="BF56" s="398"/>
      <c r="BG56" s="398"/>
      <c r="BH56" s="398"/>
      <c r="BI56" s="398"/>
      <c r="BJ56" s="398"/>
      <c r="BK56" s="398"/>
      <c r="BL56" s="398"/>
      <c r="BM56" s="398"/>
      <c r="BN56" s="398"/>
      <c r="BO56" s="398"/>
      <c r="BP56" s="398"/>
      <c r="BQ56" s="398"/>
      <c r="BR56" s="398"/>
      <c r="BS56" s="398"/>
      <c r="BT56" s="398"/>
      <c r="BU56" s="398"/>
      <c r="BV56" s="398"/>
      <c r="BW56" s="398"/>
      <c r="BX56" s="398"/>
      <c r="BY56" s="398"/>
      <c r="BZ56" s="398"/>
      <c r="CA56" s="398"/>
      <c r="CB56" s="398"/>
      <c r="CC56" s="398"/>
      <c r="CD56" s="398"/>
      <c r="CE56" s="398"/>
      <c r="CF56" s="398"/>
      <c r="CG56" s="398"/>
      <c r="CH56" s="398"/>
      <c r="CI56" s="398"/>
      <c r="CJ56" s="398"/>
      <c r="CK56" s="398"/>
      <c r="CL56" s="398"/>
      <c r="CM56" s="398"/>
      <c r="CN56" s="398"/>
      <c r="CO56" s="398"/>
      <c r="CP56" s="398"/>
      <c r="CQ56" s="398"/>
    </row>
    <row r="57" spans="1:95" s="185" customFormat="1" x14ac:dyDescent="0.2">
      <c r="A57" s="570"/>
      <c r="B57" s="531" t="s">
        <v>75</v>
      </c>
      <c r="C57" s="524">
        <v>1313.47</v>
      </c>
      <c r="D57" s="4">
        <v>1186</v>
      </c>
      <c r="E57" s="4">
        <f t="shared" ref="E57:I57" si="0">E54*E56</f>
        <v>1313.47</v>
      </c>
      <c r="F57" s="4">
        <f t="shared" si="0"/>
        <v>1569.8999999999999</v>
      </c>
      <c r="G57" s="4">
        <f t="shared" si="0"/>
        <v>0</v>
      </c>
      <c r="H57" s="4">
        <f t="shared" si="0"/>
        <v>0</v>
      </c>
      <c r="I57" s="4">
        <f t="shared" si="0"/>
        <v>0</v>
      </c>
      <c r="J57" s="4">
        <f t="shared" ref="J57" si="1">J54*J56</f>
        <v>1622.23</v>
      </c>
      <c r="K57" s="4" t="s">
        <v>146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</row>
    <row r="58" spans="1:95" s="31" customFormat="1" x14ac:dyDescent="0.2">
      <c r="A58" s="570"/>
      <c r="B58" s="532" t="s">
        <v>24</v>
      </c>
      <c r="C58" s="364">
        <v>2.71</v>
      </c>
      <c r="D58" s="182">
        <v>2.71</v>
      </c>
      <c r="E58" s="182">
        <v>2.71</v>
      </c>
      <c r="F58" s="182">
        <v>3.35</v>
      </c>
      <c r="G58" s="182"/>
      <c r="H58" s="182"/>
      <c r="I58" s="182"/>
      <c r="J58" s="182">
        <v>3.35</v>
      </c>
      <c r="K58" s="182" t="s">
        <v>146</v>
      </c>
      <c r="L58" s="18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  <c r="AA58" s="182"/>
      <c r="AB58" s="182"/>
      <c r="AC58" s="182"/>
      <c r="AD58" s="182"/>
    </row>
    <row r="59" spans="1:95" s="180" customFormat="1" x14ac:dyDescent="0.2">
      <c r="A59" s="570"/>
      <c r="B59" s="533" t="s">
        <v>25</v>
      </c>
      <c r="C59" s="365">
        <f t="shared" ref="C59:I59" si="2">C58*C40</f>
        <v>12195</v>
      </c>
      <c r="D59" s="179">
        <f t="shared" si="2"/>
        <v>12195</v>
      </c>
      <c r="E59" s="179">
        <f t="shared" si="2"/>
        <v>12195</v>
      </c>
      <c r="F59" s="179">
        <f t="shared" si="2"/>
        <v>15075</v>
      </c>
      <c r="G59" s="179">
        <f t="shared" si="2"/>
        <v>0</v>
      </c>
      <c r="H59" s="179">
        <f t="shared" si="2"/>
        <v>0</v>
      </c>
      <c r="I59" s="179">
        <f t="shared" si="2"/>
        <v>0</v>
      </c>
      <c r="J59" s="179">
        <f t="shared" ref="J59" si="3">J58*J40</f>
        <v>15075</v>
      </c>
      <c r="K59" s="179" t="s">
        <v>146</v>
      </c>
      <c r="L59" s="179"/>
      <c r="M59" s="179"/>
      <c r="N59" s="179"/>
      <c r="O59" s="179"/>
      <c r="P59" s="179"/>
      <c r="Q59" s="179"/>
      <c r="R59" s="179"/>
      <c r="S59" s="179"/>
      <c r="T59" s="179"/>
      <c r="U59" s="179"/>
      <c r="V59" s="179"/>
      <c r="W59" s="179"/>
      <c r="X59" s="179"/>
      <c r="Y59" s="179"/>
      <c r="Z59" s="179"/>
      <c r="AA59" s="179"/>
      <c r="AB59" s="179"/>
      <c r="AC59" s="179"/>
      <c r="AD59" s="179"/>
    </row>
    <row r="60" spans="1:95" s="31" customFormat="1" x14ac:dyDescent="0.2">
      <c r="A60" s="570"/>
      <c r="B60" s="534" t="s">
        <v>7</v>
      </c>
      <c r="C60" s="366">
        <v>5.44</v>
      </c>
      <c r="D60" s="3">
        <v>5.44</v>
      </c>
      <c r="E60" s="3">
        <v>5.44</v>
      </c>
      <c r="F60" s="3">
        <v>6.72</v>
      </c>
      <c r="G60" s="3"/>
      <c r="H60" s="3"/>
      <c r="I60" s="3"/>
      <c r="J60" s="3">
        <v>6.72</v>
      </c>
      <c r="K60" s="3" t="s">
        <v>146</v>
      </c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95" s="180" customFormat="1" x14ac:dyDescent="0.2">
      <c r="A61" s="570"/>
      <c r="B61" s="535" t="s">
        <v>10</v>
      </c>
      <c r="C61" s="365">
        <f t="shared" ref="C61:I61" si="4">C60*C40</f>
        <v>24480</v>
      </c>
      <c r="D61" s="179">
        <f t="shared" si="4"/>
        <v>24480</v>
      </c>
      <c r="E61" s="179">
        <f t="shared" si="4"/>
        <v>24480</v>
      </c>
      <c r="F61" s="179">
        <f t="shared" si="4"/>
        <v>30240</v>
      </c>
      <c r="G61" s="179">
        <f t="shared" si="4"/>
        <v>0</v>
      </c>
      <c r="H61" s="179">
        <f t="shared" si="4"/>
        <v>0</v>
      </c>
      <c r="I61" s="179">
        <f t="shared" si="4"/>
        <v>0</v>
      </c>
      <c r="J61" s="179">
        <f t="shared" ref="J61" si="5">J60*J40</f>
        <v>30240</v>
      </c>
      <c r="K61" s="179" t="s">
        <v>146</v>
      </c>
      <c r="L61" s="179"/>
      <c r="M61" s="179"/>
      <c r="N61" s="179"/>
      <c r="O61" s="179"/>
      <c r="P61" s="179"/>
      <c r="Q61" s="179"/>
      <c r="R61" s="179"/>
      <c r="S61" s="179"/>
      <c r="T61" s="179"/>
      <c r="U61" s="179"/>
      <c r="V61" s="179"/>
      <c r="W61" s="179"/>
      <c r="X61" s="179"/>
      <c r="Y61" s="179"/>
      <c r="Z61" s="179"/>
      <c r="AA61" s="179"/>
      <c r="AB61" s="179"/>
      <c r="AC61" s="179"/>
      <c r="AD61" s="179"/>
    </row>
    <row r="62" spans="1:95" s="31" customFormat="1" x14ac:dyDescent="0.2">
      <c r="A62" s="570"/>
      <c r="B62" s="534" t="s">
        <v>8</v>
      </c>
      <c r="C62" s="366">
        <v>10.31</v>
      </c>
      <c r="D62" s="3">
        <v>10.31</v>
      </c>
      <c r="E62" s="3">
        <v>10.31</v>
      </c>
      <c r="F62" s="3">
        <v>12.73</v>
      </c>
      <c r="G62" s="3"/>
      <c r="H62" s="3"/>
      <c r="I62" s="3"/>
      <c r="J62" s="3">
        <v>12.73</v>
      </c>
      <c r="K62" s="3" t="s">
        <v>146</v>
      </c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95" s="180" customFormat="1" x14ac:dyDescent="0.2">
      <c r="A63" s="570"/>
      <c r="B63" s="536" t="s">
        <v>2</v>
      </c>
      <c r="C63" s="336">
        <f t="shared" ref="C63:I63" si="6">C62*MAX(C46:C47)</f>
        <v>24087.768500000002</v>
      </c>
      <c r="D63" s="339">
        <f t="shared" si="6"/>
        <v>0</v>
      </c>
      <c r="E63" s="339">
        <f t="shared" si="6"/>
        <v>24536.975200000001</v>
      </c>
      <c r="F63" s="339">
        <f t="shared" si="6"/>
        <v>30089.646399999998</v>
      </c>
      <c r="G63" s="339">
        <f t="shared" si="6"/>
        <v>0</v>
      </c>
      <c r="H63" s="339">
        <f t="shared" si="6"/>
        <v>0</v>
      </c>
      <c r="I63" s="339">
        <f t="shared" si="6"/>
        <v>0</v>
      </c>
      <c r="J63" s="339">
        <f t="shared" ref="J63" si="7">J62*MAX(J46:J47)</f>
        <v>27011.023200000003</v>
      </c>
      <c r="K63" s="339" t="s">
        <v>146</v>
      </c>
      <c r="L63" s="339"/>
      <c r="M63" s="339"/>
      <c r="N63" s="339"/>
      <c r="O63" s="339"/>
      <c r="P63" s="339"/>
      <c r="Q63" s="339"/>
      <c r="R63" s="339"/>
      <c r="S63" s="339"/>
      <c r="T63" s="339"/>
      <c r="U63" s="339"/>
      <c r="V63" s="339"/>
      <c r="W63" s="339"/>
      <c r="X63" s="339"/>
      <c r="Y63" s="339"/>
      <c r="Z63" s="339"/>
      <c r="AA63" s="339"/>
      <c r="AB63" s="339"/>
      <c r="AC63" s="339"/>
      <c r="AD63" s="339"/>
    </row>
    <row r="64" spans="1:95" s="1" customFormat="1" x14ac:dyDescent="0.2">
      <c r="A64" s="570"/>
      <c r="B64" s="537" t="s">
        <v>163</v>
      </c>
      <c r="C64" s="525"/>
    </row>
    <row r="65" spans="1:95" s="1" customFormat="1" x14ac:dyDescent="0.2">
      <c r="A65" s="570"/>
      <c r="B65" s="537" t="s">
        <v>164</v>
      </c>
      <c r="C65" s="525"/>
    </row>
    <row r="66" spans="1:95" s="1" customFormat="1" x14ac:dyDescent="0.2">
      <c r="A66" s="570"/>
      <c r="B66" s="537" t="s">
        <v>166</v>
      </c>
      <c r="C66" s="525"/>
      <c r="J66" s="1">
        <v>10.07</v>
      </c>
    </row>
    <row r="67" spans="1:95" s="211" customFormat="1" ht="13.5" thickBot="1" x14ac:dyDescent="0.25">
      <c r="A67" s="570"/>
      <c r="B67" s="538" t="s">
        <v>165</v>
      </c>
      <c r="C67" s="526"/>
      <c r="D67" s="210"/>
      <c r="E67" s="210"/>
      <c r="F67" s="210"/>
      <c r="G67" s="210"/>
      <c r="H67" s="210"/>
      <c r="I67" s="210"/>
      <c r="J67" s="210">
        <f>J64*J65*J66</f>
        <v>0</v>
      </c>
      <c r="K67" s="210"/>
      <c r="L67" s="210"/>
      <c r="M67" s="210"/>
      <c r="N67" s="210"/>
      <c r="O67" s="210"/>
      <c r="P67" s="210"/>
      <c r="Q67" s="210"/>
      <c r="R67" s="210"/>
      <c r="S67" s="210"/>
      <c r="T67" s="210"/>
      <c r="U67" s="210"/>
      <c r="V67" s="210"/>
      <c r="W67" s="210"/>
      <c r="X67" s="210"/>
      <c r="Y67" s="210"/>
      <c r="Z67" s="210"/>
      <c r="AA67" s="210"/>
      <c r="AB67" s="210"/>
      <c r="AC67" s="210"/>
      <c r="AD67" s="210"/>
    </row>
    <row r="68" spans="1:95" s="31" customFormat="1" x14ac:dyDescent="0.2">
      <c r="A68" s="570"/>
      <c r="B68" s="446" t="s">
        <v>29</v>
      </c>
      <c r="C68" s="115">
        <v>0.13789999999999999</v>
      </c>
      <c r="D68" s="115">
        <v>0.13789999999999999</v>
      </c>
      <c r="E68" s="115">
        <v>0.13789999999999999</v>
      </c>
      <c r="F68" s="115">
        <v>0.17030000000000001</v>
      </c>
      <c r="G68" s="115"/>
      <c r="H68" s="66"/>
      <c r="I68" s="66"/>
      <c r="J68" s="66"/>
      <c r="K68" s="115" t="s">
        <v>146</v>
      </c>
      <c r="L68" s="115"/>
      <c r="M68" s="115"/>
      <c r="N68" s="115"/>
      <c r="O68" s="115"/>
      <c r="P68" s="115"/>
      <c r="Q68" s="115"/>
      <c r="R68" s="115"/>
      <c r="S68" s="115"/>
      <c r="T68" s="66"/>
      <c r="U68" s="66"/>
      <c r="V68" s="66"/>
      <c r="W68" s="115"/>
      <c r="X68" s="115"/>
      <c r="Y68" s="115"/>
      <c r="Z68" s="115"/>
      <c r="AA68" s="115"/>
      <c r="AB68" s="115"/>
      <c r="AC68" s="115"/>
      <c r="AD68" s="115"/>
    </row>
    <row r="69" spans="1:95" s="34" customFormat="1" x14ac:dyDescent="0.2">
      <c r="A69" s="570"/>
      <c r="B69" s="449" t="s">
        <v>60</v>
      </c>
      <c r="C69" s="14">
        <f>C68*C41</f>
        <v>83609.183699999994</v>
      </c>
      <c r="D69" s="14">
        <f>D68*D41</f>
        <v>0</v>
      </c>
      <c r="E69" s="14">
        <f>E68*E41</f>
        <v>87457.040496000001</v>
      </c>
      <c r="F69" s="14">
        <f>F68*F41</f>
        <v>116533.755936</v>
      </c>
      <c r="G69" s="14">
        <f>G68*G41</f>
        <v>0</v>
      </c>
      <c r="H69" s="119"/>
      <c r="I69" s="119"/>
      <c r="J69" s="119"/>
      <c r="K69" s="14" t="s">
        <v>146</v>
      </c>
      <c r="L69" s="14"/>
      <c r="M69" s="14"/>
      <c r="N69" s="14"/>
      <c r="O69" s="14"/>
      <c r="P69" s="14"/>
      <c r="Q69" s="14"/>
      <c r="R69" s="14"/>
      <c r="S69" s="14"/>
      <c r="T69" s="119"/>
      <c r="U69" s="119"/>
      <c r="V69" s="119"/>
      <c r="W69" s="14"/>
      <c r="X69" s="14"/>
      <c r="Y69" s="14"/>
      <c r="Z69" s="14"/>
      <c r="AA69" s="14"/>
      <c r="AB69" s="14"/>
      <c r="AC69" s="14"/>
      <c r="AD69" s="14"/>
    </row>
    <row r="70" spans="1:95" s="31" customFormat="1" x14ac:dyDescent="0.2">
      <c r="A70" s="570"/>
      <c r="B70" s="448" t="s">
        <v>30</v>
      </c>
      <c r="C70" s="117"/>
      <c r="D70" s="117"/>
      <c r="E70" s="117"/>
      <c r="F70" s="117"/>
      <c r="G70" s="117"/>
      <c r="H70" s="115"/>
      <c r="I70" s="115"/>
      <c r="J70" s="115">
        <v>0.19769999999999999</v>
      </c>
      <c r="K70" s="117" t="s">
        <v>146</v>
      </c>
      <c r="L70" s="117"/>
      <c r="M70" s="117"/>
      <c r="N70" s="117"/>
      <c r="O70" s="117"/>
      <c r="P70" s="117"/>
      <c r="Q70" s="117"/>
      <c r="R70" s="117"/>
      <c r="S70" s="117"/>
      <c r="T70" s="115"/>
      <c r="U70" s="115"/>
      <c r="V70" s="115"/>
      <c r="W70" s="117"/>
      <c r="X70" s="117"/>
      <c r="Y70" s="117"/>
      <c r="Z70" s="117"/>
      <c r="AA70" s="117"/>
      <c r="AB70" s="117"/>
      <c r="AC70" s="117"/>
      <c r="AD70" s="117"/>
    </row>
    <row r="71" spans="1:95" s="35" customFormat="1" x14ac:dyDescent="0.2">
      <c r="A71" s="570"/>
      <c r="B71" s="450" t="s">
        <v>61</v>
      </c>
      <c r="C71" s="118"/>
      <c r="D71" s="118"/>
      <c r="E71" s="118"/>
      <c r="F71" s="118"/>
      <c r="G71" s="118"/>
      <c r="H71" s="33">
        <f>H70*H41</f>
        <v>0</v>
      </c>
      <c r="I71" s="33">
        <f>I70*I41</f>
        <v>0</v>
      </c>
      <c r="J71" s="33">
        <f>J70*J41</f>
        <v>137212.14293999999</v>
      </c>
      <c r="K71" s="118" t="s">
        <v>146</v>
      </c>
      <c r="L71" s="118"/>
      <c r="M71" s="118"/>
      <c r="N71" s="118"/>
      <c r="O71" s="118"/>
      <c r="P71" s="118"/>
      <c r="Q71" s="118"/>
      <c r="R71" s="118"/>
      <c r="S71" s="118"/>
      <c r="T71" s="33"/>
      <c r="U71" s="33"/>
      <c r="V71" s="33"/>
      <c r="W71" s="118"/>
      <c r="X71" s="118"/>
      <c r="Y71" s="118"/>
      <c r="Z71" s="118"/>
      <c r="AA71" s="118"/>
      <c r="AB71" s="118"/>
      <c r="AC71" s="118"/>
      <c r="AD71" s="118"/>
    </row>
    <row r="72" spans="1:95" s="31" customFormat="1" x14ac:dyDescent="0.2">
      <c r="A72" s="570"/>
      <c r="B72" s="448" t="s">
        <v>31</v>
      </c>
      <c r="C72" s="115">
        <v>0.32190000000000002</v>
      </c>
      <c r="D72" s="115">
        <v>0.32190000000000002</v>
      </c>
      <c r="E72" s="115">
        <v>0.32190000000000002</v>
      </c>
      <c r="F72" s="115">
        <v>0.39750000000000002</v>
      </c>
      <c r="G72" s="115"/>
      <c r="H72" s="120"/>
      <c r="I72" s="120"/>
      <c r="J72" s="120"/>
      <c r="K72" s="115" t="s">
        <v>146</v>
      </c>
      <c r="L72" s="115"/>
      <c r="M72" s="115"/>
      <c r="N72" s="115"/>
      <c r="O72" s="115"/>
      <c r="P72" s="115"/>
      <c r="Q72" s="115"/>
      <c r="R72" s="115"/>
      <c r="S72" s="115"/>
      <c r="T72" s="120"/>
      <c r="U72" s="120"/>
      <c r="V72" s="120"/>
      <c r="W72" s="115"/>
      <c r="X72" s="115"/>
      <c r="Y72" s="115"/>
      <c r="Z72" s="115"/>
      <c r="AA72" s="115"/>
      <c r="AB72" s="115"/>
      <c r="AC72" s="115"/>
      <c r="AD72" s="115"/>
    </row>
    <row r="73" spans="1:95" s="34" customFormat="1" x14ac:dyDescent="0.2">
      <c r="A73" s="570"/>
      <c r="B73" s="449" t="s">
        <v>62</v>
      </c>
      <c r="C73" s="14">
        <f>C72*C43</f>
        <v>52381.538028000003</v>
      </c>
      <c r="D73" s="14">
        <f>D72*D43</f>
        <v>0</v>
      </c>
      <c r="E73" s="14">
        <f>E72*E43</f>
        <v>65254.628052</v>
      </c>
      <c r="F73" s="14">
        <f>F72*F43</f>
        <v>68441.5818</v>
      </c>
      <c r="G73" s="14">
        <f>G72*G43</f>
        <v>0</v>
      </c>
      <c r="H73" s="119"/>
      <c r="I73" s="119"/>
      <c r="J73" s="119"/>
      <c r="K73" s="14" t="s">
        <v>146</v>
      </c>
      <c r="L73" s="14"/>
      <c r="M73" s="14"/>
      <c r="N73" s="14"/>
      <c r="O73" s="14"/>
      <c r="P73" s="14"/>
      <c r="Q73" s="14"/>
      <c r="R73" s="14"/>
      <c r="S73" s="14"/>
      <c r="T73" s="119"/>
      <c r="U73" s="119"/>
      <c r="V73" s="119"/>
      <c r="W73" s="14"/>
      <c r="X73" s="14"/>
      <c r="Y73" s="14"/>
      <c r="Z73" s="14"/>
      <c r="AA73" s="14"/>
      <c r="AB73" s="14"/>
      <c r="AC73" s="14"/>
      <c r="AD73" s="14"/>
    </row>
    <row r="74" spans="1:95" s="31" customFormat="1" x14ac:dyDescent="0.2">
      <c r="A74" s="570"/>
      <c r="B74" s="448" t="s">
        <v>32</v>
      </c>
      <c r="C74" s="117"/>
      <c r="D74" s="117"/>
      <c r="E74" s="117"/>
      <c r="F74" s="117"/>
      <c r="G74" s="117"/>
      <c r="H74" s="1"/>
      <c r="I74" s="1"/>
      <c r="J74" s="1">
        <v>1.4238</v>
      </c>
      <c r="K74" s="117" t="s">
        <v>146</v>
      </c>
      <c r="L74" s="117"/>
      <c r="M74" s="117"/>
      <c r="N74" s="117"/>
      <c r="O74" s="117"/>
      <c r="P74" s="117"/>
      <c r="Q74" s="117"/>
      <c r="R74" s="117"/>
      <c r="S74" s="117"/>
      <c r="T74" s="1"/>
      <c r="U74" s="1"/>
      <c r="V74" s="1"/>
      <c r="W74" s="117"/>
      <c r="X74" s="117"/>
      <c r="Y74" s="117"/>
      <c r="Z74" s="117"/>
      <c r="AA74" s="117"/>
      <c r="AB74" s="117"/>
      <c r="AC74" s="117"/>
      <c r="AD74" s="117"/>
    </row>
    <row r="75" spans="1:95" s="35" customFormat="1" x14ac:dyDescent="0.2">
      <c r="A75" s="570"/>
      <c r="B75" s="450" t="s">
        <v>63</v>
      </c>
      <c r="C75" s="118"/>
      <c r="D75" s="118"/>
      <c r="E75" s="118"/>
      <c r="F75" s="118"/>
      <c r="G75" s="118"/>
      <c r="H75" s="116">
        <f>H74*H43</f>
        <v>0</v>
      </c>
      <c r="I75" s="116">
        <f>I74*I43</f>
        <v>0</v>
      </c>
      <c r="J75" s="116">
        <f>J74*J43</f>
        <v>292625.58376799995</v>
      </c>
      <c r="K75" s="118" t="s">
        <v>146</v>
      </c>
      <c r="L75" s="118"/>
      <c r="M75" s="118"/>
      <c r="N75" s="118"/>
      <c r="O75" s="118"/>
      <c r="P75" s="118"/>
      <c r="Q75" s="118"/>
      <c r="R75" s="118"/>
      <c r="S75" s="118"/>
      <c r="T75" s="116"/>
      <c r="U75" s="116"/>
      <c r="V75" s="116"/>
      <c r="W75" s="118"/>
      <c r="X75" s="118"/>
      <c r="Y75" s="118"/>
      <c r="Z75" s="118"/>
      <c r="AA75" s="118"/>
      <c r="AB75" s="118"/>
      <c r="AC75" s="118"/>
      <c r="AD75" s="118"/>
    </row>
    <row r="76" spans="1:95" s="31" customFormat="1" x14ac:dyDescent="0.2">
      <c r="A76" s="570"/>
      <c r="B76" s="448" t="s">
        <v>79</v>
      </c>
      <c r="C76" s="115">
        <v>0.19719999999999999</v>
      </c>
      <c r="D76" s="1">
        <v>0.19719999999999999</v>
      </c>
      <c r="E76" s="1">
        <v>0.19719999999999999</v>
      </c>
      <c r="F76" s="1">
        <v>0.24349999999999999</v>
      </c>
      <c r="G76" s="1"/>
      <c r="H76" s="120"/>
      <c r="I76" s="120"/>
      <c r="J76" s="120"/>
      <c r="K76" s="1" t="s">
        <v>146</v>
      </c>
      <c r="L76" s="1"/>
      <c r="M76" s="1"/>
      <c r="N76" s="1"/>
      <c r="O76" s="1"/>
      <c r="P76" s="1"/>
      <c r="Q76" s="1"/>
      <c r="R76" s="1"/>
      <c r="S76" s="1"/>
      <c r="T76" s="120"/>
      <c r="U76" s="120"/>
      <c r="V76" s="120"/>
      <c r="W76" s="1"/>
      <c r="X76" s="1"/>
      <c r="Y76" s="1"/>
      <c r="Z76" s="1"/>
      <c r="AA76" s="1"/>
      <c r="AB76" s="1"/>
      <c r="AC76" s="1"/>
      <c r="AD76" s="1"/>
    </row>
    <row r="77" spans="1:95" s="34" customFormat="1" x14ac:dyDescent="0.2">
      <c r="A77" s="570"/>
      <c r="B77" s="449" t="s">
        <v>64</v>
      </c>
      <c r="C77" s="14">
        <f>C76*C42</f>
        <v>80512.311168</v>
      </c>
      <c r="D77" s="14">
        <f>D76*D42</f>
        <v>0</v>
      </c>
      <c r="E77" s="14">
        <f>E76*E42</f>
        <v>98769.252815999993</v>
      </c>
      <c r="F77" s="14">
        <f>F76*F42</f>
        <v>106797.84354</v>
      </c>
      <c r="G77" s="14">
        <f>G76*G42</f>
        <v>0</v>
      </c>
      <c r="H77" s="121"/>
      <c r="I77" s="121"/>
      <c r="J77" s="121"/>
      <c r="K77" s="14" t="s">
        <v>146</v>
      </c>
      <c r="L77" s="14"/>
      <c r="M77" s="14"/>
      <c r="N77" s="14"/>
      <c r="O77" s="14"/>
      <c r="P77" s="14"/>
      <c r="Q77" s="14"/>
      <c r="R77" s="14"/>
      <c r="S77" s="14"/>
      <c r="T77" s="121"/>
      <c r="U77" s="121"/>
      <c r="V77" s="121"/>
      <c r="W77" s="14"/>
      <c r="X77" s="14"/>
      <c r="Y77" s="14"/>
      <c r="Z77" s="14"/>
      <c r="AA77" s="14"/>
      <c r="AB77" s="14"/>
      <c r="AC77" s="14"/>
      <c r="AD77" s="14"/>
    </row>
    <row r="78" spans="1:95" s="31" customFormat="1" x14ac:dyDescent="0.2">
      <c r="A78" s="570"/>
      <c r="B78" s="451" t="s">
        <v>33</v>
      </c>
      <c r="C78" s="117"/>
      <c r="D78" s="117"/>
      <c r="E78" s="117"/>
      <c r="F78" s="117"/>
      <c r="G78" s="117"/>
      <c r="H78" s="1"/>
      <c r="I78" s="1"/>
      <c r="J78" s="1">
        <v>0.37009999999999998</v>
      </c>
      <c r="K78" s="117" t="s">
        <v>146</v>
      </c>
      <c r="L78" s="117"/>
      <c r="M78" s="117"/>
      <c r="N78" s="117"/>
      <c r="O78" s="117"/>
      <c r="P78" s="117"/>
      <c r="Q78" s="117"/>
      <c r="R78" s="117"/>
      <c r="S78" s="117"/>
      <c r="T78" s="1"/>
      <c r="U78" s="1"/>
      <c r="V78" s="1"/>
      <c r="W78" s="117"/>
      <c r="X78" s="117"/>
      <c r="Y78" s="117"/>
      <c r="Z78" s="117"/>
      <c r="AA78" s="117"/>
      <c r="AB78" s="117"/>
      <c r="AC78" s="117"/>
      <c r="AD78" s="117"/>
    </row>
    <row r="79" spans="1:95" s="55" customFormat="1" ht="13.5" thickBot="1" x14ac:dyDescent="0.25">
      <c r="A79" s="570"/>
      <c r="B79" s="452" t="s">
        <v>65</v>
      </c>
      <c r="C79" s="125"/>
      <c r="D79" s="125"/>
      <c r="E79" s="125"/>
      <c r="F79" s="125"/>
      <c r="G79" s="125"/>
      <c r="H79" s="250">
        <f>H78*H42</f>
        <v>0</v>
      </c>
      <c r="I79" s="250">
        <f>I78*I42</f>
        <v>0</v>
      </c>
      <c r="J79" s="250">
        <f>J78*J42</f>
        <v>190635.667632</v>
      </c>
      <c r="K79" s="125" t="s">
        <v>146</v>
      </c>
      <c r="L79" s="125"/>
      <c r="M79" s="125"/>
      <c r="N79" s="125"/>
      <c r="O79" s="125"/>
      <c r="P79" s="125"/>
      <c r="Q79" s="125"/>
      <c r="R79" s="125"/>
      <c r="S79" s="125"/>
      <c r="T79" s="250"/>
      <c r="U79" s="250"/>
      <c r="V79" s="250"/>
      <c r="W79" s="125"/>
      <c r="X79" s="125"/>
      <c r="Y79" s="125"/>
      <c r="Z79" s="125"/>
      <c r="AA79" s="125"/>
      <c r="AB79" s="125"/>
      <c r="AC79" s="125"/>
      <c r="AD79" s="12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  <c r="AY79" s="35"/>
      <c r="AZ79" s="35"/>
      <c r="BA79" s="35"/>
      <c r="BB79" s="35"/>
      <c r="BC79" s="35"/>
      <c r="BD79" s="35"/>
      <c r="BE79" s="35"/>
      <c r="BF79" s="35"/>
      <c r="BG79" s="35"/>
      <c r="BH79" s="35"/>
      <c r="BI79" s="35"/>
      <c r="BJ79" s="35"/>
      <c r="BK79" s="35"/>
      <c r="BL79" s="35"/>
      <c r="BM79" s="35"/>
      <c r="BN79" s="35"/>
      <c r="BO79" s="35"/>
      <c r="BP79" s="35"/>
      <c r="BQ79" s="35"/>
      <c r="BR79" s="35"/>
      <c r="BS79" s="35"/>
      <c r="BT79" s="35"/>
      <c r="BU79" s="35"/>
      <c r="BV79" s="35"/>
      <c r="BW79" s="35"/>
      <c r="BX79" s="35"/>
      <c r="BY79" s="35"/>
      <c r="BZ79" s="35"/>
      <c r="CA79" s="35"/>
      <c r="CB79" s="35"/>
      <c r="CC79" s="35"/>
      <c r="CD79" s="35"/>
      <c r="CE79" s="35"/>
      <c r="CF79" s="35"/>
      <c r="CG79" s="35"/>
      <c r="CH79" s="35"/>
      <c r="CI79" s="35"/>
      <c r="CJ79" s="35"/>
      <c r="CK79" s="35"/>
      <c r="CL79" s="35"/>
      <c r="CM79" s="35"/>
      <c r="CN79" s="35"/>
      <c r="CO79" s="35"/>
      <c r="CP79" s="35"/>
      <c r="CQ79" s="35"/>
    </row>
    <row r="80" spans="1:95" s="126" customFormat="1" x14ac:dyDescent="0.2">
      <c r="A80" s="570"/>
      <c r="B80" s="453" t="s">
        <v>104</v>
      </c>
      <c r="C80" s="251"/>
      <c r="D80" s="251"/>
      <c r="E80" s="251"/>
      <c r="F80" s="251"/>
      <c r="G80" s="251"/>
      <c r="H80" s="86"/>
      <c r="I80" s="86"/>
      <c r="J80" s="86"/>
      <c r="K80" s="251" t="s">
        <v>146</v>
      </c>
      <c r="L80" s="251"/>
      <c r="M80" s="251"/>
      <c r="N80" s="251"/>
      <c r="O80" s="251"/>
      <c r="P80" s="251"/>
      <c r="Q80" s="251"/>
      <c r="R80" s="251"/>
      <c r="S80" s="251"/>
      <c r="T80" s="86"/>
      <c r="U80" s="86"/>
      <c r="V80" s="86"/>
      <c r="W80" s="251"/>
      <c r="X80" s="251"/>
      <c r="Y80" s="251"/>
      <c r="Z80" s="251"/>
      <c r="AA80" s="251"/>
      <c r="AB80" s="251"/>
      <c r="AC80" s="251"/>
      <c r="AD80" s="251"/>
    </row>
    <row r="81" spans="1:95" s="1" customFormat="1" x14ac:dyDescent="0.2">
      <c r="A81" s="570"/>
      <c r="B81" s="454" t="s">
        <v>105</v>
      </c>
      <c r="C81" s="31"/>
      <c r="D81" s="31"/>
      <c r="E81" s="31"/>
      <c r="F81" s="31"/>
      <c r="G81" s="31"/>
      <c r="H81" s="122"/>
      <c r="I81" s="122"/>
      <c r="J81" s="122">
        <v>5.8900000000000001E-2</v>
      </c>
      <c r="K81" s="31" t="s">
        <v>146</v>
      </c>
      <c r="L81" s="31"/>
      <c r="M81" s="31"/>
      <c r="N81" s="31"/>
      <c r="O81" s="31"/>
      <c r="P81" s="31"/>
      <c r="Q81" s="31"/>
      <c r="R81" s="31"/>
      <c r="S81" s="31"/>
      <c r="T81" s="122"/>
      <c r="U81" s="122"/>
      <c r="V81" s="122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  <c r="CB81" s="31"/>
      <c r="CC81" s="31"/>
      <c r="CD81" s="31"/>
      <c r="CE81" s="31"/>
      <c r="CF81" s="31"/>
      <c r="CG81" s="31"/>
      <c r="CH81" s="31"/>
      <c r="CI81" s="31"/>
      <c r="CJ81" s="31"/>
      <c r="CK81" s="31"/>
      <c r="CL81" s="31"/>
      <c r="CM81" s="31"/>
      <c r="CN81" s="31"/>
      <c r="CO81" s="31"/>
      <c r="CP81" s="31"/>
      <c r="CQ81" s="31"/>
    </row>
    <row r="82" spans="1:95" s="55" customFormat="1" ht="13.5" thickBot="1" x14ac:dyDescent="0.25">
      <c r="A82" s="570"/>
      <c r="B82" s="455" t="s">
        <v>106</v>
      </c>
      <c r="C82" s="125"/>
      <c r="D82" s="125"/>
      <c r="E82" s="125"/>
      <c r="F82" s="125"/>
      <c r="G82" s="125"/>
      <c r="H82" s="54">
        <f>H81*H80</f>
        <v>0</v>
      </c>
      <c r="I82" s="54">
        <f>I81*I80</f>
        <v>0</v>
      </c>
      <c r="J82" s="54">
        <f>J81*J80</f>
        <v>0</v>
      </c>
      <c r="K82" s="125" t="s">
        <v>146</v>
      </c>
      <c r="L82" s="125"/>
      <c r="M82" s="125"/>
      <c r="N82" s="125"/>
      <c r="O82" s="125"/>
      <c r="P82" s="125"/>
      <c r="Q82" s="125"/>
      <c r="R82" s="125"/>
      <c r="S82" s="125"/>
      <c r="T82" s="54"/>
      <c r="U82" s="54"/>
      <c r="V82" s="54"/>
      <c r="W82" s="125"/>
      <c r="X82" s="125"/>
      <c r="Y82" s="125"/>
      <c r="Z82" s="125"/>
      <c r="AA82" s="125"/>
      <c r="AB82" s="125"/>
      <c r="AC82" s="125"/>
      <c r="AD82" s="12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  <c r="BF82" s="35"/>
      <c r="BG82" s="35"/>
      <c r="BH82" s="35"/>
      <c r="BI82" s="35"/>
      <c r="BJ82" s="35"/>
      <c r="BK82" s="35"/>
      <c r="BL82" s="35"/>
      <c r="BM82" s="35"/>
      <c r="BN82" s="35"/>
      <c r="BO82" s="35"/>
      <c r="BP82" s="35"/>
      <c r="BQ82" s="35"/>
      <c r="BR82" s="35"/>
      <c r="BS82" s="35"/>
      <c r="BT82" s="35"/>
      <c r="BU82" s="35"/>
      <c r="BV82" s="35"/>
      <c r="BW82" s="35"/>
      <c r="BX82" s="35"/>
      <c r="BY82" s="35"/>
      <c r="BZ82" s="35"/>
      <c r="CA82" s="35"/>
      <c r="CB82" s="35"/>
      <c r="CC82" s="35"/>
      <c r="CD82" s="35"/>
      <c r="CE82" s="35"/>
      <c r="CF82" s="35"/>
      <c r="CG82" s="35"/>
      <c r="CH82" s="35"/>
      <c r="CI82" s="35"/>
      <c r="CJ82" s="35"/>
      <c r="CK82" s="35"/>
      <c r="CL82" s="35"/>
      <c r="CM82" s="35"/>
      <c r="CN82" s="35"/>
      <c r="CO82" s="35"/>
      <c r="CP82" s="35"/>
      <c r="CQ82" s="35"/>
    </row>
    <row r="83" spans="1:95" s="31" customFormat="1" ht="12" customHeight="1" x14ac:dyDescent="0.2">
      <c r="A83" s="570"/>
      <c r="B83" s="448" t="s">
        <v>9</v>
      </c>
      <c r="C83" s="1">
        <v>2.5000000000000001E-2</v>
      </c>
      <c r="D83" s="1">
        <v>2.5000000000000001E-2</v>
      </c>
      <c r="E83" s="1">
        <v>2.5000000000000001E-2</v>
      </c>
      <c r="F83" s="1">
        <v>3.09E-2</v>
      </c>
      <c r="G83" s="1"/>
      <c r="H83" s="1"/>
      <c r="I83" s="1"/>
      <c r="J83" s="1">
        <v>3.09E-2</v>
      </c>
      <c r="K83" s="1" t="s">
        <v>146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95" s="43" customFormat="1" x14ac:dyDescent="0.2">
      <c r="A84" s="570"/>
      <c r="B84" s="456" t="s">
        <v>11</v>
      </c>
      <c r="C84" s="4">
        <f t="shared" ref="C84:J84" si="8">C83*C44</f>
        <v>29432.664000000004</v>
      </c>
      <c r="D84" s="4">
        <f t="shared" si="8"/>
        <v>0</v>
      </c>
      <c r="E84" s="4">
        <f t="shared" si="8"/>
        <v>33444.54</v>
      </c>
      <c r="F84" s="4">
        <f t="shared" si="8"/>
        <v>40017.355236000003</v>
      </c>
      <c r="G84" s="4">
        <f t="shared" si="8"/>
        <v>0</v>
      </c>
      <c r="H84" s="4">
        <f t="shared" si="8"/>
        <v>0</v>
      </c>
      <c r="I84" s="264">
        <f t="shared" si="8"/>
        <v>0</v>
      </c>
      <c r="J84" s="264">
        <f t="shared" si="8"/>
        <v>43712.959391999997</v>
      </c>
      <c r="K84" s="4" t="s">
        <v>146</v>
      </c>
      <c r="L84" s="4"/>
      <c r="M84" s="4"/>
      <c r="N84" s="4"/>
      <c r="O84" s="4"/>
      <c r="P84" s="4"/>
      <c r="Q84" s="4"/>
      <c r="R84" s="4"/>
      <c r="S84" s="4"/>
      <c r="T84" s="4"/>
      <c r="U84" s="264"/>
      <c r="V84" s="264"/>
      <c r="W84" s="4"/>
      <c r="X84" s="4"/>
      <c r="Y84" s="4"/>
      <c r="Z84" s="4"/>
      <c r="AA84" s="4"/>
      <c r="AB84" s="4"/>
      <c r="AC84" s="4"/>
      <c r="AD84" s="4"/>
    </row>
    <row r="85" spans="1:95" s="31" customFormat="1" x14ac:dyDescent="0.2">
      <c r="A85" s="570"/>
      <c r="B85" s="448" t="s">
        <v>26</v>
      </c>
      <c r="C85" s="49">
        <v>1.9699999999999999E-2</v>
      </c>
      <c r="D85" s="49">
        <v>1.9699999999999999E-2</v>
      </c>
      <c r="E85" s="49">
        <v>1.9699999999999999E-2</v>
      </c>
      <c r="F85" s="49">
        <v>0.02</v>
      </c>
      <c r="G85" s="49"/>
      <c r="H85" s="49"/>
      <c r="I85" s="49"/>
      <c r="J85" s="49">
        <v>0.02</v>
      </c>
      <c r="K85" s="49" t="s">
        <v>146</v>
      </c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</row>
    <row r="86" spans="1:95" s="191" customFormat="1" x14ac:dyDescent="0.2">
      <c r="A86" s="570"/>
      <c r="B86" s="456" t="s">
        <v>27</v>
      </c>
      <c r="C86" s="129">
        <f t="shared" ref="C86:J86" si="9">C85*C44</f>
        <v>23192.939232000001</v>
      </c>
      <c r="D86" s="129">
        <f t="shared" si="9"/>
        <v>0</v>
      </c>
      <c r="E86" s="129">
        <f t="shared" si="9"/>
        <v>26354.29752</v>
      </c>
      <c r="F86" s="129">
        <f t="shared" si="9"/>
        <v>25901.200800000002</v>
      </c>
      <c r="G86" s="129">
        <f t="shared" si="9"/>
        <v>0</v>
      </c>
      <c r="H86" s="129">
        <f t="shared" si="9"/>
        <v>0</v>
      </c>
      <c r="I86" s="129">
        <f t="shared" si="9"/>
        <v>0</v>
      </c>
      <c r="J86" s="129">
        <f t="shared" si="9"/>
        <v>28293.177599999999</v>
      </c>
      <c r="K86" s="129" t="s">
        <v>146</v>
      </c>
      <c r="L86" s="129"/>
      <c r="M86" s="129"/>
      <c r="N86" s="129"/>
      <c r="O86" s="129"/>
      <c r="P86" s="129"/>
      <c r="Q86" s="129"/>
      <c r="R86" s="129"/>
      <c r="S86" s="129"/>
      <c r="T86" s="129"/>
      <c r="U86" s="129"/>
      <c r="V86" s="129"/>
      <c r="W86" s="129"/>
      <c r="X86" s="129"/>
      <c r="Y86" s="129"/>
      <c r="Z86" s="129"/>
      <c r="AA86" s="129"/>
      <c r="AB86" s="129"/>
      <c r="AC86" s="129"/>
      <c r="AD86" s="129"/>
    </row>
    <row r="87" spans="1:95" s="43" customFormat="1" x14ac:dyDescent="0.2">
      <c r="A87" s="570"/>
      <c r="B87" s="456" t="s">
        <v>4</v>
      </c>
      <c r="C87" s="93"/>
      <c r="D87" s="93"/>
      <c r="E87" s="93"/>
      <c r="F87" s="93"/>
      <c r="G87" s="93"/>
      <c r="H87" s="93"/>
      <c r="I87" s="93"/>
      <c r="J87" s="93"/>
      <c r="K87" s="93" t="s">
        <v>146</v>
      </c>
      <c r="L87" s="93"/>
      <c r="M87" s="93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93"/>
      <c r="AD87" s="93"/>
    </row>
    <row r="88" spans="1:95" s="46" customFormat="1" ht="13.5" thickBot="1" x14ac:dyDescent="0.25">
      <c r="A88" s="570"/>
      <c r="B88" s="457" t="s">
        <v>34</v>
      </c>
      <c r="C88" s="94"/>
      <c r="D88" s="94"/>
      <c r="E88" s="94"/>
      <c r="F88" s="199"/>
      <c r="G88" s="94"/>
      <c r="H88" s="94"/>
      <c r="I88" s="94"/>
      <c r="J88" s="94"/>
      <c r="K88" s="199" t="s">
        <v>146</v>
      </c>
      <c r="L88" s="199"/>
      <c r="M88" s="199"/>
      <c r="N88" s="199"/>
      <c r="O88" s="199"/>
      <c r="P88" s="199"/>
      <c r="Q88" s="199"/>
      <c r="R88" s="199"/>
      <c r="S88" s="199"/>
      <c r="T88" s="94"/>
      <c r="U88" s="94"/>
      <c r="V88" s="94"/>
      <c r="W88" s="199"/>
      <c r="X88" s="199"/>
      <c r="Y88" s="199"/>
      <c r="Z88" s="199"/>
      <c r="AA88" s="199"/>
      <c r="AB88" s="199"/>
      <c r="AC88" s="199"/>
      <c r="AD88" s="199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</row>
    <row r="89" spans="1:95" s="48" customFormat="1" ht="13.5" thickBot="1" x14ac:dyDescent="0.25">
      <c r="A89" s="570"/>
      <c r="B89" s="458" t="s">
        <v>51</v>
      </c>
      <c r="C89" s="74">
        <v>331204.77</v>
      </c>
      <c r="D89" s="74"/>
      <c r="E89" s="74">
        <v>373805.22</v>
      </c>
      <c r="F89" s="74">
        <v>434666.27</v>
      </c>
      <c r="G89" s="74"/>
      <c r="H89" s="74"/>
      <c r="I89" s="74"/>
      <c r="J89" s="420">
        <v>766427.11</v>
      </c>
      <c r="K89" s="74" t="s">
        <v>146</v>
      </c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420"/>
      <c r="W89" s="74"/>
      <c r="X89" s="74"/>
      <c r="Y89" s="74"/>
      <c r="Z89" s="74"/>
      <c r="AA89" s="74"/>
      <c r="AB89" s="74"/>
      <c r="AC89" s="74"/>
      <c r="AD89" s="74"/>
    </row>
    <row r="90" spans="1:95" s="38" customFormat="1" ht="13.5" thickBot="1" x14ac:dyDescent="0.25">
      <c r="A90" s="570"/>
      <c r="B90" s="459" t="s">
        <v>59</v>
      </c>
      <c r="C90" s="37">
        <f t="shared" ref="C90:J90" si="10">C89/C44*100</f>
        <v>28.132415230914877</v>
      </c>
      <c r="D90" s="37" t="e">
        <f t="shared" si="10"/>
        <v>#DIV/0!</v>
      </c>
      <c r="E90" s="37">
        <f t="shared" si="10"/>
        <v>27.942170829678027</v>
      </c>
      <c r="F90" s="37">
        <f t="shared" si="10"/>
        <v>33.563406836334785</v>
      </c>
      <c r="G90" s="37" t="e">
        <f t="shared" si="10"/>
        <v>#DIV/0!</v>
      </c>
      <c r="H90" s="37" t="e">
        <f t="shared" si="10"/>
        <v>#DIV/0!</v>
      </c>
      <c r="I90" s="37" t="e">
        <f t="shared" si="10"/>
        <v>#DIV/0!</v>
      </c>
      <c r="J90" s="91">
        <f t="shared" si="10"/>
        <v>54.177520873441942</v>
      </c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91"/>
      <c r="W90" s="37"/>
      <c r="X90" s="37"/>
      <c r="Y90" s="37"/>
      <c r="Z90" s="37"/>
      <c r="AA90" s="37"/>
      <c r="AB90" s="37"/>
      <c r="AC90" s="37"/>
      <c r="AD90" s="37"/>
      <c r="AE90" s="399"/>
      <c r="AF90" s="399"/>
      <c r="AG90" s="399"/>
      <c r="AH90" s="399"/>
      <c r="AI90" s="399"/>
      <c r="AJ90" s="399"/>
      <c r="AK90" s="399"/>
      <c r="AL90" s="399"/>
      <c r="AM90" s="399"/>
      <c r="AN90" s="399"/>
      <c r="AO90" s="399"/>
      <c r="AP90" s="399"/>
      <c r="AQ90" s="399"/>
      <c r="AR90" s="399"/>
      <c r="AS90" s="399"/>
      <c r="AT90" s="399"/>
      <c r="AU90" s="399"/>
      <c r="AV90" s="399"/>
      <c r="AW90" s="399"/>
      <c r="AX90" s="399"/>
      <c r="AY90" s="399"/>
      <c r="AZ90" s="399"/>
      <c r="BA90" s="399"/>
      <c r="BB90" s="399"/>
      <c r="BC90" s="399"/>
      <c r="BD90" s="399"/>
      <c r="BE90" s="399"/>
      <c r="BF90" s="399"/>
      <c r="BG90" s="399"/>
      <c r="BH90" s="399"/>
      <c r="BI90" s="399"/>
      <c r="BJ90" s="399"/>
      <c r="BK90" s="399"/>
      <c r="BL90" s="399"/>
      <c r="BM90" s="399"/>
      <c r="BN90" s="399"/>
      <c r="BO90" s="399"/>
      <c r="BP90" s="399"/>
      <c r="BQ90" s="399"/>
      <c r="BR90" s="399"/>
      <c r="BS90" s="399"/>
      <c r="BT90" s="399"/>
      <c r="BU90" s="399"/>
      <c r="BV90" s="399"/>
      <c r="BW90" s="399"/>
      <c r="BX90" s="399"/>
      <c r="BY90" s="399"/>
      <c r="BZ90" s="399"/>
      <c r="CA90" s="399"/>
      <c r="CB90" s="399"/>
      <c r="CC90" s="399"/>
      <c r="CD90" s="399"/>
      <c r="CE90" s="399"/>
      <c r="CF90" s="399"/>
      <c r="CG90" s="399"/>
      <c r="CH90" s="399"/>
      <c r="CI90" s="399"/>
      <c r="CJ90" s="399"/>
      <c r="CK90" s="399"/>
      <c r="CL90" s="399"/>
      <c r="CM90" s="399"/>
      <c r="CN90" s="399"/>
      <c r="CO90" s="399"/>
      <c r="CP90" s="399"/>
      <c r="CQ90" s="399"/>
    </row>
    <row r="91" spans="1:95" s="423" customFormat="1" ht="13.5" thickBot="1" x14ac:dyDescent="0.25">
      <c r="A91" s="570"/>
      <c r="B91" s="421" t="s">
        <v>71</v>
      </c>
      <c r="C91" s="422">
        <f t="shared" ref="C91:J91" si="11">SUM(C57,C59,C63,C61,C69,C71,C73,C75,C77,C79,C82,C84,C86,C87,C88)-C89</f>
        <v>0.10462799994274974</v>
      </c>
      <c r="D91" s="422">
        <f t="shared" si="11"/>
        <v>37861</v>
      </c>
      <c r="E91" s="422">
        <f t="shared" si="11"/>
        <v>-1.5915999945718795E-2</v>
      </c>
      <c r="F91" s="422">
        <f t="shared" si="11"/>
        <v>1.3711999985389411E-2</v>
      </c>
      <c r="G91" s="422">
        <f t="shared" si="11"/>
        <v>0</v>
      </c>
      <c r="H91" s="422">
        <f t="shared" si="11"/>
        <v>0</v>
      </c>
      <c r="I91" s="422">
        <f t="shared" si="11"/>
        <v>0</v>
      </c>
      <c r="J91" s="422">
        <f t="shared" si="11"/>
        <v>0.67453200009185821</v>
      </c>
      <c r="K91" s="422"/>
      <c r="L91" s="422"/>
      <c r="M91" s="422"/>
      <c r="N91" s="422"/>
      <c r="O91" s="422"/>
      <c r="P91" s="422"/>
      <c r="Q91" s="422"/>
      <c r="R91" s="422"/>
      <c r="S91" s="422"/>
      <c r="T91" s="422"/>
      <c r="U91" s="422"/>
      <c r="V91" s="422"/>
      <c r="W91" s="422"/>
      <c r="X91" s="422"/>
      <c r="Y91" s="422"/>
      <c r="Z91" s="422"/>
      <c r="AA91" s="422"/>
      <c r="AB91" s="422"/>
      <c r="AC91" s="422"/>
      <c r="AD91" s="422"/>
      <c r="AE91" s="103"/>
      <c r="AF91" s="103"/>
      <c r="AG91" s="103"/>
      <c r="AH91" s="103"/>
      <c r="AI91" s="103"/>
      <c r="AJ91" s="103"/>
      <c r="AK91" s="103"/>
      <c r="AL91" s="103"/>
      <c r="AM91" s="103"/>
      <c r="AN91" s="103"/>
      <c r="AO91" s="103"/>
      <c r="AP91" s="103"/>
      <c r="AQ91" s="103"/>
      <c r="AR91" s="103"/>
      <c r="AS91" s="103"/>
      <c r="AT91" s="103"/>
      <c r="AU91" s="103"/>
      <c r="AV91" s="103"/>
      <c r="AW91" s="103"/>
      <c r="AX91" s="103"/>
      <c r="AY91" s="103"/>
      <c r="AZ91" s="103"/>
      <c r="BA91" s="103"/>
      <c r="BB91" s="103"/>
      <c r="BC91" s="103"/>
      <c r="BD91" s="103"/>
      <c r="BE91" s="103"/>
      <c r="BF91" s="103"/>
      <c r="BG91" s="103"/>
      <c r="BH91" s="103"/>
      <c r="BI91" s="103"/>
      <c r="BJ91" s="103"/>
      <c r="BK91" s="103"/>
      <c r="BL91" s="103"/>
      <c r="BM91" s="103"/>
      <c r="BN91" s="103"/>
      <c r="BO91" s="103"/>
      <c r="BP91" s="103"/>
      <c r="BQ91" s="103"/>
      <c r="BR91" s="103"/>
      <c r="BS91" s="103"/>
      <c r="BT91" s="103"/>
      <c r="BU91" s="103"/>
      <c r="BV91" s="103"/>
      <c r="BW91" s="103"/>
      <c r="BX91" s="103"/>
      <c r="BY91" s="103"/>
      <c r="BZ91" s="103"/>
      <c r="CA91" s="103"/>
      <c r="CB91" s="103"/>
      <c r="CC91" s="103"/>
      <c r="CD91" s="103"/>
      <c r="CE91" s="103"/>
      <c r="CF91" s="103"/>
      <c r="CG91" s="103"/>
      <c r="CH91" s="103"/>
      <c r="CI91" s="103"/>
      <c r="CJ91" s="103"/>
      <c r="CK91" s="103"/>
      <c r="CL91" s="103"/>
      <c r="CM91" s="103"/>
      <c r="CN91" s="103"/>
      <c r="CO91" s="103"/>
      <c r="CP91" s="103"/>
      <c r="CQ91" s="103"/>
    </row>
    <row r="92" spans="1:95" s="426" customFormat="1" ht="13.5" thickBot="1" x14ac:dyDescent="0.25">
      <c r="A92" s="571"/>
      <c r="B92" s="424" t="s">
        <v>72</v>
      </c>
      <c r="C92" s="425">
        <f t="shared" ref="C92:I92" si="12">C91/C89</f>
        <v>3.1590124726388977E-7</v>
      </c>
      <c r="D92" s="425" t="e">
        <f t="shared" si="12"/>
        <v>#DIV/0!</v>
      </c>
      <c r="E92" s="425">
        <f t="shared" si="12"/>
        <v>-4.2578324469943987E-8</v>
      </c>
      <c r="F92" s="425">
        <f t="shared" si="12"/>
        <v>3.1546041024506939E-8</v>
      </c>
      <c r="G92" s="425" t="e">
        <f t="shared" si="12"/>
        <v>#DIV/0!</v>
      </c>
      <c r="H92" s="425" t="e">
        <f t="shared" si="12"/>
        <v>#DIV/0!</v>
      </c>
      <c r="I92" s="425" t="e">
        <f t="shared" si="12"/>
        <v>#DIV/0!</v>
      </c>
      <c r="J92" s="425">
        <f>J91/J89</f>
        <v>8.800993483801196E-7</v>
      </c>
      <c r="K92" s="425"/>
      <c r="L92" s="425"/>
      <c r="M92" s="425"/>
      <c r="N92" s="425"/>
      <c r="O92" s="425"/>
      <c r="P92" s="425"/>
      <c r="Q92" s="425"/>
      <c r="R92" s="425"/>
      <c r="S92" s="425"/>
      <c r="T92" s="425"/>
      <c r="U92" s="425"/>
      <c r="V92" s="425"/>
      <c r="W92" s="425"/>
      <c r="X92" s="425"/>
      <c r="Y92" s="425"/>
      <c r="Z92" s="425"/>
      <c r="AA92" s="425"/>
      <c r="AB92" s="425"/>
      <c r="AC92" s="425"/>
      <c r="AD92" s="425"/>
      <c r="AE92" s="400"/>
      <c r="AF92" s="400"/>
      <c r="AG92" s="400"/>
      <c r="AH92" s="400"/>
      <c r="AI92" s="400"/>
      <c r="AJ92" s="400"/>
      <c r="AK92" s="400"/>
      <c r="AL92" s="400"/>
      <c r="AM92" s="400"/>
      <c r="AN92" s="400"/>
      <c r="AO92" s="400"/>
      <c r="AP92" s="400"/>
      <c r="AQ92" s="400"/>
      <c r="AR92" s="400"/>
      <c r="AS92" s="400"/>
      <c r="AT92" s="400"/>
      <c r="AU92" s="400"/>
      <c r="AV92" s="400"/>
      <c r="AW92" s="400"/>
      <c r="AX92" s="400"/>
      <c r="AY92" s="400"/>
      <c r="AZ92" s="400"/>
      <c r="BA92" s="400"/>
      <c r="BB92" s="400"/>
      <c r="BC92" s="400"/>
      <c r="BD92" s="400"/>
      <c r="BE92" s="400"/>
      <c r="BF92" s="400"/>
      <c r="BG92" s="400"/>
      <c r="BH92" s="400"/>
      <c r="BI92" s="400"/>
      <c r="BJ92" s="400"/>
      <c r="BK92" s="400"/>
      <c r="BL92" s="400"/>
      <c r="BM92" s="400"/>
      <c r="BN92" s="400"/>
      <c r="BO92" s="400"/>
      <c r="BP92" s="400"/>
      <c r="BQ92" s="400"/>
      <c r="BR92" s="400"/>
      <c r="BS92" s="400"/>
      <c r="BT92" s="400"/>
      <c r="BU92" s="400"/>
      <c r="BV92" s="400"/>
      <c r="BW92" s="400"/>
      <c r="BX92" s="400"/>
      <c r="BY92" s="400"/>
      <c r="BZ92" s="400"/>
      <c r="CA92" s="400"/>
      <c r="CB92" s="400"/>
      <c r="CC92" s="400"/>
      <c r="CD92" s="400"/>
      <c r="CE92" s="400"/>
      <c r="CF92" s="400"/>
      <c r="CG92" s="400"/>
      <c r="CH92" s="400"/>
      <c r="CI92" s="400"/>
      <c r="CJ92" s="400"/>
      <c r="CK92" s="400"/>
      <c r="CL92" s="400"/>
      <c r="CM92" s="400"/>
      <c r="CN92" s="400"/>
      <c r="CO92" s="400"/>
      <c r="CP92" s="400"/>
      <c r="CQ92" s="400"/>
    </row>
    <row r="93" spans="1:95" s="370" customFormat="1" x14ac:dyDescent="0.2">
      <c r="B93" s="414"/>
      <c r="C93" s="326"/>
      <c r="D93" s="326"/>
      <c r="E93" s="326"/>
      <c r="F93" s="326"/>
      <c r="G93" s="326"/>
      <c r="H93" s="326"/>
      <c r="I93" s="326"/>
      <c r="J93" s="500"/>
      <c r="K93" s="326"/>
      <c r="L93" s="326"/>
      <c r="M93" s="326"/>
      <c r="N93" s="326"/>
      <c r="O93" s="326"/>
      <c r="P93" s="326"/>
      <c r="Q93" s="326"/>
      <c r="R93" s="326"/>
      <c r="S93" s="326"/>
      <c r="T93" s="326"/>
      <c r="U93" s="326"/>
      <c r="V93" s="500"/>
      <c r="W93" s="326"/>
      <c r="X93" s="326"/>
      <c r="Y93" s="326"/>
      <c r="Z93" s="326"/>
      <c r="AA93" s="326"/>
      <c r="AB93" s="326"/>
      <c r="AC93" s="326"/>
      <c r="AD93" s="326"/>
    </row>
    <row r="94" spans="1:95" s="416" customFormat="1" ht="13.5" thickBot="1" x14ac:dyDescent="0.25">
      <c r="B94" s="417" t="s">
        <v>168</v>
      </c>
      <c r="C94" s="418"/>
      <c r="D94" s="418"/>
      <c r="E94" s="418"/>
      <c r="F94" s="418"/>
      <c r="G94" s="418"/>
      <c r="H94" s="418"/>
      <c r="I94" s="418"/>
      <c r="J94" s="501"/>
      <c r="K94" s="418"/>
      <c r="L94" s="418"/>
      <c r="M94" s="418"/>
      <c r="N94" s="418"/>
      <c r="O94" s="418"/>
      <c r="P94" s="418"/>
      <c r="Q94" s="418"/>
      <c r="R94" s="418"/>
      <c r="S94" s="418"/>
      <c r="T94" s="418"/>
      <c r="U94" s="418"/>
      <c r="V94" s="501"/>
      <c r="W94" s="418"/>
      <c r="X94" s="418"/>
      <c r="Y94" s="418"/>
      <c r="Z94" s="418"/>
      <c r="AA94" s="418"/>
      <c r="AB94" s="418"/>
      <c r="AC94" s="418"/>
      <c r="AD94" s="418"/>
      <c r="AE94" s="370"/>
      <c r="AF94" s="370"/>
      <c r="AG94" s="370"/>
      <c r="AH94" s="370"/>
      <c r="AI94" s="370"/>
      <c r="AJ94" s="370"/>
      <c r="AK94" s="370"/>
      <c r="AL94" s="370"/>
      <c r="AM94" s="370"/>
      <c r="AN94" s="370"/>
      <c r="AO94" s="370"/>
      <c r="AP94" s="370"/>
      <c r="AQ94" s="370"/>
      <c r="AR94" s="370"/>
      <c r="AS94" s="370"/>
      <c r="AT94" s="370"/>
      <c r="AU94" s="370"/>
      <c r="AV94" s="370"/>
      <c r="AW94" s="370"/>
      <c r="AX94" s="370"/>
      <c r="AY94" s="370"/>
      <c r="AZ94" s="370"/>
      <c r="BA94" s="370"/>
      <c r="BB94" s="370"/>
      <c r="BC94" s="370"/>
      <c r="BD94" s="370"/>
      <c r="BE94" s="370"/>
      <c r="BF94" s="370"/>
      <c r="BG94" s="370"/>
      <c r="BH94" s="370"/>
      <c r="BI94" s="370"/>
      <c r="BJ94" s="370"/>
      <c r="BK94" s="370"/>
      <c r="BL94" s="370"/>
      <c r="BM94" s="370"/>
      <c r="BN94" s="370"/>
      <c r="BO94" s="370"/>
      <c r="BP94" s="370"/>
      <c r="BQ94" s="370"/>
      <c r="BR94" s="370"/>
      <c r="BS94" s="370"/>
      <c r="BT94" s="370"/>
      <c r="BU94" s="370"/>
      <c r="BV94" s="370"/>
      <c r="BW94" s="370"/>
      <c r="BX94" s="370"/>
      <c r="BY94" s="370"/>
      <c r="BZ94" s="370"/>
      <c r="CA94" s="370"/>
      <c r="CB94" s="370"/>
      <c r="CC94" s="370"/>
      <c r="CD94" s="370"/>
      <c r="CE94" s="370"/>
      <c r="CF94" s="370"/>
      <c r="CG94" s="370"/>
      <c r="CH94" s="370"/>
      <c r="CI94" s="370"/>
      <c r="CJ94" s="370"/>
      <c r="CK94" s="370"/>
      <c r="CL94" s="370"/>
      <c r="CM94" s="370"/>
      <c r="CN94" s="370"/>
      <c r="CO94" s="370"/>
      <c r="CP94" s="370"/>
      <c r="CQ94" s="370"/>
    </row>
    <row r="95" spans="1:95" s="68" customFormat="1" ht="13.5" customHeight="1" x14ac:dyDescent="0.2">
      <c r="A95" s="578" t="s">
        <v>156</v>
      </c>
      <c r="B95" s="460" t="s">
        <v>56</v>
      </c>
      <c r="AE95" s="127"/>
      <c r="AF95" s="127"/>
      <c r="AG95" s="127"/>
      <c r="AH95" s="127"/>
      <c r="AI95" s="127"/>
      <c r="AJ95" s="127"/>
      <c r="AK95" s="127"/>
      <c r="AL95" s="127"/>
      <c r="AM95" s="127"/>
      <c r="AN95" s="127"/>
      <c r="AO95" s="127"/>
      <c r="AP95" s="127"/>
      <c r="AQ95" s="127"/>
      <c r="AR95" s="127"/>
      <c r="AS95" s="127"/>
      <c r="AT95" s="127"/>
      <c r="AU95" s="127"/>
      <c r="AV95" s="127"/>
      <c r="AW95" s="127"/>
      <c r="AX95" s="127"/>
      <c r="AY95" s="127"/>
      <c r="AZ95" s="127"/>
      <c r="BA95" s="127"/>
      <c r="BB95" s="127"/>
      <c r="BC95" s="127"/>
      <c r="BD95" s="127"/>
      <c r="BE95" s="127"/>
      <c r="BF95" s="127"/>
      <c r="BG95" s="127"/>
      <c r="BH95" s="127"/>
      <c r="BI95" s="127"/>
      <c r="BJ95" s="127"/>
      <c r="BK95" s="127"/>
      <c r="BL95" s="127"/>
      <c r="BM95" s="127"/>
      <c r="BN95" s="127"/>
      <c r="BO95" s="127"/>
      <c r="BP95" s="127"/>
      <c r="BQ95" s="127"/>
      <c r="BR95" s="127"/>
      <c r="BS95" s="127"/>
      <c r="BT95" s="127"/>
      <c r="BU95" s="127"/>
      <c r="BV95" s="127"/>
      <c r="BW95" s="127"/>
      <c r="BX95" s="127"/>
      <c r="BY95" s="127"/>
      <c r="BZ95" s="127"/>
      <c r="CA95" s="127"/>
      <c r="CB95" s="127"/>
      <c r="CC95" s="127"/>
      <c r="CD95" s="127"/>
      <c r="CE95" s="127"/>
      <c r="CF95" s="127"/>
      <c r="CG95" s="127"/>
      <c r="CH95" s="127"/>
      <c r="CI95" s="127"/>
      <c r="CJ95" s="127"/>
      <c r="CK95" s="127"/>
      <c r="CL95" s="127"/>
      <c r="CM95" s="127"/>
      <c r="CN95" s="127"/>
      <c r="CO95" s="127"/>
      <c r="CP95" s="127"/>
      <c r="CQ95" s="127"/>
    </row>
    <row r="96" spans="1:95" s="76" customFormat="1" x14ac:dyDescent="0.2">
      <c r="A96" s="579"/>
      <c r="B96" s="428" t="s">
        <v>55</v>
      </c>
      <c r="C96" s="128"/>
      <c r="D96" s="128"/>
      <c r="E96" s="128"/>
      <c r="F96" s="128"/>
      <c r="G96" s="128"/>
      <c r="H96" s="128"/>
      <c r="I96" s="128"/>
      <c r="J96" s="128"/>
      <c r="K96" s="128"/>
      <c r="L96" s="128"/>
      <c r="M96" s="128"/>
      <c r="N96" s="128"/>
      <c r="O96" s="128"/>
      <c r="P96" s="12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7"/>
      <c r="AF96" s="127"/>
      <c r="AG96" s="127"/>
      <c r="AH96" s="127"/>
      <c r="AI96" s="127"/>
      <c r="AJ96" s="127"/>
      <c r="AK96" s="127"/>
      <c r="AL96" s="127"/>
      <c r="AM96" s="127"/>
      <c r="AN96" s="127"/>
      <c r="AO96" s="127"/>
      <c r="AP96" s="127"/>
      <c r="AQ96" s="127"/>
      <c r="AR96" s="127"/>
      <c r="AS96" s="127"/>
      <c r="AT96" s="127"/>
      <c r="AU96" s="127"/>
      <c r="AV96" s="127"/>
      <c r="AW96" s="127"/>
      <c r="AX96" s="127"/>
      <c r="AY96" s="127"/>
      <c r="AZ96" s="127"/>
      <c r="BA96" s="127"/>
      <c r="BB96" s="127"/>
      <c r="BC96" s="127"/>
      <c r="BD96" s="127"/>
      <c r="BE96" s="127"/>
      <c r="BF96" s="127"/>
      <c r="BG96" s="127"/>
      <c r="BH96" s="127"/>
      <c r="BI96" s="127"/>
      <c r="BJ96" s="127"/>
      <c r="BK96" s="127"/>
      <c r="BL96" s="127"/>
      <c r="BM96" s="127"/>
      <c r="BN96" s="127"/>
      <c r="BO96" s="127"/>
      <c r="BP96" s="127"/>
      <c r="BQ96" s="127"/>
      <c r="BR96" s="127"/>
      <c r="BS96" s="127"/>
      <c r="BT96" s="127"/>
      <c r="BU96" s="127"/>
      <c r="BV96" s="127"/>
      <c r="BW96" s="127"/>
      <c r="BX96" s="127"/>
      <c r="BY96" s="127"/>
      <c r="BZ96" s="127"/>
      <c r="CA96" s="127"/>
      <c r="CB96" s="127"/>
      <c r="CC96" s="127"/>
      <c r="CD96" s="127"/>
      <c r="CE96" s="127"/>
      <c r="CF96" s="127"/>
      <c r="CG96" s="127"/>
      <c r="CH96" s="127"/>
      <c r="CI96" s="127"/>
      <c r="CJ96" s="127"/>
      <c r="CK96" s="127"/>
      <c r="CL96" s="127"/>
      <c r="CM96" s="127"/>
      <c r="CN96" s="127"/>
      <c r="CO96" s="127"/>
      <c r="CP96" s="127"/>
      <c r="CQ96" s="127"/>
    </row>
    <row r="97" spans="1:95" s="77" customFormat="1" ht="12.75" customHeight="1" x14ac:dyDescent="0.2">
      <c r="A97" s="579"/>
      <c r="B97" s="429" t="s">
        <v>14</v>
      </c>
      <c r="C97" s="80"/>
      <c r="D97" s="80"/>
      <c r="E97" s="80"/>
      <c r="F97" s="80"/>
      <c r="G97" s="80"/>
      <c r="H97" s="80"/>
      <c r="I97" s="240"/>
      <c r="J97" s="24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240"/>
      <c r="V97" s="240"/>
      <c r="W97" s="80"/>
      <c r="X97" s="80"/>
      <c r="Y97" s="80"/>
      <c r="Z97" s="80"/>
      <c r="AA97" s="80"/>
      <c r="AB97" s="80"/>
      <c r="AC97" s="80"/>
      <c r="AD97" s="80"/>
      <c r="AE97" s="126"/>
      <c r="AF97" s="126"/>
      <c r="AG97" s="126"/>
      <c r="AH97" s="126"/>
      <c r="AI97" s="126"/>
      <c r="AJ97" s="126"/>
      <c r="AK97" s="126"/>
      <c r="AL97" s="126"/>
      <c r="AM97" s="126"/>
      <c r="AN97" s="126"/>
      <c r="AO97" s="126"/>
      <c r="AP97" s="126"/>
      <c r="AQ97" s="126"/>
      <c r="AR97" s="126"/>
      <c r="AS97" s="126"/>
      <c r="AT97" s="126"/>
      <c r="AU97" s="126"/>
      <c r="AV97" s="126"/>
      <c r="AW97" s="126"/>
      <c r="AX97" s="126"/>
      <c r="AY97" s="126"/>
      <c r="AZ97" s="126"/>
      <c r="BA97" s="126"/>
      <c r="BB97" s="126"/>
      <c r="BC97" s="126"/>
      <c r="BD97" s="126"/>
      <c r="BE97" s="126"/>
      <c r="BF97" s="126"/>
      <c r="BG97" s="126"/>
      <c r="BH97" s="126"/>
      <c r="BI97" s="126"/>
      <c r="BJ97" s="126"/>
      <c r="BK97" s="126"/>
      <c r="BL97" s="126"/>
      <c r="BM97" s="126"/>
      <c r="BN97" s="126"/>
      <c r="BO97" s="126"/>
      <c r="BP97" s="126"/>
      <c r="BQ97" s="126"/>
      <c r="BR97" s="126"/>
      <c r="BS97" s="126"/>
      <c r="BT97" s="126"/>
      <c r="BU97" s="126"/>
      <c r="BV97" s="126"/>
      <c r="BW97" s="126"/>
      <c r="BX97" s="126"/>
      <c r="BY97" s="126"/>
      <c r="BZ97" s="126"/>
      <c r="CA97" s="126"/>
      <c r="CB97" s="126"/>
      <c r="CC97" s="126"/>
      <c r="CD97" s="126"/>
      <c r="CE97" s="126"/>
      <c r="CF97" s="126"/>
      <c r="CG97" s="126"/>
      <c r="CH97" s="126"/>
      <c r="CI97" s="126"/>
      <c r="CJ97" s="126"/>
      <c r="CK97" s="126"/>
      <c r="CL97" s="126"/>
      <c r="CM97" s="126"/>
      <c r="CN97" s="126"/>
      <c r="CO97" s="126"/>
      <c r="CP97" s="126"/>
      <c r="CQ97" s="126"/>
    </row>
    <row r="98" spans="1:95" s="126" customFormat="1" x14ac:dyDescent="0.2">
      <c r="A98" s="579"/>
      <c r="B98" s="430" t="s">
        <v>15</v>
      </c>
      <c r="C98" s="240"/>
      <c r="D98" s="240"/>
      <c r="E98" s="240"/>
      <c r="F98" s="240"/>
      <c r="G98" s="240"/>
      <c r="H98" s="240"/>
      <c r="I98" s="240"/>
      <c r="J98" s="240"/>
      <c r="K98" s="240"/>
      <c r="L98" s="240"/>
      <c r="M98" s="240"/>
      <c r="N98" s="240"/>
      <c r="O98" s="240"/>
      <c r="P98" s="240"/>
      <c r="Q98" s="240"/>
      <c r="R98" s="240"/>
      <c r="S98" s="240"/>
      <c r="T98" s="240"/>
      <c r="U98" s="240"/>
      <c r="V98" s="240"/>
      <c r="W98" s="240"/>
      <c r="X98" s="240"/>
      <c r="Y98" s="240"/>
      <c r="Z98" s="240"/>
      <c r="AA98" s="240"/>
      <c r="AB98" s="240"/>
      <c r="AC98" s="240"/>
      <c r="AD98" s="240"/>
    </row>
    <row r="99" spans="1:95" s="243" customFormat="1" ht="12.75" customHeight="1" x14ac:dyDescent="0.2">
      <c r="A99" s="579"/>
      <c r="B99" s="431" t="s">
        <v>16</v>
      </c>
      <c r="C99" s="239"/>
      <c r="D99" s="239"/>
      <c r="E99" s="239"/>
      <c r="F99" s="239"/>
      <c r="G99" s="239"/>
      <c r="H99" s="239"/>
      <c r="I99" s="239"/>
      <c r="J99" s="239"/>
      <c r="K99" s="239"/>
      <c r="L99" s="239"/>
      <c r="M99" s="239"/>
      <c r="N99" s="239"/>
      <c r="O99" s="239"/>
      <c r="P99" s="239"/>
      <c r="Q99" s="239"/>
      <c r="R99" s="239"/>
      <c r="S99" s="239"/>
      <c r="T99" s="239"/>
      <c r="U99" s="239"/>
      <c r="V99" s="239"/>
      <c r="W99" s="239"/>
      <c r="X99" s="239"/>
      <c r="Y99" s="239"/>
      <c r="Z99" s="239"/>
      <c r="AA99" s="239"/>
      <c r="AB99" s="239"/>
      <c r="AC99" s="239"/>
      <c r="AD99" s="239"/>
      <c r="AE99" s="126"/>
      <c r="AF99" s="126"/>
      <c r="AG99" s="126"/>
      <c r="AH99" s="126"/>
      <c r="AI99" s="126"/>
      <c r="AJ99" s="126"/>
      <c r="AK99" s="126"/>
      <c r="AL99" s="126"/>
      <c r="AM99" s="126"/>
      <c r="AN99" s="126"/>
      <c r="AO99" s="126"/>
      <c r="AP99" s="126"/>
      <c r="AQ99" s="126"/>
      <c r="AR99" s="126"/>
      <c r="AS99" s="126"/>
      <c r="AT99" s="126"/>
      <c r="AU99" s="126"/>
      <c r="AV99" s="126"/>
      <c r="AW99" s="126"/>
      <c r="AX99" s="126"/>
      <c r="AY99" s="126"/>
      <c r="AZ99" s="126"/>
      <c r="BA99" s="126"/>
      <c r="BB99" s="126"/>
      <c r="BC99" s="126"/>
      <c r="BD99" s="126"/>
      <c r="BE99" s="126"/>
      <c r="BF99" s="126"/>
      <c r="BG99" s="126"/>
      <c r="BH99" s="126"/>
      <c r="BI99" s="126"/>
      <c r="BJ99" s="126"/>
      <c r="BK99" s="126"/>
      <c r="BL99" s="126"/>
      <c r="BM99" s="126"/>
      <c r="BN99" s="126"/>
      <c r="BO99" s="126"/>
      <c r="BP99" s="126"/>
      <c r="BQ99" s="126"/>
      <c r="BR99" s="126"/>
      <c r="BS99" s="126"/>
      <c r="BT99" s="126"/>
      <c r="BU99" s="126"/>
      <c r="BV99" s="126"/>
      <c r="BW99" s="126"/>
      <c r="BX99" s="126"/>
      <c r="BY99" s="126"/>
      <c r="BZ99" s="126"/>
      <c r="CA99" s="126"/>
      <c r="CB99" s="126"/>
      <c r="CC99" s="126"/>
      <c r="CD99" s="126"/>
      <c r="CE99" s="126"/>
      <c r="CF99" s="126"/>
      <c r="CG99" s="126"/>
      <c r="CH99" s="126"/>
      <c r="CI99" s="126"/>
      <c r="CJ99" s="126"/>
      <c r="CK99" s="126"/>
      <c r="CL99" s="126"/>
      <c r="CM99" s="126"/>
      <c r="CN99" s="126"/>
      <c r="CO99" s="126"/>
      <c r="CP99" s="126"/>
      <c r="CQ99" s="126"/>
    </row>
    <row r="100" spans="1:95" s="114" customFormat="1" x14ac:dyDescent="0.2">
      <c r="A100" s="579"/>
      <c r="B100" s="432" t="s">
        <v>17</v>
      </c>
      <c r="C100" s="113"/>
      <c r="D100" s="113"/>
      <c r="E100" s="113"/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/>
      <c r="AD100" s="113"/>
    </row>
    <row r="101" spans="1:95" s="83" customFormat="1" x14ac:dyDescent="0.2">
      <c r="A101" s="579"/>
      <c r="B101" s="433" t="s">
        <v>12</v>
      </c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  <c r="AB101" s="82"/>
      <c r="AC101" s="82"/>
      <c r="AD101" s="82"/>
      <c r="AE101" s="245"/>
      <c r="AF101" s="245"/>
      <c r="AG101" s="245"/>
      <c r="AH101" s="245"/>
      <c r="AI101" s="245"/>
      <c r="AJ101" s="245"/>
      <c r="AK101" s="245"/>
      <c r="AL101" s="245"/>
      <c r="AM101" s="245"/>
      <c r="AN101" s="245"/>
      <c r="AO101" s="245"/>
      <c r="AP101" s="245"/>
      <c r="AQ101" s="245"/>
      <c r="AR101" s="245"/>
      <c r="AS101" s="245"/>
      <c r="AT101" s="245"/>
      <c r="AU101" s="245"/>
      <c r="AV101" s="245"/>
      <c r="AW101" s="245"/>
      <c r="AX101" s="245"/>
      <c r="AY101" s="245"/>
      <c r="AZ101" s="245"/>
      <c r="BA101" s="245"/>
      <c r="BB101" s="245"/>
      <c r="BC101" s="245"/>
      <c r="BD101" s="245"/>
      <c r="BE101" s="245"/>
      <c r="BF101" s="245"/>
      <c r="BG101" s="245"/>
      <c r="BH101" s="245"/>
      <c r="BI101" s="245"/>
      <c r="BJ101" s="245"/>
      <c r="BK101" s="245"/>
      <c r="BL101" s="245"/>
      <c r="BM101" s="245"/>
      <c r="BN101" s="245"/>
      <c r="BO101" s="245"/>
      <c r="BP101" s="245"/>
      <c r="BQ101" s="245"/>
      <c r="BR101" s="245"/>
      <c r="BS101" s="245"/>
      <c r="BT101" s="245"/>
      <c r="BU101" s="245"/>
      <c r="BV101" s="245"/>
      <c r="BW101" s="245"/>
      <c r="BX101" s="245"/>
      <c r="BY101" s="245"/>
      <c r="BZ101" s="245"/>
      <c r="CA101" s="245"/>
      <c r="CB101" s="245"/>
      <c r="CC101" s="245"/>
      <c r="CD101" s="245"/>
      <c r="CE101" s="245"/>
      <c r="CF101" s="245"/>
      <c r="CG101" s="245"/>
      <c r="CH101" s="245"/>
      <c r="CI101" s="245"/>
      <c r="CJ101" s="245"/>
      <c r="CK101" s="245"/>
      <c r="CL101" s="245"/>
      <c r="CM101" s="245"/>
      <c r="CN101" s="245"/>
      <c r="CO101" s="245"/>
      <c r="CP101" s="245"/>
      <c r="CQ101" s="245"/>
    </row>
    <row r="102" spans="1:95" s="245" customFormat="1" x14ac:dyDescent="0.2">
      <c r="A102" s="579"/>
      <c r="B102" s="434" t="s">
        <v>6</v>
      </c>
      <c r="C102" s="95"/>
      <c r="D102" s="95"/>
      <c r="E102" s="95"/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  <c r="R102" s="95"/>
      <c r="S102" s="95"/>
      <c r="T102" s="95"/>
      <c r="U102" s="95"/>
      <c r="V102" s="95"/>
      <c r="W102" s="95"/>
      <c r="X102" s="95"/>
      <c r="Y102" s="95"/>
      <c r="Z102" s="95"/>
      <c r="AA102" s="95"/>
      <c r="AB102" s="95"/>
      <c r="AC102" s="95"/>
      <c r="AD102" s="95"/>
    </row>
    <row r="103" spans="1:95" s="245" customFormat="1" x14ac:dyDescent="0.2">
      <c r="A103" s="579"/>
      <c r="B103" s="435" t="s">
        <v>13</v>
      </c>
      <c r="C103" s="95"/>
      <c r="D103" s="95"/>
      <c r="E103" s="95"/>
      <c r="F103" s="95"/>
      <c r="G103" s="95"/>
      <c r="H103" s="16"/>
      <c r="I103" s="16"/>
      <c r="J103" s="16"/>
      <c r="K103" s="95"/>
      <c r="L103" s="95"/>
      <c r="M103" s="95"/>
      <c r="N103" s="95"/>
      <c r="O103" s="95"/>
      <c r="P103" s="95"/>
      <c r="Q103" s="95"/>
      <c r="R103" s="95"/>
      <c r="S103" s="95"/>
      <c r="T103" s="16"/>
      <c r="U103" s="16"/>
      <c r="V103" s="16"/>
      <c r="W103" s="95"/>
      <c r="X103" s="95"/>
      <c r="Y103" s="95"/>
      <c r="Z103" s="95"/>
      <c r="AA103" s="95"/>
      <c r="AB103" s="95"/>
      <c r="AC103" s="95"/>
      <c r="AD103" s="95"/>
    </row>
    <row r="104" spans="1:95" s="103" customFormat="1" ht="13.5" thickBot="1" x14ac:dyDescent="0.25">
      <c r="A104" s="579"/>
      <c r="B104" s="436" t="s">
        <v>18</v>
      </c>
      <c r="C104" s="104"/>
      <c r="D104" s="104"/>
      <c r="E104" s="104"/>
      <c r="F104" s="104"/>
      <c r="G104" s="104"/>
      <c r="H104" s="248"/>
      <c r="I104" s="248"/>
      <c r="J104" s="248"/>
      <c r="K104" s="104"/>
      <c r="L104" s="104"/>
      <c r="M104" s="104"/>
      <c r="N104" s="104"/>
      <c r="O104" s="104"/>
      <c r="P104" s="104"/>
      <c r="Q104" s="104"/>
      <c r="R104" s="104"/>
      <c r="S104" s="104"/>
      <c r="T104" s="248"/>
      <c r="U104" s="248"/>
      <c r="V104" s="248"/>
      <c r="W104" s="104"/>
      <c r="X104" s="104"/>
      <c r="Y104" s="104"/>
      <c r="Z104" s="104"/>
      <c r="AA104" s="104"/>
      <c r="AB104" s="104"/>
      <c r="AC104" s="104"/>
      <c r="AD104" s="104"/>
    </row>
    <row r="105" spans="1:95" s="28" customFormat="1" x14ac:dyDescent="0.2">
      <c r="A105" s="579"/>
      <c r="B105" s="437" t="s">
        <v>19</v>
      </c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  <c r="V105" s="96"/>
      <c r="W105" s="96"/>
      <c r="X105" s="96"/>
      <c r="Y105" s="96"/>
      <c r="Z105" s="96"/>
      <c r="AA105" s="96"/>
      <c r="AB105" s="96"/>
      <c r="AC105" s="96"/>
      <c r="AD105" s="96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  <c r="BE105" s="29"/>
      <c r="BF105" s="29"/>
      <c r="BG105" s="29"/>
      <c r="BH105" s="29"/>
      <c r="BI105" s="29"/>
      <c r="BJ105" s="29"/>
      <c r="BK105" s="29"/>
      <c r="BL105" s="29"/>
      <c r="BM105" s="29"/>
      <c r="BN105" s="29"/>
      <c r="BO105" s="29"/>
      <c r="BP105" s="29"/>
      <c r="BQ105" s="29"/>
      <c r="BR105" s="29"/>
      <c r="BS105" s="29"/>
      <c r="BT105" s="29"/>
      <c r="BU105" s="29"/>
      <c r="BV105" s="29"/>
      <c r="BW105" s="29"/>
      <c r="BX105" s="29"/>
      <c r="BY105" s="29"/>
      <c r="BZ105" s="29"/>
      <c r="CA105" s="29"/>
      <c r="CB105" s="29"/>
      <c r="CC105" s="29"/>
      <c r="CD105" s="29"/>
      <c r="CE105" s="29"/>
      <c r="CF105" s="29"/>
      <c r="CG105" s="29"/>
      <c r="CH105" s="29"/>
      <c r="CI105" s="29"/>
      <c r="CJ105" s="29"/>
      <c r="CK105" s="29"/>
      <c r="CL105" s="29"/>
      <c r="CM105" s="29"/>
      <c r="CN105" s="29"/>
      <c r="CO105" s="29"/>
      <c r="CP105" s="29"/>
      <c r="CQ105" s="29"/>
    </row>
    <row r="106" spans="1:95" s="29" customFormat="1" x14ac:dyDescent="0.2">
      <c r="A106" s="579"/>
      <c r="B106" s="438" t="s">
        <v>20</v>
      </c>
      <c r="C106" s="92"/>
      <c r="D106" s="92"/>
      <c r="E106" s="92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  <c r="Z106" s="92"/>
      <c r="AA106" s="92"/>
      <c r="AB106" s="92"/>
      <c r="AC106" s="92"/>
      <c r="AD106" s="92"/>
    </row>
    <row r="107" spans="1:95" s="29" customFormat="1" x14ac:dyDescent="0.2">
      <c r="A107" s="579"/>
      <c r="B107" s="439" t="s">
        <v>21</v>
      </c>
      <c r="C107" s="86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  <c r="AA107" s="86"/>
      <c r="AB107" s="86"/>
      <c r="AC107" s="86"/>
      <c r="AD107" s="86"/>
    </row>
    <row r="108" spans="1:95" s="189" customFormat="1" ht="13.5" thickBot="1" x14ac:dyDescent="0.25">
      <c r="A108" s="579"/>
      <c r="B108" s="440" t="s">
        <v>28</v>
      </c>
      <c r="C108" s="187"/>
      <c r="D108" s="187"/>
      <c r="E108" s="187"/>
      <c r="F108" s="187"/>
      <c r="G108" s="187"/>
      <c r="H108" s="187"/>
      <c r="I108" s="187"/>
      <c r="J108" s="187"/>
      <c r="K108" s="187"/>
      <c r="L108" s="187"/>
      <c r="M108" s="187"/>
      <c r="N108" s="187"/>
      <c r="O108" s="187"/>
      <c r="P108" s="187"/>
      <c r="Q108" s="187"/>
      <c r="R108" s="187"/>
      <c r="S108" s="187"/>
      <c r="T108" s="187"/>
      <c r="U108" s="187"/>
      <c r="V108" s="187"/>
      <c r="W108" s="187"/>
      <c r="X108" s="187"/>
      <c r="Y108" s="187"/>
      <c r="Z108" s="187"/>
      <c r="AA108" s="187"/>
      <c r="AB108" s="187"/>
      <c r="AC108" s="187"/>
      <c r="AD108" s="187"/>
      <c r="AE108" s="330"/>
      <c r="AF108" s="330"/>
      <c r="AG108" s="330"/>
      <c r="AH108" s="330"/>
      <c r="AI108" s="330"/>
      <c r="AJ108" s="330"/>
      <c r="AK108" s="330"/>
      <c r="AL108" s="330"/>
      <c r="AM108" s="330"/>
      <c r="AN108" s="330"/>
      <c r="AO108" s="330"/>
      <c r="AP108" s="330"/>
      <c r="AQ108" s="330"/>
      <c r="AR108" s="330"/>
      <c r="AS108" s="330"/>
      <c r="AT108" s="330"/>
      <c r="AU108" s="330"/>
      <c r="AV108" s="330"/>
      <c r="AW108" s="330"/>
      <c r="AX108" s="330"/>
      <c r="AY108" s="330"/>
      <c r="AZ108" s="330"/>
      <c r="BA108" s="330"/>
      <c r="BB108" s="330"/>
      <c r="BC108" s="330"/>
      <c r="BD108" s="330"/>
      <c r="BE108" s="330"/>
      <c r="BF108" s="330"/>
      <c r="BG108" s="330"/>
      <c r="BH108" s="330"/>
      <c r="BI108" s="330"/>
      <c r="BJ108" s="330"/>
      <c r="BK108" s="330"/>
      <c r="BL108" s="330"/>
      <c r="BM108" s="330"/>
      <c r="BN108" s="330"/>
      <c r="BO108" s="489"/>
      <c r="BP108" s="489"/>
      <c r="BQ108" s="489"/>
      <c r="BR108" s="489"/>
      <c r="BS108" s="489"/>
      <c r="BT108" s="489"/>
      <c r="BU108" s="489"/>
      <c r="BV108" s="489"/>
      <c r="BW108" s="489"/>
      <c r="BX108" s="489"/>
      <c r="BY108" s="489"/>
      <c r="BZ108" s="489"/>
      <c r="CA108" s="489"/>
      <c r="CB108" s="489"/>
      <c r="CC108" s="489"/>
      <c r="CD108" s="489"/>
      <c r="CE108" s="489"/>
      <c r="CF108" s="489"/>
      <c r="CG108" s="489"/>
      <c r="CH108" s="489"/>
      <c r="CI108" s="489"/>
      <c r="CJ108" s="489"/>
      <c r="CK108" s="489"/>
      <c r="CL108" s="489"/>
      <c r="CM108" s="489"/>
      <c r="CN108" s="489"/>
      <c r="CO108" s="489"/>
      <c r="CP108" s="489"/>
      <c r="CQ108" s="489"/>
    </row>
    <row r="109" spans="1:95" s="8" customFormat="1" x14ac:dyDescent="0.2">
      <c r="A109" s="579"/>
      <c r="B109" s="441" t="s">
        <v>22</v>
      </c>
      <c r="C109" s="84"/>
      <c r="D109" s="84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  <c r="AC109" s="84"/>
      <c r="AD109" s="84"/>
      <c r="AE109" s="396"/>
      <c r="AF109" s="396"/>
      <c r="AG109" s="396"/>
      <c r="AH109" s="396"/>
      <c r="AI109" s="396"/>
      <c r="AJ109" s="396"/>
      <c r="AK109" s="396"/>
      <c r="AL109" s="396"/>
      <c r="AM109" s="396"/>
      <c r="AN109" s="396"/>
      <c r="AO109" s="396"/>
      <c r="AP109" s="396"/>
      <c r="AQ109" s="396"/>
      <c r="AR109" s="396"/>
      <c r="AS109" s="396"/>
      <c r="AT109" s="396"/>
      <c r="AU109" s="396"/>
      <c r="AV109" s="396"/>
      <c r="AW109" s="396"/>
      <c r="AX109" s="396"/>
      <c r="AY109" s="396"/>
      <c r="AZ109" s="396"/>
      <c r="BA109" s="396"/>
      <c r="BB109" s="396"/>
      <c r="BC109" s="396"/>
      <c r="BD109" s="396"/>
      <c r="BE109" s="396"/>
      <c r="BF109" s="396"/>
      <c r="BG109" s="396"/>
      <c r="BH109" s="396"/>
      <c r="BI109" s="396"/>
      <c r="BJ109" s="396"/>
      <c r="BK109" s="396"/>
      <c r="BL109" s="396"/>
      <c r="BM109" s="396"/>
      <c r="BN109" s="396"/>
      <c r="BO109" s="396"/>
      <c r="BP109" s="396"/>
      <c r="BQ109" s="396"/>
      <c r="BR109" s="396"/>
      <c r="BS109" s="396"/>
      <c r="BT109" s="396"/>
      <c r="BU109" s="396"/>
      <c r="BV109" s="396"/>
      <c r="BW109" s="396"/>
      <c r="BX109" s="396"/>
      <c r="BY109" s="396"/>
      <c r="BZ109" s="396"/>
      <c r="CA109" s="396"/>
      <c r="CB109" s="396"/>
      <c r="CC109" s="396"/>
      <c r="CD109" s="396"/>
      <c r="CE109" s="396"/>
      <c r="CF109" s="396"/>
      <c r="CG109" s="396"/>
      <c r="CH109" s="396"/>
      <c r="CI109" s="396"/>
      <c r="CJ109" s="396"/>
      <c r="CK109" s="396"/>
      <c r="CL109" s="396"/>
      <c r="CM109" s="396"/>
      <c r="CN109" s="396"/>
      <c r="CO109" s="396"/>
      <c r="CP109" s="396"/>
      <c r="CQ109" s="396"/>
    </row>
    <row r="110" spans="1:95" s="5" customFormat="1" x14ac:dyDescent="0.2">
      <c r="A110" s="579"/>
      <c r="B110" s="442" t="s">
        <v>73</v>
      </c>
      <c r="C110" s="30"/>
      <c r="D110" s="30"/>
      <c r="E110" s="174"/>
      <c r="F110" s="174"/>
      <c r="G110" s="174"/>
      <c r="H110" s="174"/>
      <c r="I110" s="174"/>
      <c r="J110" s="174"/>
      <c r="K110" s="174"/>
      <c r="L110" s="174"/>
      <c r="M110" s="174"/>
      <c r="N110" s="174"/>
      <c r="O110" s="174"/>
      <c r="P110" s="174"/>
      <c r="Q110" s="174"/>
      <c r="R110" s="174"/>
      <c r="S110" s="174"/>
      <c r="T110" s="174"/>
      <c r="U110" s="174"/>
      <c r="V110" s="174"/>
      <c r="W110" s="174"/>
      <c r="X110" s="174"/>
      <c r="Y110" s="174"/>
      <c r="Z110" s="174"/>
      <c r="AA110" s="174"/>
      <c r="AB110" s="174"/>
      <c r="AC110" s="174"/>
      <c r="AD110" s="174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</row>
    <row r="111" spans="1:95" s="173" customFormat="1" ht="4.5" customHeight="1" x14ac:dyDescent="0.2">
      <c r="A111" s="579"/>
      <c r="B111" s="443"/>
      <c r="C111" s="172"/>
      <c r="D111" s="172"/>
      <c r="E111" s="172"/>
      <c r="F111" s="172"/>
      <c r="G111" s="172"/>
      <c r="K111" s="172"/>
      <c r="L111" s="172"/>
      <c r="M111" s="172"/>
      <c r="N111" s="172"/>
      <c r="O111" s="172"/>
      <c r="P111" s="172"/>
      <c r="Q111" s="172"/>
      <c r="R111" s="172"/>
      <c r="S111" s="172"/>
      <c r="W111" s="172"/>
      <c r="X111" s="172"/>
      <c r="Y111" s="172"/>
      <c r="Z111" s="172"/>
      <c r="AA111" s="172"/>
      <c r="AB111" s="172"/>
      <c r="AC111" s="172"/>
      <c r="AD111" s="172"/>
      <c r="AE111" s="397"/>
      <c r="AF111" s="397"/>
      <c r="AG111" s="397"/>
      <c r="AH111" s="397"/>
      <c r="AI111" s="397"/>
      <c r="AJ111" s="397"/>
      <c r="AK111" s="397"/>
      <c r="AL111" s="397"/>
      <c r="AM111" s="397"/>
      <c r="AN111" s="397"/>
      <c r="AO111" s="397"/>
      <c r="AP111" s="397"/>
      <c r="AQ111" s="397"/>
      <c r="AR111" s="397"/>
      <c r="AS111" s="397"/>
      <c r="AT111" s="397"/>
      <c r="AU111" s="397"/>
      <c r="AV111" s="397"/>
      <c r="AW111" s="397"/>
      <c r="AX111" s="397"/>
      <c r="AY111" s="397"/>
      <c r="AZ111" s="397"/>
      <c r="BA111" s="397"/>
      <c r="BB111" s="397"/>
      <c r="BC111" s="397"/>
      <c r="BD111" s="397"/>
      <c r="BE111" s="397"/>
      <c r="BF111" s="397"/>
      <c r="BG111" s="397"/>
      <c r="BH111" s="397"/>
      <c r="BI111" s="397"/>
      <c r="BJ111" s="397"/>
      <c r="BK111" s="397"/>
      <c r="BL111" s="397"/>
      <c r="BM111" s="397"/>
      <c r="BN111" s="397"/>
      <c r="BO111" s="397"/>
      <c r="BP111" s="397"/>
      <c r="BQ111" s="397"/>
      <c r="BR111" s="397"/>
      <c r="BS111" s="397"/>
      <c r="BT111" s="397"/>
      <c r="BU111" s="397"/>
      <c r="BV111" s="397"/>
      <c r="BW111" s="397"/>
      <c r="BX111" s="397"/>
      <c r="BY111" s="397"/>
      <c r="BZ111" s="397"/>
      <c r="CA111" s="397"/>
      <c r="CB111" s="397"/>
      <c r="CC111" s="397"/>
      <c r="CD111" s="397"/>
      <c r="CE111" s="397"/>
      <c r="CF111" s="397"/>
      <c r="CG111" s="397"/>
      <c r="CH111" s="397"/>
      <c r="CI111" s="397"/>
      <c r="CJ111" s="397"/>
      <c r="CK111" s="397"/>
      <c r="CL111" s="397"/>
      <c r="CM111" s="397"/>
      <c r="CN111" s="397"/>
      <c r="CO111" s="397"/>
      <c r="CP111" s="397"/>
      <c r="CQ111" s="397"/>
    </row>
    <row r="112" spans="1:95" s="177" customFormat="1" x14ac:dyDescent="0.2">
      <c r="A112" s="579"/>
      <c r="B112" s="444" t="s">
        <v>74</v>
      </c>
      <c r="C112" s="176">
        <v>42.37</v>
      </c>
      <c r="D112" s="176">
        <v>42.37</v>
      </c>
      <c r="E112" s="176">
        <v>42.37</v>
      </c>
      <c r="F112" s="176">
        <f>F169</f>
        <v>1569.8999999999999</v>
      </c>
      <c r="G112" s="176"/>
      <c r="H112" s="176"/>
      <c r="I112" s="176"/>
      <c r="J112" s="176">
        <f>J169</f>
        <v>1622.23</v>
      </c>
      <c r="K112" s="176"/>
      <c r="L112" s="176"/>
      <c r="M112" s="176"/>
      <c r="N112" s="176"/>
      <c r="O112" s="176"/>
      <c r="P112" s="176"/>
      <c r="Q112" s="176"/>
      <c r="R112" s="176"/>
      <c r="S112" s="176"/>
      <c r="T112" s="176"/>
      <c r="U112" s="176"/>
      <c r="V112" s="176"/>
      <c r="W112" s="176"/>
      <c r="X112" s="176"/>
      <c r="Y112" s="176"/>
      <c r="Z112" s="176"/>
      <c r="AA112" s="176"/>
      <c r="AB112" s="176"/>
      <c r="AC112" s="176"/>
      <c r="AD112" s="176"/>
      <c r="AE112" s="398"/>
      <c r="AF112" s="398"/>
      <c r="AG112" s="398"/>
      <c r="AH112" s="398"/>
      <c r="AI112" s="398"/>
      <c r="AJ112" s="398"/>
      <c r="AK112" s="398"/>
      <c r="AL112" s="398"/>
      <c r="AM112" s="398"/>
      <c r="AN112" s="398"/>
      <c r="AO112" s="398"/>
      <c r="AP112" s="398"/>
      <c r="AQ112" s="398"/>
      <c r="AR112" s="398"/>
      <c r="AS112" s="398"/>
      <c r="AT112" s="398"/>
      <c r="AU112" s="398"/>
      <c r="AV112" s="398"/>
      <c r="AW112" s="398"/>
      <c r="AX112" s="398"/>
      <c r="AY112" s="398"/>
      <c r="AZ112" s="398"/>
      <c r="BA112" s="398"/>
      <c r="BB112" s="398"/>
      <c r="BC112" s="398"/>
      <c r="BD112" s="398"/>
      <c r="BE112" s="398"/>
      <c r="BF112" s="398"/>
      <c r="BG112" s="398"/>
      <c r="BH112" s="398"/>
      <c r="BI112" s="398"/>
      <c r="BJ112" s="398"/>
      <c r="BK112" s="398"/>
      <c r="BL112" s="398"/>
      <c r="BM112" s="398"/>
      <c r="BN112" s="398"/>
      <c r="BO112" s="398"/>
      <c r="BP112" s="398"/>
      <c r="BQ112" s="398"/>
      <c r="BR112" s="398"/>
      <c r="BS112" s="398"/>
      <c r="BT112" s="398"/>
      <c r="BU112" s="398"/>
      <c r="BV112" s="398"/>
      <c r="BW112" s="398"/>
      <c r="BX112" s="398"/>
      <c r="BY112" s="398"/>
      <c r="BZ112" s="398"/>
      <c r="CA112" s="398"/>
      <c r="CB112" s="398"/>
      <c r="CC112" s="398"/>
      <c r="CD112" s="398"/>
      <c r="CE112" s="398"/>
      <c r="CF112" s="398"/>
      <c r="CG112" s="398"/>
      <c r="CH112" s="398"/>
      <c r="CI112" s="398"/>
      <c r="CJ112" s="398"/>
      <c r="CK112" s="398"/>
      <c r="CL112" s="398"/>
      <c r="CM112" s="398"/>
      <c r="CN112" s="398"/>
      <c r="CO112" s="398"/>
      <c r="CP112" s="398"/>
      <c r="CQ112" s="398"/>
    </row>
    <row r="113" spans="1:95" s="185" customFormat="1" x14ac:dyDescent="0.2">
      <c r="A113" s="579"/>
      <c r="B113" s="445" t="s">
        <v>75</v>
      </c>
      <c r="C113" s="4">
        <f t="shared" ref="C113:J113" si="13">C110*C112</f>
        <v>0</v>
      </c>
      <c r="D113" s="4">
        <f t="shared" si="13"/>
        <v>0</v>
      </c>
      <c r="E113" s="4">
        <f t="shared" si="13"/>
        <v>0</v>
      </c>
      <c r="F113" s="4">
        <f t="shared" si="13"/>
        <v>0</v>
      </c>
      <c r="G113" s="4">
        <f t="shared" si="13"/>
        <v>0</v>
      </c>
      <c r="H113" s="4">
        <f t="shared" si="13"/>
        <v>0</v>
      </c>
      <c r="I113" s="4">
        <f t="shared" si="13"/>
        <v>0</v>
      </c>
      <c r="J113" s="4">
        <f t="shared" si="13"/>
        <v>0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</row>
    <row r="114" spans="1:95" s="31" customFormat="1" x14ac:dyDescent="0.2">
      <c r="A114" s="579"/>
      <c r="B114" s="446" t="s">
        <v>24</v>
      </c>
      <c r="C114" s="182">
        <v>2.71</v>
      </c>
      <c r="D114" s="182">
        <v>2.71</v>
      </c>
      <c r="E114" s="182">
        <v>2.71</v>
      </c>
      <c r="F114" s="182">
        <f>F171</f>
        <v>72377.855500000005</v>
      </c>
      <c r="G114" s="182"/>
      <c r="H114" s="182"/>
      <c r="I114" s="182"/>
      <c r="J114" s="182">
        <f>J171</f>
        <v>65954.8</v>
      </c>
      <c r="K114" s="182"/>
      <c r="L114" s="182"/>
      <c r="M114" s="182"/>
      <c r="N114" s="182"/>
      <c r="O114" s="182"/>
      <c r="P114" s="182"/>
      <c r="Q114" s="182"/>
      <c r="R114" s="182"/>
      <c r="S114" s="182"/>
      <c r="T114" s="182"/>
      <c r="U114" s="182"/>
      <c r="V114" s="182"/>
      <c r="W114" s="182"/>
      <c r="X114" s="182"/>
      <c r="Y114" s="182"/>
      <c r="Z114" s="182"/>
      <c r="AA114" s="182"/>
      <c r="AB114" s="182"/>
      <c r="AC114" s="182"/>
      <c r="AD114" s="182"/>
    </row>
    <row r="115" spans="1:95" s="180" customFormat="1" x14ac:dyDescent="0.2">
      <c r="A115" s="579"/>
      <c r="B115" s="447" t="s">
        <v>25</v>
      </c>
      <c r="C115" s="179">
        <f t="shared" ref="C115:J115" si="14">C114*C96</f>
        <v>0</v>
      </c>
      <c r="D115" s="179">
        <f t="shared" si="14"/>
        <v>0</v>
      </c>
      <c r="E115" s="179">
        <f t="shared" si="14"/>
        <v>0</v>
      </c>
      <c r="F115" s="179">
        <f t="shared" si="14"/>
        <v>0</v>
      </c>
      <c r="G115" s="179">
        <f t="shared" si="14"/>
        <v>0</v>
      </c>
      <c r="H115" s="179">
        <f t="shared" si="14"/>
        <v>0</v>
      </c>
      <c r="I115" s="179">
        <f t="shared" si="14"/>
        <v>0</v>
      </c>
      <c r="J115" s="179">
        <f t="shared" si="14"/>
        <v>0</v>
      </c>
      <c r="K115" s="179"/>
      <c r="L115" s="179"/>
      <c r="M115" s="179"/>
      <c r="N115" s="179"/>
      <c r="O115" s="179"/>
      <c r="P115" s="179"/>
      <c r="Q115" s="179"/>
      <c r="R115" s="179"/>
      <c r="S115" s="179"/>
      <c r="T115" s="179"/>
      <c r="U115" s="179"/>
      <c r="V115" s="179"/>
      <c r="W115" s="179"/>
      <c r="X115" s="179"/>
      <c r="Y115" s="179"/>
      <c r="Z115" s="179"/>
      <c r="AA115" s="179"/>
      <c r="AB115" s="179"/>
      <c r="AC115" s="179"/>
      <c r="AD115" s="179"/>
    </row>
    <row r="116" spans="1:95" s="31" customFormat="1" x14ac:dyDescent="0.2">
      <c r="A116" s="579"/>
      <c r="B116" s="448" t="s">
        <v>7</v>
      </c>
      <c r="C116" s="3">
        <v>5.44</v>
      </c>
      <c r="D116" s="3">
        <v>5.44</v>
      </c>
      <c r="E116" s="3">
        <v>5.44</v>
      </c>
      <c r="F116" s="3">
        <f>F173</f>
        <v>145187.81760000001</v>
      </c>
      <c r="G116" s="3"/>
      <c r="H116" s="3"/>
      <c r="I116" s="3"/>
      <c r="J116" s="3">
        <f>J173</f>
        <v>132303.35999999999</v>
      </c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spans="1:95" s="180" customFormat="1" x14ac:dyDescent="0.2">
      <c r="A117" s="579"/>
      <c r="B117" s="447" t="s">
        <v>10</v>
      </c>
      <c r="C117" s="179">
        <f t="shared" ref="C117:J117" si="15">C116*C96</f>
        <v>0</v>
      </c>
      <c r="D117" s="179">
        <f t="shared" si="15"/>
        <v>0</v>
      </c>
      <c r="E117" s="179">
        <f t="shared" si="15"/>
        <v>0</v>
      </c>
      <c r="F117" s="179">
        <f t="shared" si="15"/>
        <v>0</v>
      </c>
      <c r="G117" s="179">
        <f t="shared" si="15"/>
        <v>0</v>
      </c>
      <c r="H117" s="179">
        <f t="shared" si="15"/>
        <v>0</v>
      </c>
      <c r="I117" s="179">
        <f t="shared" si="15"/>
        <v>0</v>
      </c>
      <c r="J117" s="179">
        <f t="shared" si="15"/>
        <v>0</v>
      </c>
      <c r="K117" s="179"/>
      <c r="L117" s="179"/>
      <c r="M117" s="179"/>
      <c r="N117" s="179"/>
      <c r="O117" s="179"/>
      <c r="P117" s="179"/>
      <c r="Q117" s="179"/>
      <c r="R117" s="179"/>
      <c r="S117" s="179"/>
      <c r="T117" s="179"/>
      <c r="U117" s="179"/>
      <c r="V117" s="179"/>
      <c r="W117" s="179"/>
      <c r="X117" s="179"/>
      <c r="Y117" s="179"/>
      <c r="Z117" s="179"/>
      <c r="AA117" s="179"/>
      <c r="AB117" s="179"/>
      <c r="AC117" s="179"/>
      <c r="AD117" s="179"/>
    </row>
    <row r="118" spans="1:95" s="31" customFormat="1" x14ac:dyDescent="0.2">
      <c r="A118" s="579"/>
      <c r="B118" s="448" t="s">
        <v>8</v>
      </c>
      <c r="C118" s="3">
        <v>10.31</v>
      </c>
      <c r="D118" s="3">
        <v>10.31</v>
      </c>
      <c r="E118" s="3">
        <v>10.31</v>
      </c>
      <c r="F118" s="3">
        <f>F175</f>
        <v>199953.929</v>
      </c>
      <c r="G118" s="3"/>
      <c r="H118" s="3"/>
      <c r="I118" s="3"/>
      <c r="J118" s="3">
        <f>J175</f>
        <v>193012.00539999999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:95" s="180" customFormat="1" x14ac:dyDescent="0.2">
      <c r="A119" s="579"/>
      <c r="B119" s="447" t="s">
        <v>2</v>
      </c>
      <c r="C119" s="179">
        <f t="shared" ref="C119:I119" si="16">C118*MAX(C102:C103)</f>
        <v>0</v>
      </c>
      <c r="D119" s="179">
        <f t="shared" si="16"/>
        <v>0</v>
      </c>
      <c r="E119" s="179">
        <f t="shared" si="16"/>
        <v>0</v>
      </c>
      <c r="F119" s="179">
        <f t="shared" si="16"/>
        <v>0</v>
      </c>
      <c r="G119" s="179">
        <f t="shared" si="16"/>
        <v>0</v>
      </c>
      <c r="H119" s="179">
        <f t="shared" si="16"/>
        <v>0</v>
      </c>
      <c r="I119" s="179">
        <f t="shared" si="16"/>
        <v>0</v>
      </c>
      <c r="J119" s="179">
        <f>J118*MAX(J102:J103)</f>
        <v>0</v>
      </c>
      <c r="K119" s="179"/>
      <c r="L119" s="179"/>
      <c r="M119" s="179"/>
      <c r="N119" s="179"/>
      <c r="O119" s="179"/>
      <c r="P119" s="179"/>
      <c r="Q119" s="179"/>
      <c r="R119" s="179"/>
      <c r="S119" s="179"/>
      <c r="T119" s="179"/>
      <c r="U119" s="179"/>
      <c r="V119" s="179"/>
      <c r="W119" s="179"/>
      <c r="X119" s="179"/>
      <c r="Y119" s="179"/>
      <c r="Z119" s="179"/>
      <c r="AA119" s="179"/>
      <c r="AB119" s="179"/>
      <c r="AC119" s="179"/>
      <c r="AD119" s="179"/>
    </row>
    <row r="120" spans="1:95" s="1" customFormat="1" x14ac:dyDescent="0.2">
      <c r="A120" s="579"/>
      <c r="B120" s="537" t="s">
        <v>163</v>
      </c>
      <c r="C120" s="525"/>
    </row>
    <row r="121" spans="1:95" s="1" customFormat="1" x14ac:dyDescent="0.2">
      <c r="A121" s="579"/>
      <c r="B121" s="537" t="s">
        <v>164</v>
      </c>
      <c r="C121" s="525"/>
    </row>
    <row r="122" spans="1:95" s="1" customFormat="1" x14ac:dyDescent="0.2">
      <c r="A122" s="579"/>
      <c r="B122" s="537" t="s">
        <v>166</v>
      </c>
      <c r="C122" s="525"/>
      <c r="J122" s="1">
        <v>10.07</v>
      </c>
    </row>
    <row r="123" spans="1:95" s="211" customFormat="1" ht="13.5" thickBot="1" x14ac:dyDescent="0.25">
      <c r="A123" s="579"/>
      <c r="B123" s="538" t="s">
        <v>165</v>
      </c>
      <c r="C123" s="526"/>
      <c r="D123" s="210"/>
      <c r="E123" s="210"/>
      <c r="F123" s="210"/>
      <c r="G123" s="210"/>
      <c r="H123" s="210"/>
      <c r="I123" s="210"/>
      <c r="J123" s="210">
        <f>J120*J121*J122</f>
        <v>0</v>
      </c>
      <c r="K123" s="210"/>
      <c r="L123" s="210"/>
      <c r="M123" s="210"/>
      <c r="N123" s="210"/>
      <c r="O123" s="210"/>
      <c r="P123" s="210"/>
      <c r="Q123" s="210"/>
      <c r="R123" s="210"/>
      <c r="S123" s="210"/>
      <c r="T123" s="210"/>
      <c r="U123" s="210"/>
      <c r="V123" s="210"/>
      <c r="W123" s="210"/>
      <c r="X123" s="210"/>
      <c r="Y123" s="210"/>
      <c r="Z123" s="210"/>
      <c r="AA123" s="210"/>
      <c r="AB123" s="210"/>
      <c r="AC123" s="210"/>
      <c r="AD123" s="210"/>
    </row>
    <row r="124" spans="1:95" s="31" customFormat="1" x14ac:dyDescent="0.2">
      <c r="A124" s="579"/>
      <c r="B124" s="446" t="s">
        <v>29</v>
      </c>
      <c r="C124" s="115">
        <v>0.13789999999999999</v>
      </c>
      <c r="D124" s="115">
        <v>0.13789999999999999</v>
      </c>
      <c r="E124" s="115">
        <v>0.13789999999999999</v>
      </c>
      <c r="F124" s="115">
        <v>0.17030000000000001</v>
      </c>
      <c r="G124" s="115"/>
      <c r="H124" s="66"/>
      <c r="I124" s="66"/>
      <c r="J124" s="66"/>
      <c r="K124" s="115" t="s">
        <v>146</v>
      </c>
      <c r="L124" s="115"/>
      <c r="M124" s="115"/>
      <c r="N124" s="115"/>
      <c r="O124" s="115"/>
      <c r="P124" s="115"/>
      <c r="Q124" s="115"/>
      <c r="R124" s="115"/>
      <c r="S124" s="115"/>
      <c r="T124" s="66"/>
      <c r="U124" s="66"/>
      <c r="V124" s="66"/>
      <c r="W124" s="115"/>
      <c r="X124" s="115"/>
      <c r="Y124" s="115"/>
      <c r="Z124" s="115"/>
      <c r="AA124" s="115"/>
      <c r="AB124" s="115"/>
      <c r="AC124" s="115"/>
      <c r="AD124" s="115"/>
    </row>
    <row r="125" spans="1:95" s="34" customFormat="1" x14ac:dyDescent="0.2">
      <c r="A125" s="579"/>
      <c r="B125" s="449" t="s">
        <v>60</v>
      </c>
      <c r="C125" s="14" t="e">
        <f>#REF!*C97</f>
        <v>#REF!</v>
      </c>
      <c r="D125" s="14" t="e">
        <f>#REF!*D97</f>
        <v>#REF!</v>
      </c>
      <c r="E125" s="14" t="e">
        <f>#REF!*E97</f>
        <v>#REF!</v>
      </c>
      <c r="F125" s="14" t="e">
        <f>#REF!*F97</f>
        <v>#REF!</v>
      </c>
      <c r="G125" s="14" t="e">
        <f>#REF!*G97</f>
        <v>#REF!</v>
      </c>
      <c r="H125" s="119"/>
      <c r="I125" s="119"/>
      <c r="J125" s="119"/>
      <c r="K125" s="14"/>
      <c r="L125" s="14"/>
      <c r="M125" s="14"/>
      <c r="N125" s="14"/>
      <c r="O125" s="14"/>
      <c r="P125" s="14"/>
      <c r="Q125" s="14"/>
      <c r="R125" s="14"/>
      <c r="S125" s="14"/>
      <c r="T125" s="119"/>
      <c r="U125" s="119"/>
      <c r="V125" s="119"/>
      <c r="W125" s="14"/>
      <c r="X125" s="14"/>
      <c r="Y125" s="14"/>
      <c r="Z125" s="14"/>
      <c r="AA125" s="14"/>
      <c r="AB125" s="14"/>
      <c r="AC125" s="14"/>
      <c r="AD125" s="14"/>
    </row>
    <row r="126" spans="1:95" s="31" customFormat="1" x14ac:dyDescent="0.2">
      <c r="A126" s="579"/>
      <c r="B126" s="448" t="s">
        <v>30</v>
      </c>
      <c r="C126" s="117"/>
      <c r="D126" s="117"/>
      <c r="E126" s="117"/>
      <c r="F126" s="117"/>
      <c r="G126" s="117"/>
      <c r="H126" s="115"/>
      <c r="I126" s="115"/>
      <c r="J126" s="115">
        <v>0.19769999999999999</v>
      </c>
      <c r="K126" s="117"/>
      <c r="L126" s="117"/>
      <c r="M126" s="117"/>
      <c r="N126" s="117"/>
      <c r="O126" s="117"/>
      <c r="P126" s="117"/>
      <c r="Q126" s="117"/>
      <c r="R126" s="117"/>
      <c r="S126" s="117"/>
      <c r="T126" s="115"/>
      <c r="U126" s="115"/>
      <c r="V126" s="115"/>
      <c r="W126" s="117"/>
      <c r="X126" s="117"/>
      <c r="Y126" s="117"/>
      <c r="Z126" s="117"/>
      <c r="AA126" s="117"/>
      <c r="AB126" s="117"/>
      <c r="AC126" s="117"/>
      <c r="AD126" s="117"/>
    </row>
    <row r="127" spans="1:95" s="35" customFormat="1" x14ac:dyDescent="0.2">
      <c r="A127" s="579"/>
      <c r="B127" s="450" t="s">
        <v>61</v>
      </c>
      <c r="C127" s="118"/>
      <c r="D127" s="118"/>
      <c r="E127" s="118"/>
      <c r="F127" s="118"/>
      <c r="G127" s="118"/>
      <c r="H127" s="33">
        <f>H126*H97</f>
        <v>0</v>
      </c>
      <c r="I127" s="33">
        <f>I126*I97</f>
        <v>0</v>
      </c>
      <c r="J127" s="33">
        <f>J126*J97</f>
        <v>0</v>
      </c>
      <c r="K127" s="118"/>
      <c r="L127" s="118"/>
      <c r="M127" s="118"/>
      <c r="N127" s="118"/>
      <c r="O127" s="118"/>
      <c r="P127" s="118"/>
      <c r="Q127" s="118"/>
      <c r="R127" s="118"/>
      <c r="S127" s="118"/>
      <c r="T127" s="33"/>
      <c r="U127" s="33"/>
      <c r="V127" s="33"/>
      <c r="W127" s="118"/>
      <c r="X127" s="118"/>
      <c r="Y127" s="118"/>
      <c r="Z127" s="118"/>
      <c r="AA127" s="118"/>
      <c r="AB127" s="118"/>
      <c r="AC127" s="118"/>
      <c r="AD127" s="118"/>
    </row>
    <row r="128" spans="1:95" s="31" customFormat="1" x14ac:dyDescent="0.2">
      <c r="A128" s="579"/>
      <c r="B128" s="448" t="s">
        <v>31</v>
      </c>
      <c r="C128" s="115">
        <v>0.32190000000000002</v>
      </c>
      <c r="D128" s="115">
        <v>0.32190000000000002</v>
      </c>
      <c r="E128" s="115">
        <v>0.32190000000000002</v>
      </c>
      <c r="F128" s="115">
        <f>F185</f>
        <v>310359.52530000004</v>
      </c>
      <c r="G128" s="115"/>
      <c r="H128" s="120"/>
      <c r="I128" s="120"/>
      <c r="J128" s="120"/>
      <c r="K128" s="115"/>
      <c r="L128" s="115"/>
      <c r="M128" s="115"/>
      <c r="N128" s="115"/>
      <c r="O128" s="115"/>
      <c r="P128" s="115"/>
      <c r="Q128" s="115"/>
      <c r="R128" s="115"/>
      <c r="S128" s="115"/>
      <c r="T128" s="120"/>
      <c r="U128" s="120"/>
      <c r="V128" s="120"/>
      <c r="W128" s="115"/>
      <c r="X128" s="115"/>
      <c r="Y128" s="115"/>
      <c r="Z128" s="115"/>
      <c r="AA128" s="115"/>
      <c r="AB128" s="115"/>
      <c r="AC128" s="115"/>
      <c r="AD128" s="115"/>
    </row>
    <row r="129" spans="1:95" s="34" customFormat="1" x14ac:dyDescent="0.2">
      <c r="A129" s="579"/>
      <c r="B129" s="449" t="s">
        <v>62</v>
      </c>
      <c r="C129" s="14">
        <f>C128*C99</f>
        <v>0</v>
      </c>
      <c r="D129" s="14">
        <f>D128*D99</f>
        <v>0</v>
      </c>
      <c r="E129" s="14">
        <f>E128*E99</f>
        <v>0</v>
      </c>
      <c r="F129" s="14">
        <f>F128*F99</f>
        <v>0</v>
      </c>
      <c r="G129" s="14">
        <f>G128*G99</f>
        <v>0</v>
      </c>
      <c r="H129" s="119"/>
      <c r="I129" s="119"/>
      <c r="J129" s="119"/>
      <c r="K129" s="14"/>
      <c r="L129" s="14"/>
      <c r="M129" s="14"/>
      <c r="N129" s="14"/>
      <c r="O129" s="14"/>
      <c r="P129" s="14"/>
      <c r="Q129" s="14"/>
      <c r="R129" s="14"/>
      <c r="S129" s="14"/>
      <c r="T129" s="119"/>
      <c r="U129" s="119"/>
      <c r="V129" s="119"/>
      <c r="W129" s="14"/>
      <c r="X129" s="14"/>
      <c r="Y129" s="14"/>
      <c r="Z129" s="14"/>
      <c r="AA129" s="14"/>
      <c r="AB129" s="14"/>
      <c r="AC129" s="14"/>
      <c r="AD129" s="14"/>
    </row>
    <row r="130" spans="1:95" s="31" customFormat="1" x14ac:dyDescent="0.2">
      <c r="A130" s="579"/>
      <c r="B130" s="448" t="s">
        <v>32</v>
      </c>
      <c r="C130" s="117"/>
      <c r="D130" s="117"/>
      <c r="E130" s="117"/>
      <c r="F130" s="117"/>
      <c r="G130" s="117"/>
      <c r="H130" s="1"/>
      <c r="I130" s="1"/>
      <c r="J130" s="1">
        <v>1.4238</v>
      </c>
      <c r="K130" s="117"/>
      <c r="L130" s="117"/>
      <c r="M130" s="117"/>
      <c r="N130" s="117"/>
      <c r="O130" s="117"/>
      <c r="P130" s="117"/>
      <c r="Q130" s="117"/>
      <c r="R130" s="117"/>
      <c r="S130" s="117"/>
      <c r="T130" s="1"/>
      <c r="U130" s="1"/>
      <c r="V130" s="1"/>
      <c r="W130" s="117"/>
      <c r="X130" s="117"/>
      <c r="Y130" s="117"/>
      <c r="Z130" s="117"/>
      <c r="AA130" s="117"/>
      <c r="AB130" s="117"/>
      <c r="AC130" s="117"/>
      <c r="AD130" s="117"/>
    </row>
    <row r="131" spans="1:95" s="35" customFormat="1" x14ac:dyDescent="0.2">
      <c r="A131" s="579"/>
      <c r="B131" s="450" t="s">
        <v>63</v>
      </c>
      <c r="C131" s="118"/>
      <c r="D131" s="118"/>
      <c r="E131" s="118"/>
      <c r="F131" s="118"/>
      <c r="G131" s="118"/>
      <c r="H131" s="116">
        <f>H130*H99</f>
        <v>0</v>
      </c>
      <c r="I131" s="116">
        <f>I130*I99</f>
        <v>0</v>
      </c>
      <c r="J131" s="116">
        <f>J130*J99</f>
        <v>0</v>
      </c>
      <c r="K131" s="118"/>
      <c r="L131" s="118"/>
      <c r="M131" s="118"/>
      <c r="N131" s="118"/>
      <c r="O131" s="118"/>
      <c r="P131" s="118"/>
      <c r="Q131" s="118"/>
      <c r="R131" s="118"/>
      <c r="S131" s="118"/>
      <c r="T131" s="116"/>
      <c r="U131" s="116"/>
      <c r="V131" s="116"/>
      <c r="W131" s="118"/>
      <c r="X131" s="118"/>
      <c r="Y131" s="118"/>
      <c r="Z131" s="118"/>
      <c r="AA131" s="118"/>
      <c r="AB131" s="118"/>
      <c r="AC131" s="118"/>
      <c r="AD131" s="118"/>
    </row>
    <row r="132" spans="1:95" s="31" customFormat="1" x14ac:dyDescent="0.2">
      <c r="A132" s="579"/>
      <c r="B132" s="448" t="s">
        <v>79</v>
      </c>
      <c r="C132" s="1">
        <v>0.19719999999999999</v>
      </c>
      <c r="D132" s="1">
        <v>0.19719999999999999</v>
      </c>
      <c r="E132" s="1">
        <v>0.19719999999999999</v>
      </c>
      <c r="F132" s="1">
        <f>F189</f>
        <v>472316.66753999999</v>
      </c>
      <c r="G132" s="1"/>
      <c r="H132" s="120"/>
      <c r="I132" s="120"/>
      <c r="J132" s="120"/>
      <c r="K132" s="1"/>
      <c r="L132" s="1"/>
      <c r="M132" s="1"/>
      <c r="N132" s="1"/>
      <c r="O132" s="1"/>
      <c r="P132" s="1"/>
      <c r="Q132" s="1"/>
      <c r="R132" s="1"/>
      <c r="S132" s="1"/>
      <c r="T132" s="120"/>
      <c r="U132" s="120"/>
      <c r="V132" s="120"/>
      <c r="W132" s="1"/>
      <c r="X132" s="1"/>
      <c r="Y132" s="1"/>
      <c r="Z132" s="1"/>
      <c r="AA132" s="1"/>
      <c r="AB132" s="1"/>
      <c r="AC132" s="1"/>
      <c r="AD132" s="1"/>
    </row>
    <row r="133" spans="1:95" s="34" customFormat="1" x14ac:dyDescent="0.2">
      <c r="A133" s="579"/>
      <c r="B133" s="449" t="s">
        <v>64</v>
      </c>
      <c r="C133" s="14">
        <f>C132*C98</f>
        <v>0</v>
      </c>
      <c r="D133" s="14">
        <f>D132*D98</f>
        <v>0</v>
      </c>
      <c r="E133" s="14">
        <f>E132*E98</f>
        <v>0</v>
      </c>
      <c r="F133" s="14">
        <f>F132*F98</f>
        <v>0</v>
      </c>
      <c r="G133" s="14">
        <f>G132*G98</f>
        <v>0</v>
      </c>
      <c r="H133" s="121"/>
      <c r="I133" s="121"/>
      <c r="J133" s="121"/>
      <c r="K133" s="14"/>
      <c r="L133" s="14"/>
      <c r="M133" s="14"/>
      <c r="N133" s="14"/>
      <c r="O133" s="14"/>
      <c r="P133" s="14"/>
      <c r="Q133" s="14"/>
      <c r="R133" s="14"/>
      <c r="S133" s="14"/>
      <c r="T133" s="121"/>
      <c r="U133" s="121"/>
      <c r="V133" s="121"/>
      <c r="W133" s="14"/>
      <c r="X133" s="14"/>
      <c r="Y133" s="14"/>
      <c r="Z133" s="14"/>
      <c r="AA133" s="14"/>
      <c r="AB133" s="14"/>
      <c r="AC133" s="14"/>
      <c r="AD133" s="14"/>
    </row>
    <row r="134" spans="1:95" s="31" customFormat="1" x14ac:dyDescent="0.2">
      <c r="A134" s="579"/>
      <c r="B134" s="451" t="s">
        <v>33</v>
      </c>
      <c r="C134" s="117"/>
      <c r="D134" s="117"/>
      <c r="E134" s="117"/>
      <c r="F134" s="117"/>
      <c r="G134" s="117"/>
      <c r="H134" s="1"/>
      <c r="I134" s="1"/>
      <c r="J134" s="1">
        <v>0.37009999999999998</v>
      </c>
      <c r="K134" s="117"/>
      <c r="L134" s="117"/>
      <c r="M134" s="117"/>
      <c r="N134" s="117"/>
      <c r="O134" s="117"/>
      <c r="P134" s="117"/>
      <c r="Q134" s="117"/>
      <c r="R134" s="117"/>
      <c r="S134" s="117"/>
      <c r="T134" s="1"/>
      <c r="U134" s="1"/>
      <c r="V134" s="1"/>
      <c r="W134" s="117"/>
      <c r="X134" s="117"/>
      <c r="Y134" s="117"/>
      <c r="Z134" s="117"/>
      <c r="AA134" s="117"/>
      <c r="AB134" s="117"/>
      <c r="AC134" s="117"/>
      <c r="AD134" s="117"/>
    </row>
    <row r="135" spans="1:95" s="55" customFormat="1" ht="13.5" thickBot="1" x14ac:dyDescent="0.25">
      <c r="A135" s="579"/>
      <c r="B135" s="452" t="s">
        <v>65</v>
      </c>
      <c r="C135" s="125"/>
      <c r="D135" s="125"/>
      <c r="E135" s="125"/>
      <c r="F135" s="125"/>
      <c r="G135" s="125"/>
      <c r="H135" s="250">
        <f>H134*H98</f>
        <v>0</v>
      </c>
      <c r="I135" s="250">
        <f>I134*I98</f>
        <v>0</v>
      </c>
      <c r="J135" s="250">
        <f>J134*J98</f>
        <v>0</v>
      </c>
      <c r="K135" s="125"/>
      <c r="L135" s="125"/>
      <c r="M135" s="125"/>
      <c r="N135" s="125"/>
      <c r="O135" s="125"/>
      <c r="P135" s="125"/>
      <c r="Q135" s="125"/>
      <c r="R135" s="125"/>
      <c r="S135" s="125"/>
      <c r="T135" s="250"/>
      <c r="U135" s="250"/>
      <c r="V135" s="250"/>
      <c r="W135" s="125"/>
      <c r="X135" s="125"/>
      <c r="Y135" s="125"/>
      <c r="Z135" s="125"/>
      <c r="AA135" s="125"/>
      <c r="AB135" s="125"/>
      <c r="AC135" s="125"/>
      <c r="AD135" s="12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  <c r="AO135" s="35"/>
      <c r="AP135" s="35"/>
      <c r="AQ135" s="35"/>
      <c r="AR135" s="35"/>
      <c r="AS135" s="35"/>
      <c r="AT135" s="35"/>
      <c r="AU135" s="35"/>
      <c r="AV135" s="35"/>
      <c r="AW135" s="35"/>
      <c r="AX135" s="35"/>
      <c r="AY135" s="35"/>
      <c r="AZ135" s="35"/>
      <c r="BA135" s="35"/>
      <c r="BB135" s="35"/>
      <c r="BC135" s="35"/>
      <c r="BD135" s="35"/>
      <c r="BE135" s="35"/>
      <c r="BF135" s="35"/>
      <c r="BG135" s="35"/>
      <c r="BH135" s="35"/>
      <c r="BI135" s="35"/>
      <c r="BJ135" s="35"/>
      <c r="BK135" s="35"/>
      <c r="BL135" s="35"/>
      <c r="BM135" s="35"/>
      <c r="BN135" s="35"/>
      <c r="BO135" s="35"/>
      <c r="BP135" s="35"/>
      <c r="BQ135" s="35"/>
      <c r="BR135" s="35"/>
      <c r="BS135" s="35"/>
      <c r="BT135" s="35"/>
      <c r="BU135" s="35"/>
      <c r="BV135" s="35"/>
      <c r="BW135" s="35"/>
      <c r="BX135" s="35"/>
      <c r="BY135" s="35"/>
      <c r="BZ135" s="35"/>
      <c r="CA135" s="35"/>
      <c r="CB135" s="35"/>
      <c r="CC135" s="35"/>
      <c r="CD135" s="35"/>
      <c r="CE135" s="35"/>
      <c r="CF135" s="35"/>
      <c r="CG135" s="35"/>
      <c r="CH135" s="35"/>
      <c r="CI135" s="35"/>
      <c r="CJ135" s="35"/>
      <c r="CK135" s="35"/>
      <c r="CL135" s="35"/>
      <c r="CM135" s="35"/>
      <c r="CN135" s="35"/>
      <c r="CO135" s="35"/>
      <c r="CP135" s="35"/>
      <c r="CQ135" s="35"/>
    </row>
    <row r="136" spans="1:95" s="126" customFormat="1" x14ac:dyDescent="0.2">
      <c r="A136" s="579"/>
      <c r="B136" s="453" t="s">
        <v>104</v>
      </c>
      <c r="C136" s="251"/>
      <c r="D136" s="251"/>
      <c r="E136" s="251"/>
      <c r="F136" s="251"/>
      <c r="G136" s="251"/>
      <c r="H136" s="86"/>
      <c r="I136" s="86"/>
      <c r="J136" s="86"/>
      <c r="K136" s="251"/>
      <c r="L136" s="251"/>
      <c r="M136" s="251"/>
      <c r="N136" s="251"/>
      <c r="O136" s="251"/>
      <c r="P136" s="251"/>
      <c r="Q136" s="251"/>
      <c r="R136" s="251"/>
      <c r="S136" s="251"/>
      <c r="T136" s="86"/>
      <c r="U136" s="86"/>
      <c r="V136" s="86"/>
      <c r="W136" s="251"/>
      <c r="X136" s="251"/>
      <c r="Y136" s="251"/>
      <c r="Z136" s="251"/>
      <c r="AA136" s="251"/>
      <c r="AB136" s="251"/>
      <c r="AC136" s="251"/>
      <c r="AD136" s="251"/>
    </row>
    <row r="137" spans="1:95" s="1" customFormat="1" x14ac:dyDescent="0.2">
      <c r="A137" s="579"/>
      <c r="B137" s="454" t="s">
        <v>105</v>
      </c>
      <c r="C137" s="31"/>
      <c r="D137" s="31"/>
      <c r="E137" s="31"/>
      <c r="F137" s="31"/>
      <c r="G137" s="31"/>
      <c r="H137" s="427"/>
      <c r="I137" s="427"/>
      <c r="J137" s="427">
        <v>5.8900000000000001E-2</v>
      </c>
      <c r="K137" s="31"/>
      <c r="L137" s="31"/>
      <c r="M137" s="31"/>
      <c r="N137" s="31"/>
      <c r="O137" s="31"/>
      <c r="P137" s="31"/>
      <c r="Q137" s="31"/>
      <c r="R137" s="31"/>
      <c r="S137" s="31"/>
      <c r="T137" s="427"/>
      <c r="U137" s="427"/>
      <c r="V137" s="427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  <c r="BF137" s="31"/>
      <c r="BG137" s="31"/>
      <c r="BH137" s="31"/>
      <c r="BI137" s="31"/>
      <c r="BJ137" s="31"/>
      <c r="BK137" s="31"/>
      <c r="BL137" s="31"/>
      <c r="BM137" s="31"/>
      <c r="BN137" s="31"/>
      <c r="BO137" s="31"/>
      <c r="BP137" s="31"/>
      <c r="BQ137" s="31"/>
      <c r="BR137" s="31"/>
      <c r="BS137" s="31"/>
      <c r="BT137" s="31"/>
      <c r="BU137" s="31"/>
      <c r="BV137" s="31"/>
      <c r="BW137" s="31"/>
      <c r="BX137" s="31"/>
      <c r="BY137" s="31"/>
      <c r="BZ137" s="31"/>
      <c r="CA137" s="31"/>
      <c r="CB137" s="31"/>
      <c r="CC137" s="31"/>
      <c r="CD137" s="31"/>
      <c r="CE137" s="31"/>
      <c r="CF137" s="31"/>
      <c r="CG137" s="31"/>
      <c r="CH137" s="31"/>
      <c r="CI137" s="31"/>
      <c r="CJ137" s="31"/>
      <c r="CK137" s="31"/>
      <c r="CL137" s="31"/>
      <c r="CM137" s="31"/>
      <c r="CN137" s="31"/>
      <c r="CO137" s="31"/>
      <c r="CP137" s="31"/>
      <c r="CQ137" s="31"/>
    </row>
    <row r="138" spans="1:95" s="55" customFormat="1" ht="13.5" thickBot="1" x14ac:dyDescent="0.25">
      <c r="A138" s="579"/>
      <c r="B138" s="455" t="s">
        <v>106</v>
      </c>
      <c r="C138" s="125"/>
      <c r="D138" s="125"/>
      <c r="E138" s="125"/>
      <c r="F138" s="125"/>
      <c r="G138" s="125"/>
      <c r="H138" s="54">
        <f>H137*H136</f>
        <v>0</v>
      </c>
      <c r="I138" s="54">
        <f>I136*I137</f>
        <v>0</v>
      </c>
      <c r="J138" s="54">
        <f>J136*J137</f>
        <v>0</v>
      </c>
      <c r="K138" s="125"/>
      <c r="L138" s="125"/>
      <c r="M138" s="125"/>
      <c r="N138" s="125"/>
      <c r="O138" s="125"/>
      <c r="P138" s="125"/>
      <c r="Q138" s="125"/>
      <c r="R138" s="125"/>
      <c r="S138" s="125"/>
      <c r="T138" s="54"/>
      <c r="U138" s="54"/>
      <c r="V138" s="54"/>
      <c r="W138" s="125"/>
      <c r="X138" s="125"/>
      <c r="Y138" s="125"/>
      <c r="Z138" s="125"/>
      <c r="AA138" s="125"/>
      <c r="AB138" s="125"/>
      <c r="AC138" s="125"/>
      <c r="AD138" s="12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  <c r="AO138" s="35"/>
      <c r="AP138" s="35"/>
      <c r="AQ138" s="35"/>
      <c r="AR138" s="35"/>
      <c r="AS138" s="35"/>
      <c r="AT138" s="35"/>
      <c r="AU138" s="35"/>
      <c r="AV138" s="35"/>
      <c r="AW138" s="35"/>
      <c r="AX138" s="35"/>
      <c r="AY138" s="35"/>
      <c r="AZ138" s="35"/>
      <c r="BA138" s="35"/>
      <c r="BB138" s="35"/>
      <c r="BC138" s="35"/>
      <c r="BD138" s="35"/>
      <c r="BE138" s="35"/>
      <c r="BF138" s="35"/>
      <c r="BG138" s="35"/>
      <c r="BH138" s="35"/>
      <c r="BI138" s="35"/>
      <c r="BJ138" s="35"/>
      <c r="BK138" s="35"/>
      <c r="BL138" s="35"/>
      <c r="BM138" s="35"/>
      <c r="BN138" s="35"/>
      <c r="BO138" s="35"/>
      <c r="BP138" s="35"/>
      <c r="BQ138" s="35"/>
      <c r="BR138" s="35"/>
      <c r="BS138" s="35"/>
      <c r="BT138" s="35"/>
      <c r="BU138" s="35"/>
      <c r="BV138" s="35"/>
      <c r="BW138" s="35"/>
      <c r="BX138" s="35"/>
      <c r="BY138" s="35"/>
      <c r="BZ138" s="35"/>
      <c r="CA138" s="35"/>
      <c r="CB138" s="35"/>
      <c r="CC138" s="35"/>
      <c r="CD138" s="35"/>
      <c r="CE138" s="35"/>
      <c r="CF138" s="35"/>
      <c r="CG138" s="35"/>
      <c r="CH138" s="35"/>
      <c r="CI138" s="35"/>
      <c r="CJ138" s="35"/>
      <c r="CK138" s="35"/>
      <c r="CL138" s="35"/>
      <c r="CM138" s="35"/>
      <c r="CN138" s="35"/>
      <c r="CO138" s="35"/>
      <c r="CP138" s="35"/>
      <c r="CQ138" s="35"/>
    </row>
    <row r="139" spans="1:95" s="31" customFormat="1" ht="12" customHeight="1" x14ac:dyDescent="0.2">
      <c r="A139" s="579"/>
      <c r="B139" s="448" t="s">
        <v>9</v>
      </c>
      <c r="C139" s="1">
        <v>2.5000000000000001E-2</v>
      </c>
      <c r="D139" s="1">
        <v>2.5000000000000001E-2</v>
      </c>
      <c r="E139" s="1">
        <v>2.5000000000000001E-2</v>
      </c>
      <c r="F139" s="1">
        <f>F196</f>
        <v>167648.96599200001</v>
      </c>
      <c r="G139" s="1">
        <f>G196</f>
        <v>0</v>
      </c>
      <c r="H139" s="1">
        <f>H196</f>
        <v>0</v>
      </c>
      <c r="I139" s="1">
        <f>I196</f>
        <v>0</v>
      </c>
      <c r="J139" s="1">
        <f>J196</f>
        <v>189924.38294400001</v>
      </c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95" s="43" customFormat="1" x14ac:dyDescent="0.2">
      <c r="A140" s="579"/>
      <c r="B140" s="456" t="s">
        <v>11</v>
      </c>
      <c r="C140" s="4">
        <f t="shared" ref="C140:J140" si="17">C139*C100</f>
        <v>0</v>
      </c>
      <c r="D140" s="4">
        <f t="shared" si="17"/>
        <v>0</v>
      </c>
      <c r="E140" s="4">
        <f t="shared" si="17"/>
        <v>0</v>
      </c>
      <c r="F140" s="4">
        <f t="shared" si="17"/>
        <v>0</v>
      </c>
      <c r="G140" s="4">
        <f t="shared" si="17"/>
        <v>0</v>
      </c>
      <c r="H140" s="4">
        <f t="shared" si="17"/>
        <v>0</v>
      </c>
      <c r="I140" s="4">
        <f t="shared" si="17"/>
        <v>0</v>
      </c>
      <c r="J140" s="4">
        <f t="shared" si="17"/>
        <v>0</v>
      </c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1:95" s="31" customFormat="1" x14ac:dyDescent="0.2">
      <c r="A141" s="579"/>
      <c r="B141" s="448" t="s">
        <v>26</v>
      </c>
      <c r="C141" s="49">
        <v>1.9699999999999999E-2</v>
      </c>
      <c r="D141" s="49">
        <v>1.9699999999999999E-2</v>
      </c>
      <c r="E141" s="49">
        <v>1.9699999999999999E-2</v>
      </c>
      <c r="F141" s="49">
        <f>F198</f>
        <v>108510.65760000001</v>
      </c>
      <c r="G141" s="49">
        <f>G198</f>
        <v>0</v>
      </c>
      <c r="H141" s="49">
        <f>H198</f>
        <v>0</v>
      </c>
      <c r="I141" s="49">
        <f>I198</f>
        <v>0</v>
      </c>
      <c r="J141" s="49">
        <f>J198</f>
        <v>122928.4032</v>
      </c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</row>
    <row r="142" spans="1:95" s="191" customFormat="1" x14ac:dyDescent="0.2">
      <c r="A142" s="579"/>
      <c r="B142" s="456" t="s">
        <v>27</v>
      </c>
      <c r="C142" s="129">
        <f t="shared" ref="C142:J142" si="18">C141*C100</f>
        <v>0</v>
      </c>
      <c r="D142" s="129">
        <f t="shared" si="18"/>
        <v>0</v>
      </c>
      <c r="E142" s="129">
        <f t="shared" si="18"/>
        <v>0</v>
      </c>
      <c r="F142" s="129">
        <f t="shared" si="18"/>
        <v>0</v>
      </c>
      <c r="G142" s="129">
        <f t="shared" si="18"/>
        <v>0</v>
      </c>
      <c r="H142" s="129">
        <f t="shared" si="18"/>
        <v>0</v>
      </c>
      <c r="I142" s="129">
        <f t="shared" si="18"/>
        <v>0</v>
      </c>
      <c r="J142" s="129">
        <f t="shared" si="18"/>
        <v>0</v>
      </c>
      <c r="K142" s="129"/>
      <c r="L142" s="129"/>
      <c r="M142" s="129"/>
      <c r="N142" s="129"/>
      <c r="O142" s="129"/>
      <c r="P142" s="129"/>
      <c r="Q142" s="129"/>
      <c r="R142" s="129"/>
      <c r="S142" s="129"/>
      <c r="T142" s="129"/>
      <c r="U142" s="129"/>
      <c r="V142" s="129"/>
      <c r="W142" s="129"/>
      <c r="X142" s="129"/>
      <c r="Y142" s="129"/>
      <c r="Z142" s="129"/>
      <c r="AA142" s="129"/>
      <c r="AB142" s="129"/>
      <c r="AC142" s="129"/>
      <c r="AD142" s="129"/>
    </row>
    <row r="143" spans="1:95" s="43" customFormat="1" x14ac:dyDescent="0.2">
      <c r="A143" s="579"/>
      <c r="B143" s="456" t="s">
        <v>4</v>
      </c>
      <c r="C143" s="93"/>
      <c r="D143" s="93"/>
      <c r="E143" s="93"/>
      <c r="F143" s="93"/>
      <c r="G143" s="93"/>
      <c r="H143" s="93"/>
      <c r="I143" s="93"/>
      <c r="J143" s="93"/>
      <c r="K143" s="93"/>
      <c r="L143" s="93"/>
      <c r="M143" s="93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  <c r="Z143" s="93"/>
      <c r="AA143" s="93"/>
      <c r="AB143" s="93"/>
      <c r="AC143" s="93"/>
      <c r="AD143" s="93"/>
    </row>
    <row r="144" spans="1:95" s="46" customFormat="1" ht="13.5" thickBot="1" x14ac:dyDescent="0.25">
      <c r="A144" s="579"/>
      <c r="B144" s="457" t="s">
        <v>34</v>
      </c>
      <c r="C144" s="94"/>
      <c r="D144" s="94"/>
      <c r="E144" s="94"/>
      <c r="F144" s="199"/>
      <c r="G144" s="94"/>
      <c r="H144" s="94"/>
      <c r="I144" s="94"/>
      <c r="J144" s="94"/>
      <c r="K144" s="199"/>
      <c r="L144" s="199"/>
      <c r="M144" s="199"/>
      <c r="N144" s="199"/>
      <c r="O144" s="199"/>
      <c r="P144" s="199"/>
      <c r="Q144" s="199"/>
      <c r="R144" s="199"/>
      <c r="S144" s="199"/>
      <c r="T144" s="94"/>
      <c r="U144" s="94"/>
      <c r="V144" s="94"/>
      <c r="W144" s="199"/>
      <c r="X144" s="199"/>
      <c r="Y144" s="199"/>
      <c r="Z144" s="199"/>
      <c r="AA144" s="199"/>
      <c r="AB144" s="199"/>
      <c r="AC144" s="199"/>
      <c r="AD144" s="199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</row>
    <row r="145" spans="1:95" s="48" customFormat="1" ht="13.5" thickBot="1" x14ac:dyDescent="0.25">
      <c r="A145" s="579"/>
      <c r="B145" s="458" t="s">
        <v>51</v>
      </c>
      <c r="C145" s="74"/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  <c r="AA145" s="74"/>
      <c r="AB145" s="74"/>
      <c r="AC145" s="74"/>
      <c r="AD145" s="74"/>
    </row>
    <row r="146" spans="1:95" s="38" customFormat="1" ht="13.5" thickBot="1" x14ac:dyDescent="0.25">
      <c r="A146" s="579"/>
      <c r="B146" s="459" t="s">
        <v>59</v>
      </c>
      <c r="C146" s="37" t="e">
        <f t="shared" ref="C146:J146" si="19">C145/C100*100</f>
        <v>#DIV/0!</v>
      </c>
      <c r="D146" s="37" t="e">
        <f t="shared" si="19"/>
        <v>#DIV/0!</v>
      </c>
      <c r="E146" s="37" t="e">
        <f t="shared" si="19"/>
        <v>#DIV/0!</v>
      </c>
      <c r="F146" s="37" t="e">
        <f t="shared" si="19"/>
        <v>#DIV/0!</v>
      </c>
      <c r="G146" s="37" t="e">
        <f t="shared" si="19"/>
        <v>#DIV/0!</v>
      </c>
      <c r="H146" s="37" t="e">
        <f t="shared" si="19"/>
        <v>#DIV/0!</v>
      </c>
      <c r="I146" s="37" t="e">
        <f t="shared" si="19"/>
        <v>#DIV/0!</v>
      </c>
      <c r="J146" s="91" t="e">
        <f t="shared" si="19"/>
        <v>#DIV/0!</v>
      </c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91"/>
      <c r="W146" s="37"/>
      <c r="X146" s="37"/>
      <c r="Y146" s="37"/>
      <c r="Z146" s="37"/>
      <c r="AA146" s="37"/>
      <c r="AB146" s="37"/>
      <c r="AC146" s="37"/>
      <c r="AD146" s="37"/>
      <c r="AE146" s="399"/>
      <c r="AF146" s="399"/>
      <c r="AG146" s="399"/>
      <c r="AH146" s="399"/>
      <c r="AI146" s="399"/>
      <c r="AJ146" s="399"/>
      <c r="AK146" s="399"/>
      <c r="AL146" s="399"/>
      <c r="AM146" s="399"/>
      <c r="AN146" s="399"/>
      <c r="AO146" s="399"/>
      <c r="AP146" s="399"/>
      <c r="AQ146" s="399"/>
      <c r="AR146" s="399"/>
      <c r="AS146" s="399"/>
      <c r="AT146" s="399"/>
      <c r="AU146" s="399"/>
      <c r="AV146" s="399"/>
      <c r="AW146" s="399"/>
      <c r="AX146" s="399"/>
      <c r="AY146" s="399"/>
      <c r="AZ146" s="399"/>
      <c r="BA146" s="399"/>
      <c r="BB146" s="399"/>
      <c r="BC146" s="399"/>
      <c r="BD146" s="399"/>
      <c r="BE146" s="399"/>
      <c r="BF146" s="399"/>
      <c r="BG146" s="399"/>
      <c r="BH146" s="399"/>
      <c r="BI146" s="399"/>
      <c r="BJ146" s="399"/>
      <c r="BK146" s="399"/>
      <c r="BL146" s="399"/>
      <c r="BM146" s="399"/>
      <c r="BN146" s="399"/>
      <c r="BO146" s="399"/>
      <c r="BP146" s="399"/>
      <c r="BQ146" s="399"/>
      <c r="BR146" s="399"/>
      <c r="BS146" s="399"/>
      <c r="BT146" s="399"/>
      <c r="BU146" s="399"/>
      <c r="BV146" s="399"/>
      <c r="BW146" s="399"/>
      <c r="BX146" s="399"/>
      <c r="BY146" s="399"/>
      <c r="BZ146" s="399"/>
      <c r="CA146" s="399"/>
      <c r="CB146" s="399"/>
      <c r="CC146" s="399"/>
      <c r="CD146" s="399"/>
      <c r="CE146" s="399"/>
      <c r="CF146" s="399"/>
      <c r="CG146" s="399"/>
      <c r="CH146" s="399"/>
      <c r="CI146" s="399"/>
      <c r="CJ146" s="399"/>
      <c r="CK146" s="399"/>
      <c r="CL146" s="399"/>
      <c r="CM146" s="399"/>
      <c r="CN146" s="399"/>
      <c r="CO146" s="399"/>
      <c r="CP146" s="399"/>
      <c r="CQ146" s="399"/>
    </row>
    <row r="147" spans="1:95" s="423" customFormat="1" ht="13.5" thickBot="1" x14ac:dyDescent="0.25">
      <c r="A147" s="579"/>
      <c r="B147" s="421" t="s">
        <v>71</v>
      </c>
      <c r="C147" s="422" t="e">
        <f t="shared" ref="C147:J147" si="20">SUM(C113,C115,C119,C117,C125,C127,C129,C131,C133,C135,C138,C140,C142,C143,C144)-C145</f>
        <v>#REF!</v>
      </c>
      <c r="D147" s="422" t="e">
        <f t="shared" si="20"/>
        <v>#REF!</v>
      </c>
      <c r="E147" s="422" t="e">
        <f t="shared" si="20"/>
        <v>#REF!</v>
      </c>
      <c r="F147" s="422" t="e">
        <f t="shared" si="20"/>
        <v>#REF!</v>
      </c>
      <c r="G147" s="422" t="e">
        <f t="shared" si="20"/>
        <v>#REF!</v>
      </c>
      <c r="H147" s="422">
        <f t="shared" si="20"/>
        <v>0</v>
      </c>
      <c r="I147" s="422">
        <f t="shared" si="20"/>
        <v>0</v>
      </c>
      <c r="J147" s="422">
        <f t="shared" si="20"/>
        <v>0</v>
      </c>
      <c r="K147" s="422"/>
      <c r="L147" s="422"/>
      <c r="M147" s="422"/>
      <c r="N147" s="422"/>
      <c r="O147" s="422"/>
      <c r="P147" s="422"/>
      <c r="Q147" s="422"/>
      <c r="R147" s="422"/>
      <c r="S147" s="422"/>
      <c r="T147" s="422"/>
      <c r="U147" s="422"/>
      <c r="V147" s="422"/>
      <c r="W147" s="422"/>
      <c r="X147" s="422"/>
      <c r="Y147" s="422"/>
      <c r="Z147" s="422"/>
      <c r="AA147" s="422"/>
      <c r="AB147" s="422"/>
      <c r="AC147" s="422"/>
      <c r="AD147" s="422"/>
      <c r="AE147" s="103"/>
      <c r="AF147" s="103"/>
      <c r="AG147" s="103"/>
      <c r="AH147" s="103"/>
      <c r="AI147" s="103"/>
      <c r="AJ147" s="103"/>
      <c r="AK147" s="103"/>
      <c r="AL147" s="103"/>
      <c r="AM147" s="103"/>
      <c r="AN147" s="103"/>
      <c r="AO147" s="103"/>
      <c r="AP147" s="103"/>
      <c r="AQ147" s="103"/>
      <c r="AR147" s="103"/>
      <c r="AS147" s="103"/>
      <c r="AT147" s="103"/>
      <c r="AU147" s="103"/>
      <c r="AV147" s="103"/>
      <c r="AW147" s="103"/>
      <c r="AX147" s="103"/>
      <c r="AY147" s="103"/>
      <c r="AZ147" s="103"/>
      <c r="BA147" s="103"/>
      <c r="BB147" s="103"/>
      <c r="BC147" s="103"/>
      <c r="BD147" s="103"/>
      <c r="BE147" s="103"/>
      <c r="BF147" s="103"/>
      <c r="BG147" s="103"/>
      <c r="BH147" s="103"/>
      <c r="BI147" s="103"/>
      <c r="BJ147" s="103"/>
      <c r="BK147" s="103"/>
      <c r="BL147" s="103"/>
      <c r="BM147" s="103"/>
      <c r="BN147" s="103"/>
      <c r="BO147" s="103"/>
      <c r="BP147" s="103"/>
      <c r="BQ147" s="103"/>
      <c r="BR147" s="103"/>
      <c r="BS147" s="103"/>
      <c r="BT147" s="103"/>
      <c r="BU147" s="103"/>
      <c r="BV147" s="103"/>
      <c r="BW147" s="103"/>
      <c r="BX147" s="103"/>
      <c r="BY147" s="103"/>
      <c r="BZ147" s="103"/>
      <c r="CA147" s="103"/>
      <c r="CB147" s="103"/>
      <c r="CC147" s="103"/>
      <c r="CD147" s="103"/>
      <c r="CE147" s="103"/>
      <c r="CF147" s="103"/>
      <c r="CG147" s="103"/>
      <c r="CH147" s="103"/>
      <c r="CI147" s="103"/>
      <c r="CJ147" s="103"/>
      <c r="CK147" s="103"/>
      <c r="CL147" s="103"/>
      <c r="CM147" s="103"/>
      <c r="CN147" s="103"/>
      <c r="CO147" s="103"/>
      <c r="CP147" s="103"/>
      <c r="CQ147" s="103"/>
    </row>
    <row r="148" spans="1:95" s="426" customFormat="1" ht="13.5" thickBot="1" x14ac:dyDescent="0.25">
      <c r="A148" s="580"/>
      <c r="B148" s="424" t="s">
        <v>72</v>
      </c>
      <c r="C148" s="425" t="e">
        <f t="shared" ref="C148" si="21">C147/C145</f>
        <v>#REF!</v>
      </c>
      <c r="D148" s="425" t="e">
        <f t="shared" ref="D148" si="22">D147/D145</f>
        <v>#REF!</v>
      </c>
      <c r="E148" s="425" t="e">
        <f t="shared" ref="E148" si="23">E147/E145</f>
        <v>#REF!</v>
      </c>
      <c r="F148" s="425" t="e">
        <f t="shared" ref="F148" si="24">F147/F145</f>
        <v>#REF!</v>
      </c>
      <c r="G148" s="425" t="e">
        <f t="shared" ref="G148" si="25">G147/G145</f>
        <v>#REF!</v>
      </c>
      <c r="H148" s="425" t="e">
        <f t="shared" ref="H148" si="26">H147/H145</f>
        <v>#DIV/0!</v>
      </c>
      <c r="I148" s="425" t="e">
        <f t="shared" ref="I148" si="27">I147/I145</f>
        <v>#DIV/0!</v>
      </c>
      <c r="J148" s="425" t="e">
        <f>J147/J145</f>
        <v>#DIV/0!</v>
      </c>
      <c r="K148" s="425"/>
      <c r="L148" s="425"/>
      <c r="M148" s="425"/>
      <c r="N148" s="425"/>
      <c r="O148" s="425"/>
      <c r="P148" s="425"/>
      <c r="Q148" s="425"/>
      <c r="R148" s="425"/>
      <c r="S148" s="425"/>
      <c r="T148" s="425"/>
      <c r="U148" s="425"/>
      <c r="V148" s="425"/>
      <c r="W148" s="425"/>
      <c r="X148" s="425"/>
      <c r="Y148" s="425"/>
      <c r="Z148" s="425"/>
      <c r="AA148" s="425"/>
      <c r="AB148" s="425"/>
      <c r="AC148" s="425"/>
      <c r="AD148" s="425"/>
      <c r="AE148" s="400"/>
      <c r="AF148" s="400"/>
      <c r="AG148" s="400"/>
      <c r="AH148" s="400"/>
      <c r="AI148" s="400"/>
      <c r="AJ148" s="400"/>
      <c r="AK148" s="400"/>
      <c r="AL148" s="400"/>
      <c r="AM148" s="400"/>
      <c r="AN148" s="400"/>
      <c r="AO148" s="400"/>
      <c r="AP148" s="400"/>
      <c r="AQ148" s="400"/>
      <c r="AR148" s="400"/>
      <c r="AS148" s="400"/>
      <c r="AT148" s="400"/>
      <c r="AU148" s="400"/>
      <c r="AV148" s="400"/>
      <c r="AW148" s="400"/>
      <c r="AX148" s="400"/>
      <c r="AY148" s="400"/>
      <c r="AZ148" s="400"/>
      <c r="BA148" s="400"/>
      <c r="BB148" s="400"/>
      <c r="BC148" s="400"/>
      <c r="BD148" s="400"/>
      <c r="BE148" s="400"/>
      <c r="BF148" s="400"/>
      <c r="BG148" s="400"/>
      <c r="BH148" s="400"/>
      <c r="BI148" s="400"/>
      <c r="BJ148" s="400"/>
      <c r="BK148" s="400"/>
      <c r="BL148" s="400"/>
      <c r="BM148" s="400"/>
      <c r="BN148" s="400"/>
      <c r="BO148" s="400"/>
      <c r="BP148" s="400"/>
      <c r="BQ148" s="400"/>
      <c r="BR148" s="400"/>
      <c r="BS148" s="400"/>
      <c r="BT148" s="400"/>
      <c r="BU148" s="400"/>
      <c r="BV148" s="400"/>
      <c r="BW148" s="400"/>
      <c r="BX148" s="400"/>
      <c r="BY148" s="400"/>
      <c r="BZ148" s="400"/>
      <c r="CA148" s="400"/>
      <c r="CB148" s="400"/>
      <c r="CC148" s="400"/>
      <c r="CD148" s="400"/>
      <c r="CE148" s="400"/>
      <c r="CF148" s="400"/>
      <c r="CG148" s="400"/>
      <c r="CH148" s="400"/>
      <c r="CI148" s="400"/>
      <c r="CJ148" s="400"/>
      <c r="CK148" s="400"/>
      <c r="CL148" s="400"/>
      <c r="CM148" s="400"/>
      <c r="CN148" s="400"/>
      <c r="CO148" s="400"/>
      <c r="CP148" s="400"/>
      <c r="CQ148" s="400"/>
    </row>
    <row r="149" spans="1:95" s="65" customFormat="1" x14ac:dyDescent="0.2">
      <c r="B149" s="491"/>
    </row>
    <row r="150" spans="1:95" s="65" customFormat="1" ht="13.5" thickBot="1" x14ac:dyDescent="0.25">
      <c r="B150" s="490" t="s">
        <v>169</v>
      </c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</row>
    <row r="151" spans="1:95" s="68" customFormat="1" ht="13.5" customHeight="1" x14ac:dyDescent="0.2">
      <c r="A151" s="572" t="s">
        <v>121</v>
      </c>
      <c r="B151" s="460" t="s">
        <v>56</v>
      </c>
      <c r="C151" s="68">
        <v>19688</v>
      </c>
      <c r="D151" s="68">
        <v>19688</v>
      </c>
      <c r="E151" s="68">
        <v>19688</v>
      </c>
      <c r="F151" s="68">
        <v>19688</v>
      </c>
      <c r="J151" s="68">
        <v>19688</v>
      </c>
      <c r="AE151" s="127"/>
      <c r="AF151" s="127"/>
      <c r="AG151" s="127"/>
      <c r="AH151" s="127"/>
      <c r="AI151" s="127"/>
      <c r="AJ151" s="127"/>
      <c r="AK151" s="127"/>
      <c r="AL151" s="127"/>
      <c r="AM151" s="127"/>
      <c r="AN151" s="127"/>
      <c r="AO151" s="127"/>
      <c r="AP151" s="127"/>
      <c r="AQ151" s="127"/>
      <c r="AR151" s="127"/>
      <c r="AS151" s="127"/>
      <c r="AT151" s="127"/>
      <c r="AU151" s="127"/>
      <c r="AV151" s="127"/>
      <c r="AW151" s="127"/>
      <c r="AX151" s="127"/>
      <c r="AY151" s="127"/>
      <c r="AZ151" s="127"/>
      <c r="BA151" s="127"/>
      <c r="BB151" s="127"/>
      <c r="BC151" s="127"/>
      <c r="BD151" s="127"/>
      <c r="BE151" s="127"/>
      <c r="BF151" s="127"/>
      <c r="BG151" s="127"/>
      <c r="BH151" s="127"/>
      <c r="BI151" s="127"/>
      <c r="BJ151" s="127"/>
      <c r="BK151" s="127"/>
      <c r="BL151" s="127"/>
      <c r="BM151" s="127"/>
      <c r="BN151" s="127"/>
      <c r="BO151" s="127"/>
      <c r="BP151" s="127"/>
      <c r="BQ151" s="127"/>
      <c r="BR151" s="127"/>
      <c r="BS151" s="127"/>
      <c r="BT151" s="127"/>
      <c r="BU151" s="127"/>
      <c r="BV151" s="127"/>
      <c r="BW151" s="127"/>
      <c r="BX151" s="127"/>
      <c r="BY151" s="127"/>
      <c r="BZ151" s="127"/>
      <c r="CA151" s="127"/>
      <c r="CB151" s="127"/>
      <c r="CC151" s="127"/>
      <c r="CD151" s="127"/>
      <c r="CE151" s="127"/>
      <c r="CF151" s="127"/>
      <c r="CG151" s="127"/>
      <c r="CH151" s="127"/>
      <c r="CI151" s="127"/>
      <c r="CJ151" s="127"/>
      <c r="CK151" s="127"/>
      <c r="CL151" s="127"/>
      <c r="CM151" s="127"/>
      <c r="CN151" s="127"/>
      <c r="CO151" s="127"/>
      <c r="CP151" s="127"/>
      <c r="CQ151" s="127"/>
    </row>
    <row r="152" spans="1:95" s="76" customFormat="1" x14ac:dyDescent="0.2">
      <c r="A152" s="573"/>
      <c r="B152" s="428" t="s">
        <v>55</v>
      </c>
      <c r="C152" s="128">
        <v>21605.33</v>
      </c>
      <c r="D152" s="128">
        <v>21605.33</v>
      </c>
      <c r="E152" s="128">
        <v>21605.33</v>
      </c>
      <c r="F152" s="128">
        <v>21605.33</v>
      </c>
      <c r="G152" s="128"/>
      <c r="H152" s="128"/>
      <c r="I152" s="128"/>
      <c r="J152" s="128">
        <v>19688</v>
      </c>
      <c r="K152" s="128"/>
      <c r="L152" s="128"/>
      <c r="M152" s="128"/>
      <c r="N152" s="128"/>
      <c r="O152" s="128"/>
      <c r="P152" s="128"/>
      <c r="Q152" s="128"/>
      <c r="R152" s="128"/>
      <c r="S152" s="128"/>
      <c r="T152" s="128"/>
      <c r="U152" s="128"/>
      <c r="V152" s="128"/>
      <c r="W152" s="128"/>
      <c r="X152" s="128"/>
      <c r="Y152" s="128"/>
      <c r="Z152" s="128"/>
      <c r="AA152" s="128"/>
      <c r="AB152" s="128"/>
      <c r="AC152" s="128"/>
      <c r="AD152" s="128"/>
      <c r="AE152" s="127"/>
      <c r="AF152" s="127"/>
      <c r="AG152" s="127"/>
      <c r="AH152" s="127"/>
      <c r="AI152" s="127"/>
      <c r="AJ152" s="127"/>
      <c r="AK152" s="127"/>
      <c r="AL152" s="127"/>
      <c r="AM152" s="127"/>
      <c r="AN152" s="127"/>
      <c r="AO152" s="127"/>
      <c r="AP152" s="127"/>
      <c r="AQ152" s="127"/>
      <c r="AR152" s="127"/>
      <c r="AS152" s="127"/>
      <c r="AT152" s="127"/>
      <c r="AU152" s="127"/>
      <c r="AV152" s="127"/>
      <c r="AW152" s="127"/>
      <c r="AX152" s="127"/>
      <c r="AY152" s="127"/>
      <c r="AZ152" s="127"/>
      <c r="BA152" s="127"/>
      <c r="BB152" s="127"/>
      <c r="BC152" s="127"/>
      <c r="BD152" s="127"/>
      <c r="BE152" s="127"/>
      <c r="BF152" s="127"/>
      <c r="BG152" s="127"/>
      <c r="BH152" s="127"/>
      <c r="BI152" s="127"/>
      <c r="BJ152" s="127"/>
      <c r="BK152" s="127"/>
      <c r="BL152" s="127"/>
      <c r="BM152" s="127"/>
      <c r="BN152" s="127"/>
      <c r="BO152" s="127"/>
      <c r="BP152" s="127"/>
      <c r="BQ152" s="127"/>
      <c r="BR152" s="127"/>
      <c r="BS152" s="127"/>
      <c r="BT152" s="127"/>
      <c r="BU152" s="127"/>
      <c r="BV152" s="127"/>
      <c r="BW152" s="127"/>
      <c r="BX152" s="127"/>
      <c r="BY152" s="127"/>
      <c r="BZ152" s="127"/>
      <c r="CA152" s="127"/>
      <c r="CB152" s="127"/>
      <c r="CC152" s="127"/>
      <c r="CD152" s="127"/>
      <c r="CE152" s="127"/>
      <c r="CF152" s="127"/>
      <c r="CG152" s="127"/>
      <c r="CH152" s="127"/>
      <c r="CI152" s="127"/>
      <c r="CJ152" s="127"/>
      <c r="CK152" s="127"/>
      <c r="CL152" s="127"/>
      <c r="CM152" s="127"/>
      <c r="CN152" s="127"/>
      <c r="CO152" s="127"/>
      <c r="CP152" s="127"/>
      <c r="CQ152" s="127"/>
    </row>
    <row r="153" spans="1:95" s="77" customFormat="1" ht="12.75" customHeight="1" x14ac:dyDescent="0.2">
      <c r="A153" s="573"/>
      <c r="B153" s="429" t="s">
        <v>14</v>
      </c>
      <c r="C153" s="80">
        <v>2600124.84</v>
      </c>
      <c r="D153" s="80"/>
      <c r="E153" s="80">
        <v>2899033.8</v>
      </c>
      <c r="F153" s="80">
        <v>2705055.36</v>
      </c>
      <c r="G153" s="80"/>
      <c r="H153" s="80"/>
      <c r="I153" s="240"/>
      <c r="J153" s="240">
        <v>3018180.96</v>
      </c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240"/>
      <c r="V153" s="240"/>
      <c r="W153" s="80"/>
      <c r="X153" s="80"/>
      <c r="Y153" s="80"/>
      <c r="Z153" s="80"/>
      <c r="AA153" s="80"/>
      <c r="AB153" s="80"/>
      <c r="AC153" s="80"/>
      <c r="AD153" s="80"/>
      <c r="AE153" s="126"/>
      <c r="AF153" s="126"/>
      <c r="AG153" s="126"/>
      <c r="AH153" s="126"/>
      <c r="AI153" s="126"/>
      <c r="AJ153" s="126"/>
      <c r="AK153" s="126"/>
      <c r="AL153" s="126"/>
      <c r="AM153" s="126"/>
      <c r="AN153" s="126"/>
      <c r="AO153" s="126"/>
      <c r="AP153" s="126"/>
      <c r="AQ153" s="126"/>
      <c r="AR153" s="126"/>
      <c r="AS153" s="126"/>
      <c r="AT153" s="126"/>
      <c r="AU153" s="126"/>
      <c r="AV153" s="126"/>
      <c r="AW153" s="126"/>
      <c r="AX153" s="126"/>
      <c r="AY153" s="126"/>
      <c r="AZ153" s="126"/>
      <c r="BA153" s="126"/>
      <c r="BB153" s="126"/>
      <c r="BC153" s="126"/>
      <c r="BD153" s="126"/>
      <c r="BE153" s="126"/>
      <c r="BF153" s="126"/>
      <c r="BG153" s="126"/>
      <c r="BH153" s="126"/>
      <c r="BI153" s="126"/>
      <c r="BJ153" s="126"/>
      <c r="BK153" s="126"/>
      <c r="BL153" s="126"/>
      <c r="BM153" s="126"/>
      <c r="BN153" s="126"/>
      <c r="BO153" s="126"/>
      <c r="BP153" s="126"/>
      <c r="BQ153" s="126"/>
      <c r="BR153" s="126"/>
      <c r="BS153" s="126"/>
      <c r="BT153" s="126"/>
      <c r="BU153" s="126"/>
      <c r="BV153" s="126"/>
      <c r="BW153" s="126"/>
      <c r="BX153" s="126"/>
      <c r="BY153" s="126"/>
      <c r="BZ153" s="126"/>
      <c r="CA153" s="126"/>
      <c r="CB153" s="126"/>
      <c r="CC153" s="126"/>
      <c r="CD153" s="126"/>
      <c r="CE153" s="126"/>
      <c r="CF153" s="126"/>
      <c r="CG153" s="126"/>
      <c r="CH153" s="126"/>
      <c r="CI153" s="126"/>
      <c r="CJ153" s="126"/>
      <c r="CK153" s="126"/>
      <c r="CL153" s="126"/>
      <c r="CM153" s="126"/>
      <c r="CN153" s="126"/>
      <c r="CO153" s="126"/>
      <c r="CP153" s="126"/>
      <c r="CQ153" s="126"/>
    </row>
    <row r="154" spans="1:95" s="126" customFormat="1" x14ac:dyDescent="0.2">
      <c r="A154" s="573"/>
      <c r="B154" s="430" t="s">
        <v>15</v>
      </c>
      <c r="C154" s="240">
        <v>2027686.32</v>
      </c>
      <c r="D154" s="240"/>
      <c r="E154" s="240">
        <v>2220330</v>
      </c>
      <c r="F154" s="240">
        <v>1939698.84</v>
      </c>
      <c r="G154" s="240"/>
      <c r="H154" s="240"/>
      <c r="I154" s="240"/>
      <c r="J154" s="240">
        <v>2277158.2799999998</v>
      </c>
      <c r="K154" s="240"/>
      <c r="L154" s="240"/>
      <c r="M154" s="240"/>
      <c r="N154" s="240"/>
      <c r="O154" s="240"/>
      <c r="P154" s="240"/>
      <c r="Q154" s="240"/>
      <c r="R154" s="240"/>
      <c r="S154" s="240"/>
      <c r="T154" s="240"/>
      <c r="U154" s="240"/>
      <c r="V154" s="240"/>
      <c r="W154" s="240"/>
      <c r="X154" s="240"/>
      <c r="Y154" s="240"/>
      <c r="Z154" s="240"/>
      <c r="AA154" s="240"/>
      <c r="AB154" s="240"/>
      <c r="AC154" s="240"/>
      <c r="AD154" s="240"/>
    </row>
    <row r="155" spans="1:95" s="243" customFormat="1" ht="12.75" customHeight="1" x14ac:dyDescent="0.2">
      <c r="A155" s="573"/>
      <c r="B155" s="431" t="s">
        <v>16</v>
      </c>
      <c r="C155" s="239">
        <v>803825.28</v>
      </c>
      <c r="D155" s="239"/>
      <c r="E155" s="239">
        <v>874405.08</v>
      </c>
      <c r="F155" s="239">
        <v>780778.68</v>
      </c>
      <c r="G155" s="239"/>
      <c r="H155" s="239"/>
      <c r="I155" s="239"/>
      <c r="J155" s="239">
        <v>851080.92</v>
      </c>
      <c r="K155" s="239"/>
      <c r="L155" s="239"/>
      <c r="M155" s="239"/>
      <c r="N155" s="239"/>
      <c r="O155" s="239"/>
      <c r="P155" s="239"/>
      <c r="Q155" s="239"/>
      <c r="R155" s="239"/>
      <c r="S155" s="239"/>
      <c r="T155" s="240"/>
      <c r="U155" s="239"/>
      <c r="V155" s="239"/>
      <c r="W155" s="239"/>
      <c r="X155" s="239"/>
      <c r="Y155" s="239"/>
      <c r="Z155" s="239"/>
      <c r="AA155" s="239"/>
      <c r="AB155" s="239"/>
      <c r="AC155" s="239"/>
      <c r="AD155" s="239"/>
      <c r="AE155" s="126"/>
      <c r="AF155" s="126"/>
      <c r="AG155" s="126"/>
      <c r="AH155" s="126"/>
      <c r="AI155" s="126"/>
      <c r="AJ155" s="126"/>
      <c r="AK155" s="126"/>
      <c r="AL155" s="126"/>
      <c r="AM155" s="126"/>
      <c r="AN155" s="126"/>
      <c r="AO155" s="126"/>
      <c r="AP155" s="126"/>
      <c r="AQ155" s="126"/>
      <c r="AR155" s="126"/>
      <c r="AS155" s="126"/>
      <c r="AT155" s="126"/>
      <c r="AU155" s="126"/>
      <c r="AV155" s="126"/>
      <c r="AW155" s="126"/>
      <c r="AX155" s="126"/>
      <c r="AY155" s="126"/>
      <c r="AZ155" s="126"/>
      <c r="BA155" s="126"/>
      <c r="BB155" s="126"/>
      <c r="BC155" s="126"/>
      <c r="BD155" s="126"/>
      <c r="BE155" s="126"/>
      <c r="BF155" s="126"/>
      <c r="BG155" s="126"/>
      <c r="BH155" s="126"/>
      <c r="BI155" s="126"/>
      <c r="BJ155" s="126"/>
      <c r="BK155" s="126"/>
      <c r="BL155" s="126"/>
      <c r="BM155" s="126"/>
      <c r="BN155" s="126"/>
      <c r="BO155" s="126"/>
      <c r="BP155" s="126"/>
      <c r="BQ155" s="126"/>
      <c r="BR155" s="126"/>
      <c r="BS155" s="126"/>
      <c r="BT155" s="126"/>
      <c r="BU155" s="126"/>
      <c r="BV155" s="126"/>
      <c r="BW155" s="126"/>
      <c r="BX155" s="126"/>
      <c r="BY155" s="126"/>
      <c r="BZ155" s="126"/>
      <c r="CA155" s="126"/>
      <c r="CB155" s="126"/>
      <c r="CC155" s="126"/>
      <c r="CD155" s="126"/>
      <c r="CE155" s="126"/>
      <c r="CF155" s="126"/>
      <c r="CG155" s="126"/>
      <c r="CH155" s="126"/>
      <c r="CI155" s="126"/>
      <c r="CJ155" s="126"/>
      <c r="CK155" s="126"/>
      <c r="CL155" s="126"/>
      <c r="CM155" s="126"/>
      <c r="CN155" s="126"/>
      <c r="CO155" s="126"/>
      <c r="CP155" s="126"/>
      <c r="CQ155" s="126"/>
    </row>
    <row r="156" spans="1:95" s="114" customFormat="1" x14ac:dyDescent="0.2">
      <c r="A156" s="573"/>
      <c r="B156" s="432" t="s">
        <v>17</v>
      </c>
      <c r="C156" s="113">
        <v>5431636.4400000004</v>
      </c>
      <c r="D156" s="113"/>
      <c r="E156" s="113">
        <v>5993768.8799999999</v>
      </c>
      <c r="F156" s="113">
        <v>5425532.8799999999</v>
      </c>
      <c r="G156" s="113"/>
      <c r="H156" s="113"/>
      <c r="I156" s="113"/>
      <c r="J156" s="113">
        <v>6146420.1600000001</v>
      </c>
      <c r="K156" s="113"/>
      <c r="L156" s="113"/>
      <c r="M156" s="113"/>
      <c r="N156" s="113"/>
      <c r="O156" s="113"/>
      <c r="P156" s="113"/>
      <c r="Q156" s="113"/>
      <c r="R156" s="113"/>
      <c r="S156" s="113"/>
      <c r="T156" s="113"/>
      <c r="U156" s="113"/>
      <c r="V156" s="113"/>
      <c r="W156" s="113"/>
      <c r="X156" s="113"/>
      <c r="Y156" s="113"/>
      <c r="Z156" s="113"/>
      <c r="AA156" s="113"/>
      <c r="AB156" s="113"/>
      <c r="AC156" s="113"/>
      <c r="AD156" s="113"/>
    </row>
    <row r="157" spans="1:95" s="83" customFormat="1" x14ac:dyDescent="0.2">
      <c r="A157" s="573"/>
      <c r="B157" s="433" t="s">
        <v>12</v>
      </c>
      <c r="C157" s="82">
        <v>16834.73</v>
      </c>
      <c r="D157" s="82"/>
      <c r="E157" s="82">
        <v>16742.28</v>
      </c>
      <c r="F157" s="82">
        <v>17697.830000000002</v>
      </c>
      <c r="G157" s="82"/>
      <c r="H157" s="82"/>
      <c r="I157" s="82"/>
      <c r="J157" s="82">
        <v>17707.04</v>
      </c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2"/>
      <c r="Y157" s="82"/>
      <c r="Z157" s="82"/>
      <c r="AA157" s="82"/>
      <c r="AB157" s="82"/>
      <c r="AC157" s="82"/>
      <c r="AD157" s="82"/>
      <c r="AE157" s="245"/>
      <c r="AF157" s="245"/>
      <c r="AG157" s="245"/>
      <c r="AH157" s="245"/>
      <c r="AI157" s="245"/>
      <c r="AJ157" s="245"/>
      <c r="AK157" s="245"/>
      <c r="AL157" s="245"/>
      <c r="AM157" s="245"/>
      <c r="AN157" s="245"/>
      <c r="AO157" s="245"/>
      <c r="AP157" s="245"/>
      <c r="AQ157" s="245"/>
      <c r="AR157" s="245"/>
      <c r="AS157" s="245"/>
      <c r="AT157" s="245"/>
      <c r="AU157" s="245"/>
      <c r="AV157" s="245"/>
      <c r="AW157" s="245"/>
      <c r="AX157" s="245"/>
      <c r="AY157" s="245"/>
      <c r="AZ157" s="245"/>
      <c r="BA157" s="245"/>
      <c r="BB157" s="245"/>
      <c r="BC157" s="245"/>
      <c r="BD157" s="245"/>
      <c r="BE157" s="245"/>
      <c r="BF157" s="245"/>
      <c r="BG157" s="245"/>
      <c r="BH157" s="245"/>
      <c r="BI157" s="245"/>
      <c r="BJ157" s="245"/>
      <c r="BK157" s="245"/>
      <c r="BL157" s="245"/>
      <c r="BM157" s="245"/>
      <c r="BN157" s="245"/>
      <c r="BO157" s="245"/>
      <c r="BP157" s="245"/>
      <c r="BQ157" s="245"/>
      <c r="BR157" s="245"/>
      <c r="BS157" s="245"/>
      <c r="BT157" s="245"/>
      <c r="BU157" s="245"/>
      <c r="BV157" s="245"/>
      <c r="BW157" s="245"/>
      <c r="BX157" s="245"/>
      <c r="BY157" s="245"/>
      <c r="BZ157" s="245"/>
      <c r="CA157" s="245"/>
      <c r="CB157" s="245"/>
      <c r="CC157" s="245"/>
      <c r="CD157" s="245"/>
      <c r="CE157" s="245"/>
      <c r="CF157" s="245"/>
      <c r="CG157" s="245"/>
      <c r="CH157" s="245"/>
      <c r="CI157" s="245"/>
      <c r="CJ157" s="245"/>
      <c r="CK157" s="245"/>
      <c r="CL157" s="245"/>
      <c r="CM157" s="245"/>
      <c r="CN157" s="245"/>
      <c r="CO157" s="245"/>
      <c r="CP157" s="245"/>
      <c r="CQ157" s="245"/>
    </row>
    <row r="158" spans="1:95" s="245" customFormat="1" x14ac:dyDescent="0.2">
      <c r="A158" s="573"/>
      <c r="B158" s="434" t="s">
        <v>6</v>
      </c>
      <c r="C158" s="95">
        <v>15242.97</v>
      </c>
      <c r="D158" s="95"/>
      <c r="E158" s="95">
        <v>14972.22</v>
      </c>
      <c r="F158" s="95">
        <v>15408.83</v>
      </c>
      <c r="G158" s="95"/>
      <c r="H158" s="95"/>
      <c r="I158" s="95"/>
      <c r="J158" s="95">
        <v>15161.98</v>
      </c>
      <c r="K158" s="95"/>
      <c r="L158" s="95"/>
      <c r="M158" s="95"/>
      <c r="N158" s="95"/>
      <c r="O158" s="95"/>
      <c r="P158" s="95"/>
      <c r="Q158" s="95"/>
      <c r="R158" s="95"/>
      <c r="S158" s="95"/>
      <c r="T158" s="95"/>
      <c r="U158" s="95"/>
      <c r="V158" s="95"/>
      <c r="W158" s="95"/>
      <c r="X158" s="95"/>
      <c r="Y158" s="95"/>
      <c r="Z158" s="95"/>
      <c r="AA158" s="95"/>
      <c r="AB158" s="95"/>
      <c r="AC158" s="95"/>
      <c r="AD158" s="95"/>
    </row>
    <row r="159" spans="1:95" s="245" customFormat="1" x14ac:dyDescent="0.2">
      <c r="A159" s="573"/>
      <c r="B159" s="435" t="s">
        <v>13</v>
      </c>
      <c r="C159" s="95">
        <v>13764.66</v>
      </c>
      <c r="D159" s="95"/>
      <c r="E159" s="95">
        <v>14406.28</v>
      </c>
      <c r="F159" s="95">
        <v>15707.3</v>
      </c>
      <c r="G159" s="95"/>
      <c r="H159" s="16"/>
      <c r="I159" s="16"/>
      <c r="J159" s="16">
        <v>13463.71</v>
      </c>
      <c r="K159" s="95"/>
      <c r="L159" s="95"/>
      <c r="M159" s="95"/>
      <c r="N159" s="95"/>
      <c r="O159" s="95"/>
      <c r="P159" s="95"/>
      <c r="Q159" s="95"/>
      <c r="R159" s="95"/>
      <c r="S159" s="95"/>
      <c r="T159" s="16"/>
      <c r="U159" s="16"/>
      <c r="V159" s="16"/>
      <c r="W159" s="95"/>
      <c r="X159" s="95"/>
      <c r="Y159" s="95"/>
      <c r="Z159" s="95"/>
      <c r="AA159" s="95"/>
      <c r="AB159" s="95"/>
      <c r="AC159" s="95"/>
      <c r="AD159" s="95"/>
    </row>
    <row r="160" spans="1:95" s="103" customFormat="1" ht="13.5" thickBot="1" x14ac:dyDescent="0.25">
      <c r="A160" s="573"/>
      <c r="B160" s="436" t="s">
        <v>18</v>
      </c>
      <c r="C160" s="104">
        <v>16834.73</v>
      </c>
      <c r="D160" s="104"/>
      <c r="E160" s="104">
        <v>16742.28</v>
      </c>
      <c r="F160" s="104">
        <v>17697.830000000002</v>
      </c>
      <c r="G160" s="104"/>
      <c r="H160" s="248"/>
      <c r="I160" s="248"/>
      <c r="J160" s="248">
        <v>17707.04</v>
      </c>
      <c r="K160" s="104"/>
      <c r="L160" s="104"/>
      <c r="M160" s="104"/>
      <c r="N160" s="104"/>
      <c r="O160" s="104"/>
      <c r="P160" s="104"/>
      <c r="Q160" s="104"/>
      <c r="R160" s="104"/>
      <c r="S160" s="104"/>
      <c r="T160" s="248"/>
      <c r="U160" s="248"/>
      <c r="V160" s="248"/>
      <c r="W160" s="104"/>
      <c r="X160" s="104"/>
      <c r="Y160" s="104"/>
      <c r="Z160" s="104"/>
      <c r="AA160" s="104"/>
      <c r="AB160" s="104"/>
      <c r="AC160" s="104"/>
      <c r="AD160" s="104"/>
    </row>
    <row r="161" spans="1:95" s="28" customFormat="1" x14ac:dyDescent="0.2">
      <c r="A161" s="573"/>
      <c r="B161" s="437" t="s">
        <v>19</v>
      </c>
      <c r="C161" s="96">
        <v>3219697.44</v>
      </c>
      <c r="D161" s="96"/>
      <c r="E161" s="96">
        <v>2190642.2799999998</v>
      </c>
      <c r="F161" s="96">
        <v>2457720.2400000002</v>
      </c>
      <c r="G161" s="96"/>
      <c r="H161" s="96"/>
      <c r="I161" s="96"/>
      <c r="J161" s="96">
        <v>1808785.92</v>
      </c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  <c r="V161" s="96"/>
      <c r="W161" s="96"/>
      <c r="X161" s="96"/>
      <c r="Y161" s="96"/>
      <c r="Z161" s="96"/>
      <c r="AA161" s="96"/>
      <c r="AB161" s="96"/>
      <c r="AC161" s="96"/>
      <c r="AD161" s="96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  <c r="AS161" s="29"/>
      <c r="AT161" s="29"/>
      <c r="AU161" s="29"/>
      <c r="AV161" s="29"/>
      <c r="AW161" s="29"/>
      <c r="AX161" s="29"/>
      <c r="AY161" s="29"/>
      <c r="AZ161" s="29"/>
      <c r="BA161" s="29"/>
      <c r="BB161" s="29"/>
      <c r="BC161" s="29"/>
      <c r="BD161" s="29"/>
      <c r="BE161" s="29"/>
      <c r="BF161" s="29"/>
      <c r="BG161" s="29"/>
      <c r="BH161" s="29"/>
      <c r="BI161" s="29"/>
      <c r="BJ161" s="29"/>
      <c r="BK161" s="29"/>
      <c r="BL161" s="29"/>
      <c r="BM161" s="29"/>
      <c r="BN161" s="29"/>
      <c r="BO161" s="29"/>
      <c r="BP161" s="29"/>
      <c r="BQ161" s="29"/>
      <c r="BR161" s="29"/>
      <c r="BS161" s="29"/>
      <c r="BT161" s="29"/>
      <c r="BU161" s="29"/>
      <c r="BV161" s="29"/>
      <c r="BW161" s="29"/>
      <c r="BX161" s="29"/>
      <c r="BY161" s="29"/>
      <c r="BZ161" s="29"/>
      <c r="CA161" s="29"/>
      <c r="CB161" s="29"/>
      <c r="CC161" s="29"/>
      <c r="CD161" s="29"/>
      <c r="CE161" s="29"/>
      <c r="CF161" s="29"/>
      <c r="CG161" s="29"/>
      <c r="CH161" s="29"/>
      <c r="CI161" s="29"/>
      <c r="CJ161" s="29"/>
      <c r="CK161" s="29"/>
      <c r="CL161" s="29"/>
      <c r="CM161" s="29"/>
      <c r="CN161" s="29"/>
      <c r="CO161" s="29"/>
      <c r="CP161" s="29"/>
      <c r="CQ161" s="29"/>
    </row>
    <row r="162" spans="1:95" s="29" customFormat="1" x14ac:dyDescent="0.2">
      <c r="A162" s="573"/>
      <c r="B162" s="438" t="s">
        <v>20</v>
      </c>
      <c r="C162" s="92">
        <v>1606823.52</v>
      </c>
      <c r="D162" s="92"/>
      <c r="E162" s="92">
        <v>1501128.24</v>
      </c>
      <c r="F162" s="92">
        <v>1587404.16</v>
      </c>
      <c r="G162" s="92"/>
      <c r="H162" s="92"/>
      <c r="I162" s="92"/>
      <c r="J162" s="92">
        <v>579769.43999999994</v>
      </c>
      <c r="K162" s="92"/>
      <c r="L162" s="92"/>
      <c r="M162" s="92"/>
      <c r="N162" s="92"/>
      <c r="O162" s="92"/>
      <c r="P162" s="92"/>
      <c r="Q162" s="92"/>
      <c r="R162" s="92"/>
      <c r="S162" s="92"/>
      <c r="T162" s="92"/>
      <c r="U162" s="92"/>
      <c r="V162" s="92"/>
      <c r="W162" s="92"/>
      <c r="X162" s="92"/>
      <c r="Y162" s="92"/>
      <c r="Z162" s="92"/>
      <c r="AA162" s="92"/>
      <c r="AB162" s="92"/>
      <c r="AC162" s="92"/>
      <c r="AD162" s="92"/>
    </row>
    <row r="163" spans="1:95" s="29" customFormat="1" x14ac:dyDescent="0.2">
      <c r="A163" s="573"/>
      <c r="B163" s="439" t="s">
        <v>21</v>
      </c>
      <c r="C163" s="86">
        <v>637085.16</v>
      </c>
      <c r="D163" s="86"/>
      <c r="E163" s="86">
        <v>607848</v>
      </c>
      <c r="F163" s="86">
        <v>647824.31999999995</v>
      </c>
      <c r="G163" s="86"/>
      <c r="H163" s="86"/>
      <c r="I163" s="86"/>
      <c r="J163" s="86">
        <v>1496860.49</v>
      </c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  <c r="AA163" s="86"/>
      <c r="AB163" s="86"/>
      <c r="AC163" s="86"/>
      <c r="AD163" s="86"/>
    </row>
    <row r="164" spans="1:95" s="189" customFormat="1" ht="13.5" thickBot="1" x14ac:dyDescent="0.25">
      <c r="A164" s="573"/>
      <c r="B164" s="440" t="s">
        <v>28</v>
      </c>
      <c r="C164" s="187">
        <v>637085.16</v>
      </c>
      <c r="D164" s="187"/>
      <c r="E164" s="187"/>
      <c r="F164" s="187"/>
      <c r="G164" s="187"/>
      <c r="H164" s="187"/>
      <c r="I164" s="187"/>
      <c r="J164" s="187">
        <v>145084</v>
      </c>
      <c r="K164" s="187"/>
      <c r="L164" s="187"/>
      <c r="M164" s="187"/>
      <c r="N164" s="187"/>
      <c r="O164" s="187"/>
      <c r="P164" s="187"/>
      <c r="Q164" s="187"/>
      <c r="R164" s="187"/>
      <c r="S164" s="187"/>
      <c r="T164" s="187"/>
      <c r="U164" s="187"/>
      <c r="V164" s="187"/>
      <c r="W164" s="187"/>
      <c r="X164" s="187"/>
      <c r="Y164" s="187"/>
      <c r="Z164" s="187"/>
      <c r="AA164" s="187"/>
      <c r="AB164" s="187"/>
      <c r="AC164" s="187"/>
      <c r="AD164" s="187"/>
      <c r="AE164" s="330"/>
      <c r="AF164" s="330"/>
      <c r="AG164" s="330"/>
      <c r="AH164" s="330"/>
      <c r="AI164" s="330"/>
      <c r="AJ164" s="330"/>
      <c r="AK164" s="330"/>
      <c r="AL164" s="330"/>
      <c r="AM164" s="330"/>
      <c r="AN164" s="330"/>
      <c r="AO164" s="330"/>
      <c r="AP164" s="330"/>
      <c r="AQ164" s="330"/>
      <c r="AR164" s="330"/>
      <c r="AS164" s="330"/>
      <c r="AT164" s="330"/>
      <c r="AU164" s="330"/>
      <c r="AV164" s="330"/>
      <c r="AW164" s="330"/>
      <c r="AX164" s="330"/>
      <c r="AY164" s="330"/>
      <c r="AZ164" s="330"/>
      <c r="BA164" s="330"/>
      <c r="BB164" s="330"/>
      <c r="BC164" s="330"/>
      <c r="BD164" s="330"/>
      <c r="BE164" s="330"/>
      <c r="BF164" s="330"/>
      <c r="BG164" s="330"/>
      <c r="BH164" s="330"/>
      <c r="BI164" s="330"/>
      <c r="BJ164" s="330"/>
      <c r="BK164" s="330"/>
      <c r="BL164" s="330"/>
      <c r="BM164" s="330"/>
      <c r="BN164" s="330"/>
      <c r="BO164" s="489"/>
      <c r="BP164" s="489"/>
      <c r="BQ164" s="489"/>
      <c r="BR164" s="489"/>
      <c r="BS164" s="489"/>
      <c r="BT164" s="489"/>
      <c r="BU164" s="489"/>
      <c r="BV164" s="489"/>
      <c r="BW164" s="489"/>
      <c r="BX164" s="489"/>
      <c r="BY164" s="489"/>
      <c r="BZ164" s="489"/>
      <c r="CA164" s="489"/>
      <c r="CB164" s="489"/>
      <c r="CC164" s="489"/>
      <c r="CD164" s="489"/>
      <c r="CE164" s="489"/>
      <c r="CF164" s="489"/>
      <c r="CG164" s="489"/>
      <c r="CH164" s="489"/>
      <c r="CI164" s="489"/>
      <c r="CJ164" s="489"/>
      <c r="CK164" s="489"/>
      <c r="CL164" s="489"/>
      <c r="CM164" s="489"/>
      <c r="CN164" s="489"/>
      <c r="CO164" s="489"/>
      <c r="CP164" s="489"/>
      <c r="CQ164" s="489"/>
    </row>
    <row r="165" spans="1:95" s="8" customFormat="1" x14ac:dyDescent="0.2">
      <c r="A165" s="573"/>
      <c r="B165" s="441" t="s">
        <v>22</v>
      </c>
      <c r="C165" s="84">
        <v>72</v>
      </c>
      <c r="D165" s="84"/>
      <c r="E165" s="84">
        <v>78</v>
      </c>
      <c r="F165" s="84">
        <v>61</v>
      </c>
      <c r="G165" s="84"/>
      <c r="H165" s="494"/>
      <c r="I165" s="494"/>
      <c r="J165" s="494">
        <v>73</v>
      </c>
      <c r="K165" s="84"/>
      <c r="L165" s="84"/>
      <c r="M165" s="84"/>
      <c r="N165" s="84"/>
      <c r="O165" s="84"/>
      <c r="P165" s="84"/>
      <c r="Q165" s="84"/>
      <c r="R165" s="84"/>
      <c r="S165" s="84"/>
      <c r="T165" s="494"/>
      <c r="U165" s="494"/>
      <c r="V165" s="494"/>
      <c r="W165" s="84"/>
      <c r="X165" s="84"/>
      <c r="Y165" s="84"/>
      <c r="Z165" s="84"/>
      <c r="AA165" s="84"/>
      <c r="AB165" s="84"/>
      <c r="AC165" s="84"/>
      <c r="AD165" s="84"/>
      <c r="AE165" s="396"/>
      <c r="AF165" s="396"/>
      <c r="AG165" s="396"/>
      <c r="AH165" s="396"/>
      <c r="AI165" s="396"/>
      <c r="AJ165" s="396"/>
      <c r="AK165" s="396"/>
      <c r="AL165" s="396"/>
      <c r="AM165" s="396"/>
      <c r="AN165" s="396"/>
      <c r="AO165" s="396"/>
      <c r="AP165" s="396"/>
      <c r="AQ165" s="396"/>
      <c r="AR165" s="396"/>
      <c r="AS165" s="396"/>
      <c r="AT165" s="396"/>
      <c r="AU165" s="396"/>
      <c r="AV165" s="396"/>
      <c r="AW165" s="396"/>
      <c r="AX165" s="396"/>
      <c r="AY165" s="396"/>
      <c r="AZ165" s="396"/>
      <c r="BA165" s="396"/>
      <c r="BB165" s="396"/>
      <c r="BC165" s="396"/>
      <c r="BD165" s="396"/>
      <c r="BE165" s="396"/>
      <c r="BF165" s="396"/>
      <c r="BG165" s="396"/>
      <c r="BH165" s="396"/>
      <c r="BI165" s="396"/>
      <c r="BJ165" s="396"/>
      <c r="BK165" s="396"/>
      <c r="BL165" s="396"/>
      <c r="BM165" s="396"/>
      <c r="BN165" s="396"/>
      <c r="BO165" s="396"/>
      <c r="BP165" s="396"/>
      <c r="BQ165" s="396"/>
      <c r="BR165" s="396"/>
      <c r="BS165" s="396"/>
      <c r="BT165" s="396"/>
      <c r="BU165" s="396"/>
      <c r="BV165" s="396"/>
      <c r="BW165" s="396"/>
      <c r="BX165" s="396"/>
      <c r="BY165" s="396"/>
      <c r="BZ165" s="396"/>
      <c r="CA165" s="396"/>
      <c r="CB165" s="396"/>
      <c r="CC165" s="396"/>
      <c r="CD165" s="396"/>
      <c r="CE165" s="396"/>
      <c r="CF165" s="396"/>
      <c r="CG165" s="396"/>
      <c r="CH165" s="396"/>
      <c r="CI165" s="396"/>
      <c r="CJ165" s="396"/>
      <c r="CK165" s="396"/>
      <c r="CL165" s="396"/>
      <c r="CM165" s="396"/>
      <c r="CN165" s="396"/>
      <c r="CO165" s="396"/>
      <c r="CP165" s="396"/>
      <c r="CQ165" s="396"/>
    </row>
    <row r="166" spans="1:95" s="5" customFormat="1" x14ac:dyDescent="0.2">
      <c r="A166" s="573"/>
      <c r="B166" s="442" t="s">
        <v>73</v>
      </c>
      <c r="C166" s="30">
        <v>31</v>
      </c>
      <c r="D166" s="30"/>
      <c r="E166" s="174">
        <v>31</v>
      </c>
      <c r="F166" s="174">
        <v>30</v>
      </c>
      <c r="G166" s="174"/>
      <c r="H166" s="380"/>
      <c r="I166" s="380"/>
      <c r="J166" s="380">
        <v>31</v>
      </c>
      <c r="K166" s="174"/>
      <c r="L166" s="174"/>
      <c r="M166" s="174"/>
      <c r="N166" s="174"/>
      <c r="O166" s="174"/>
      <c r="P166" s="174"/>
      <c r="Q166" s="174"/>
      <c r="R166" s="174"/>
      <c r="S166" s="174"/>
      <c r="T166" s="380"/>
      <c r="U166" s="380"/>
      <c r="V166" s="380"/>
      <c r="W166" s="174"/>
      <c r="X166" s="174"/>
      <c r="Y166" s="174"/>
      <c r="Z166" s="174"/>
      <c r="AA166" s="174"/>
      <c r="AB166" s="174"/>
      <c r="AC166" s="174"/>
      <c r="AD166" s="174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</row>
    <row r="167" spans="1:95" s="173" customFormat="1" ht="4.5" customHeight="1" x14ac:dyDescent="0.2">
      <c r="A167" s="573"/>
      <c r="B167" s="443"/>
      <c r="C167" s="172"/>
      <c r="D167" s="172"/>
      <c r="E167" s="172"/>
      <c r="F167" s="172"/>
      <c r="G167" s="172"/>
      <c r="K167" s="172"/>
      <c r="L167" s="172"/>
      <c r="M167" s="172"/>
      <c r="N167" s="172"/>
      <c r="O167" s="172"/>
      <c r="P167" s="172"/>
      <c r="Q167" s="172"/>
      <c r="R167" s="172"/>
      <c r="S167" s="172"/>
      <c r="W167" s="172"/>
      <c r="X167" s="172"/>
      <c r="Y167" s="172"/>
      <c r="Z167" s="172"/>
      <c r="AA167" s="172"/>
      <c r="AB167" s="172"/>
      <c r="AC167" s="172"/>
      <c r="AD167" s="172"/>
      <c r="AE167" s="397"/>
      <c r="AF167" s="397"/>
      <c r="AG167" s="397"/>
      <c r="AH167" s="397"/>
      <c r="AI167" s="397"/>
      <c r="AJ167" s="397"/>
      <c r="AK167" s="397"/>
      <c r="AL167" s="397"/>
      <c r="AM167" s="397"/>
      <c r="AN167" s="397"/>
      <c r="AO167" s="397"/>
      <c r="AP167" s="397"/>
      <c r="AQ167" s="397"/>
      <c r="AR167" s="397"/>
      <c r="AS167" s="397"/>
      <c r="AT167" s="397"/>
      <c r="AU167" s="397"/>
      <c r="AV167" s="397"/>
      <c r="AW167" s="397"/>
      <c r="AX167" s="397"/>
      <c r="AY167" s="397"/>
      <c r="AZ167" s="397"/>
      <c r="BA167" s="397"/>
      <c r="BB167" s="397"/>
      <c r="BC167" s="397"/>
      <c r="BD167" s="397"/>
      <c r="BE167" s="397"/>
      <c r="BF167" s="397"/>
      <c r="BG167" s="397"/>
      <c r="BH167" s="397"/>
      <c r="BI167" s="397"/>
      <c r="BJ167" s="397"/>
      <c r="BK167" s="397"/>
      <c r="BL167" s="397"/>
      <c r="BM167" s="397"/>
      <c r="BN167" s="397"/>
      <c r="BO167" s="397"/>
      <c r="BP167" s="397"/>
      <c r="BQ167" s="397"/>
      <c r="BR167" s="397"/>
      <c r="BS167" s="397"/>
      <c r="BT167" s="397"/>
      <c r="BU167" s="397"/>
      <c r="BV167" s="397"/>
      <c r="BW167" s="397"/>
      <c r="BX167" s="397"/>
      <c r="BY167" s="397"/>
      <c r="BZ167" s="397"/>
      <c r="CA167" s="397"/>
      <c r="CB167" s="397"/>
      <c r="CC167" s="397"/>
      <c r="CD167" s="397"/>
      <c r="CE167" s="397"/>
      <c r="CF167" s="397"/>
      <c r="CG167" s="397"/>
      <c r="CH167" s="397"/>
      <c r="CI167" s="397"/>
      <c r="CJ167" s="397"/>
      <c r="CK167" s="397"/>
      <c r="CL167" s="397"/>
      <c r="CM167" s="397"/>
      <c r="CN167" s="397"/>
      <c r="CO167" s="397"/>
      <c r="CP167" s="397"/>
      <c r="CQ167" s="397"/>
    </row>
    <row r="168" spans="1:95" s="177" customFormat="1" x14ac:dyDescent="0.2">
      <c r="A168" s="573"/>
      <c r="B168" s="444" t="s">
        <v>74</v>
      </c>
      <c r="C168" s="176">
        <v>42.37</v>
      </c>
      <c r="D168" s="176">
        <v>42.37</v>
      </c>
      <c r="E168" s="176">
        <v>42.37</v>
      </c>
      <c r="F168" s="176">
        <f>F224</f>
        <v>52.33</v>
      </c>
      <c r="G168" s="176"/>
      <c r="H168" s="176"/>
      <c r="I168" s="176"/>
      <c r="J168" s="176">
        <f>J224</f>
        <v>52.33</v>
      </c>
      <c r="K168" s="176"/>
      <c r="L168" s="176"/>
      <c r="M168" s="176"/>
      <c r="N168" s="176"/>
      <c r="O168" s="176"/>
      <c r="P168" s="176"/>
      <c r="Q168" s="176"/>
      <c r="R168" s="176"/>
      <c r="S168" s="176"/>
      <c r="T168" s="176"/>
      <c r="U168" s="176"/>
      <c r="V168" s="176"/>
      <c r="W168" s="176"/>
      <c r="X168" s="176"/>
      <c r="Y168" s="176"/>
      <c r="Z168" s="176"/>
      <c r="AA168" s="176"/>
      <c r="AB168" s="176"/>
      <c r="AC168" s="176"/>
      <c r="AD168" s="176"/>
      <c r="AE168" s="398"/>
      <c r="AF168" s="398"/>
      <c r="AG168" s="398"/>
      <c r="AH168" s="398"/>
      <c r="AI168" s="398"/>
      <c r="AJ168" s="398"/>
      <c r="AK168" s="398"/>
      <c r="AL168" s="398"/>
      <c r="AM168" s="398"/>
      <c r="AN168" s="398"/>
      <c r="AO168" s="398"/>
      <c r="AP168" s="398"/>
      <c r="AQ168" s="398"/>
      <c r="AR168" s="398"/>
      <c r="AS168" s="398"/>
      <c r="AT168" s="398"/>
      <c r="AU168" s="398"/>
      <c r="AV168" s="398"/>
      <c r="AW168" s="398"/>
      <c r="AX168" s="398"/>
      <c r="AY168" s="398"/>
      <c r="AZ168" s="398"/>
      <c r="BA168" s="398"/>
      <c r="BB168" s="398"/>
      <c r="BC168" s="398"/>
      <c r="BD168" s="398"/>
      <c r="BE168" s="398"/>
      <c r="BF168" s="398"/>
      <c r="BG168" s="398"/>
      <c r="BH168" s="398"/>
      <c r="BI168" s="398"/>
      <c r="BJ168" s="398"/>
      <c r="BK168" s="398"/>
      <c r="BL168" s="398"/>
      <c r="BM168" s="398"/>
      <c r="BN168" s="398"/>
      <c r="BO168" s="398"/>
      <c r="BP168" s="398"/>
      <c r="BQ168" s="398"/>
      <c r="BR168" s="398"/>
      <c r="BS168" s="398"/>
      <c r="BT168" s="398"/>
      <c r="BU168" s="398"/>
      <c r="BV168" s="398"/>
      <c r="BW168" s="398"/>
      <c r="BX168" s="398"/>
      <c r="BY168" s="398"/>
      <c r="BZ168" s="398"/>
      <c r="CA168" s="398"/>
      <c r="CB168" s="398"/>
      <c r="CC168" s="398"/>
      <c r="CD168" s="398"/>
      <c r="CE168" s="398"/>
      <c r="CF168" s="398"/>
      <c r="CG168" s="398"/>
      <c r="CH168" s="398"/>
      <c r="CI168" s="398"/>
      <c r="CJ168" s="398"/>
      <c r="CK168" s="398"/>
      <c r="CL168" s="398"/>
      <c r="CM168" s="398"/>
      <c r="CN168" s="398"/>
      <c r="CO168" s="398"/>
      <c r="CP168" s="398"/>
      <c r="CQ168" s="398"/>
    </row>
    <row r="169" spans="1:95" s="185" customFormat="1" x14ac:dyDescent="0.2">
      <c r="A169" s="573"/>
      <c r="B169" s="445" t="s">
        <v>75</v>
      </c>
      <c r="C169" s="4">
        <f t="shared" ref="C169:I169" si="28">C166*C168</f>
        <v>1313.47</v>
      </c>
      <c r="D169" s="4">
        <f t="shared" si="28"/>
        <v>0</v>
      </c>
      <c r="E169" s="4">
        <f t="shared" si="28"/>
        <v>1313.47</v>
      </c>
      <c r="F169" s="4">
        <f t="shared" si="28"/>
        <v>1569.8999999999999</v>
      </c>
      <c r="G169" s="4">
        <f t="shared" si="28"/>
        <v>0</v>
      </c>
      <c r="H169" s="4">
        <f t="shared" si="28"/>
        <v>0</v>
      </c>
      <c r="I169" s="4">
        <f t="shared" si="28"/>
        <v>0</v>
      </c>
      <c r="J169" s="4">
        <f t="shared" ref="J169" si="29">J166*J168</f>
        <v>1622.23</v>
      </c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</row>
    <row r="170" spans="1:95" s="31" customFormat="1" x14ac:dyDescent="0.2">
      <c r="A170" s="573"/>
      <c r="B170" s="446" t="s">
        <v>24</v>
      </c>
      <c r="C170" s="182">
        <v>2.71</v>
      </c>
      <c r="D170" s="182">
        <v>2.71</v>
      </c>
      <c r="E170" s="182">
        <v>2.71</v>
      </c>
      <c r="F170" s="182">
        <f>F226</f>
        <v>3.35</v>
      </c>
      <c r="G170" s="182"/>
      <c r="H170" s="182"/>
      <c r="I170" s="182"/>
      <c r="J170" s="182">
        <f>J226</f>
        <v>3.35</v>
      </c>
      <c r="K170" s="182"/>
      <c r="L170" s="182"/>
      <c r="M170" s="182"/>
      <c r="N170" s="182"/>
      <c r="O170" s="182"/>
      <c r="P170" s="182"/>
      <c r="Q170" s="182"/>
      <c r="R170" s="182"/>
      <c r="S170" s="182"/>
      <c r="T170" s="182"/>
      <c r="U170" s="182"/>
      <c r="V170" s="182"/>
      <c r="W170" s="182"/>
      <c r="X170" s="182"/>
      <c r="Y170" s="182"/>
      <c r="Z170" s="182"/>
      <c r="AA170" s="182"/>
      <c r="AB170" s="182"/>
      <c r="AC170" s="182"/>
      <c r="AD170" s="182"/>
    </row>
    <row r="171" spans="1:95" s="180" customFormat="1" x14ac:dyDescent="0.2">
      <c r="A171" s="573"/>
      <c r="B171" s="447" t="s">
        <v>25</v>
      </c>
      <c r="C171" s="179">
        <f t="shared" ref="C171:I171" si="30">C170*C152</f>
        <v>58550.444300000003</v>
      </c>
      <c r="D171" s="179">
        <f t="shared" si="30"/>
        <v>58550.444300000003</v>
      </c>
      <c r="E171" s="179">
        <f t="shared" si="30"/>
        <v>58550.444300000003</v>
      </c>
      <c r="F171" s="179">
        <f t="shared" si="30"/>
        <v>72377.855500000005</v>
      </c>
      <c r="G171" s="179">
        <f t="shared" si="30"/>
        <v>0</v>
      </c>
      <c r="H171" s="179">
        <f t="shared" si="30"/>
        <v>0</v>
      </c>
      <c r="I171" s="179">
        <f t="shared" si="30"/>
        <v>0</v>
      </c>
      <c r="J171" s="179">
        <f t="shared" ref="J171" si="31">J170*J152</f>
        <v>65954.8</v>
      </c>
      <c r="K171" s="179"/>
      <c r="L171" s="179"/>
      <c r="M171" s="179"/>
      <c r="N171" s="179"/>
      <c r="O171" s="179"/>
      <c r="P171" s="179"/>
      <c r="Q171" s="179"/>
      <c r="R171" s="179"/>
      <c r="S171" s="179"/>
      <c r="T171" s="179"/>
      <c r="U171" s="179"/>
      <c r="V171" s="179"/>
      <c r="W171" s="179"/>
      <c r="X171" s="179"/>
      <c r="Y171" s="179"/>
      <c r="Z171" s="179"/>
      <c r="AA171" s="179"/>
      <c r="AB171" s="179"/>
      <c r="AC171" s="179"/>
      <c r="AD171" s="179"/>
    </row>
    <row r="172" spans="1:95" s="31" customFormat="1" x14ac:dyDescent="0.2">
      <c r="A172" s="573"/>
      <c r="B172" s="448" t="s">
        <v>7</v>
      </c>
      <c r="C172" s="3">
        <v>5.44</v>
      </c>
      <c r="D172" s="3">
        <v>5.44</v>
      </c>
      <c r="E172" s="3">
        <v>5.44</v>
      </c>
      <c r="F172" s="3">
        <f>F228</f>
        <v>6.72</v>
      </c>
      <c r="G172" s="3"/>
      <c r="H172" s="3"/>
      <c r="I172" s="3"/>
      <c r="J172" s="3">
        <f>J228</f>
        <v>6.72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spans="1:95" s="180" customFormat="1" x14ac:dyDescent="0.2">
      <c r="A173" s="573"/>
      <c r="B173" s="447" t="s">
        <v>10</v>
      </c>
      <c r="C173" s="179">
        <f t="shared" ref="C173:I173" si="32">C172*C152</f>
        <v>117532.99520000002</v>
      </c>
      <c r="D173" s="179">
        <f t="shared" si="32"/>
        <v>117532.99520000002</v>
      </c>
      <c r="E173" s="179">
        <f t="shared" si="32"/>
        <v>117532.99520000002</v>
      </c>
      <c r="F173" s="179">
        <f t="shared" si="32"/>
        <v>145187.81760000001</v>
      </c>
      <c r="G173" s="179">
        <f t="shared" si="32"/>
        <v>0</v>
      </c>
      <c r="H173" s="179">
        <f t="shared" si="32"/>
        <v>0</v>
      </c>
      <c r="I173" s="179">
        <f t="shared" si="32"/>
        <v>0</v>
      </c>
      <c r="J173" s="179">
        <f t="shared" ref="J173" si="33">J172*J152</f>
        <v>132303.35999999999</v>
      </c>
      <c r="K173" s="179"/>
      <c r="L173" s="179"/>
      <c r="M173" s="179"/>
      <c r="N173" s="179"/>
      <c r="O173" s="179"/>
      <c r="P173" s="179"/>
      <c r="Q173" s="179"/>
      <c r="R173" s="179"/>
      <c r="S173" s="179"/>
      <c r="T173" s="179"/>
      <c r="U173" s="179"/>
      <c r="V173" s="179"/>
      <c r="W173" s="179"/>
      <c r="X173" s="179"/>
      <c r="Y173" s="179"/>
      <c r="Z173" s="179"/>
      <c r="AA173" s="179"/>
      <c r="AB173" s="179"/>
      <c r="AC173" s="179"/>
      <c r="AD173" s="179"/>
    </row>
    <row r="174" spans="1:95" s="31" customFormat="1" x14ac:dyDescent="0.2">
      <c r="A174" s="573"/>
      <c r="B174" s="448" t="s">
        <v>8</v>
      </c>
      <c r="C174" s="3">
        <v>10.31</v>
      </c>
      <c r="D174" s="3">
        <v>10.31</v>
      </c>
      <c r="E174" s="3">
        <v>10.31</v>
      </c>
      <c r="F174" s="3">
        <f>F230</f>
        <v>12.73</v>
      </c>
      <c r="G174" s="3"/>
      <c r="H174" s="3"/>
      <c r="I174" s="3"/>
      <c r="J174" s="3">
        <f>J230</f>
        <v>12.73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spans="1:95" s="180" customFormat="1" x14ac:dyDescent="0.2">
      <c r="A175" s="573"/>
      <c r="B175" s="447" t="s">
        <v>2</v>
      </c>
      <c r="C175" s="179">
        <f t="shared" ref="C175:I175" si="34">C174*MAX(C158:C159)</f>
        <v>157155.02069999999</v>
      </c>
      <c r="D175" s="179">
        <f t="shared" si="34"/>
        <v>0</v>
      </c>
      <c r="E175" s="179">
        <f t="shared" si="34"/>
        <v>154363.5882</v>
      </c>
      <c r="F175" s="179">
        <f t="shared" si="34"/>
        <v>199953.929</v>
      </c>
      <c r="G175" s="179">
        <f t="shared" si="34"/>
        <v>0</v>
      </c>
      <c r="H175" s="179">
        <f t="shared" si="34"/>
        <v>0</v>
      </c>
      <c r="I175" s="179">
        <f t="shared" si="34"/>
        <v>0</v>
      </c>
      <c r="J175" s="179">
        <f>J174*MAX(J158:J159)</f>
        <v>193012.00539999999</v>
      </c>
      <c r="K175" s="179"/>
      <c r="L175" s="179"/>
      <c r="M175" s="179"/>
      <c r="N175" s="179"/>
      <c r="O175" s="179"/>
      <c r="P175" s="179"/>
      <c r="Q175" s="179"/>
      <c r="R175" s="179"/>
      <c r="S175" s="179"/>
      <c r="T175" s="179"/>
      <c r="U175" s="179"/>
      <c r="V175" s="179"/>
      <c r="W175" s="179"/>
      <c r="X175" s="179"/>
      <c r="Y175" s="179"/>
      <c r="Z175" s="179"/>
      <c r="AA175" s="179"/>
      <c r="AB175" s="179"/>
      <c r="AC175" s="179"/>
      <c r="AD175" s="179"/>
    </row>
    <row r="176" spans="1:95" s="1" customFormat="1" x14ac:dyDescent="0.2">
      <c r="A176" s="573"/>
      <c r="B176" s="537" t="s">
        <v>163</v>
      </c>
      <c r="C176" s="525"/>
    </row>
    <row r="177" spans="1:95" s="1" customFormat="1" x14ac:dyDescent="0.2">
      <c r="A177" s="573"/>
      <c r="B177" s="537" t="s">
        <v>164</v>
      </c>
      <c r="C177" s="525"/>
    </row>
    <row r="178" spans="1:95" s="1" customFormat="1" x14ac:dyDescent="0.2">
      <c r="A178" s="573"/>
      <c r="B178" s="537" t="s">
        <v>166</v>
      </c>
      <c r="C178" s="525"/>
      <c r="J178" s="1">
        <v>10.07</v>
      </c>
    </row>
    <row r="179" spans="1:95" s="211" customFormat="1" ht="13.5" thickBot="1" x14ac:dyDescent="0.25">
      <c r="A179" s="573"/>
      <c r="B179" s="538" t="s">
        <v>165</v>
      </c>
      <c r="C179" s="526"/>
      <c r="D179" s="210"/>
      <c r="E179" s="210"/>
      <c r="F179" s="210"/>
      <c r="G179" s="210"/>
      <c r="H179" s="210"/>
      <c r="I179" s="210"/>
      <c r="J179" s="210">
        <f>J176*J177*J178</f>
        <v>0</v>
      </c>
      <c r="K179" s="210"/>
      <c r="L179" s="210"/>
      <c r="M179" s="210"/>
      <c r="N179" s="210"/>
      <c r="O179" s="210"/>
      <c r="P179" s="210"/>
      <c r="Q179" s="210"/>
      <c r="R179" s="210"/>
      <c r="S179" s="210"/>
      <c r="T179" s="210"/>
      <c r="U179" s="210"/>
      <c r="V179" s="210"/>
      <c r="W179" s="210"/>
      <c r="X179" s="210"/>
      <c r="Y179" s="210"/>
      <c r="Z179" s="210"/>
      <c r="AA179" s="210"/>
      <c r="AB179" s="210"/>
      <c r="AC179" s="210"/>
      <c r="AD179" s="210"/>
    </row>
    <row r="180" spans="1:95" s="31" customFormat="1" x14ac:dyDescent="0.2">
      <c r="A180" s="573"/>
      <c r="B180" s="446" t="s">
        <v>29</v>
      </c>
      <c r="C180" s="115">
        <v>0.13789999999999999</v>
      </c>
      <c r="D180" s="115">
        <v>0.13789999999999999</v>
      </c>
      <c r="E180" s="115">
        <v>0.13789999999999999</v>
      </c>
      <c r="F180" s="115">
        <f>F236</f>
        <v>0.17030000000000001</v>
      </c>
      <c r="G180" s="115"/>
      <c r="H180" s="66"/>
      <c r="I180" s="66"/>
      <c r="J180" s="66"/>
      <c r="K180" s="115"/>
      <c r="L180" s="115"/>
      <c r="M180" s="115"/>
      <c r="N180" s="115"/>
      <c r="O180" s="115"/>
      <c r="P180" s="115"/>
      <c r="Q180" s="115"/>
      <c r="R180" s="115"/>
      <c r="S180" s="115"/>
      <c r="T180" s="66"/>
      <c r="U180" s="66"/>
      <c r="V180" s="66"/>
      <c r="W180" s="115"/>
      <c r="X180" s="115"/>
      <c r="Y180" s="115"/>
      <c r="Z180" s="115"/>
      <c r="AA180" s="115"/>
      <c r="AB180" s="115"/>
      <c r="AC180" s="115"/>
      <c r="AD180" s="115"/>
    </row>
    <row r="181" spans="1:95" s="34" customFormat="1" x14ac:dyDescent="0.2">
      <c r="A181" s="573"/>
      <c r="B181" s="449" t="s">
        <v>60</v>
      </c>
      <c r="C181" s="14">
        <f>C180*C153</f>
        <v>358557.21543599997</v>
      </c>
      <c r="D181" s="14">
        <f>D180*D153</f>
        <v>0</v>
      </c>
      <c r="E181" s="14">
        <f>E180*E153</f>
        <v>399776.76101999998</v>
      </c>
      <c r="F181" s="14">
        <f>F180*F153</f>
        <v>460670.92780800001</v>
      </c>
      <c r="G181" s="14">
        <f>G180*G153</f>
        <v>0</v>
      </c>
      <c r="H181" s="119"/>
      <c r="I181" s="119"/>
      <c r="J181" s="119"/>
      <c r="K181" s="14"/>
      <c r="L181" s="14"/>
      <c r="M181" s="14"/>
      <c r="N181" s="14"/>
      <c r="O181" s="14"/>
      <c r="P181" s="14"/>
      <c r="Q181" s="14"/>
      <c r="R181" s="14"/>
      <c r="S181" s="14"/>
      <c r="T181" s="119"/>
      <c r="U181" s="119"/>
      <c r="V181" s="119"/>
      <c r="W181" s="14"/>
      <c r="X181" s="14"/>
      <c r="Y181" s="14"/>
      <c r="Z181" s="14"/>
      <c r="AA181" s="14"/>
      <c r="AB181" s="14"/>
      <c r="AC181" s="14"/>
      <c r="AD181" s="14"/>
    </row>
    <row r="182" spans="1:95" s="31" customFormat="1" x14ac:dyDescent="0.2">
      <c r="A182" s="573"/>
      <c r="B182" s="448" t="s">
        <v>30</v>
      </c>
      <c r="C182" s="117"/>
      <c r="D182" s="117"/>
      <c r="E182" s="117"/>
      <c r="F182" s="117"/>
      <c r="G182" s="117"/>
      <c r="H182" s="115"/>
      <c r="I182" s="115"/>
      <c r="J182" s="115">
        <v>0.19769999999999999</v>
      </c>
      <c r="K182" s="117"/>
      <c r="L182" s="117"/>
      <c r="M182" s="117"/>
      <c r="N182" s="117"/>
      <c r="O182" s="117"/>
      <c r="P182" s="117"/>
      <c r="Q182" s="117"/>
      <c r="R182" s="117"/>
      <c r="S182" s="117"/>
      <c r="T182" s="115"/>
      <c r="U182" s="115"/>
      <c r="V182" s="115"/>
      <c r="W182" s="117"/>
      <c r="X182" s="117"/>
      <c r="Y182" s="117"/>
      <c r="Z182" s="117"/>
      <c r="AA182" s="117"/>
      <c r="AB182" s="117"/>
      <c r="AC182" s="117"/>
      <c r="AD182" s="117"/>
    </row>
    <row r="183" spans="1:95" s="35" customFormat="1" x14ac:dyDescent="0.2">
      <c r="A183" s="573"/>
      <c r="B183" s="450" t="s">
        <v>61</v>
      </c>
      <c r="C183" s="118"/>
      <c r="D183" s="118"/>
      <c r="E183" s="118"/>
      <c r="F183" s="118"/>
      <c r="G183" s="118"/>
      <c r="H183" s="33">
        <f>H182*H153</f>
        <v>0</v>
      </c>
      <c r="I183" s="33">
        <f>I182*I153</f>
        <v>0</v>
      </c>
      <c r="J183" s="33">
        <f>J182*J153</f>
        <v>596694.37579199998</v>
      </c>
      <c r="K183" s="118"/>
      <c r="L183" s="118"/>
      <c r="M183" s="118"/>
      <c r="N183" s="118"/>
      <c r="O183" s="118"/>
      <c r="P183" s="118"/>
      <c r="Q183" s="118"/>
      <c r="R183" s="118"/>
      <c r="S183" s="118"/>
      <c r="T183" s="33"/>
      <c r="U183" s="33"/>
      <c r="V183" s="33"/>
      <c r="W183" s="118"/>
      <c r="X183" s="118"/>
      <c r="Y183" s="118"/>
      <c r="Z183" s="118"/>
      <c r="AA183" s="118"/>
      <c r="AB183" s="118"/>
      <c r="AC183" s="118"/>
      <c r="AD183" s="118"/>
    </row>
    <row r="184" spans="1:95" s="31" customFormat="1" x14ac:dyDescent="0.2">
      <c r="A184" s="573"/>
      <c r="B184" s="448" t="s">
        <v>31</v>
      </c>
      <c r="C184" s="115">
        <v>0.32190000000000002</v>
      </c>
      <c r="D184" s="115">
        <v>0.32190000000000002</v>
      </c>
      <c r="E184" s="115">
        <v>0.32190000000000002</v>
      </c>
      <c r="F184" s="115">
        <f>F240</f>
        <v>0.39750000000000002</v>
      </c>
      <c r="G184" s="115"/>
      <c r="H184" s="120"/>
      <c r="I184" s="120"/>
      <c r="J184" s="120"/>
      <c r="K184" s="115"/>
      <c r="L184" s="115"/>
      <c r="M184" s="115"/>
      <c r="N184" s="115"/>
      <c r="O184" s="115"/>
      <c r="P184" s="115"/>
      <c r="Q184" s="115"/>
      <c r="R184" s="115"/>
      <c r="S184" s="115"/>
      <c r="T184" s="120"/>
      <c r="U184" s="120"/>
      <c r="V184" s="120"/>
      <c r="W184" s="115"/>
      <c r="X184" s="115"/>
      <c r="Y184" s="115"/>
      <c r="Z184" s="115"/>
      <c r="AA184" s="115"/>
      <c r="AB184" s="115"/>
      <c r="AC184" s="115"/>
      <c r="AD184" s="115"/>
    </row>
    <row r="185" spans="1:95" s="34" customFormat="1" x14ac:dyDescent="0.2">
      <c r="A185" s="573"/>
      <c r="B185" s="449" t="s">
        <v>62</v>
      </c>
      <c r="C185" s="14">
        <f>C184*C155</f>
        <v>258751.35763200003</v>
      </c>
      <c r="D185" s="14">
        <f>D184*D155</f>
        <v>0</v>
      </c>
      <c r="E185" s="14">
        <f>E184*E155</f>
        <v>281470.99525199999</v>
      </c>
      <c r="F185" s="14">
        <f>F184*F155</f>
        <v>310359.52530000004</v>
      </c>
      <c r="G185" s="14">
        <f>G184*G155</f>
        <v>0</v>
      </c>
      <c r="H185" s="119"/>
      <c r="I185" s="119"/>
      <c r="J185" s="119"/>
      <c r="K185" s="14"/>
      <c r="L185" s="14"/>
      <c r="M185" s="14"/>
      <c r="N185" s="14"/>
      <c r="O185" s="14"/>
      <c r="P185" s="14"/>
      <c r="Q185" s="14"/>
      <c r="R185" s="14"/>
      <c r="S185" s="14"/>
      <c r="T185" s="119"/>
      <c r="U185" s="119"/>
      <c r="V185" s="119"/>
      <c r="W185" s="14"/>
      <c r="X185" s="14"/>
      <c r="Y185" s="14"/>
      <c r="Z185" s="14"/>
      <c r="AA185" s="14"/>
      <c r="AB185" s="14"/>
      <c r="AC185" s="14"/>
      <c r="AD185" s="14"/>
    </row>
    <row r="186" spans="1:95" s="31" customFormat="1" x14ac:dyDescent="0.2">
      <c r="A186" s="573"/>
      <c r="B186" s="448" t="s">
        <v>32</v>
      </c>
      <c r="C186" s="117"/>
      <c r="D186" s="117"/>
      <c r="E186" s="117"/>
      <c r="F186" s="117"/>
      <c r="G186" s="117"/>
      <c r="H186" s="1"/>
      <c r="I186" s="1"/>
      <c r="J186" s="1">
        <v>1.4238</v>
      </c>
      <c r="K186" s="117"/>
      <c r="L186" s="117"/>
      <c r="M186" s="117"/>
      <c r="N186" s="117"/>
      <c r="O186" s="117"/>
      <c r="P186" s="117"/>
      <c r="Q186" s="117"/>
      <c r="R186" s="117"/>
      <c r="S186" s="117"/>
      <c r="T186" s="1"/>
      <c r="U186" s="1"/>
      <c r="V186" s="1"/>
      <c r="W186" s="117"/>
      <c r="X186" s="117"/>
      <c r="Y186" s="117"/>
      <c r="Z186" s="117"/>
      <c r="AA186" s="117"/>
      <c r="AB186" s="117"/>
      <c r="AC186" s="117"/>
      <c r="AD186" s="117"/>
    </row>
    <row r="187" spans="1:95" s="35" customFormat="1" x14ac:dyDescent="0.2">
      <c r="A187" s="573"/>
      <c r="B187" s="450" t="s">
        <v>63</v>
      </c>
      <c r="C187" s="118"/>
      <c r="D187" s="118"/>
      <c r="E187" s="118"/>
      <c r="F187" s="118"/>
      <c r="G187" s="118"/>
      <c r="H187" s="116">
        <f>H186*H155</f>
        <v>0</v>
      </c>
      <c r="I187" s="116">
        <f>I186*I155</f>
        <v>0</v>
      </c>
      <c r="J187" s="116">
        <f>J186*J155</f>
        <v>1211769.0138960001</v>
      </c>
      <c r="K187" s="118"/>
      <c r="L187" s="118"/>
      <c r="M187" s="118"/>
      <c r="N187" s="118"/>
      <c r="O187" s="118"/>
      <c r="P187" s="118"/>
      <c r="Q187" s="118"/>
      <c r="R187" s="118"/>
      <c r="S187" s="118"/>
      <c r="T187" s="116"/>
      <c r="U187" s="116"/>
      <c r="V187" s="116"/>
      <c r="W187" s="118"/>
      <c r="X187" s="118"/>
      <c r="Y187" s="118"/>
      <c r="Z187" s="118"/>
      <c r="AA187" s="118"/>
      <c r="AB187" s="118"/>
      <c r="AC187" s="118"/>
      <c r="AD187" s="118"/>
    </row>
    <row r="188" spans="1:95" s="31" customFormat="1" x14ac:dyDescent="0.2">
      <c r="A188" s="573"/>
      <c r="B188" s="448" t="s">
        <v>79</v>
      </c>
      <c r="C188" s="1">
        <v>0.19719999999999999</v>
      </c>
      <c r="D188" s="1">
        <v>0.19719999999999999</v>
      </c>
      <c r="E188" s="1">
        <v>0.19719999999999999</v>
      </c>
      <c r="F188" s="1">
        <f>F244</f>
        <v>0.24349999999999999</v>
      </c>
      <c r="G188" s="1"/>
      <c r="H188" s="120"/>
      <c r="I188" s="120"/>
      <c r="J188" s="120"/>
      <c r="K188" s="1"/>
      <c r="L188" s="1"/>
      <c r="M188" s="1"/>
      <c r="N188" s="1"/>
      <c r="O188" s="1"/>
      <c r="P188" s="1"/>
      <c r="Q188" s="1"/>
      <c r="R188" s="1"/>
      <c r="S188" s="1"/>
      <c r="T188" s="120"/>
      <c r="U188" s="120"/>
      <c r="V188" s="120"/>
      <c r="W188" s="1"/>
      <c r="X188" s="1"/>
      <c r="Y188" s="1"/>
      <c r="Z188" s="1"/>
      <c r="AA188" s="1"/>
      <c r="AB188" s="1"/>
      <c r="AC188" s="1"/>
      <c r="AD188" s="1"/>
    </row>
    <row r="189" spans="1:95" s="34" customFormat="1" x14ac:dyDescent="0.2">
      <c r="A189" s="573"/>
      <c r="B189" s="449" t="s">
        <v>64</v>
      </c>
      <c r="C189" s="14">
        <f>C188*C154</f>
        <v>399859.74230400001</v>
      </c>
      <c r="D189" s="14">
        <f>D188*D154</f>
        <v>0</v>
      </c>
      <c r="E189" s="14">
        <f>E188*E154</f>
        <v>437849.07599999994</v>
      </c>
      <c r="F189" s="14">
        <f>F188*F154</f>
        <v>472316.66753999999</v>
      </c>
      <c r="G189" s="14">
        <f>G188*G154</f>
        <v>0</v>
      </c>
      <c r="H189" s="121"/>
      <c r="I189" s="121"/>
      <c r="J189" s="121"/>
      <c r="K189" s="14"/>
      <c r="L189" s="14"/>
      <c r="M189" s="14"/>
      <c r="N189" s="14"/>
      <c r="O189" s="14"/>
      <c r="P189" s="14"/>
      <c r="Q189" s="14"/>
      <c r="R189" s="14"/>
      <c r="S189" s="14"/>
      <c r="T189" s="121"/>
      <c r="U189" s="121"/>
      <c r="V189" s="121"/>
      <c r="W189" s="14"/>
      <c r="X189" s="14"/>
      <c r="Y189" s="14"/>
      <c r="Z189" s="14"/>
      <c r="AA189" s="14"/>
      <c r="AB189" s="14"/>
      <c r="AC189" s="14"/>
      <c r="AD189" s="14"/>
    </row>
    <row r="190" spans="1:95" s="31" customFormat="1" x14ac:dyDescent="0.2">
      <c r="A190" s="573"/>
      <c r="B190" s="451" t="s">
        <v>33</v>
      </c>
      <c r="C190" s="117"/>
      <c r="D190" s="117"/>
      <c r="E190" s="117"/>
      <c r="F190" s="117"/>
      <c r="G190" s="117"/>
      <c r="H190" s="1"/>
      <c r="I190" s="1"/>
      <c r="J190" s="1">
        <v>0.37009999999999998</v>
      </c>
      <c r="K190" s="117"/>
      <c r="L190" s="117"/>
      <c r="M190" s="117"/>
      <c r="N190" s="117"/>
      <c r="O190" s="117"/>
      <c r="P190" s="117"/>
      <c r="Q190" s="117"/>
      <c r="R190" s="117"/>
      <c r="S190" s="117"/>
      <c r="T190" s="1"/>
      <c r="U190" s="1"/>
      <c r="V190" s="1"/>
      <c r="W190" s="117"/>
      <c r="X190" s="117"/>
      <c r="Y190" s="117"/>
      <c r="Z190" s="117"/>
      <c r="AA190" s="117"/>
      <c r="AB190" s="117"/>
      <c r="AC190" s="117"/>
      <c r="AD190" s="117"/>
    </row>
    <row r="191" spans="1:95" s="55" customFormat="1" ht="13.5" thickBot="1" x14ac:dyDescent="0.25">
      <c r="A191" s="573"/>
      <c r="B191" s="452" t="s">
        <v>65</v>
      </c>
      <c r="C191" s="125"/>
      <c r="D191" s="125"/>
      <c r="E191" s="125"/>
      <c r="F191" s="125"/>
      <c r="G191" s="125"/>
      <c r="H191" s="250">
        <f>H190*H154</f>
        <v>0</v>
      </c>
      <c r="I191" s="250">
        <f>I190*I154</f>
        <v>0</v>
      </c>
      <c r="J191" s="250">
        <f>J190*J154</f>
        <v>842776.27942799986</v>
      </c>
      <c r="K191" s="125"/>
      <c r="L191" s="125"/>
      <c r="M191" s="125"/>
      <c r="N191" s="125"/>
      <c r="O191" s="125"/>
      <c r="P191" s="125"/>
      <c r="Q191" s="125"/>
      <c r="R191" s="125"/>
      <c r="S191" s="125"/>
      <c r="T191" s="250"/>
      <c r="U191" s="250"/>
      <c r="V191" s="250"/>
      <c r="W191" s="125"/>
      <c r="X191" s="125"/>
      <c r="Y191" s="125"/>
      <c r="Z191" s="125"/>
      <c r="AA191" s="125"/>
      <c r="AB191" s="125"/>
      <c r="AC191" s="125"/>
      <c r="AD191" s="125"/>
      <c r="AE191" s="35"/>
      <c r="AF191" s="35"/>
      <c r="AG191" s="35"/>
      <c r="AH191" s="35"/>
      <c r="AI191" s="35"/>
      <c r="AJ191" s="35"/>
      <c r="AK191" s="35"/>
      <c r="AL191" s="35"/>
      <c r="AM191" s="35"/>
      <c r="AN191" s="35"/>
      <c r="AO191" s="35"/>
      <c r="AP191" s="35"/>
      <c r="AQ191" s="35"/>
      <c r="AR191" s="35"/>
      <c r="AS191" s="35"/>
      <c r="AT191" s="35"/>
      <c r="AU191" s="35"/>
      <c r="AV191" s="35"/>
      <c r="AW191" s="35"/>
      <c r="AX191" s="35"/>
      <c r="AY191" s="35"/>
      <c r="AZ191" s="35"/>
      <c r="BA191" s="35"/>
      <c r="BB191" s="35"/>
      <c r="BC191" s="35"/>
      <c r="BD191" s="35"/>
      <c r="BE191" s="35"/>
      <c r="BF191" s="35"/>
      <c r="BG191" s="35"/>
      <c r="BH191" s="35"/>
      <c r="BI191" s="35"/>
      <c r="BJ191" s="35"/>
      <c r="BK191" s="35"/>
      <c r="BL191" s="35"/>
      <c r="BM191" s="35"/>
      <c r="BN191" s="35"/>
      <c r="BO191" s="35"/>
      <c r="BP191" s="35"/>
      <c r="BQ191" s="35"/>
      <c r="BR191" s="35"/>
      <c r="BS191" s="35"/>
      <c r="BT191" s="35"/>
      <c r="BU191" s="35"/>
      <c r="BV191" s="35"/>
      <c r="BW191" s="35"/>
      <c r="BX191" s="35"/>
      <c r="BY191" s="35"/>
      <c r="BZ191" s="35"/>
      <c r="CA191" s="35"/>
      <c r="CB191" s="35"/>
      <c r="CC191" s="35"/>
      <c r="CD191" s="35"/>
      <c r="CE191" s="35"/>
      <c r="CF191" s="35"/>
      <c r="CG191" s="35"/>
      <c r="CH191" s="35"/>
      <c r="CI191" s="35"/>
      <c r="CJ191" s="35"/>
      <c r="CK191" s="35"/>
      <c r="CL191" s="35"/>
      <c r="CM191" s="35"/>
      <c r="CN191" s="35"/>
      <c r="CO191" s="35"/>
      <c r="CP191" s="35"/>
      <c r="CQ191" s="35"/>
    </row>
    <row r="192" spans="1:95" s="126" customFormat="1" x14ac:dyDescent="0.2">
      <c r="A192" s="573"/>
      <c r="B192" s="453" t="s">
        <v>104</v>
      </c>
      <c r="C192" s="251"/>
      <c r="D192" s="251"/>
      <c r="E192" s="251"/>
      <c r="F192" s="251"/>
      <c r="G192" s="251"/>
      <c r="H192" s="86">
        <v>1003234</v>
      </c>
      <c r="I192" s="86">
        <v>1428426</v>
      </c>
      <c r="J192" s="86">
        <v>1450084</v>
      </c>
      <c r="K192" s="251"/>
      <c r="L192" s="251"/>
      <c r="M192" s="251"/>
      <c r="N192" s="251"/>
      <c r="O192" s="251"/>
      <c r="P192" s="251"/>
      <c r="Q192" s="251"/>
      <c r="R192" s="251"/>
      <c r="S192" s="251"/>
      <c r="T192" s="86"/>
      <c r="U192" s="86"/>
      <c r="V192" s="86"/>
      <c r="W192" s="251"/>
      <c r="X192" s="251"/>
      <c r="Y192" s="251"/>
      <c r="Z192" s="251"/>
      <c r="AA192" s="251"/>
      <c r="AB192" s="251"/>
      <c r="AC192" s="251"/>
      <c r="AD192" s="251"/>
    </row>
    <row r="193" spans="1:95" s="1" customFormat="1" x14ac:dyDescent="0.2">
      <c r="A193" s="573"/>
      <c r="B193" s="454" t="s">
        <v>105</v>
      </c>
      <c r="C193" s="31"/>
      <c r="D193" s="31"/>
      <c r="E193" s="31"/>
      <c r="F193" s="31"/>
      <c r="G193" s="31"/>
      <c r="H193" s="427">
        <v>5.8900000000000001E-2</v>
      </c>
      <c r="I193" s="427">
        <v>5.8900000000000001E-2</v>
      </c>
      <c r="J193" s="427">
        <v>5.8900000000000001E-2</v>
      </c>
      <c r="K193" s="31"/>
      <c r="L193" s="31"/>
      <c r="M193" s="31"/>
      <c r="N193" s="31"/>
      <c r="O193" s="31"/>
      <c r="P193" s="31"/>
      <c r="Q193" s="31"/>
      <c r="R193" s="31"/>
      <c r="S193" s="31"/>
      <c r="T193" s="427"/>
      <c r="U193" s="427"/>
      <c r="V193" s="427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  <c r="AW193" s="31"/>
      <c r="AX193" s="31"/>
      <c r="AY193" s="31"/>
      <c r="AZ193" s="31"/>
      <c r="BA193" s="31"/>
      <c r="BB193" s="31"/>
      <c r="BC193" s="31"/>
      <c r="BD193" s="31"/>
      <c r="BE193" s="31"/>
      <c r="BF193" s="31"/>
      <c r="BG193" s="31"/>
      <c r="BH193" s="31"/>
      <c r="BI193" s="31"/>
      <c r="BJ193" s="31"/>
      <c r="BK193" s="31"/>
      <c r="BL193" s="31"/>
      <c r="BM193" s="31"/>
      <c r="BN193" s="31"/>
      <c r="BO193" s="31"/>
      <c r="BP193" s="31"/>
      <c r="BQ193" s="31"/>
      <c r="BR193" s="31"/>
      <c r="BS193" s="31"/>
      <c r="BT193" s="31"/>
      <c r="BU193" s="31"/>
      <c r="BV193" s="31"/>
      <c r="BW193" s="31"/>
      <c r="BX193" s="31"/>
      <c r="BY193" s="31"/>
      <c r="BZ193" s="31"/>
      <c r="CA193" s="31"/>
      <c r="CB193" s="31"/>
      <c r="CC193" s="31"/>
      <c r="CD193" s="31"/>
      <c r="CE193" s="31"/>
      <c r="CF193" s="31"/>
      <c r="CG193" s="31"/>
      <c r="CH193" s="31"/>
      <c r="CI193" s="31"/>
      <c r="CJ193" s="31"/>
      <c r="CK193" s="31"/>
      <c r="CL193" s="31"/>
      <c r="CM193" s="31"/>
      <c r="CN193" s="31"/>
      <c r="CO193" s="31"/>
      <c r="CP193" s="31"/>
      <c r="CQ193" s="31"/>
    </row>
    <row r="194" spans="1:95" s="55" customFormat="1" ht="13.5" thickBot="1" x14ac:dyDescent="0.25">
      <c r="A194" s="573"/>
      <c r="B194" s="455" t="s">
        <v>106</v>
      </c>
      <c r="C194" s="125"/>
      <c r="D194" s="125"/>
      <c r="E194" s="125"/>
      <c r="F194" s="125"/>
      <c r="G194" s="125"/>
      <c r="H194" s="54">
        <f>H193*H192</f>
        <v>59090.482600000003</v>
      </c>
      <c r="I194" s="54">
        <f>I192*I193</f>
        <v>84134.291400000002</v>
      </c>
      <c r="J194" s="54">
        <f>J192*J193</f>
        <v>85409.9476</v>
      </c>
      <c r="K194" s="125"/>
      <c r="L194" s="125"/>
      <c r="M194" s="125"/>
      <c r="N194" s="125"/>
      <c r="O194" s="125"/>
      <c r="P194" s="125"/>
      <c r="Q194" s="125"/>
      <c r="R194" s="125"/>
      <c r="S194" s="125"/>
      <c r="T194" s="54"/>
      <c r="U194" s="54"/>
      <c r="V194" s="54"/>
      <c r="W194" s="125"/>
      <c r="X194" s="125"/>
      <c r="Y194" s="125"/>
      <c r="Z194" s="125"/>
      <c r="AA194" s="125"/>
      <c r="AB194" s="125"/>
      <c r="AC194" s="125"/>
      <c r="AD194" s="125"/>
      <c r="AE194" s="35"/>
      <c r="AF194" s="35"/>
      <c r="AG194" s="35"/>
      <c r="AH194" s="35"/>
      <c r="AI194" s="35"/>
      <c r="AJ194" s="35"/>
      <c r="AK194" s="35"/>
      <c r="AL194" s="35"/>
      <c r="AM194" s="35"/>
      <c r="AN194" s="35"/>
      <c r="AO194" s="35"/>
      <c r="AP194" s="35"/>
      <c r="AQ194" s="35"/>
      <c r="AR194" s="35"/>
      <c r="AS194" s="35"/>
      <c r="AT194" s="35"/>
      <c r="AU194" s="35"/>
      <c r="AV194" s="35"/>
      <c r="AW194" s="35"/>
      <c r="AX194" s="35"/>
      <c r="AY194" s="35"/>
      <c r="AZ194" s="35"/>
      <c r="BA194" s="35"/>
      <c r="BB194" s="35"/>
      <c r="BC194" s="35"/>
      <c r="BD194" s="35"/>
      <c r="BE194" s="35"/>
      <c r="BF194" s="35"/>
      <c r="BG194" s="35"/>
      <c r="BH194" s="35"/>
      <c r="BI194" s="35"/>
      <c r="BJ194" s="35"/>
      <c r="BK194" s="35"/>
      <c r="BL194" s="35"/>
      <c r="BM194" s="35"/>
      <c r="BN194" s="35"/>
      <c r="BO194" s="35"/>
      <c r="BP194" s="35"/>
      <c r="BQ194" s="35"/>
      <c r="BR194" s="35"/>
      <c r="BS194" s="35"/>
      <c r="BT194" s="35"/>
      <c r="BU194" s="35"/>
      <c r="BV194" s="35"/>
      <c r="BW194" s="35"/>
      <c r="BX194" s="35"/>
      <c r="BY194" s="35"/>
      <c r="BZ194" s="35"/>
      <c r="CA194" s="35"/>
      <c r="CB194" s="35"/>
      <c r="CC194" s="35"/>
      <c r="CD194" s="35"/>
      <c r="CE194" s="35"/>
      <c r="CF194" s="35"/>
      <c r="CG194" s="35"/>
      <c r="CH194" s="35"/>
      <c r="CI194" s="35"/>
      <c r="CJ194" s="35"/>
      <c r="CK194" s="35"/>
      <c r="CL194" s="35"/>
      <c r="CM194" s="35"/>
      <c r="CN194" s="35"/>
      <c r="CO194" s="35"/>
      <c r="CP194" s="35"/>
      <c r="CQ194" s="35"/>
    </row>
    <row r="195" spans="1:95" s="31" customFormat="1" ht="12" customHeight="1" x14ac:dyDescent="0.2">
      <c r="A195" s="573"/>
      <c r="B195" s="448" t="s">
        <v>9</v>
      </c>
      <c r="C195" s="1">
        <v>2.5000000000000001E-2</v>
      </c>
      <c r="D195" s="1">
        <v>2.5000000000000001E-2</v>
      </c>
      <c r="E195" s="1">
        <v>2.5000000000000001E-2</v>
      </c>
      <c r="F195" s="1">
        <f>F251</f>
        <v>3.09E-2</v>
      </c>
      <c r="G195" s="1">
        <f>G251</f>
        <v>3.09E-2</v>
      </c>
      <c r="H195" s="1">
        <f>H251</f>
        <v>3.09E-2</v>
      </c>
      <c r="I195" s="1">
        <f>I251</f>
        <v>3.09E-2</v>
      </c>
      <c r="J195" s="1">
        <f>J251</f>
        <v>3.09E-2</v>
      </c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95" s="43" customFormat="1" x14ac:dyDescent="0.2">
      <c r="A196" s="573"/>
      <c r="B196" s="456" t="s">
        <v>11</v>
      </c>
      <c r="C196" s="4">
        <f t="shared" ref="C196:J196" si="35">C195*C156</f>
        <v>135790.91100000002</v>
      </c>
      <c r="D196" s="4">
        <f t="shared" si="35"/>
        <v>0</v>
      </c>
      <c r="E196" s="4">
        <f t="shared" si="35"/>
        <v>149844.22200000001</v>
      </c>
      <c r="F196" s="4">
        <f t="shared" si="35"/>
        <v>167648.96599200001</v>
      </c>
      <c r="G196" s="4">
        <f t="shared" si="35"/>
        <v>0</v>
      </c>
      <c r="H196" s="4">
        <f t="shared" si="35"/>
        <v>0</v>
      </c>
      <c r="I196" s="4">
        <f t="shared" si="35"/>
        <v>0</v>
      </c>
      <c r="J196" s="4">
        <f t="shared" si="35"/>
        <v>189924.38294400001</v>
      </c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1:95" s="31" customFormat="1" x14ac:dyDescent="0.2">
      <c r="A197" s="573"/>
      <c r="B197" s="448" t="s">
        <v>26</v>
      </c>
      <c r="C197" s="49">
        <v>1.9699999999999999E-2</v>
      </c>
      <c r="D197" s="49">
        <v>1.9699999999999999E-2</v>
      </c>
      <c r="E197" s="49">
        <v>1.9699999999999999E-2</v>
      </c>
      <c r="F197" s="49">
        <f>F253</f>
        <v>0.02</v>
      </c>
      <c r="G197" s="49">
        <f>G253</f>
        <v>0.02</v>
      </c>
      <c r="H197" s="49">
        <f>H253</f>
        <v>0.02</v>
      </c>
      <c r="I197" s="49">
        <f>I253</f>
        <v>0.02</v>
      </c>
      <c r="J197" s="49">
        <f>J253</f>
        <v>0.02</v>
      </c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  <c r="AD197" s="49"/>
    </row>
    <row r="198" spans="1:95" s="191" customFormat="1" x14ac:dyDescent="0.2">
      <c r="A198" s="573"/>
      <c r="B198" s="456" t="s">
        <v>27</v>
      </c>
      <c r="C198" s="129">
        <f t="shared" ref="C198:J198" si="36">C197*C156</f>
        <v>107003.237868</v>
      </c>
      <c r="D198" s="129">
        <f t="shared" si="36"/>
        <v>0</v>
      </c>
      <c r="E198" s="129">
        <f t="shared" si="36"/>
        <v>118077.246936</v>
      </c>
      <c r="F198" s="129">
        <f t="shared" si="36"/>
        <v>108510.65760000001</v>
      </c>
      <c r="G198" s="129">
        <f t="shared" si="36"/>
        <v>0</v>
      </c>
      <c r="H198" s="129">
        <f t="shared" si="36"/>
        <v>0</v>
      </c>
      <c r="I198" s="129">
        <f t="shared" si="36"/>
        <v>0</v>
      </c>
      <c r="J198" s="129">
        <f t="shared" si="36"/>
        <v>122928.4032</v>
      </c>
      <c r="K198" s="129"/>
      <c r="L198" s="129"/>
      <c r="M198" s="129"/>
      <c r="N198" s="129"/>
      <c r="O198" s="129"/>
      <c r="P198" s="129"/>
      <c r="Q198" s="129"/>
      <c r="R198" s="129"/>
      <c r="S198" s="129"/>
      <c r="T198" s="129"/>
      <c r="U198" s="129"/>
      <c r="V198" s="129"/>
      <c r="W198" s="129"/>
      <c r="X198" s="129"/>
      <c r="Y198" s="129"/>
      <c r="Z198" s="129"/>
      <c r="AA198" s="129"/>
      <c r="AB198" s="129"/>
      <c r="AC198" s="129"/>
      <c r="AD198" s="129"/>
    </row>
    <row r="199" spans="1:95" s="43" customFormat="1" x14ac:dyDescent="0.2">
      <c r="A199" s="573"/>
      <c r="B199" s="456" t="s">
        <v>4</v>
      </c>
      <c r="C199" s="93"/>
      <c r="D199" s="93"/>
      <c r="E199" s="93"/>
      <c r="F199" s="93"/>
      <c r="G199" s="93"/>
      <c r="H199" s="93"/>
      <c r="I199" s="93"/>
      <c r="J199" s="93"/>
      <c r="K199" s="93"/>
      <c r="L199" s="93"/>
      <c r="M199" s="93"/>
      <c r="N199" s="93"/>
      <c r="O199" s="93"/>
      <c r="P199" s="93"/>
      <c r="Q199" s="93"/>
      <c r="R199" s="93"/>
      <c r="S199" s="93"/>
      <c r="T199" s="93"/>
      <c r="U199" s="93"/>
      <c r="V199" s="93"/>
      <c r="W199" s="93"/>
      <c r="X199" s="93"/>
      <c r="Y199" s="93"/>
      <c r="Z199" s="93"/>
      <c r="AA199" s="93"/>
      <c r="AB199" s="93"/>
      <c r="AC199" s="93"/>
      <c r="AD199" s="93"/>
    </row>
    <row r="200" spans="1:95" s="46" customFormat="1" ht="13.5" thickBot="1" x14ac:dyDescent="0.25">
      <c r="A200" s="573"/>
      <c r="B200" s="457" t="s">
        <v>34</v>
      </c>
      <c r="C200" s="94"/>
      <c r="D200" s="94"/>
      <c r="E200" s="94"/>
      <c r="F200" s="199"/>
      <c r="G200" s="94"/>
      <c r="H200" s="94"/>
      <c r="I200" s="94"/>
      <c r="J200" s="94"/>
      <c r="K200" s="199"/>
      <c r="L200" s="199"/>
      <c r="M200" s="199"/>
      <c r="N200" s="199"/>
      <c r="O200" s="199"/>
      <c r="P200" s="199"/>
      <c r="Q200" s="199"/>
      <c r="R200" s="199"/>
      <c r="S200" s="199"/>
      <c r="T200" s="94"/>
      <c r="U200" s="94"/>
      <c r="V200" s="94"/>
      <c r="W200" s="199"/>
      <c r="X200" s="199"/>
      <c r="Y200" s="199"/>
      <c r="Z200" s="199"/>
      <c r="AA200" s="199"/>
      <c r="AB200" s="199"/>
      <c r="AC200" s="199"/>
      <c r="AD200" s="199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  <c r="BP200" s="43"/>
      <c r="BQ200" s="43"/>
      <c r="BR200" s="43"/>
      <c r="BS200" s="43"/>
      <c r="BT200" s="43"/>
      <c r="BU200" s="43"/>
      <c r="BV200" s="43"/>
      <c r="BW200" s="43"/>
      <c r="BX200" s="43"/>
      <c r="BY200" s="43"/>
      <c r="BZ200" s="43"/>
      <c r="CA200" s="43"/>
      <c r="CB200" s="43"/>
      <c r="CC200" s="43"/>
      <c r="CD200" s="43"/>
      <c r="CE200" s="43"/>
      <c r="CF200" s="43"/>
      <c r="CG200" s="43"/>
      <c r="CH200" s="43"/>
      <c r="CI200" s="43"/>
      <c r="CJ200" s="43"/>
      <c r="CK200" s="43"/>
      <c r="CL200" s="43"/>
      <c r="CM200" s="43"/>
      <c r="CN200" s="43"/>
      <c r="CO200" s="43"/>
      <c r="CP200" s="43"/>
      <c r="CQ200" s="43"/>
    </row>
    <row r="201" spans="1:95" s="48" customFormat="1" ht="13.5" thickBot="1" x14ac:dyDescent="0.25">
      <c r="A201" s="573"/>
      <c r="B201" s="458" t="s">
        <v>51</v>
      </c>
      <c r="C201" s="74">
        <v>1594514.25</v>
      </c>
      <c r="D201" s="74"/>
      <c r="E201" s="74">
        <v>1718778.92</v>
      </c>
      <c r="F201" s="74">
        <v>1938596.5</v>
      </c>
      <c r="G201" s="74"/>
      <c r="H201" s="74"/>
      <c r="I201" s="74"/>
      <c r="J201" s="74">
        <v>3442394.82</v>
      </c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  <c r="AA201" s="74"/>
      <c r="AB201" s="74"/>
      <c r="AC201" s="74"/>
      <c r="AD201" s="74"/>
    </row>
    <row r="202" spans="1:95" s="38" customFormat="1" ht="13.5" thickBot="1" x14ac:dyDescent="0.25">
      <c r="A202" s="573"/>
      <c r="B202" s="459" t="s">
        <v>59</v>
      </c>
      <c r="C202" s="37">
        <f t="shared" ref="C202:J202" si="37">C201/C156*100</f>
        <v>29.356056275371774</v>
      </c>
      <c r="D202" s="37" t="e">
        <f t="shared" si="37"/>
        <v>#DIV/0!</v>
      </c>
      <c r="E202" s="37">
        <f t="shared" si="37"/>
        <v>28.67609603258509</v>
      </c>
      <c r="F202" s="37">
        <f t="shared" si="37"/>
        <v>35.730987957813284</v>
      </c>
      <c r="G202" s="37" t="e">
        <f t="shared" si="37"/>
        <v>#DIV/0!</v>
      </c>
      <c r="H202" s="37" t="e">
        <f t="shared" si="37"/>
        <v>#DIV/0!</v>
      </c>
      <c r="I202" s="37" t="e">
        <f t="shared" si="37"/>
        <v>#DIV/0!</v>
      </c>
      <c r="J202" s="91">
        <f t="shared" si="37"/>
        <v>56.006500212962983</v>
      </c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91"/>
      <c r="W202" s="37"/>
      <c r="X202" s="37"/>
      <c r="Y202" s="37"/>
      <c r="Z202" s="37"/>
      <c r="AA202" s="37"/>
      <c r="AB202" s="37"/>
      <c r="AC202" s="37"/>
      <c r="AD202" s="37"/>
      <c r="AE202" s="399"/>
      <c r="AF202" s="399"/>
      <c r="AG202" s="399"/>
      <c r="AH202" s="399"/>
      <c r="AI202" s="399"/>
      <c r="AJ202" s="399"/>
      <c r="AK202" s="399"/>
      <c r="AL202" s="399"/>
      <c r="AM202" s="399"/>
      <c r="AN202" s="399"/>
      <c r="AO202" s="399"/>
      <c r="AP202" s="399"/>
      <c r="AQ202" s="399"/>
      <c r="AR202" s="399"/>
      <c r="AS202" s="399"/>
      <c r="AT202" s="399"/>
      <c r="AU202" s="399"/>
      <c r="AV202" s="399"/>
      <c r="AW202" s="399"/>
      <c r="AX202" s="399"/>
      <c r="AY202" s="399"/>
      <c r="AZ202" s="399"/>
      <c r="BA202" s="399"/>
      <c r="BB202" s="399"/>
      <c r="BC202" s="399"/>
      <c r="BD202" s="399"/>
      <c r="BE202" s="399"/>
      <c r="BF202" s="399"/>
      <c r="BG202" s="399"/>
      <c r="BH202" s="399"/>
      <c r="BI202" s="399"/>
      <c r="BJ202" s="399"/>
      <c r="BK202" s="399"/>
      <c r="BL202" s="399"/>
      <c r="BM202" s="399"/>
      <c r="BN202" s="399"/>
      <c r="BO202" s="399"/>
      <c r="BP202" s="399"/>
      <c r="BQ202" s="399"/>
      <c r="BR202" s="399"/>
      <c r="BS202" s="399"/>
      <c r="BT202" s="399"/>
      <c r="BU202" s="399"/>
      <c r="BV202" s="399"/>
      <c r="BW202" s="399"/>
      <c r="BX202" s="399"/>
      <c r="BY202" s="399"/>
      <c r="BZ202" s="399"/>
      <c r="CA202" s="399"/>
      <c r="CB202" s="399"/>
      <c r="CC202" s="399"/>
      <c r="CD202" s="399"/>
      <c r="CE202" s="399"/>
      <c r="CF202" s="399"/>
      <c r="CG202" s="399"/>
      <c r="CH202" s="399"/>
      <c r="CI202" s="399"/>
      <c r="CJ202" s="399"/>
      <c r="CK202" s="399"/>
      <c r="CL202" s="399"/>
      <c r="CM202" s="399"/>
      <c r="CN202" s="399"/>
      <c r="CO202" s="399"/>
      <c r="CP202" s="399"/>
      <c r="CQ202" s="399"/>
    </row>
    <row r="203" spans="1:95" s="423" customFormat="1" ht="13.5" thickBot="1" x14ac:dyDescent="0.25">
      <c r="A203" s="573"/>
      <c r="B203" s="421" t="s">
        <v>71</v>
      </c>
      <c r="C203" s="422">
        <f t="shared" ref="C203:J203" si="38">SUM(C169,C171,C175,C173,C181,C183,C185,C187,C189,C191,C194,C196,C198,C199,C200)-C201</f>
        <v>0.14444000017829239</v>
      </c>
      <c r="D203" s="422">
        <f t="shared" si="38"/>
        <v>176083.43950000004</v>
      </c>
      <c r="E203" s="422">
        <f t="shared" si="38"/>
        <v>-0.1210920000448823</v>
      </c>
      <c r="F203" s="422">
        <f t="shared" si="38"/>
        <v>-0.2536599999293685</v>
      </c>
      <c r="G203" s="422">
        <f t="shared" si="38"/>
        <v>0</v>
      </c>
      <c r="H203" s="422">
        <f t="shared" si="38"/>
        <v>59090.482600000003</v>
      </c>
      <c r="I203" s="422">
        <f t="shared" si="38"/>
        <v>84134.291400000002</v>
      </c>
      <c r="J203" s="422">
        <f t="shared" si="38"/>
        <v>-2.1740000229328871E-2</v>
      </c>
      <c r="K203" s="422"/>
      <c r="L203" s="422"/>
      <c r="M203" s="422"/>
      <c r="N203" s="422"/>
      <c r="O203" s="422"/>
      <c r="P203" s="422"/>
      <c r="Q203" s="422"/>
      <c r="R203" s="422"/>
      <c r="S203" s="422"/>
      <c r="T203" s="422"/>
      <c r="U203" s="422"/>
      <c r="V203" s="422"/>
      <c r="W203" s="422"/>
      <c r="X203" s="422"/>
      <c r="Y203" s="422"/>
      <c r="Z203" s="422"/>
      <c r="AA203" s="422"/>
      <c r="AB203" s="422"/>
      <c r="AC203" s="422"/>
      <c r="AD203" s="422"/>
      <c r="AE203" s="103"/>
      <c r="AF203" s="103"/>
      <c r="AG203" s="103"/>
      <c r="AH203" s="103"/>
      <c r="AI203" s="103"/>
      <c r="AJ203" s="103"/>
      <c r="AK203" s="103"/>
      <c r="AL203" s="103"/>
      <c r="AM203" s="103"/>
      <c r="AN203" s="103"/>
      <c r="AO203" s="103"/>
      <c r="AP203" s="103"/>
      <c r="AQ203" s="103"/>
      <c r="AR203" s="103"/>
      <c r="AS203" s="103"/>
      <c r="AT203" s="103"/>
      <c r="AU203" s="103"/>
      <c r="AV203" s="103"/>
      <c r="AW203" s="103"/>
      <c r="AX203" s="103"/>
      <c r="AY203" s="103"/>
      <c r="AZ203" s="103"/>
      <c r="BA203" s="103"/>
      <c r="BB203" s="103"/>
      <c r="BC203" s="103"/>
      <c r="BD203" s="103"/>
      <c r="BE203" s="103"/>
      <c r="BF203" s="103"/>
      <c r="BG203" s="103"/>
      <c r="BH203" s="103"/>
      <c r="BI203" s="103"/>
      <c r="BJ203" s="103"/>
      <c r="BK203" s="103"/>
      <c r="BL203" s="103"/>
      <c r="BM203" s="103"/>
      <c r="BN203" s="103"/>
      <c r="BO203" s="103"/>
      <c r="BP203" s="103"/>
      <c r="BQ203" s="103"/>
      <c r="BR203" s="103"/>
      <c r="BS203" s="103"/>
      <c r="BT203" s="103"/>
      <c r="BU203" s="103"/>
      <c r="BV203" s="103"/>
      <c r="BW203" s="103"/>
      <c r="BX203" s="103"/>
      <c r="BY203" s="103"/>
      <c r="BZ203" s="103"/>
      <c r="CA203" s="103"/>
      <c r="CB203" s="103"/>
      <c r="CC203" s="103"/>
      <c r="CD203" s="103"/>
      <c r="CE203" s="103"/>
      <c r="CF203" s="103"/>
      <c r="CG203" s="103"/>
      <c r="CH203" s="103"/>
      <c r="CI203" s="103"/>
      <c r="CJ203" s="103"/>
      <c r="CK203" s="103"/>
      <c r="CL203" s="103"/>
      <c r="CM203" s="103"/>
      <c r="CN203" s="103"/>
      <c r="CO203" s="103"/>
      <c r="CP203" s="103"/>
      <c r="CQ203" s="103"/>
    </row>
    <row r="204" spans="1:95" s="426" customFormat="1" ht="13.5" thickBot="1" x14ac:dyDescent="0.25">
      <c r="A204" s="574"/>
      <c r="B204" s="424" t="s">
        <v>72</v>
      </c>
      <c r="C204" s="425">
        <f t="shared" ref="C204" si="39">C203/C201</f>
        <v>9.0585581269212485E-8</v>
      </c>
      <c r="D204" s="425" t="e">
        <f t="shared" ref="D204" si="40">D203/D201</f>
        <v>#DIV/0!</v>
      </c>
      <c r="E204" s="425">
        <f t="shared" ref="E204" si="41">E203/E201</f>
        <v>-7.045234185492705E-8</v>
      </c>
      <c r="F204" s="425">
        <f t="shared" ref="F204" si="42">F203/F201</f>
        <v>-1.3084723919050123E-7</v>
      </c>
      <c r="G204" s="425" t="e">
        <f t="shared" ref="G204" si="43">G203/G201</f>
        <v>#DIV/0!</v>
      </c>
      <c r="H204" s="425" t="e">
        <f t="shared" ref="H204" si="44">H203/H201</f>
        <v>#DIV/0!</v>
      </c>
      <c r="I204" s="425" t="e">
        <f t="shared" ref="I204" si="45">I203/I201</f>
        <v>#DIV/0!</v>
      </c>
      <c r="J204" s="425">
        <f>J203/J201</f>
        <v>-6.3153709455468192E-9</v>
      </c>
      <c r="K204" s="425"/>
      <c r="L204" s="425"/>
      <c r="M204" s="425"/>
      <c r="N204" s="425"/>
      <c r="O204" s="425"/>
      <c r="P204" s="425"/>
      <c r="Q204" s="425"/>
      <c r="R204" s="425"/>
      <c r="S204" s="425"/>
      <c r="T204" s="425"/>
      <c r="U204" s="425"/>
      <c r="V204" s="425"/>
      <c r="W204" s="425"/>
      <c r="X204" s="425"/>
      <c r="Y204" s="425"/>
      <c r="Z204" s="425"/>
      <c r="AA204" s="425"/>
      <c r="AB204" s="425"/>
      <c r="AC204" s="425"/>
      <c r="AD204" s="425"/>
      <c r="AE204" s="400"/>
      <c r="AF204" s="400"/>
      <c r="AG204" s="400"/>
      <c r="AH204" s="400"/>
      <c r="AI204" s="400"/>
      <c r="AJ204" s="400"/>
      <c r="AK204" s="400"/>
      <c r="AL204" s="400"/>
      <c r="AM204" s="400"/>
      <c r="AN204" s="400"/>
      <c r="AO204" s="400"/>
      <c r="AP204" s="400"/>
      <c r="AQ204" s="400"/>
      <c r="AR204" s="400"/>
      <c r="AS204" s="400"/>
      <c r="AT204" s="400"/>
      <c r="AU204" s="400"/>
      <c r="AV204" s="400"/>
      <c r="AW204" s="400"/>
      <c r="AX204" s="400"/>
      <c r="AY204" s="400"/>
      <c r="AZ204" s="400"/>
      <c r="BA204" s="400"/>
      <c r="BB204" s="400"/>
      <c r="BC204" s="400"/>
      <c r="BD204" s="400"/>
      <c r="BE204" s="400"/>
      <c r="BF204" s="400"/>
      <c r="BG204" s="400"/>
      <c r="BH204" s="400"/>
      <c r="BI204" s="400"/>
      <c r="BJ204" s="400"/>
      <c r="BK204" s="400"/>
      <c r="BL204" s="400"/>
      <c r="BM204" s="400"/>
      <c r="BN204" s="400"/>
      <c r="BO204" s="400"/>
      <c r="BP204" s="400"/>
      <c r="BQ204" s="400"/>
      <c r="BR204" s="400"/>
      <c r="BS204" s="400"/>
      <c r="BT204" s="400"/>
      <c r="BU204" s="400"/>
      <c r="BV204" s="400"/>
      <c r="BW204" s="400"/>
      <c r="BX204" s="400"/>
      <c r="BY204" s="400"/>
      <c r="BZ204" s="400"/>
      <c r="CA204" s="400"/>
      <c r="CB204" s="400"/>
      <c r="CC204" s="400"/>
      <c r="CD204" s="400"/>
      <c r="CE204" s="400"/>
      <c r="CF204" s="400"/>
      <c r="CG204" s="400"/>
      <c r="CH204" s="400"/>
      <c r="CI204" s="400"/>
      <c r="CJ204" s="400"/>
      <c r="CK204" s="400"/>
      <c r="CL204" s="400"/>
      <c r="CM204" s="400"/>
      <c r="CN204" s="400"/>
      <c r="CO204" s="400"/>
      <c r="CP204" s="400"/>
      <c r="CQ204" s="400"/>
    </row>
    <row r="205" spans="1:95" s="65" customFormat="1" x14ac:dyDescent="0.2">
      <c r="B205" s="491"/>
    </row>
    <row r="206" spans="1:95" s="64" customFormat="1" ht="13.5" thickBot="1" x14ac:dyDescent="0.25">
      <c r="B206" s="490" t="s">
        <v>170</v>
      </c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  <c r="AP206" s="65"/>
      <c r="AQ206" s="65"/>
      <c r="AR206" s="65"/>
      <c r="AS206" s="65"/>
      <c r="AT206" s="65"/>
      <c r="AU206" s="65"/>
      <c r="AV206" s="65"/>
      <c r="AW206" s="65"/>
      <c r="AX206" s="65"/>
      <c r="AY206" s="65"/>
      <c r="AZ206" s="65"/>
      <c r="BA206" s="65"/>
      <c r="BB206" s="65"/>
      <c r="BC206" s="65"/>
      <c r="BD206" s="65"/>
      <c r="BE206" s="65"/>
      <c r="BF206" s="65"/>
      <c r="BG206" s="65"/>
      <c r="BH206" s="65"/>
      <c r="BI206" s="65"/>
      <c r="BJ206" s="65"/>
      <c r="BK206" s="65"/>
      <c r="BL206" s="65"/>
      <c r="BM206" s="65"/>
      <c r="BN206" s="65"/>
      <c r="BO206" s="65"/>
      <c r="BP206" s="65"/>
      <c r="BQ206" s="65"/>
      <c r="BR206" s="65"/>
      <c r="BS206" s="65"/>
      <c r="BT206" s="65"/>
      <c r="BU206" s="65"/>
      <c r="BV206" s="65"/>
      <c r="BW206" s="65"/>
      <c r="BX206" s="65"/>
      <c r="BY206" s="65"/>
      <c r="BZ206" s="65"/>
      <c r="CA206" s="65"/>
      <c r="CB206" s="65"/>
      <c r="CC206" s="65"/>
      <c r="CD206" s="65"/>
      <c r="CE206" s="65"/>
      <c r="CF206" s="65"/>
      <c r="CG206" s="65"/>
      <c r="CH206" s="65"/>
      <c r="CI206" s="65"/>
      <c r="CJ206" s="65"/>
      <c r="CK206" s="65"/>
      <c r="CL206" s="65"/>
      <c r="CM206" s="65"/>
      <c r="CN206" s="65"/>
      <c r="CO206" s="65"/>
      <c r="CP206" s="65"/>
      <c r="CQ206" s="65"/>
    </row>
    <row r="207" spans="1:95" s="68" customFormat="1" ht="12.75" customHeight="1" x14ac:dyDescent="0.2">
      <c r="A207" s="575" t="s">
        <v>157</v>
      </c>
      <c r="B207" s="460" t="s">
        <v>56</v>
      </c>
      <c r="C207" s="68">
        <v>8000</v>
      </c>
      <c r="D207" s="68">
        <v>8000</v>
      </c>
      <c r="E207" s="68">
        <v>8000</v>
      </c>
      <c r="F207" s="68">
        <v>8000</v>
      </c>
      <c r="J207" s="266">
        <v>8000</v>
      </c>
      <c r="V207" s="266"/>
      <c r="AE207" s="127"/>
      <c r="AF207" s="127"/>
      <c r="AG207" s="127"/>
      <c r="AH207" s="127"/>
      <c r="AI207" s="127"/>
      <c r="AJ207" s="127"/>
      <c r="AK207" s="127"/>
      <c r="AL207" s="127"/>
      <c r="AM207" s="127"/>
      <c r="AN207" s="127"/>
      <c r="AO207" s="127"/>
      <c r="AP207" s="127"/>
      <c r="AQ207" s="127"/>
      <c r="AR207" s="127"/>
      <c r="AS207" s="127"/>
      <c r="AT207" s="127"/>
      <c r="AU207" s="127"/>
      <c r="AV207" s="127"/>
      <c r="AW207" s="127"/>
      <c r="AX207" s="127"/>
      <c r="AY207" s="127"/>
      <c r="AZ207" s="127"/>
      <c r="BA207" s="127"/>
      <c r="BB207" s="127"/>
      <c r="BC207" s="127"/>
      <c r="BD207" s="127"/>
      <c r="BE207" s="127"/>
      <c r="BF207" s="127"/>
      <c r="BG207" s="127"/>
      <c r="BH207" s="127"/>
      <c r="BI207" s="127"/>
      <c r="BJ207" s="127"/>
      <c r="BK207" s="127"/>
      <c r="BL207" s="127"/>
      <c r="BM207" s="127"/>
      <c r="BN207" s="127"/>
      <c r="BO207" s="127"/>
      <c r="BP207" s="127"/>
      <c r="BQ207" s="127"/>
      <c r="BR207" s="127"/>
      <c r="BS207" s="127"/>
      <c r="BT207" s="127"/>
      <c r="BU207" s="127"/>
      <c r="BV207" s="127"/>
      <c r="BW207" s="127"/>
      <c r="BX207" s="127"/>
      <c r="BY207" s="127"/>
      <c r="BZ207" s="127"/>
      <c r="CA207" s="127"/>
      <c r="CB207" s="127"/>
      <c r="CC207" s="127"/>
      <c r="CD207" s="127"/>
      <c r="CE207" s="127"/>
      <c r="CF207" s="127"/>
      <c r="CG207" s="127"/>
      <c r="CH207" s="127"/>
      <c r="CI207" s="127"/>
      <c r="CJ207" s="127"/>
      <c r="CK207" s="127"/>
      <c r="CL207" s="127"/>
      <c r="CM207" s="127"/>
      <c r="CN207" s="127"/>
      <c r="CO207" s="127"/>
      <c r="CP207" s="127"/>
      <c r="CQ207" s="127"/>
    </row>
    <row r="208" spans="1:95" s="76" customFormat="1" x14ac:dyDescent="0.2">
      <c r="A208" s="576"/>
      <c r="B208" s="428" t="s">
        <v>55</v>
      </c>
      <c r="C208" s="76">
        <v>8000</v>
      </c>
      <c r="D208" s="76">
        <v>8000</v>
      </c>
      <c r="E208" s="76">
        <v>8000</v>
      </c>
      <c r="F208" s="76">
        <v>8000</v>
      </c>
      <c r="J208" s="267">
        <v>8000</v>
      </c>
      <c r="V208" s="267"/>
      <c r="AE208" s="127"/>
      <c r="AF208" s="127"/>
      <c r="AG208" s="127"/>
      <c r="AH208" s="127"/>
      <c r="AI208" s="127"/>
      <c r="AJ208" s="127"/>
      <c r="AK208" s="127"/>
      <c r="AL208" s="127"/>
      <c r="AM208" s="127"/>
      <c r="AN208" s="127"/>
      <c r="AO208" s="127"/>
      <c r="AP208" s="127"/>
      <c r="AQ208" s="127"/>
      <c r="AR208" s="127"/>
      <c r="AS208" s="127"/>
      <c r="AT208" s="127"/>
      <c r="AU208" s="127"/>
      <c r="AV208" s="127"/>
      <c r="AW208" s="127"/>
      <c r="AX208" s="127"/>
      <c r="AY208" s="127"/>
      <c r="AZ208" s="127"/>
      <c r="BA208" s="127"/>
      <c r="BB208" s="127"/>
      <c r="BC208" s="127"/>
      <c r="BD208" s="127"/>
      <c r="BE208" s="127"/>
      <c r="BF208" s="127"/>
      <c r="BG208" s="127"/>
      <c r="BH208" s="127"/>
      <c r="BI208" s="127"/>
      <c r="BJ208" s="127"/>
      <c r="BK208" s="127"/>
      <c r="BL208" s="127"/>
      <c r="BM208" s="127"/>
      <c r="BN208" s="127"/>
      <c r="BO208" s="127"/>
      <c r="BP208" s="127"/>
      <c r="BQ208" s="127"/>
      <c r="BR208" s="127"/>
      <c r="BS208" s="127"/>
      <c r="BT208" s="127"/>
      <c r="BU208" s="127"/>
      <c r="BV208" s="127"/>
      <c r="BW208" s="127"/>
      <c r="BX208" s="127"/>
      <c r="BY208" s="127"/>
      <c r="BZ208" s="127"/>
      <c r="CA208" s="127"/>
      <c r="CB208" s="127"/>
      <c r="CC208" s="127"/>
      <c r="CD208" s="127"/>
      <c r="CE208" s="127"/>
      <c r="CF208" s="127"/>
      <c r="CG208" s="127"/>
      <c r="CH208" s="127"/>
      <c r="CI208" s="127"/>
      <c r="CJ208" s="127"/>
      <c r="CK208" s="127"/>
      <c r="CL208" s="127"/>
      <c r="CM208" s="127"/>
      <c r="CN208" s="127"/>
      <c r="CO208" s="127"/>
      <c r="CP208" s="127"/>
      <c r="CQ208" s="127"/>
    </row>
    <row r="209" spans="1:95" s="77" customFormat="1" ht="12.75" customHeight="1" x14ac:dyDescent="0.2">
      <c r="A209" s="576"/>
      <c r="B209" s="429" t="s">
        <v>14</v>
      </c>
      <c r="C209" s="80">
        <v>919087.77</v>
      </c>
      <c r="D209" s="80"/>
      <c r="E209" s="80">
        <v>907244.52</v>
      </c>
      <c r="F209" s="80">
        <v>872926.42</v>
      </c>
      <c r="G209" s="80"/>
      <c r="H209" s="80"/>
      <c r="I209" s="80"/>
      <c r="J209" s="346">
        <v>855446.67</v>
      </c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346"/>
      <c r="W209" s="80"/>
      <c r="X209" s="80"/>
      <c r="Y209" s="80"/>
      <c r="Z209" s="80"/>
      <c r="AA209" s="80"/>
      <c r="AB209" s="80"/>
      <c r="AC209" s="80"/>
      <c r="AD209" s="80"/>
      <c r="AE209" s="126"/>
      <c r="AF209" s="126"/>
      <c r="AG209" s="126"/>
      <c r="AH209" s="126"/>
      <c r="AI209" s="126"/>
      <c r="AJ209" s="126"/>
      <c r="AK209" s="126"/>
      <c r="AL209" s="126"/>
      <c r="AM209" s="126"/>
      <c r="AN209" s="126"/>
      <c r="AO209" s="126"/>
      <c r="AP209" s="126"/>
      <c r="AQ209" s="126"/>
      <c r="AR209" s="126"/>
      <c r="AS209" s="126"/>
      <c r="AT209" s="126"/>
      <c r="AU209" s="126"/>
      <c r="AV209" s="126"/>
      <c r="AW209" s="126"/>
      <c r="AX209" s="126"/>
      <c r="AY209" s="126"/>
      <c r="AZ209" s="126"/>
      <c r="BA209" s="126"/>
      <c r="BB209" s="126"/>
      <c r="BC209" s="126"/>
      <c r="BD209" s="126"/>
      <c r="BE209" s="126"/>
      <c r="BF209" s="126"/>
      <c r="BG209" s="126"/>
      <c r="BH209" s="126"/>
      <c r="BI209" s="126"/>
      <c r="BJ209" s="126"/>
      <c r="BK209" s="126"/>
      <c r="BL209" s="126"/>
      <c r="BM209" s="126"/>
      <c r="BN209" s="126"/>
      <c r="BO209" s="126"/>
      <c r="BP209" s="126"/>
      <c r="BQ209" s="126"/>
      <c r="BR209" s="126"/>
      <c r="BS209" s="126"/>
      <c r="BT209" s="126"/>
      <c r="BU209" s="126"/>
      <c r="BV209" s="126"/>
      <c r="BW209" s="126"/>
      <c r="BX209" s="126"/>
      <c r="BY209" s="126"/>
      <c r="BZ209" s="126"/>
      <c r="CA209" s="126"/>
      <c r="CB209" s="126"/>
      <c r="CC209" s="126"/>
      <c r="CD209" s="126"/>
      <c r="CE209" s="126"/>
      <c r="CF209" s="126"/>
      <c r="CG209" s="126"/>
      <c r="CH209" s="126"/>
      <c r="CI209" s="126"/>
      <c r="CJ209" s="126"/>
      <c r="CK209" s="126"/>
      <c r="CL209" s="126"/>
      <c r="CM209" s="126"/>
      <c r="CN209" s="126"/>
      <c r="CO209" s="126"/>
      <c r="CP209" s="126"/>
      <c r="CQ209" s="126"/>
    </row>
    <row r="210" spans="1:95" s="126" customFormat="1" x14ac:dyDescent="0.2">
      <c r="A210" s="576"/>
      <c r="B210" s="430" t="s">
        <v>15</v>
      </c>
      <c r="C210" s="240">
        <v>623696.92000000004</v>
      </c>
      <c r="D210" s="240"/>
      <c r="E210" s="240">
        <v>682728.05</v>
      </c>
      <c r="F210" s="253">
        <v>583351.64</v>
      </c>
      <c r="G210" s="240"/>
      <c r="H210" s="240"/>
      <c r="I210" s="240"/>
      <c r="J210" s="347">
        <v>629280.19999999995</v>
      </c>
      <c r="K210" s="253"/>
      <c r="L210" s="253"/>
      <c r="M210" s="253"/>
      <c r="N210" s="253"/>
      <c r="O210" s="253"/>
      <c r="P210" s="253"/>
      <c r="Q210" s="253"/>
      <c r="R210" s="253"/>
      <c r="S210" s="253"/>
      <c r="T210" s="240"/>
      <c r="U210" s="240"/>
      <c r="V210" s="347"/>
      <c r="W210" s="253"/>
      <c r="X210" s="253"/>
      <c r="Y210" s="253"/>
      <c r="Z210" s="253"/>
      <c r="AA210" s="253"/>
      <c r="AB210" s="253"/>
      <c r="AC210" s="253"/>
      <c r="AD210" s="253"/>
    </row>
    <row r="211" spans="1:95" s="243" customFormat="1" ht="12.75" customHeight="1" x14ac:dyDescent="0.2">
      <c r="A211" s="576"/>
      <c r="B211" s="431" t="s">
        <v>16</v>
      </c>
      <c r="C211" s="239">
        <v>241694.15</v>
      </c>
      <c r="D211" s="239"/>
      <c r="E211" s="239">
        <v>273642.78999999998</v>
      </c>
      <c r="F211" s="254">
        <v>232713.4</v>
      </c>
      <c r="G211" s="239"/>
      <c r="H211" s="239"/>
      <c r="I211" s="239"/>
      <c r="J211" s="403">
        <v>224906.66</v>
      </c>
      <c r="K211" s="254"/>
      <c r="L211" s="254"/>
      <c r="M211" s="254"/>
      <c r="N211" s="254"/>
      <c r="O211" s="254"/>
      <c r="P211" s="254"/>
      <c r="Q211" s="254"/>
      <c r="R211" s="254"/>
      <c r="S211" s="254"/>
      <c r="T211" s="239"/>
      <c r="U211" s="239"/>
      <c r="V211" s="403"/>
      <c r="W211" s="254"/>
      <c r="X211" s="254"/>
      <c r="Y211" s="254"/>
      <c r="Z211" s="254"/>
      <c r="AA211" s="254"/>
      <c r="AB211" s="254"/>
      <c r="AC211" s="254"/>
      <c r="AD211" s="254"/>
      <c r="AE211" s="126"/>
      <c r="AF211" s="126"/>
      <c r="AG211" s="126"/>
      <c r="AH211" s="126"/>
      <c r="AI211" s="126"/>
      <c r="AJ211" s="126"/>
      <c r="AK211" s="126"/>
      <c r="AL211" s="126"/>
      <c r="AM211" s="126"/>
      <c r="AN211" s="126"/>
      <c r="AO211" s="126"/>
      <c r="AP211" s="126"/>
      <c r="AQ211" s="126"/>
      <c r="AR211" s="126"/>
      <c r="AS211" s="126"/>
      <c r="AT211" s="126"/>
      <c r="AU211" s="126"/>
      <c r="AV211" s="126"/>
      <c r="AW211" s="126"/>
      <c r="AX211" s="126"/>
      <c r="AY211" s="126"/>
      <c r="AZ211" s="126"/>
      <c r="BA211" s="126"/>
      <c r="BB211" s="126"/>
      <c r="BC211" s="126"/>
      <c r="BD211" s="126"/>
      <c r="BE211" s="126"/>
      <c r="BF211" s="126"/>
      <c r="BG211" s="126"/>
      <c r="BH211" s="126"/>
      <c r="BI211" s="126"/>
      <c r="BJ211" s="126"/>
      <c r="BK211" s="126"/>
      <c r="BL211" s="126"/>
      <c r="BM211" s="126"/>
      <c r="BN211" s="126"/>
      <c r="BO211" s="126"/>
      <c r="BP211" s="126"/>
      <c r="BQ211" s="126"/>
      <c r="BR211" s="126"/>
      <c r="BS211" s="126"/>
      <c r="BT211" s="126"/>
      <c r="BU211" s="126"/>
      <c r="BV211" s="126"/>
      <c r="BW211" s="126"/>
      <c r="BX211" s="126"/>
      <c r="BY211" s="126"/>
      <c r="BZ211" s="126"/>
      <c r="CA211" s="126"/>
      <c r="CB211" s="126"/>
      <c r="CC211" s="126"/>
      <c r="CD211" s="126"/>
      <c r="CE211" s="126"/>
      <c r="CF211" s="126"/>
      <c r="CG211" s="126"/>
      <c r="CH211" s="126"/>
      <c r="CI211" s="126"/>
      <c r="CJ211" s="126"/>
      <c r="CK211" s="126"/>
      <c r="CL211" s="126"/>
      <c r="CM211" s="126"/>
      <c r="CN211" s="126"/>
      <c r="CO211" s="126"/>
      <c r="CP211" s="126"/>
      <c r="CQ211" s="126"/>
    </row>
    <row r="212" spans="1:95" s="114" customFormat="1" x14ac:dyDescent="0.2">
      <c r="A212" s="576"/>
      <c r="B212" s="432" t="s">
        <v>17</v>
      </c>
      <c r="C212" s="113">
        <v>1784478.84</v>
      </c>
      <c r="D212" s="113"/>
      <c r="E212" s="113">
        <v>1863615.36</v>
      </c>
      <c r="F212" s="113">
        <v>1688991.46</v>
      </c>
      <c r="G212" s="113"/>
      <c r="H212" s="113"/>
      <c r="I212" s="113"/>
      <c r="J212" s="404">
        <v>1709633.53</v>
      </c>
      <c r="K212" s="113"/>
      <c r="L212" s="113"/>
      <c r="M212" s="113"/>
      <c r="N212" s="113"/>
      <c r="O212" s="113"/>
      <c r="P212" s="113"/>
      <c r="Q212" s="113"/>
      <c r="R212" s="113"/>
      <c r="S212" s="113"/>
      <c r="T212" s="113"/>
      <c r="U212" s="113"/>
      <c r="V212" s="404"/>
      <c r="W212" s="113"/>
      <c r="X212" s="113"/>
      <c r="Y212" s="113"/>
      <c r="Z212" s="113"/>
      <c r="AA212" s="113"/>
      <c r="AB212" s="113"/>
      <c r="AC212" s="113"/>
      <c r="AD212" s="113"/>
    </row>
    <row r="213" spans="1:95" s="83" customFormat="1" x14ac:dyDescent="0.2">
      <c r="A213" s="576"/>
      <c r="B213" s="433" t="s">
        <v>12</v>
      </c>
      <c r="C213" s="82">
        <v>5290.63</v>
      </c>
      <c r="D213" s="82"/>
      <c r="E213" s="82">
        <v>5195.45</v>
      </c>
      <c r="F213" s="82">
        <v>5160.5200000000004</v>
      </c>
      <c r="G213" s="82"/>
      <c r="H213" s="82"/>
      <c r="I213" s="82"/>
      <c r="J213" s="405">
        <v>4816.6000000000004</v>
      </c>
      <c r="K213" s="82"/>
      <c r="L213" s="82"/>
      <c r="M213" s="82"/>
      <c r="N213" s="82"/>
      <c r="O213" s="82"/>
      <c r="P213" s="82"/>
      <c r="Q213" s="82"/>
      <c r="R213" s="82"/>
      <c r="S213" s="82"/>
      <c r="T213" s="82"/>
      <c r="U213" s="82"/>
      <c r="V213" s="405"/>
      <c r="W213" s="82"/>
      <c r="X213" s="82"/>
      <c r="Y213" s="82"/>
      <c r="Z213" s="82"/>
      <c r="AA213" s="82"/>
      <c r="AB213" s="82"/>
      <c r="AC213" s="82"/>
      <c r="AD213" s="82"/>
      <c r="AE213" s="245"/>
      <c r="AF213" s="245"/>
      <c r="AG213" s="245"/>
      <c r="AH213" s="245"/>
      <c r="AI213" s="245"/>
      <c r="AJ213" s="245"/>
      <c r="AK213" s="245"/>
      <c r="AL213" s="245"/>
      <c r="AM213" s="245"/>
      <c r="AN213" s="245"/>
      <c r="AO213" s="245"/>
      <c r="AP213" s="245"/>
      <c r="AQ213" s="245"/>
      <c r="AR213" s="245"/>
      <c r="AS213" s="245"/>
      <c r="AT213" s="245"/>
      <c r="AU213" s="245"/>
      <c r="AV213" s="245"/>
      <c r="AW213" s="245"/>
      <c r="AX213" s="245"/>
      <c r="AY213" s="245"/>
      <c r="AZ213" s="245"/>
      <c r="BA213" s="245"/>
      <c r="BB213" s="245"/>
      <c r="BC213" s="245"/>
      <c r="BD213" s="245"/>
      <c r="BE213" s="245"/>
      <c r="BF213" s="245"/>
      <c r="BG213" s="245"/>
      <c r="BH213" s="245"/>
      <c r="BI213" s="245"/>
      <c r="BJ213" s="245"/>
      <c r="BK213" s="245"/>
      <c r="BL213" s="245"/>
      <c r="BM213" s="245"/>
      <c r="BN213" s="245"/>
      <c r="BO213" s="245"/>
      <c r="BP213" s="245"/>
      <c r="BQ213" s="245"/>
      <c r="BR213" s="245"/>
      <c r="BS213" s="245"/>
      <c r="BT213" s="245"/>
      <c r="BU213" s="245"/>
      <c r="BV213" s="245"/>
      <c r="BW213" s="245"/>
      <c r="BX213" s="245"/>
      <c r="BY213" s="245"/>
      <c r="BZ213" s="245"/>
      <c r="CA213" s="245"/>
      <c r="CB213" s="245"/>
      <c r="CC213" s="245"/>
      <c r="CD213" s="245"/>
      <c r="CE213" s="245"/>
      <c r="CF213" s="245"/>
      <c r="CG213" s="245"/>
      <c r="CH213" s="245"/>
      <c r="CI213" s="245"/>
      <c r="CJ213" s="245"/>
      <c r="CK213" s="245"/>
      <c r="CL213" s="245"/>
      <c r="CM213" s="245"/>
      <c r="CN213" s="245"/>
      <c r="CO213" s="245"/>
      <c r="CP213" s="245"/>
      <c r="CQ213" s="245"/>
    </row>
    <row r="214" spans="1:95" s="245" customFormat="1" x14ac:dyDescent="0.2">
      <c r="A214" s="576"/>
      <c r="B214" s="434" t="s">
        <v>6</v>
      </c>
      <c r="C214" s="95">
        <v>4640.96</v>
      </c>
      <c r="D214" s="95"/>
      <c r="E214" s="95">
        <v>4720.32</v>
      </c>
      <c r="F214" s="95">
        <v>5102.16</v>
      </c>
      <c r="G214" s="252"/>
      <c r="H214" s="95"/>
      <c r="I214" s="95"/>
      <c r="J214" s="406">
        <v>4520.96</v>
      </c>
      <c r="K214" s="95"/>
      <c r="L214" s="95"/>
      <c r="M214" s="95"/>
      <c r="N214" s="95"/>
      <c r="O214" s="95"/>
      <c r="P214" s="95"/>
      <c r="Q214" s="95"/>
      <c r="R214" s="95"/>
      <c r="S214" s="95"/>
      <c r="T214" s="95"/>
      <c r="U214" s="95"/>
      <c r="V214" s="406"/>
      <c r="W214" s="95"/>
      <c r="X214" s="95"/>
      <c r="Y214" s="95"/>
      <c r="Z214" s="95"/>
      <c r="AA214" s="95"/>
      <c r="AB214" s="95"/>
      <c r="AC214" s="95"/>
      <c r="AD214" s="95"/>
    </row>
    <row r="215" spans="1:95" s="245" customFormat="1" x14ac:dyDescent="0.2">
      <c r="A215" s="576"/>
      <c r="B215" s="434" t="s">
        <v>13</v>
      </c>
      <c r="C215" s="95">
        <v>4524.07</v>
      </c>
      <c r="D215" s="95"/>
      <c r="E215" s="95">
        <v>4685.9799999999996</v>
      </c>
      <c r="F215" s="95">
        <v>4940.8100000000004</v>
      </c>
      <c r="G215" s="95"/>
      <c r="H215" s="95"/>
      <c r="I215" s="95"/>
      <c r="J215" s="406">
        <v>3965.32</v>
      </c>
      <c r="K215" s="95"/>
      <c r="L215" s="95"/>
      <c r="M215" s="95"/>
      <c r="N215" s="95"/>
      <c r="O215" s="95"/>
      <c r="P215" s="95"/>
      <c r="Q215" s="95"/>
      <c r="R215" s="95"/>
      <c r="S215" s="95"/>
      <c r="T215" s="95"/>
      <c r="U215" s="95"/>
      <c r="V215" s="406"/>
      <c r="W215" s="95"/>
      <c r="X215" s="95"/>
      <c r="Y215" s="95"/>
      <c r="Z215" s="95"/>
      <c r="AA215" s="95"/>
      <c r="AB215" s="95"/>
      <c r="AC215" s="95"/>
      <c r="AD215" s="95"/>
    </row>
    <row r="216" spans="1:95" s="87" customFormat="1" x14ac:dyDescent="0.2">
      <c r="A216" s="576"/>
      <c r="B216" s="461" t="s">
        <v>18</v>
      </c>
      <c r="C216" s="100">
        <v>5290.63</v>
      </c>
      <c r="D216" s="100"/>
      <c r="E216" s="100">
        <v>5195.45</v>
      </c>
      <c r="F216" s="100">
        <v>5160.5200000000004</v>
      </c>
      <c r="G216" s="100"/>
      <c r="H216" s="100"/>
      <c r="I216" s="100"/>
      <c r="J216" s="411">
        <v>4816.6000000000004</v>
      </c>
      <c r="K216" s="100"/>
      <c r="L216" s="100"/>
      <c r="M216" s="100"/>
      <c r="N216" s="100"/>
      <c r="O216" s="100"/>
      <c r="P216" s="100"/>
      <c r="Q216" s="100"/>
      <c r="R216" s="100"/>
      <c r="S216" s="100"/>
      <c r="T216" s="100"/>
      <c r="U216" s="100"/>
      <c r="V216" s="411"/>
      <c r="W216" s="100"/>
      <c r="X216" s="100"/>
      <c r="Y216" s="100"/>
      <c r="Z216" s="100"/>
      <c r="AA216" s="100"/>
      <c r="AB216" s="100"/>
      <c r="AC216" s="100"/>
      <c r="AD216" s="100"/>
      <c r="AE216" s="401"/>
      <c r="AF216" s="401"/>
      <c r="AG216" s="401"/>
      <c r="AH216" s="401"/>
      <c r="AI216" s="401"/>
      <c r="AJ216" s="401"/>
      <c r="AK216" s="401"/>
      <c r="AL216" s="401"/>
      <c r="AM216" s="401"/>
      <c r="AN216" s="401"/>
      <c r="AO216" s="401"/>
      <c r="AP216" s="401"/>
      <c r="AQ216" s="401"/>
      <c r="AR216" s="401"/>
      <c r="AS216" s="401"/>
      <c r="AT216" s="401"/>
      <c r="AU216" s="401"/>
      <c r="AV216" s="401"/>
      <c r="AW216" s="401"/>
      <c r="AX216" s="401"/>
      <c r="AY216" s="401"/>
      <c r="AZ216" s="401"/>
      <c r="BA216" s="401"/>
      <c r="BB216" s="401"/>
      <c r="BC216" s="401"/>
      <c r="BD216" s="401"/>
      <c r="BE216" s="401"/>
      <c r="BF216" s="401"/>
      <c r="BG216" s="401"/>
      <c r="BH216" s="401"/>
      <c r="BI216" s="401"/>
      <c r="BJ216" s="401"/>
      <c r="BK216" s="401"/>
      <c r="BL216" s="401"/>
      <c r="BM216" s="401"/>
      <c r="BN216" s="401"/>
      <c r="BO216" s="396"/>
      <c r="BP216" s="396"/>
      <c r="BQ216" s="396"/>
      <c r="BR216" s="396"/>
      <c r="BS216" s="396"/>
      <c r="BT216" s="396"/>
      <c r="BU216" s="396"/>
      <c r="BV216" s="396"/>
      <c r="BW216" s="396"/>
      <c r="BX216" s="396"/>
      <c r="BY216" s="396"/>
      <c r="BZ216" s="396"/>
      <c r="CA216" s="396"/>
      <c r="CB216" s="396"/>
      <c r="CC216" s="396"/>
      <c r="CD216" s="396"/>
      <c r="CE216" s="396"/>
      <c r="CF216" s="396"/>
      <c r="CG216" s="396"/>
      <c r="CH216" s="396"/>
      <c r="CI216" s="396"/>
      <c r="CJ216" s="396"/>
      <c r="CK216" s="396"/>
      <c r="CL216" s="396"/>
      <c r="CM216" s="396"/>
      <c r="CN216" s="396"/>
      <c r="CO216" s="396"/>
      <c r="CP216" s="396"/>
      <c r="CQ216" s="396"/>
    </row>
    <row r="217" spans="1:95" s="90" customFormat="1" x14ac:dyDescent="0.2">
      <c r="A217" s="576"/>
      <c r="B217" s="462" t="s">
        <v>19</v>
      </c>
      <c r="C217" s="89">
        <v>903999.44</v>
      </c>
      <c r="D217" s="89"/>
      <c r="E217" s="89">
        <v>830177.6</v>
      </c>
      <c r="F217" s="89">
        <v>783090.48</v>
      </c>
      <c r="G217" s="89"/>
      <c r="H217" s="89"/>
      <c r="I217" s="89"/>
      <c r="J217" s="412">
        <v>63087.35</v>
      </c>
      <c r="K217" s="89"/>
      <c r="L217" s="89"/>
      <c r="M217" s="89"/>
      <c r="N217" s="89"/>
      <c r="O217" s="89"/>
      <c r="P217" s="89"/>
      <c r="Q217" s="89"/>
      <c r="R217" s="89"/>
      <c r="S217" s="89"/>
      <c r="T217" s="89"/>
      <c r="U217" s="89"/>
      <c r="V217" s="412"/>
      <c r="W217" s="89"/>
      <c r="X217" s="89"/>
      <c r="Y217" s="89"/>
      <c r="Z217" s="89"/>
      <c r="AA217" s="89"/>
      <c r="AB217" s="89"/>
      <c r="AC217" s="89"/>
      <c r="AD217" s="8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  <c r="AU217" s="29"/>
      <c r="AV217" s="29"/>
      <c r="AW217" s="29"/>
      <c r="AX217" s="29"/>
      <c r="AY217" s="29"/>
      <c r="AZ217" s="29"/>
      <c r="BA217" s="29"/>
      <c r="BB217" s="29"/>
      <c r="BC217" s="29"/>
      <c r="BD217" s="29"/>
      <c r="BE217" s="29"/>
      <c r="BF217" s="29"/>
      <c r="BG217" s="29"/>
      <c r="BH217" s="29"/>
      <c r="BI217" s="29"/>
      <c r="BJ217" s="29"/>
      <c r="BK217" s="29"/>
      <c r="BL217" s="29"/>
      <c r="BM217" s="29"/>
      <c r="BN217" s="29"/>
      <c r="BO217" s="29"/>
      <c r="BP217" s="29"/>
      <c r="BQ217" s="29"/>
      <c r="BR217" s="29"/>
      <c r="BS217" s="29"/>
      <c r="BT217" s="29"/>
      <c r="BU217" s="29"/>
      <c r="BV217" s="29"/>
      <c r="BW217" s="29"/>
      <c r="BX217" s="29"/>
      <c r="BY217" s="29"/>
      <c r="BZ217" s="29"/>
      <c r="CA217" s="29"/>
      <c r="CB217" s="29"/>
      <c r="CC217" s="29"/>
      <c r="CD217" s="29"/>
      <c r="CE217" s="29"/>
      <c r="CF217" s="29"/>
      <c r="CG217" s="29"/>
      <c r="CH217" s="29"/>
      <c r="CI217" s="29"/>
      <c r="CJ217" s="29"/>
      <c r="CK217" s="29"/>
      <c r="CL217" s="29"/>
      <c r="CM217" s="29"/>
      <c r="CN217" s="29"/>
      <c r="CO217" s="29"/>
      <c r="CP217" s="29"/>
      <c r="CQ217" s="29"/>
    </row>
    <row r="218" spans="1:95" s="29" customFormat="1" x14ac:dyDescent="0.2">
      <c r="A218" s="576"/>
      <c r="B218" s="438" t="s">
        <v>20</v>
      </c>
      <c r="C218" s="92">
        <v>548311.19999999995</v>
      </c>
      <c r="D218" s="92"/>
      <c r="E218" s="92">
        <v>546749.68999999994</v>
      </c>
      <c r="F218" s="92">
        <v>469656.68</v>
      </c>
      <c r="G218" s="92"/>
      <c r="H218" s="92"/>
      <c r="I218" s="92"/>
      <c r="J218" s="407">
        <v>381628.14</v>
      </c>
      <c r="K218" s="92"/>
      <c r="L218" s="92"/>
      <c r="M218" s="92"/>
      <c r="N218" s="92"/>
      <c r="O218" s="92"/>
      <c r="P218" s="92"/>
      <c r="Q218" s="92"/>
      <c r="R218" s="92"/>
      <c r="S218" s="92"/>
      <c r="T218" s="92"/>
      <c r="U218" s="92"/>
      <c r="V218" s="407"/>
      <c r="W218" s="92"/>
      <c r="X218" s="92"/>
      <c r="Y218" s="92"/>
      <c r="Z218" s="92"/>
      <c r="AA218" s="92"/>
      <c r="AB218" s="92"/>
      <c r="AC218" s="92"/>
      <c r="AD218" s="92"/>
    </row>
    <row r="219" spans="1:95" s="198" customFormat="1" x14ac:dyDescent="0.2">
      <c r="A219" s="576"/>
      <c r="B219" s="439" t="s">
        <v>21</v>
      </c>
      <c r="C219" s="86">
        <v>214214.34</v>
      </c>
      <c r="D219" s="86"/>
      <c r="E219" s="86">
        <v>226035.45</v>
      </c>
      <c r="F219" s="86">
        <v>181540.37</v>
      </c>
      <c r="G219" s="86"/>
      <c r="H219" s="86"/>
      <c r="I219" s="86"/>
      <c r="J219" s="413">
        <v>130388.97</v>
      </c>
      <c r="K219" s="86"/>
      <c r="L219" s="86"/>
      <c r="M219" s="86"/>
      <c r="N219" s="86"/>
      <c r="O219" s="86"/>
      <c r="P219" s="86"/>
      <c r="Q219" s="86"/>
      <c r="R219" s="86"/>
      <c r="S219" s="86"/>
      <c r="T219" s="86"/>
      <c r="U219" s="86"/>
      <c r="V219" s="413"/>
      <c r="W219" s="86"/>
      <c r="X219" s="86"/>
      <c r="Y219" s="86"/>
      <c r="Z219" s="86"/>
      <c r="AA219" s="86"/>
      <c r="AB219" s="86"/>
      <c r="AC219" s="86"/>
      <c r="AD219" s="86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  <c r="AT219" s="29"/>
      <c r="AU219" s="29"/>
      <c r="AV219" s="29"/>
      <c r="AW219" s="29"/>
      <c r="AX219" s="29"/>
      <c r="AY219" s="29"/>
      <c r="AZ219" s="29"/>
      <c r="BA219" s="29"/>
      <c r="BB219" s="29"/>
      <c r="BC219" s="29"/>
      <c r="BD219" s="29"/>
      <c r="BE219" s="29"/>
      <c r="BF219" s="29"/>
      <c r="BG219" s="29"/>
      <c r="BH219" s="29"/>
      <c r="BI219" s="29"/>
      <c r="BJ219" s="29"/>
      <c r="BK219" s="29"/>
      <c r="BL219" s="29"/>
      <c r="BM219" s="29"/>
      <c r="BN219" s="29"/>
      <c r="BO219" s="29"/>
      <c r="BP219" s="29"/>
      <c r="BQ219" s="29"/>
      <c r="BR219" s="29"/>
      <c r="BS219" s="29"/>
      <c r="BT219" s="29"/>
      <c r="BU219" s="29"/>
      <c r="BV219" s="29"/>
      <c r="BW219" s="29"/>
      <c r="BX219" s="29"/>
      <c r="BY219" s="29"/>
      <c r="BZ219" s="29"/>
      <c r="CA219" s="29"/>
      <c r="CB219" s="29"/>
      <c r="CC219" s="29"/>
      <c r="CD219" s="29"/>
      <c r="CE219" s="29"/>
      <c r="CF219" s="29"/>
      <c r="CG219" s="29"/>
      <c r="CH219" s="29"/>
      <c r="CI219" s="29"/>
      <c r="CJ219" s="29"/>
      <c r="CK219" s="29"/>
      <c r="CL219" s="29"/>
      <c r="CM219" s="29"/>
      <c r="CN219" s="29"/>
      <c r="CO219" s="29"/>
      <c r="CP219" s="29"/>
      <c r="CQ219" s="29"/>
    </row>
    <row r="220" spans="1:95" s="188" customFormat="1" ht="13.5" thickBot="1" x14ac:dyDescent="0.25">
      <c r="A220" s="576"/>
      <c r="B220" s="463" t="s">
        <v>28</v>
      </c>
      <c r="C220" s="187"/>
      <c r="D220" s="187"/>
      <c r="E220" s="187"/>
      <c r="F220" s="187"/>
      <c r="G220" s="187"/>
      <c r="H220" s="495"/>
      <c r="I220" s="495"/>
      <c r="J220" s="498">
        <v>278049.93</v>
      </c>
      <c r="K220" s="187"/>
      <c r="L220" s="187"/>
      <c r="M220" s="187"/>
      <c r="N220" s="187"/>
      <c r="O220" s="187"/>
      <c r="P220" s="187"/>
      <c r="Q220" s="187"/>
      <c r="R220" s="187"/>
      <c r="S220" s="187"/>
      <c r="T220" s="495"/>
      <c r="U220" s="495"/>
      <c r="V220" s="498"/>
      <c r="W220" s="187"/>
      <c r="X220" s="187"/>
      <c r="Y220" s="187"/>
      <c r="Z220" s="187"/>
      <c r="AA220" s="187"/>
      <c r="AB220" s="187"/>
      <c r="AC220" s="187"/>
      <c r="AD220" s="187"/>
      <c r="AE220" s="330"/>
      <c r="AF220" s="330"/>
      <c r="AG220" s="330"/>
      <c r="AH220" s="330"/>
      <c r="AI220" s="330"/>
      <c r="AJ220" s="330"/>
      <c r="AK220" s="330"/>
      <c r="AL220" s="330"/>
      <c r="AM220" s="330"/>
      <c r="AN220" s="330"/>
      <c r="AO220" s="330"/>
      <c r="AP220" s="330"/>
      <c r="AQ220" s="330"/>
      <c r="AR220" s="330"/>
      <c r="AS220" s="330"/>
      <c r="AT220" s="330"/>
      <c r="AU220" s="330"/>
      <c r="AV220" s="330"/>
      <c r="AW220" s="330"/>
      <c r="AX220" s="330"/>
      <c r="AY220" s="330"/>
      <c r="AZ220" s="330"/>
      <c r="BA220" s="330"/>
      <c r="BB220" s="330"/>
      <c r="BC220" s="330"/>
      <c r="BD220" s="330"/>
      <c r="BE220" s="330"/>
      <c r="BF220" s="330"/>
      <c r="BG220" s="330"/>
      <c r="BH220" s="330"/>
      <c r="BI220" s="330"/>
      <c r="BJ220" s="330"/>
      <c r="BK220" s="330"/>
      <c r="BL220" s="330"/>
      <c r="BM220" s="330"/>
      <c r="BN220" s="330"/>
      <c r="BO220" s="330"/>
      <c r="BP220" s="330"/>
      <c r="BQ220" s="330"/>
      <c r="BR220" s="330"/>
      <c r="BS220" s="330"/>
      <c r="BT220" s="330"/>
      <c r="BU220" s="330"/>
      <c r="BV220" s="330"/>
      <c r="BW220" s="330"/>
      <c r="BX220" s="330"/>
      <c r="BY220" s="330"/>
      <c r="BZ220" s="330"/>
      <c r="CA220" s="330"/>
      <c r="CB220" s="330"/>
      <c r="CC220" s="330"/>
      <c r="CD220" s="330"/>
      <c r="CE220" s="330"/>
      <c r="CF220" s="330"/>
      <c r="CG220" s="330"/>
      <c r="CH220" s="330"/>
      <c r="CI220" s="330"/>
      <c r="CJ220" s="330"/>
      <c r="CK220" s="330"/>
      <c r="CL220" s="330"/>
      <c r="CM220" s="330"/>
      <c r="CN220" s="330"/>
      <c r="CO220" s="330"/>
      <c r="CP220" s="330"/>
      <c r="CQ220" s="330"/>
    </row>
    <row r="221" spans="1:95" s="5" customFormat="1" x14ac:dyDescent="0.2">
      <c r="A221" s="576"/>
      <c r="B221" s="441" t="s">
        <v>22</v>
      </c>
      <c r="C221" s="93">
        <v>67</v>
      </c>
      <c r="D221" s="93"/>
      <c r="E221" s="27">
        <v>68</v>
      </c>
      <c r="F221" s="27">
        <v>65</v>
      </c>
      <c r="G221" s="27"/>
      <c r="H221" s="27"/>
      <c r="I221" s="27"/>
      <c r="J221" s="27">
        <v>67</v>
      </c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  <c r="BB221" s="43"/>
      <c r="BC221" s="43"/>
      <c r="BD221" s="43"/>
      <c r="BE221" s="43"/>
      <c r="BF221" s="43"/>
      <c r="BG221" s="43"/>
      <c r="BH221" s="43"/>
      <c r="BI221" s="43"/>
      <c r="BJ221" s="43"/>
      <c r="BK221" s="43"/>
      <c r="BL221" s="43"/>
      <c r="BM221" s="43"/>
      <c r="BN221" s="43"/>
      <c r="BO221" s="43"/>
      <c r="BP221" s="43"/>
      <c r="BQ221" s="43"/>
      <c r="BR221" s="43"/>
      <c r="BS221" s="43"/>
      <c r="BT221" s="43"/>
      <c r="BU221" s="43"/>
      <c r="BV221" s="43"/>
      <c r="BW221" s="43"/>
      <c r="BX221" s="43"/>
      <c r="BY221" s="43"/>
      <c r="BZ221" s="43"/>
      <c r="CA221" s="43"/>
      <c r="CB221" s="43"/>
      <c r="CC221" s="43"/>
      <c r="CD221" s="43"/>
      <c r="CE221" s="43"/>
      <c r="CF221" s="43"/>
      <c r="CG221" s="43"/>
      <c r="CH221" s="43"/>
      <c r="CI221" s="43"/>
      <c r="CJ221" s="43"/>
      <c r="CK221" s="43"/>
      <c r="CL221" s="43"/>
      <c r="CM221" s="43"/>
      <c r="CN221" s="43"/>
      <c r="CO221" s="43"/>
      <c r="CP221" s="43"/>
      <c r="CQ221" s="43"/>
    </row>
    <row r="222" spans="1:95" s="5" customFormat="1" x14ac:dyDescent="0.2">
      <c r="A222" s="576"/>
      <c r="B222" s="442" t="s">
        <v>73</v>
      </c>
      <c r="C222" s="30">
        <v>31</v>
      </c>
      <c r="D222" s="30"/>
      <c r="E222" s="174">
        <v>31</v>
      </c>
      <c r="F222" s="174">
        <v>30</v>
      </c>
      <c r="G222" s="174"/>
      <c r="H222" s="380"/>
      <c r="I222" s="380"/>
      <c r="J222" s="380">
        <v>31</v>
      </c>
      <c r="K222" s="174"/>
      <c r="L222" s="174"/>
      <c r="M222" s="174"/>
      <c r="N222" s="174"/>
      <c r="O222" s="174"/>
      <c r="P222" s="174"/>
      <c r="Q222" s="174"/>
      <c r="R222" s="174"/>
      <c r="S222" s="174"/>
      <c r="T222" s="380"/>
      <c r="U222" s="380"/>
      <c r="V222" s="380"/>
      <c r="W222" s="174"/>
      <c r="X222" s="174"/>
      <c r="Y222" s="174"/>
      <c r="Z222" s="174"/>
      <c r="AA222" s="174"/>
      <c r="AB222" s="174"/>
      <c r="AC222" s="174"/>
      <c r="AD222" s="174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  <c r="AU222" s="43"/>
      <c r="AV222" s="43"/>
      <c r="AW222" s="43"/>
      <c r="AX222" s="43"/>
      <c r="AY222" s="43"/>
      <c r="AZ222" s="43"/>
      <c r="BA222" s="43"/>
      <c r="BB222" s="43"/>
      <c r="BC222" s="43"/>
      <c r="BD222" s="43"/>
      <c r="BE222" s="43"/>
      <c r="BF222" s="43"/>
      <c r="BG222" s="43"/>
      <c r="BH222" s="43"/>
      <c r="BI222" s="43"/>
      <c r="BJ222" s="43"/>
      <c r="BK222" s="43"/>
      <c r="BL222" s="43"/>
      <c r="BM222" s="43"/>
      <c r="BN222" s="43"/>
      <c r="BO222" s="43"/>
      <c r="BP222" s="43"/>
      <c r="BQ222" s="43"/>
      <c r="BR222" s="43"/>
      <c r="BS222" s="43"/>
      <c r="BT222" s="43"/>
      <c r="BU222" s="43"/>
      <c r="BV222" s="43"/>
      <c r="BW222" s="43"/>
      <c r="BX222" s="43"/>
      <c r="BY222" s="43"/>
      <c r="BZ222" s="43"/>
      <c r="CA222" s="43"/>
      <c r="CB222" s="43"/>
      <c r="CC222" s="43"/>
      <c r="CD222" s="43"/>
      <c r="CE222" s="43"/>
      <c r="CF222" s="43"/>
      <c r="CG222" s="43"/>
      <c r="CH222" s="43"/>
      <c r="CI222" s="43"/>
      <c r="CJ222" s="43"/>
      <c r="CK222" s="43"/>
      <c r="CL222" s="43"/>
      <c r="CM222" s="43"/>
      <c r="CN222" s="43"/>
      <c r="CO222" s="43"/>
      <c r="CP222" s="43"/>
      <c r="CQ222" s="43"/>
    </row>
    <row r="223" spans="1:95" s="173" customFormat="1" ht="4.5" customHeight="1" x14ac:dyDescent="0.2">
      <c r="A223" s="576"/>
      <c r="B223" s="443"/>
      <c r="C223" s="172"/>
      <c r="D223" s="172"/>
      <c r="E223" s="172"/>
      <c r="F223" s="172"/>
      <c r="G223" s="172"/>
      <c r="J223" s="408"/>
      <c r="K223" s="172"/>
      <c r="L223" s="172"/>
      <c r="M223" s="172"/>
      <c r="N223" s="172"/>
      <c r="O223" s="172"/>
      <c r="P223" s="172"/>
      <c r="Q223" s="172"/>
      <c r="R223" s="172"/>
      <c r="S223" s="172"/>
      <c r="V223" s="408"/>
      <c r="W223" s="172"/>
      <c r="X223" s="172"/>
      <c r="Y223" s="172"/>
      <c r="Z223" s="172"/>
      <c r="AA223" s="172"/>
      <c r="AB223" s="172"/>
      <c r="AC223" s="172"/>
      <c r="AD223" s="172"/>
      <c r="AE223" s="397"/>
      <c r="AF223" s="397"/>
      <c r="AG223" s="397"/>
      <c r="AH223" s="397"/>
      <c r="AI223" s="397"/>
      <c r="AJ223" s="397"/>
      <c r="AK223" s="397"/>
      <c r="AL223" s="397"/>
      <c r="AM223" s="397"/>
      <c r="AN223" s="397"/>
      <c r="AO223" s="397"/>
      <c r="AP223" s="397"/>
      <c r="AQ223" s="397"/>
      <c r="AR223" s="397"/>
      <c r="AS223" s="397"/>
      <c r="AT223" s="397"/>
      <c r="AU223" s="397"/>
      <c r="AV223" s="397"/>
      <c r="AW223" s="397"/>
      <c r="AX223" s="397"/>
      <c r="AY223" s="397"/>
      <c r="AZ223" s="397"/>
      <c r="BA223" s="397"/>
      <c r="BB223" s="397"/>
      <c r="BC223" s="397"/>
      <c r="BD223" s="397"/>
      <c r="BE223" s="397"/>
      <c r="BF223" s="397"/>
      <c r="BG223" s="397"/>
      <c r="BH223" s="397"/>
      <c r="BI223" s="397"/>
      <c r="BJ223" s="397"/>
      <c r="BK223" s="397"/>
      <c r="BL223" s="397"/>
      <c r="BM223" s="397"/>
      <c r="BN223" s="397"/>
      <c r="BO223" s="397"/>
      <c r="BP223" s="397"/>
      <c r="BQ223" s="397"/>
      <c r="BR223" s="397"/>
      <c r="BS223" s="397"/>
      <c r="BT223" s="397"/>
      <c r="BU223" s="397"/>
      <c r="BV223" s="397"/>
      <c r="BW223" s="397"/>
      <c r="BX223" s="397"/>
      <c r="BY223" s="397"/>
      <c r="BZ223" s="397"/>
      <c r="CA223" s="397"/>
      <c r="CB223" s="397"/>
      <c r="CC223" s="397"/>
      <c r="CD223" s="397"/>
      <c r="CE223" s="397"/>
      <c r="CF223" s="397"/>
      <c r="CG223" s="397"/>
      <c r="CH223" s="397"/>
      <c r="CI223" s="397"/>
      <c r="CJ223" s="397"/>
      <c r="CK223" s="397"/>
      <c r="CL223" s="397"/>
      <c r="CM223" s="397"/>
      <c r="CN223" s="397"/>
      <c r="CO223" s="397"/>
      <c r="CP223" s="397"/>
      <c r="CQ223" s="397"/>
    </row>
    <row r="224" spans="1:95" s="177" customFormat="1" x14ac:dyDescent="0.2">
      <c r="A224" s="576"/>
      <c r="B224" s="444" t="s">
        <v>74</v>
      </c>
      <c r="C224" s="176"/>
      <c r="D224" s="176"/>
      <c r="E224" s="176">
        <v>42.37</v>
      </c>
      <c r="F224" s="176">
        <v>52.33</v>
      </c>
      <c r="G224" s="176">
        <v>52.33</v>
      </c>
      <c r="H224" s="176">
        <v>52.33</v>
      </c>
      <c r="I224" s="176">
        <v>52.33</v>
      </c>
      <c r="J224" s="176">
        <v>52.33</v>
      </c>
      <c r="K224" s="176"/>
      <c r="L224" s="176"/>
      <c r="M224" s="176"/>
      <c r="N224" s="176"/>
      <c r="O224" s="176"/>
      <c r="P224" s="176"/>
      <c r="Q224" s="176"/>
      <c r="R224" s="176"/>
      <c r="S224" s="176"/>
      <c r="T224" s="176"/>
      <c r="U224" s="176"/>
      <c r="V224" s="176"/>
      <c r="W224" s="176"/>
      <c r="X224" s="176"/>
      <c r="Y224" s="176"/>
      <c r="Z224" s="176"/>
      <c r="AA224" s="176"/>
      <c r="AB224" s="176"/>
      <c r="AC224" s="176"/>
      <c r="AD224" s="176"/>
      <c r="AE224" s="398"/>
      <c r="AF224" s="398"/>
      <c r="AG224" s="398"/>
      <c r="AH224" s="398"/>
      <c r="AI224" s="398"/>
      <c r="AJ224" s="398"/>
      <c r="AK224" s="398"/>
      <c r="AL224" s="398"/>
      <c r="AM224" s="398"/>
      <c r="AN224" s="398"/>
      <c r="AO224" s="398"/>
      <c r="AP224" s="398"/>
      <c r="AQ224" s="398"/>
      <c r="AR224" s="398"/>
      <c r="AS224" s="398"/>
      <c r="AT224" s="398"/>
      <c r="AU224" s="398"/>
      <c r="AV224" s="398"/>
      <c r="AW224" s="398"/>
      <c r="AX224" s="398"/>
      <c r="AY224" s="398"/>
      <c r="AZ224" s="398"/>
      <c r="BA224" s="398"/>
      <c r="BB224" s="398"/>
      <c r="BC224" s="398"/>
      <c r="BD224" s="398"/>
      <c r="BE224" s="398"/>
      <c r="BF224" s="398"/>
      <c r="BG224" s="398"/>
      <c r="BH224" s="398"/>
      <c r="BI224" s="398"/>
      <c r="BJ224" s="398"/>
      <c r="BK224" s="398"/>
      <c r="BL224" s="398"/>
      <c r="BM224" s="398"/>
      <c r="BN224" s="398"/>
      <c r="BO224" s="398"/>
      <c r="BP224" s="398"/>
      <c r="BQ224" s="398"/>
      <c r="BR224" s="398"/>
      <c r="BS224" s="398"/>
      <c r="BT224" s="398"/>
      <c r="BU224" s="398"/>
      <c r="BV224" s="398"/>
      <c r="BW224" s="398"/>
      <c r="BX224" s="398"/>
      <c r="BY224" s="398"/>
      <c r="BZ224" s="398"/>
      <c r="CA224" s="398"/>
      <c r="CB224" s="398"/>
      <c r="CC224" s="398"/>
      <c r="CD224" s="398"/>
      <c r="CE224" s="398"/>
      <c r="CF224" s="398"/>
      <c r="CG224" s="398"/>
      <c r="CH224" s="398"/>
      <c r="CI224" s="398"/>
      <c r="CJ224" s="398"/>
      <c r="CK224" s="398"/>
      <c r="CL224" s="398"/>
      <c r="CM224" s="398"/>
      <c r="CN224" s="398"/>
      <c r="CO224" s="398"/>
      <c r="CP224" s="398"/>
      <c r="CQ224" s="398"/>
    </row>
    <row r="225" spans="1:95" s="185" customFormat="1" x14ac:dyDescent="0.2">
      <c r="A225" s="576"/>
      <c r="B225" s="445" t="s">
        <v>75</v>
      </c>
      <c r="C225" s="4">
        <v>1186</v>
      </c>
      <c r="D225" s="4">
        <v>1186</v>
      </c>
      <c r="E225" s="4">
        <f t="shared" ref="E225:I225" si="46">E224*E222</f>
        <v>1313.47</v>
      </c>
      <c r="F225" s="4">
        <f t="shared" si="46"/>
        <v>1569.8999999999999</v>
      </c>
      <c r="G225" s="4">
        <f t="shared" si="46"/>
        <v>0</v>
      </c>
      <c r="H225" s="4">
        <f t="shared" si="46"/>
        <v>0</v>
      </c>
      <c r="I225" s="4">
        <f t="shared" si="46"/>
        <v>0</v>
      </c>
      <c r="J225" s="4">
        <f t="shared" ref="J225" si="47">J224*J222</f>
        <v>1622.23</v>
      </c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  <c r="AU225" s="43"/>
      <c r="AV225" s="43"/>
      <c r="AW225" s="43"/>
      <c r="AX225" s="43"/>
      <c r="AY225" s="43"/>
      <c r="AZ225" s="43"/>
      <c r="BA225" s="43"/>
      <c r="BB225" s="43"/>
      <c r="BC225" s="43"/>
      <c r="BD225" s="43"/>
      <c r="BE225" s="43"/>
      <c r="BF225" s="43"/>
      <c r="BG225" s="43"/>
      <c r="BH225" s="43"/>
      <c r="BI225" s="43"/>
      <c r="BJ225" s="43"/>
      <c r="BK225" s="43"/>
      <c r="BL225" s="43"/>
      <c r="BM225" s="43"/>
      <c r="BN225" s="43"/>
      <c r="BO225" s="43"/>
      <c r="BP225" s="43"/>
      <c r="BQ225" s="43"/>
      <c r="BR225" s="43"/>
      <c r="BS225" s="43"/>
      <c r="BT225" s="43"/>
      <c r="BU225" s="43"/>
      <c r="BV225" s="43"/>
      <c r="BW225" s="43"/>
      <c r="BX225" s="43"/>
      <c r="BY225" s="43"/>
      <c r="BZ225" s="43"/>
      <c r="CA225" s="43"/>
      <c r="CB225" s="43"/>
      <c r="CC225" s="43"/>
      <c r="CD225" s="43"/>
      <c r="CE225" s="43"/>
      <c r="CF225" s="43"/>
      <c r="CG225" s="43"/>
      <c r="CH225" s="43"/>
      <c r="CI225" s="43"/>
      <c r="CJ225" s="43"/>
      <c r="CK225" s="43"/>
      <c r="CL225" s="43"/>
      <c r="CM225" s="43"/>
      <c r="CN225" s="43"/>
      <c r="CO225" s="43"/>
      <c r="CP225" s="43"/>
      <c r="CQ225" s="43"/>
    </row>
    <row r="226" spans="1:95" s="31" customFormat="1" x14ac:dyDescent="0.2">
      <c r="A226" s="576"/>
      <c r="B226" s="446" t="s">
        <v>24</v>
      </c>
      <c r="C226" s="183">
        <v>2.71</v>
      </c>
      <c r="D226" s="183">
        <v>2.71</v>
      </c>
      <c r="E226" s="183">
        <v>2.71</v>
      </c>
      <c r="F226" s="183">
        <v>3.35</v>
      </c>
      <c r="G226" s="183">
        <v>3.35</v>
      </c>
      <c r="H226" s="183">
        <v>3.35</v>
      </c>
      <c r="I226" s="183">
        <v>3.35</v>
      </c>
      <c r="J226" s="183">
        <v>3.35</v>
      </c>
      <c r="K226" s="183"/>
      <c r="L226" s="183"/>
      <c r="M226" s="183"/>
      <c r="N226" s="183"/>
      <c r="O226" s="183"/>
      <c r="P226" s="183"/>
      <c r="Q226" s="183"/>
      <c r="R226" s="183"/>
      <c r="S226" s="183"/>
      <c r="T226" s="183"/>
      <c r="U226" s="183"/>
      <c r="V226" s="183"/>
      <c r="W226" s="183"/>
      <c r="X226" s="183"/>
      <c r="Y226" s="183"/>
      <c r="Z226" s="183"/>
      <c r="AA226" s="183"/>
      <c r="AB226" s="183"/>
      <c r="AC226" s="183"/>
      <c r="AD226" s="183"/>
    </row>
    <row r="227" spans="1:95" s="180" customFormat="1" x14ac:dyDescent="0.2">
      <c r="A227" s="576"/>
      <c r="B227" s="447" t="s">
        <v>25</v>
      </c>
      <c r="C227" s="179">
        <f t="shared" ref="C227:I227" si="48">C208*C226</f>
        <v>21680</v>
      </c>
      <c r="D227" s="179">
        <f t="shared" si="48"/>
        <v>21680</v>
      </c>
      <c r="E227" s="179">
        <f t="shared" si="48"/>
        <v>21680</v>
      </c>
      <c r="F227" s="179">
        <f t="shared" si="48"/>
        <v>26800</v>
      </c>
      <c r="G227" s="179">
        <f t="shared" si="48"/>
        <v>0</v>
      </c>
      <c r="H227" s="179">
        <f t="shared" si="48"/>
        <v>0</v>
      </c>
      <c r="I227" s="179">
        <f t="shared" si="48"/>
        <v>0</v>
      </c>
      <c r="J227" s="179">
        <f t="shared" ref="J227" si="49">J208*J226</f>
        <v>26800</v>
      </c>
      <c r="K227" s="179"/>
      <c r="L227" s="179"/>
      <c r="M227" s="179"/>
      <c r="N227" s="179"/>
      <c r="O227" s="179"/>
      <c r="P227" s="179"/>
      <c r="Q227" s="179"/>
      <c r="R227" s="179"/>
      <c r="S227" s="179"/>
      <c r="T227" s="179"/>
      <c r="U227" s="179"/>
      <c r="V227" s="179"/>
      <c r="W227" s="179"/>
      <c r="X227" s="179"/>
      <c r="Y227" s="179"/>
      <c r="Z227" s="179"/>
      <c r="AA227" s="179"/>
      <c r="AB227" s="179"/>
      <c r="AC227" s="179"/>
      <c r="AD227" s="179"/>
    </row>
    <row r="228" spans="1:95" s="31" customFormat="1" x14ac:dyDescent="0.2">
      <c r="A228" s="576"/>
      <c r="B228" s="448" t="s">
        <v>7</v>
      </c>
      <c r="C228" s="3">
        <v>5.44</v>
      </c>
      <c r="D228" s="3">
        <v>5.44</v>
      </c>
      <c r="E228" s="3">
        <v>5.44</v>
      </c>
      <c r="F228" s="3">
        <v>6.72</v>
      </c>
      <c r="G228" s="3">
        <v>6.72</v>
      </c>
      <c r="H228" s="3">
        <v>6.72</v>
      </c>
      <c r="I228" s="3">
        <v>6.72</v>
      </c>
      <c r="J228" s="3">
        <v>6.72</v>
      </c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1:95" s="180" customFormat="1" x14ac:dyDescent="0.2">
      <c r="A229" s="576"/>
      <c r="B229" s="447" t="s">
        <v>10</v>
      </c>
      <c r="C229" s="181">
        <f t="shared" ref="C229:I229" si="50">C228*C208</f>
        <v>43520</v>
      </c>
      <c r="D229" s="181">
        <f t="shared" si="50"/>
        <v>43520</v>
      </c>
      <c r="E229" s="181">
        <f t="shared" si="50"/>
        <v>43520</v>
      </c>
      <c r="F229" s="181">
        <f t="shared" si="50"/>
        <v>53760</v>
      </c>
      <c r="G229" s="181">
        <f t="shared" si="50"/>
        <v>0</v>
      </c>
      <c r="H229" s="181">
        <f t="shared" si="50"/>
        <v>0</v>
      </c>
      <c r="I229" s="181">
        <f t="shared" si="50"/>
        <v>0</v>
      </c>
      <c r="J229" s="181">
        <f t="shared" ref="J229" si="51">J228*J208</f>
        <v>53760</v>
      </c>
      <c r="K229" s="181"/>
      <c r="L229" s="181"/>
      <c r="M229" s="181"/>
      <c r="N229" s="181"/>
      <c r="O229" s="181"/>
      <c r="P229" s="181"/>
      <c r="Q229" s="181"/>
      <c r="R229" s="181"/>
      <c r="S229" s="181"/>
      <c r="T229" s="181"/>
      <c r="U229" s="181"/>
      <c r="V229" s="181"/>
      <c r="W229" s="181"/>
      <c r="X229" s="181"/>
      <c r="Y229" s="181"/>
      <c r="Z229" s="181"/>
      <c r="AA229" s="181"/>
      <c r="AB229" s="181"/>
      <c r="AC229" s="181"/>
      <c r="AD229" s="181"/>
    </row>
    <row r="230" spans="1:95" s="31" customFormat="1" x14ac:dyDescent="0.2">
      <c r="A230" s="576"/>
      <c r="B230" s="448" t="s">
        <v>8</v>
      </c>
      <c r="C230" s="3">
        <v>10.31</v>
      </c>
      <c r="D230" s="3">
        <v>10.31</v>
      </c>
      <c r="E230" s="3">
        <v>10.31</v>
      </c>
      <c r="F230" s="3">
        <v>12.73</v>
      </c>
      <c r="G230" s="3">
        <v>12.73</v>
      </c>
      <c r="H230" s="3">
        <v>12.73</v>
      </c>
      <c r="I230" s="3">
        <v>12.73</v>
      </c>
      <c r="J230" s="3">
        <v>12.73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1:95" s="211" customFormat="1" ht="13.5" thickBot="1" x14ac:dyDescent="0.25">
      <c r="A231" s="576"/>
      <c r="B231" s="464" t="s">
        <v>2</v>
      </c>
      <c r="C231" s="210">
        <f t="shared" ref="C231:I231" si="52">C230*MAX(C214:C215)</f>
        <v>47848.297600000005</v>
      </c>
      <c r="D231" s="210">
        <f t="shared" si="52"/>
        <v>0</v>
      </c>
      <c r="E231" s="210">
        <f t="shared" si="52"/>
        <v>48666.499199999998</v>
      </c>
      <c r="F231" s="210">
        <f t="shared" si="52"/>
        <v>64950.496800000001</v>
      </c>
      <c r="G231" s="210">
        <f t="shared" si="52"/>
        <v>0</v>
      </c>
      <c r="H231" s="210">
        <f t="shared" si="52"/>
        <v>0</v>
      </c>
      <c r="I231" s="210">
        <f t="shared" si="52"/>
        <v>0</v>
      </c>
      <c r="J231" s="210">
        <f t="shared" ref="J231" si="53">J230*MAX(J214:J215)</f>
        <v>57551.820800000001</v>
      </c>
      <c r="K231" s="210"/>
      <c r="L231" s="210"/>
      <c r="M231" s="210"/>
      <c r="N231" s="210"/>
      <c r="O231" s="210"/>
      <c r="P231" s="210"/>
      <c r="Q231" s="210"/>
      <c r="R231" s="210"/>
      <c r="S231" s="210"/>
      <c r="T231" s="210"/>
      <c r="U231" s="210"/>
      <c r="V231" s="210"/>
      <c r="W231" s="210"/>
      <c r="X231" s="210"/>
      <c r="Y231" s="210"/>
      <c r="Z231" s="210"/>
      <c r="AA231" s="210"/>
      <c r="AB231" s="210"/>
      <c r="AC231" s="210"/>
      <c r="AD231" s="210"/>
      <c r="AE231" s="180"/>
      <c r="AF231" s="180"/>
      <c r="AG231" s="180"/>
      <c r="AH231" s="180"/>
      <c r="AI231" s="180"/>
      <c r="AJ231" s="180"/>
      <c r="AK231" s="180"/>
      <c r="AL231" s="180"/>
      <c r="AM231" s="180"/>
      <c r="AN231" s="180"/>
      <c r="AO231" s="180"/>
      <c r="AP231" s="180"/>
      <c r="AQ231" s="180"/>
      <c r="AR231" s="180"/>
      <c r="AS231" s="180"/>
      <c r="AT231" s="180"/>
      <c r="AU231" s="180"/>
      <c r="AV231" s="180"/>
      <c r="AW231" s="180"/>
      <c r="AX231" s="180"/>
      <c r="AY231" s="180"/>
      <c r="AZ231" s="180"/>
      <c r="BA231" s="180"/>
      <c r="BB231" s="180"/>
      <c r="BC231" s="180"/>
      <c r="BD231" s="180"/>
      <c r="BE231" s="180"/>
      <c r="BF231" s="180"/>
      <c r="BG231" s="180"/>
      <c r="BH231" s="180"/>
      <c r="BI231" s="180"/>
      <c r="BJ231" s="180"/>
      <c r="BK231" s="180"/>
      <c r="BL231" s="180"/>
      <c r="BM231" s="180"/>
      <c r="BN231" s="180"/>
      <c r="BO231" s="180"/>
      <c r="BP231" s="180"/>
      <c r="BQ231" s="180"/>
      <c r="BR231" s="180"/>
      <c r="BS231" s="180"/>
      <c r="BT231" s="180"/>
      <c r="BU231" s="180"/>
      <c r="BV231" s="180"/>
      <c r="BW231" s="180"/>
      <c r="BX231" s="180"/>
      <c r="BY231" s="180"/>
      <c r="BZ231" s="180"/>
      <c r="CA231" s="180"/>
      <c r="CB231" s="180"/>
      <c r="CC231" s="180"/>
      <c r="CD231" s="180"/>
      <c r="CE231" s="180"/>
      <c r="CF231" s="180"/>
      <c r="CG231" s="180"/>
      <c r="CH231" s="180"/>
      <c r="CI231" s="180"/>
      <c r="CJ231" s="180"/>
      <c r="CK231" s="180"/>
      <c r="CL231" s="180"/>
      <c r="CM231" s="180"/>
      <c r="CN231" s="180"/>
      <c r="CO231" s="180"/>
      <c r="CP231" s="180"/>
      <c r="CQ231" s="180"/>
    </row>
    <row r="232" spans="1:95" s="1" customFormat="1" x14ac:dyDescent="0.2">
      <c r="A232" s="576"/>
      <c r="B232" s="537" t="s">
        <v>163</v>
      </c>
      <c r="C232" s="525"/>
    </row>
    <row r="233" spans="1:95" s="1" customFormat="1" x14ac:dyDescent="0.2">
      <c r="A233" s="576"/>
      <c r="B233" s="537" t="s">
        <v>164</v>
      </c>
      <c r="C233" s="525"/>
    </row>
    <row r="234" spans="1:95" s="1" customFormat="1" x14ac:dyDescent="0.2">
      <c r="A234" s="576"/>
      <c r="B234" s="537" t="s">
        <v>166</v>
      </c>
      <c r="C234" s="525"/>
      <c r="J234" s="1">
        <v>10.07</v>
      </c>
    </row>
    <row r="235" spans="1:95" s="211" customFormat="1" ht="13.5" thickBot="1" x14ac:dyDescent="0.25">
      <c r="A235" s="576"/>
      <c r="B235" s="538" t="s">
        <v>165</v>
      </c>
      <c r="C235" s="526"/>
      <c r="D235" s="210"/>
      <c r="E235" s="210"/>
      <c r="F235" s="210"/>
      <c r="G235" s="210"/>
      <c r="H235" s="210"/>
      <c r="I235" s="210"/>
      <c r="J235" s="210">
        <f>J232*J233*J234</f>
        <v>0</v>
      </c>
      <c r="K235" s="210"/>
      <c r="L235" s="210"/>
      <c r="M235" s="210"/>
      <c r="N235" s="210"/>
      <c r="O235" s="210"/>
      <c r="P235" s="210"/>
      <c r="Q235" s="210"/>
      <c r="R235" s="210"/>
      <c r="S235" s="210"/>
      <c r="T235" s="210"/>
      <c r="U235" s="210"/>
      <c r="V235" s="210"/>
      <c r="W235" s="210"/>
      <c r="X235" s="210"/>
      <c r="Y235" s="210"/>
      <c r="Z235" s="210"/>
      <c r="AA235" s="210"/>
      <c r="AB235" s="210"/>
      <c r="AC235" s="210"/>
      <c r="AD235" s="210"/>
    </row>
    <row r="236" spans="1:95" s="31" customFormat="1" x14ac:dyDescent="0.2">
      <c r="A236" s="576"/>
      <c r="B236" s="446" t="s">
        <v>29</v>
      </c>
      <c r="C236" s="115">
        <v>0.13789999999999999</v>
      </c>
      <c r="D236" s="115">
        <v>0.13789999999999999</v>
      </c>
      <c r="E236" s="115">
        <v>0.13789999999999999</v>
      </c>
      <c r="F236" s="115">
        <v>0.17030000000000001</v>
      </c>
      <c r="G236" s="115">
        <v>0.17030000000000001</v>
      </c>
      <c r="H236" s="66"/>
      <c r="I236" s="66"/>
      <c r="J236" s="66"/>
      <c r="K236" s="115"/>
      <c r="L236" s="115"/>
      <c r="M236" s="115"/>
      <c r="N236" s="115"/>
      <c r="O236" s="115"/>
      <c r="P236" s="115"/>
      <c r="Q236" s="115"/>
      <c r="R236" s="115"/>
      <c r="S236" s="115"/>
      <c r="T236" s="66"/>
      <c r="U236" s="66"/>
      <c r="V236" s="66"/>
      <c r="W236" s="115"/>
      <c r="X236" s="115"/>
      <c r="Y236" s="115"/>
      <c r="Z236" s="115"/>
      <c r="AA236" s="115"/>
      <c r="AB236" s="115"/>
      <c r="AC236" s="115"/>
      <c r="AD236" s="115"/>
    </row>
    <row r="237" spans="1:95" s="34" customFormat="1" x14ac:dyDescent="0.2">
      <c r="A237" s="576"/>
      <c r="B237" s="449" t="s">
        <v>60</v>
      </c>
      <c r="C237" s="14">
        <f>C236*C209</f>
        <v>126742.203483</v>
      </c>
      <c r="D237" s="14">
        <f>D236*D209</f>
        <v>0</v>
      </c>
      <c r="E237" s="14">
        <f>E236*E209</f>
        <v>125109.019308</v>
      </c>
      <c r="F237" s="14">
        <f>F236*F209</f>
        <v>148659.36932600001</v>
      </c>
      <c r="G237" s="14">
        <f>G236*G209</f>
        <v>0</v>
      </c>
      <c r="H237" s="119"/>
      <c r="I237" s="119"/>
      <c r="J237" s="119"/>
      <c r="K237" s="14"/>
      <c r="L237" s="14"/>
      <c r="M237" s="14"/>
      <c r="N237" s="14"/>
      <c r="O237" s="14"/>
      <c r="P237" s="14"/>
      <c r="Q237" s="14"/>
      <c r="R237" s="14"/>
      <c r="S237" s="14"/>
      <c r="T237" s="119"/>
      <c r="U237" s="119"/>
      <c r="V237" s="119"/>
      <c r="W237" s="14"/>
      <c r="X237" s="14"/>
      <c r="Y237" s="14"/>
      <c r="Z237" s="14"/>
      <c r="AA237" s="14"/>
      <c r="AB237" s="14"/>
      <c r="AC237" s="14"/>
      <c r="AD237" s="14"/>
    </row>
    <row r="238" spans="1:95" s="31" customFormat="1" x14ac:dyDescent="0.2">
      <c r="A238" s="576"/>
      <c r="B238" s="448" t="s">
        <v>30</v>
      </c>
      <c r="C238" s="117"/>
      <c r="D238" s="117"/>
      <c r="E238" s="117"/>
      <c r="F238" s="117"/>
      <c r="G238" s="117"/>
      <c r="H238" s="115">
        <v>0.19769999999999999</v>
      </c>
      <c r="I238" s="115">
        <v>0.19769999999999999</v>
      </c>
      <c r="J238" s="115">
        <v>0.19769999999999999</v>
      </c>
      <c r="K238" s="117"/>
      <c r="L238" s="117"/>
      <c r="M238" s="117"/>
      <c r="N238" s="117"/>
      <c r="O238" s="117"/>
      <c r="P238" s="117"/>
      <c r="Q238" s="117"/>
      <c r="R238" s="117"/>
      <c r="S238" s="117"/>
      <c r="T238" s="115"/>
      <c r="U238" s="115"/>
      <c r="V238" s="115"/>
      <c r="W238" s="117"/>
      <c r="X238" s="117"/>
      <c r="Y238" s="117"/>
      <c r="Z238" s="117"/>
      <c r="AA238" s="117"/>
      <c r="AB238" s="117"/>
      <c r="AC238" s="117"/>
      <c r="AD238" s="117"/>
    </row>
    <row r="239" spans="1:95" s="35" customFormat="1" x14ac:dyDescent="0.2">
      <c r="A239" s="576"/>
      <c r="B239" s="450" t="s">
        <v>61</v>
      </c>
      <c r="C239" s="118"/>
      <c r="D239" s="118"/>
      <c r="E239" s="118"/>
      <c r="F239" s="118"/>
      <c r="G239" s="118"/>
      <c r="H239" s="33">
        <f>H238*H209</f>
        <v>0</v>
      </c>
      <c r="I239" s="33">
        <f>I238*I209</f>
        <v>0</v>
      </c>
      <c r="J239" s="33">
        <f>J238*J209</f>
        <v>169121.80665899999</v>
      </c>
      <c r="K239" s="118"/>
      <c r="L239" s="118"/>
      <c r="M239" s="118"/>
      <c r="N239" s="118"/>
      <c r="O239" s="118"/>
      <c r="P239" s="118"/>
      <c r="Q239" s="118"/>
      <c r="R239" s="118"/>
      <c r="S239" s="118"/>
      <c r="T239" s="33"/>
      <c r="U239" s="33"/>
      <c r="V239" s="33"/>
      <c r="W239" s="118"/>
      <c r="X239" s="118"/>
      <c r="Y239" s="118"/>
      <c r="Z239" s="118"/>
      <c r="AA239" s="118"/>
      <c r="AB239" s="118"/>
      <c r="AC239" s="118"/>
      <c r="AD239" s="118"/>
    </row>
    <row r="240" spans="1:95" s="31" customFormat="1" x14ac:dyDescent="0.2">
      <c r="A240" s="576"/>
      <c r="B240" s="448" t="s">
        <v>31</v>
      </c>
      <c r="C240" s="115">
        <v>0.32190000000000002</v>
      </c>
      <c r="D240" s="115">
        <v>0.32190000000000002</v>
      </c>
      <c r="E240" s="115">
        <v>0.32190000000000002</v>
      </c>
      <c r="F240" s="115">
        <v>0.39750000000000002</v>
      </c>
      <c r="G240" s="115">
        <v>0.39750000000000002</v>
      </c>
      <c r="H240" s="120"/>
      <c r="I240" s="120"/>
      <c r="J240" s="120"/>
      <c r="K240" s="115"/>
      <c r="L240" s="115"/>
      <c r="M240" s="115"/>
      <c r="N240" s="115"/>
      <c r="O240" s="115"/>
      <c r="P240" s="115"/>
      <c r="Q240" s="115"/>
      <c r="R240" s="115"/>
      <c r="S240" s="115"/>
      <c r="T240" s="120"/>
      <c r="U240" s="120"/>
      <c r="V240" s="120"/>
      <c r="W240" s="115"/>
      <c r="X240" s="115"/>
      <c r="Y240" s="115"/>
      <c r="Z240" s="115"/>
      <c r="AA240" s="115"/>
      <c r="AB240" s="115"/>
      <c r="AC240" s="115"/>
      <c r="AD240" s="115"/>
    </row>
    <row r="241" spans="1:95" s="34" customFormat="1" x14ac:dyDescent="0.2">
      <c r="A241" s="576"/>
      <c r="B241" s="449" t="s">
        <v>62</v>
      </c>
      <c r="C241" s="14">
        <f>C240*C211</f>
        <v>77801.346885000006</v>
      </c>
      <c r="D241" s="14">
        <f>D240*D211</f>
        <v>0</v>
      </c>
      <c r="E241" s="14">
        <f>E240*E211</f>
        <v>88085.614100999999</v>
      </c>
      <c r="F241" s="14">
        <f>F240*F211</f>
        <v>92503.576499999996</v>
      </c>
      <c r="G241" s="14">
        <f>G240*G211</f>
        <v>0</v>
      </c>
      <c r="H241" s="119"/>
      <c r="I241" s="119"/>
      <c r="J241" s="119"/>
      <c r="K241" s="14"/>
      <c r="L241" s="14"/>
      <c r="M241" s="14"/>
      <c r="N241" s="14"/>
      <c r="O241" s="14"/>
      <c r="P241" s="14"/>
      <c r="Q241" s="14"/>
      <c r="R241" s="14"/>
      <c r="S241" s="14"/>
      <c r="T241" s="119"/>
      <c r="U241" s="119"/>
      <c r="V241" s="119"/>
      <c r="W241" s="14"/>
      <c r="X241" s="14"/>
      <c r="Y241" s="14"/>
      <c r="Z241" s="14"/>
      <c r="AA241" s="14"/>
      <c r="AB241" s="14"/>
      <c r="AC241" s="14"/>
      <c r="AD241" s="14"/>
    </row>
    <row r="242" spans="1:95" s="31" customFormat="1" x14ac:dyDescent="0.2">
      <c r="A242" s="576"/>
      <c r="B242" s="448" t="s">
        <v>32</v>
      </c>
      <c r="C242" s="117"/>
      <c r="D242" s="117"/>
      <c r="E242" s="117"/>
      <c r="F242" s="117"/>
      <c r="G242" s="117"/>
      <c r="H242" s="1">
        <v>1.4238</v>
      </c>
      <c r="I242" s="1">
        <v>1.4238</v>
      </c>
      <c r="J242" s="1">
        <v>1.4238</v>
      </c>
      <c r="K242" s="117"/>
      <c r="L242" s="117"/>
      <c r="M242" s="117"/>
      <c r="N242" s="117"/>
      <c r="O242" s="117"/>
      <c r="P242" s="117"/>
      <c r="Q242" s="117"/>
      <c r="R242" s="117"/>
      <c r="S242" s="117"/>
      <c r="T242" s="1"/>
      <c r="U242" s="1"/>
      <c r="V242" s="1"/>
      <c r="W242" s="117"/>
      <c r="X242" s="117"/>
      <c r="Y242" s="117"/>
      <c r="Z242" s="117"/>
      <c r="AA242" s="117"/>
      <c r="AB242" s="117"/>
      <c r="AC242" s="117"/>
      <c r="AD242" s="117"/>
    </row>
    <row r="243" spans="1:95" s="35" customFormat="1" x14ac:dyDescent="0.2">
      <c r="A243" s="576"/>
      <c r="B243" s="450" t="s">
        <v>63</v>
      </c>
      <c r="C243" s="118"/>
      <c r="D243" s="118"/>
      <c r="E243" s="118"/>
      <c r="F243" s="118"/>
      <c r="G243" s="118"/>
      <c r="H243" s="116">
        <f>H242*H211</f>
        <v>0</v>
      </c>
      <c r="I243" s="116">
        <f>I242*I211</f>
        <v>0</v>
      </c>
      <c r="J243" s="116">
        <f>J242*J211</f>
        <v>320222.10250799998</v>
      </c>
      <c r="K243" s="118"/>
      <c r="L243" s="118"/>
      <c r="M243" s="118"/>
      <c r="N243" s="118"/>
      <c r="O243" s="118"/>
      <c r="P243" s="118"/>
      <c r="Q243" s="118"/>
      <c r="R243" s="118"/>
      <c r="S243" s="118"/>
      <c r="T243" s="116"/>
      <c r="U243" s="116"/>
      <c r="V243" s="116"/>
      <c r="W243" s="118"/>
      <c r="X243" s="118"/>
      <c r="Y243" s="118"/>
      <c r="Z243" s="118"/>
      <c r="AA243" s="118"/>
      <c r="AB243" s="118"/>
      <c r="AC243" s="118"/>
      <c r="AD243" s="118"/>
    </row>
    <row r="244" spans="1:95" s="31" customFormat="1" x14ac:dyDescent="0.2">
      <c r="A244" s="576"/>
      <c r="B244" s="465" t="s">
        <v>79</v>
      </c>
      <c r="C244" s="115">
        <v>0.19719999999999999</v>
      </c>
      <c r="D244" s="1">
        <v>0.19719999999999999</v>
      </c>
      <c r="E244" s="1">
        <v>0.19719999999999999</v>
      </c>
      <c r="F244" s="1">
        <v>0.24349999999999999</v>
      </c>
      <c r="G244" s="1">
        <v>0.24349999999999999</v>
      </c>
      <c r="H244" s="120"/>
      <c r="I244" s="120"/>
      <c r="J244" s="120"/>
      <c r="K244" s="1"/>
      <c r="L244" s="1"/>
      <c r="M244" s="1"/>
      <c r="N244" s="1"/>
      <c r="O244" s="1"/>
      <c r="P244" s="1"/>
      <c r="Q244" s="1"/>
      <c r="R244" s="1"/>
      <c r="S244" s="1"/>
      <c r="T244" s="120"/>
      <c r="U244" s="120"/>
      <c r="V244" s="120"/>
      <c r="W244" s="1"/>
      <c r="X244" s="1"/>
      <c r="Y244" s="1"/>
      <c r="Z244" s="1"/>
      <c r="AA244" s="1"/>
      <c r="AB244" s="1"/>
      <c r="AC244" s="1"/>
      <c r="AD244" s="1"/>
    </row>
    <row r="245" spans="1:95" s="34" customFormat="1" x14ac:dyDescent="0.2">
      <c r="A245" s="576"/>
      <c r="B245" s="449" t="s">
        <v>64</v>
      </c>
      <c r="C245" s="14">
        <f>C244*C210</f>
        <v>122993.032624</v>
      </c>
      <c r="D245" s="14">
        <f>D244*D210</f>
        <v>0</v>
      </c>
      <c r="E245" s="14">
        <f>E244*E210</f>
        <v>134633.97146</v>
      </c>
      <c r="F245" s="14">
        <f>F244*F210</f>
        <v>142046.12434000001</v>
      </c>
      <c r="G245" s="14">
        <f>G244*G210</f>
        <v>0</v>
      </c>
      <c r="H245" s="121"/>
      <c r="I245" s="121"/>
      <c r="J245" s="121"/>
      <c r="K245" s="14"/>
      <c r="L245" s="14"/>
      <c r="M245" s="14"/>
      <c r="N245" s="14"/>
      <c r="O245" s="14"/>
      <c r="P245" s="14"/>
      <c r="Q245" s="14"/>
      <c r="R245" s="14"/>
      <c r="S245" s="14"/>
      <c r="T245" s="121"/>
      <c r="U245" s="121"/>
      <c r="V245" s="121"/>
      <c r="W245" s="14"/>
      <c r="X245" s="14"/>
      <c r="Y245" s="14"/>
      <c r="Z245" s="14"/>
      <c r="AA245" s="14"/>
      <c r="AB245" s="14"/>
      <c r="AC245" s="14"/>
      <c r="AD245" s="14"/>
    </row>
    <row r="246" spans="1:95" s="31" customFormat="1" x14ac:dyDescent="0.2">
      <c r="A246" s="576"/>
      <c r="B246" s="448" t="s">
        <v>33</v>
      </c>
      <c r="C246" s="117"/>
      <c r="D246" s="117"/>
      <c r="E246" s="117"/>
      <c r="F246" s="117"/>
      <c r="G246" s="117"/>
      <c r="H246" s="1">
        <v>0.37009999999999998</v>
      </c>
      <c r="I246" s="1">
        <v>0.37009999999999998</v>
      </c>
      <c r="J246" s="1">
        <v>0.37009999999999998</v>
      </c>
      <c r="K246" s="117"/>
      <c r="L246" s="117"/>
      <c r="M246" s="117"/>
      <c r="N246" s="117"/>
      <c r="O246" s="117"/>
      <c r="P246" s="117"/>
      <c r="Q246" s="117"/>
      <c r="R246" s="117"/>
      <c r="S246" s="117"/>
      <c r="T246" s="1"/>
      <c r="U246" s="1"/>
      <c r="V246" s="1"/>
      <c r="W246" s="117"/>
      <c r="X246" s="117"/>
      <c r="Y246" s="117"/>
      <c r="Z246" s="117"/>
      <c r="AA246" s="117"/>
      <c r="AB246" s="117"/>
      <c r="AC246" s="117"/>
      <c r="AD246" s="117"/>
    </row>
    <row r="247" spans="1:95" s="124" customFormat="1" ht="13.5" thickBot="1" x14ac:dyDescent="0.25">
      <c r="A247" s="576"/>
      <c r="B247" s="452" t="s">
        <v>65</v>
      </c>
      <c r="C247" s="125"/>
      <c r="D247" s="125"/>
      <c r="E247" s="125"/>
      <c r="F247" s="125"/>
      <c r="G247" s="125"/>
      <c r="H247" s="250">
        <f>H246*H210</f>
        <v>0</v>
      </c>
      <c r="I247" s="250">
        <f>I246*I210</f>
        <v>0</v>
      </c>
      <c r="J247" s="250">
        <f>J246*J210</f>
        <v>232896.60201999996</v>
      </c>
      <c r="K247" s="125"/>
      <c r="L247" s="125"/>
      <c r="M247" s="125"/>
      <c r="N247" s="125"/>
      <c r="O247" s="125"/>
      <c r="P247" s="125"/>
      <c r="Q247" s="125"/>
      <c r="R247" s="125"/>
      <c r="S247" s="125"/>
      <c r="T247" s="250"/>
      <c r="U247" s="250"/>
      <c r="V247" s="250"/>
      <c r="W247" s="125"/>
      <c r="X247" s="125"/>
      <c r="Y247" s="125"/>
      <c r="Z247" s="125"/>
      <c r="AA247" s="125"/>
      <c r="AB247" s="125"/>
      <c r="AC247" s="125"/>
      <c r="AD247" s="125"/>
      <c r="AE247" s="35"/>
      <c r="AF247" s="35"/>
      <c r="AG247" s="35"/>
      <c r="AH247" s="35"/>
      <c r="AI247" s="35"/>
      <c r="AJ247" s="35"/>
      <c r="AK247" s="35"/>
      <c r="AL247" s="35"/>
      <c r="AM247" s="35"/>
      <c r="AN247" s="35"/>
      <c r="AO247" s="35"/>
      <c r="AP247" s="35"/>
      <c r="AQ247" s="35"/>
      <c r="AR247" s="35"/>
      <c r="AS247" s="35"/>
      <c r="AT247" s="35"/>
      <c r="AU247" s="35"/>
      <c r="AV247" s="35"/>
      <c r="AW247" s="35"/>
      <c r="AX247" s="35"/>
      <c r="AY247" s="35"/>
      <c r="AZ247" s="35"/>
      <c r="BA247" s="35"/>
      <c r="BB247" s="35"/>
      <c r="BC247" s="35"/>
      <c r="BD247" s="35"/>
      <c r="BE247" s="35"/>
      <c r="BF247" s="35"/>
      <c r="BG247" s="35"/>
      <c r="BH247" s="35"/>
      <c r="BI247" s="35"/>
      <c r="BJ247" s="35"/>
      <c r="BK247" s="35"/>
      <c r="BL247" s="35"/>
      <c r="BM247" s="35"/>
      <c r="BN247" s="35"/>
      <c r="BO247" s="35"/>
      <c r="BP247" s="35"/>
      <c r="BQ247" s="35"/>
      <c r="BR247" s="35"/>
      <c r="BS247" s="35"/>
      <c r="BT247" s="35"/>
      <c r="BU247" s="35"/>
      <c r="BV247" s="35"/>
      <c r="BW247" s="35"/>
      <c r="BX247" s="35"/>
      <c r="BY247" s="35"/>
      <c r="BZ247" s="35"/>
      <c r="CA247" s="35"/>
      <c r="CB247" s="35"/>
      <c r="CC247" s="35"/>
      <c r="CD247" s="35"/>
      <c r="CE247" s="35"/>
      <c r="CF247" s="35"/>
      <c r="CG247" s="35"/>
      <c r="CH247" s="35"/>
      <c r="CI247" s="35"/>
      <c r="CJ247" s="35"/>
      <c r="CK247" s="35"/>
      <c r="CL247" s="35"/>
      <c r="CM247" s="35"/>
      <c r="CN247" s="35"/>
      <c r="CO247" s="35"/>
      <c r="CP247" s="35"/>
      <c r="CQ247" s="35"/>
    </row>
    <row r="248" spans="1:95" s="126" customFormat="1" x14ac:dyDescent="0.2">
      <c r="A248" s="576"/>
      <c r="B248" s="466" t="s">
        <v>104</v>
      </c>
      <c r="C248" s="251"/>
      <c r="D248" s="251"/>
      <c r="E248" s="251"/>
      <c r="F248" s="251"/>
      <c r="G248" s="251"/>
      <c r="H248" s="86">
        <v>404903</v>
      </c>
      <c r="I248" s="86">
        <v>341361</v>
      </c>
      <c r="J248" s="86">
        <v>269361</v>
      </c>
      <c r="K248" s="251"/>
      <c r="L248" s="251"/>
      <c r="M248" s="251"/>
      <c r="N248" s="251"/>
      <c r="O248" s="251"/>
      <c r="P248" s="251"/>
      <c r="Q248" s="251"/>
      <c r="R248" s="251"/>
      <c r="S248" s="251"/>
      <c r="T248" s="86"/>
      <c r="U248" s="86"/>
      <c r="V248" s="86"/>
      <c r="W248" s="251"/>
      <c r="X248" s="251"/>
      <c r="Y248" s="251"/>
      <c r="Z248" s="251"/>
      <c r="AA248" s="251"/>
      <c r="AB248" s="251"/>
      <c r="AC248" s="251"/>
      <c r="AD248" s="251"/>
    </row>
    <row r="249" spans="1:95" s="1" customFormat="1" x14ac:dyDescent="0.2">
      <c r="A249" s="576"/>
      <c r="B249" s="454" t="s">
        <v>105</v>
      </c>
      <c r="C249" s="31"/>
      <c r="D249" s="31"/>
      <c r="E249" s="31"/>
      <c r="F249" s="31"/>
      <c r="G249" s="31"/>
      <c r="H249" s="122">
        <v>5.8900000000000001E-2</v>
      </c>
      <c r="I249" s="122">
        <v>5.8900000000000001E-2</v>
      </c>
      <c r="J249" s="122">
        <v>5.8900000000000001E-2</v>
      </c>
      <c r="K249" s="31"/>
      <c r="L249" s="31"/>
      <c r="M249" s="31"/>
      <c r="N249" s="31"/>
      <c r="O249" s="31"/>
      <c r="P249" s="31"/>
      <c r="Q249" s="31"/>
      <c r="R249" s="31"/>
      <c r="S249" s="31"/>
      <c r="T249" s="122"/>
      <c r="U249" s="122"/>
      <c r="V249" s="122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  <c r="BA249" s="31"/>
      <c r="BB249" s="31"/>
      <c r="BC249" s="31"/>
      <c r="BD249" s="31"/>
      <c r="BE249" s="31"/>
      <c r="BF249" s="31"/>
      <c r="BG249" s="31"/>
      <c r="BH249" s="31"/>
      <c r="BI249" s="31"/>
      <c r="BJ249" s="31"/>
      <c r="BK249" s="31"/>
      <c r="BL249" s="31"/>
      <c r="BM249" s="31"/>
      <c r="BN249" s="31"/>
      <c r="BO249" s="31"/>
      <c r="BP249" s="31"/>
      <c r="BQ249" s="31"/>
      <c r="BR249" s="31"/>
      <c r="BS249" s="31"/>
      <c r="BT249" s="31"/>
      <c r="BU249" s="31"/>
      <c r="BV249" s="31"/>
      <c r="BW249" s="31"/>
      <c r="BX249" s="31"/>
      <c r="BY249" s="31"/>
      <c r="BZ249" s="31"/>
      <c r="CA249" s="31"/>
      <c r="CB249" s="31"/>
      <c r="CC249" s="31"/>
      <c r="CD249" s="31"/>
      <c r="CE249" s="31"/>
      <c r="CF249" s="31"/>
      <c r="CG249" s="31"/>
      <c r="CH249" s="31"/>
      <c r="CI249" s="31"/>
      <c r="CJ249" s="31"/>
      <c r="CK249" s="31"/>
      <c r="CL249" s="31"/>
      <c r="CM249" s="31"/>
      <c r="CN249" s="31"/>
      <c r="CO249" s="31"/>
      <c r="CP249" s="31"/>
      <c r="CQ249" s="31"/>
    </row>
    <row r="250" spans="1:95" s="57" customFormat="1" ht="13.5" thickBot="1" x14ac:dyDescent="0.25">
      <c r="A250" s="576"/>
      <c r="B250" s="455" t="s">
        <v>106</v>
      </c>
      <c r="C250" s="125"/>
      <c r="D250" s="125"/>
      <c r="E250" s="125"/>
      <c r="F250" s="125"/>
      <c r="G250" s="125"/>
      <c r="H250" s="54">
        <f>H249*H248</f>
        <v>23848.786700000001</v>
      </c>
      <c r="I250" s="54">
        <f>I248*I249</f>
        <v>20106.162899999999</v>
      </c>
      <c r="J250" s="54">
        <f>J248*J249</f>
        <v>15865.3629</v>
      </c>
      <c r="K250" s="125"/>
      <c r="L250" s="125"/>
      <c r="M250" s="125"/>
      <c r="N250" s="125"/>
      <c r="O250" s="125"/>
      <c r="P250" s="125"/>
      <c r="Q250" s="125"/>
      <c r="R250" s="125"/>
      <c r="S250" s="125"/>
      <c r="T250" s="54"/>
      <c r="U250" s="54"/>
      <c r="V250" s="54"/>
      <c r="W250" s="125"/>
      <c r="X250" s="125"/>
      <c r="Y250" s="125"/>
      <c r="Z250" s="125"/>
      <c r="AA250" s="125"/>
      <c r="AB250" s="125"/>
      <c r="AC250" s="125"/>
      <c r="AD250" s="125"/>
      <c r="AE250" s="35"/>
      <c r="AF250" s="35"/>
      <c r="AG250" s="35"/>
      <c r="AH250" s="35"/>
      <c r="AI250" s="35"/>
      <c r="AJ250" s="35"/>
      <c r="AK250" s="35"/>
      <c r="AL250" s="35"/>
      <c r="AM250" s="35"/>
      <c r="AN250" s="35"/>
      <c r="AO250" s="35"/>
      <c r="AP250" s="35"/>
      <c r="AQ250" s="35"/>
      <c r="AR250" s="35"/>
      <c r="AS250" s="35"/>
      <c r="AT250" s="35"/>
      <c r="AU250" s="35"/>
      <c r="AV250" s="35"/>
      <c r="AW250" s="35"/>
      <c r="AX250" s="35"/>
      <c r="AY250" s="35"/>
      <c r="AZ250" s="35"/>
      <c r="BA250" s="35"/>
      <c r="BB250" s="35"/>
      <c r="BC250" s="35"/>
      <c r="BD250" s="35"/>
      <c r="BE250" s="35"/>
      <c r="BF250" s="35"/>
      <c r="BG250" s="35"/>
      <c r="BH250" s="35"/>
      <c r="BI250" s="35"/>
      <c r="BJ250" s="35"/>
      <c r="BK250" s="35"/>
      <c r="BL250" s="35"/>
      <c r="BM250" s="35"/>
      <c r="BN250" s="35"/>
      <c r="BO250" s="35"/>
      <c r="BP250" s="35"/>
      <c r="BQ250" s="35"/>
      <c r="BR250" s="35"/>
      <c r="BS250" s="35"/>
      <c r="BT250" s="35"/>
      <c r="BU250" s="35"/>
      <c r="BV250" s="35"/>
      <c r="BW250" s="35"/>
      <c r="BX250" s="35"/>
      <c r="BY250" s="35"/>
      <c r="BZ250" s="35"/>
      <c r="CA250" s="35"/>
      <c r="CB250" s="35"/>
      <c r="CC250" s="35"/>
      <c r="CD250" s="35"/>
      <c r="CE250" s="35"/>
      <c r="CF250" s="35"/>
      <c r="CG250" s="35"/>
      <c r="CH250" s="35"/>
      <c r="CI250" s="35"/>
      <c r="CJ250" s="35"/>
      <c r="CK250" s="35"/>
      <c r="CL250" s="35"/>
      <c r="CM250" s="35"/>
      <c r="CN250" s="35"/>
      <c r="CO250" s="35"/>
      <c r="CP250" s="35"/>
      <c r="CQ250" s="35"/>
    </row>
    <row r="251" spans="1:95" s="31" customFormat="1" ht="12" customHeight="1" x14ac:dyDescent="0.2">
      <c r="A251" s="576"/>
      <c r="B251" s="448" t="s">
        <v>9</v>
      </c>
      <c r="C251" s="1">
        <v>2.5000000000000001E-2</v>
      </c>
      <c r="D251" s="1">
        <v>2.5000000000000001E-2</v>
      </c>
      <c r="E251" s="1">
        <v>2.5000000000000001E-2</v>
      </c>
      <c r="F251" s="1">
        <v>3.09E-2</v>
      </c>
      <c r="G251" s="1">
        <v>3.09E-2</v>
      </c>
      <c r="H251" s="1">
        <v>3.09E-2</v>
      </c>
      <c r="I251" s="1">
        <v>3.09E-2</v>
      </c>
      <c r="J251" s="1">
        <v>3.09E-2</v>
      </c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95" s="43" customFormat="1" x14ac:dyDescent="0.2">
      <c r="A252" s="576"/>
      <c r="B252" s="456" t="s">
        <v>11</v>
      </c>
      <c r="C252" s="4">
        <f t="shared" ref="C252:J252" si="54">C251*C212</f>
        <v>44611.971000000005</v>
      </c>
      <c r="D252" s="4">
        <f t="shared" si="54"/>
        <v>0</v>
      </c>
      <c r="E252" s="4">
        <f t="shared" si="54"/>
        <v>46590.384000000005</v>
      </c>
      <c r="F252" s="4">
        <f t="shared" si="54"/>
        <v>52189.836113999998</v>
      </c>
      <c r="G252" s="4">
        <f t="shared" si="54"/>
        <v>0</v>
      </c>
      <c r="H252" s="4">
        <f t="shared" si="54"/>
        <v>0</v>
      </c>
      <c r="I252" s="4">
        <f t="shared" si="54"/>
        <v>0</v>
      </c>
      <c r="J252" s="4">
        <f t="shared" si="54"/>
        <v>52827.676077000004</v>
      </c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1:95" s="31" customFormat="1" x14ac:dyDescent="0.2">
      <c r="A253" s="576"/>
      <c r="B253" s="448" t="s">
        <v>26</v>
      </c>
      <c r="C253" s="49">
        <v>1.9699999999999999E-2</v>
      </c>
      <c r="D253" s="49">
        <v>1.9699999999999999E-2</v>
      </c>
      <c r="E253" s="49">
        <v>1.9699999999999999E-2</v>
      </c>
      <c r="F253" s="49">
        <v>0.02</v>
      </c>
      <c r="G253" s="49">
        <v>0.02</v>
      </c>
      <c r="H253" s="49">
        <v>0.02</v>
      </c>
      <c r="I253" s="49">
        <v>0.02</v>
      </c>
      <c r="J253" s="49">
        <v>0.02</v>
      </c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  <c r="AB253" s="49"/>
      <c r="AC253" s="49"/>
      <c r="AD253" s="49"/>
    </row>
    <row r="254" spans="1:95" s="43" customFormat="1" x14ac:dyDescent="0.2">
      <c r="A254" s="576"/>
      <c r="B254" s="456" t="s">
        <v>27</v>
      </c>
      <c r="C254" s="129">
        <f t="shared" ref="C254:J254" si="55">C253*C212</f>
        <v>35154.233147999999</v>
      </c>
      <c r="D254" s="129">
        <f t="shared" si="55"/>
        <v>0</v>
      </c>
      <c r="E254" s="129">
        <f t="shared" si="55"/>
        <v>36713.222591999998</v>
      </c>
      <c r="F254" s="129">
        <f t="shared" si="55"/>
        <v>33779.8292</v>
      </c>
      <c r="G254" s="129">
        <f t="shared" si="55"/>
        <v>0</v>
      </c>
      <c r="H254" s="129">
        <f t="shared" si="55"/>
        <v>0</v>
      </c>
      <c r="I254" s="129">
        <f t="shared" si="55"/>
        <v>0</v>
      </c>
      <c r="J254" s="129">
        <f t="shared" si="55"/>
        <v>34192.670599999998</v>
      </c>
      <c r="K254" s="129"/>
      <c r="L254" s="129"/>
      <c r="M254" s="129"/>
      <c r="N254" s="129"/>
      <c r="O254" s="129"/>
      <c r="P254" s="129"/>
      <c r="Q254" s="129"/>
      <c r="R254" s="129"/>
      <c r="S254" s="129"/>
      <c r="T254" s="129"/>
      <c r="U254" s="129"/>
      <c r="V254" s="129"/>
      <c r="W254" s="129"/>
      <c r="X254" s="129"/>
      <c r="Y254" s="129"/>
      <c r="Z254" s="129"/>
      <c r="AA254" s="129"/>
      <c r="AB254" s="129"/>
      <c r="AC254" s="129"/>
      <c r="AD254" s="129"/>
    </row>
    <row r="255" spans="1:95" s="46" customFormat="1" ht="13.5" thickBot="1" x14ac:dyDescent="0.25">
      <c r="A255" s="576"/>
      <c r="B255" s="456" t="s">
        <v>4</v>
      </c>
      <c r="C255" s="93"/>
      <c r="D255" s="93"/>
      <c r="E255" s="93"/>
      <c r="F255" s="93"/>
      <c r="G255" s="93"/>
      <c r="H255" s="93"/>
      <c r="I255" s="93"/>
      <c r="J255" s="93"/>
      <c r="K255" s="93"/>
      <c r="L255" s="93"/>
      <c r="M255" s="93"/>
      <c r="N255" s="93"/>
      <c r="O255" s="93"/>
      <c r="P255" s="93"/>
      <c r="Q255" s="93"/>
      <c r="R255" s="93"/>
      <c r="S255" s="93"/>
      <c r="T255" s="93"/>
      <c r="U255" s="93"/>
      <c r="V255" s="93"/>
      <c r="W255" s="93"/>
      <c r="X255" s="93"/>
      <c r="Y255" s="93"/>
      <c r="Z255" s="93"/>
      <c r="AA255" s="93"/>
      <c r="AB255" s="93"/>
      <c r="AC255" s="93"/>
      <c r="AD255" s="93"/>
      <c r="AE255" s="43"/>
      <c r="AF255" s="43"/>
      <c r="AG255" s="43"/>
      <c r="AH255" s="43"/>
      <c r="AI255" s="43"/>
      <c r="AJ255" s="43"/>
      <c r="AK255" s="43"/>
      <c r="AL255" s="43"/>
      <c r="AM255" s="43"/>
      <c r="AN255" s="43"/>
      <c r="AO255" s="43"/>
      <c r="AP255" s="43"/>
      <c r="AQ255" s="43"/>
      <c r="AR255" s="43"/>
      <c r="AS255" s="43"/>
      <c r="AT255" s="43"/>
      <c r="AU255" s="43"/>
      <c r="AV255" s="43"/>
      <c r="AW255" s="43"/>
      <c r="AX255" s="43"/>
      <c r="AY255" s="43"/>
      <c r="AZ255" s="43"/>
      <c r="BA255" s="43"/>
      <c r="BB255" s="43"/>
      <c r="BC255" s="43"/>
      <c r="BD255" s="43"/>
      <c r="BE255" s="43"/>
      <c r="BF255" s="43"/>
      <c r="BG255" s="43"/>
      <c r="BH255" s="43"/>
      <c r="BI255" s="43"/>
      <c r="BJ255" s="43"/>
      <c r="BK255" s="43"/>
      <c r="BL255" s="43"/>
      <c r="BM255" s="43"/>
      <c r="BN255" s="43"/>
      <c r="BO255" s="43"/>
      <c r="BP255" s="43"/>
      <c r="BQ255" s="43"/>
      <c r="BR255" s="43"/>
      <c r="BS255" s="43"/>
      <c r="BT255" s="43"/>
      <c r="BU255" s="43"/>
      <c r="BV255" s="43"/>
      <c r="BW255" s="43"/>
      <c r="BX255" s="43"/>
      <c r="BY255" s="43"/>
      <c r="BZ255" s="43"/>
      <c r="CA255" s="43"/>
      <c r="CB255" s="43"/>
      <c r="CC255" s="43"/>
      <c r="CD255" s="43"/>
      <c r="CE255" s="43"/>
      <c r="CF255" s="43"/>
      <c r="CG255" s="43"/>
      <c r="CH255" s="43"/>
      <c r="CI255" s="43"/>
      <c r="CJ255" s="43"/>
      <c r="CK255" s="43"/>
      <c r="CL255" s="43"/>
      <c r="CM255" s="43"/>
      <c r="CN255" s="43"/>
      <c r="CO255" s="43"/>
      <c r="CP255" s="43"/>
      <c r="CQ255" s="43"/>
    </row>
    <row r="256" spans="1:95" s="46" customFormat="1" ht="13.5" thickBot="1" x14ac:dyDescent="0.25">
      <c r="A256" s="576"/>
      <c r="B256" s="457" t="s">
        <v>34</v>
      </c>
      <c r="C256" s="94"/>
      <c r="D256" s="94"/>
      <c r="E256" s="94"/>
      <c r="F256" s="199"/>
      <c r="G256" s="94"/>
      <c r="H256" s="94"/>
      <c r="I256" s="94"/>
      <c r="J256" s="94"/>
      <c r="K256" s="199"/>
      <c r="L256" s="199"/>
      <c r="M256" s="199"/>
      <c r="N256" s="199"/>
      <c r="O256" s="199"/>
      <c r="P256" s="199"/>
      <c r="Q256" s="199"/>
      <c r="R256" s="199"/>
      <c r="S256" s="199"/>
      <c r="T256" s="94"/>
      <c r="U256" s="94"/>
      <c r="V256" s="94"/>
      <c r="W256" s="199"/>
      <c r="X256" s="199"/>
      <c r="Y256" s="199"/>
      <c r="Z256" s="199"/>
      <c r="AA256" s="199"/>
      <c r="AB256" s="199"/>
      <c r="AC256" s="199"/>
      <c r="AD256" s="199"/>
      <c r="AE256" s="43"/>
      <c r="AF256" s="43"/>
      <c r="AG256" s="43"/>
      <c r="AH256" s="43"/>
      <c r="AI256" s="43"/>
      <c r="AJ256" s="43"/>
      <c r="AK256" s="43"/>
      <c r="AL256" s="43"/>
      <c r="AM256" s="43"/>
      <c r="AN256" s="43"/>
      <c r="AO256" s="43"/>
      <c r="AP256" s="43"/>
      <c r="AQ256" s="43"/>
      <c r="AR256" s="43"/>
      <c r="AS256" s="43"/>
      <c r="AT256" s="43"/>
      <c r="AU256" s="43"/>
      <c r="AV256" s="43"/>
      <c r="AW256" s="43"/>
      <c r="AX256" s="43"/>
      <c r="AY256" s="43"/>
      <c r="AZ256" s="43"/>
      <c r="BA256" s="43"/>
      <c r="BB256" s="43"/>
      <c r="BC256" s="43"/>
      <c r="BD256" s="43"/>
      <c r="BE256" s="43"/>
      <c r="BF256" s="43"/>
      <c r="BG256" s="43"/>
      <c r="BH256" s="43"/>
      <c r="BI256" s="43"/>
      <c r="BJ256" s="43"/>
      <c r="BK256" s="43"/>
      <c r="BL256" s="43"/>
      <c r="BM256" s="43"/>
      <c r="BN256" s="43"/>
      <c r="BO256" s="43"/>
      <c r="BP256" s="43"/>
      <c r="BQ256" s="43"/>
      <c r="BR256" s="43"/>
      <c r="BS256" s="43"/>
      <c r="BT256" s="43"/>
      <c r="BU256" s="43"/>
      <c r="BV256" s="43"/>
      <c r="BW256" s="43"/>
      <c r="BX256" s="43"/>
      <c r="BY256" s="43"/>
      <c r="BZ256" s="43"/>
      <c r="CA256" s="43"/>
      <c r="CB256" s="43"/>
      <c r="CC256" s="43"/>
      <c r="CD256" s="43"/>
      <c r="CE256" s="43"/>
      <c r="CF256" s="43"/>
      <c r="CG256" s="43"/>
      <c r="CH256" s="43"/>
      <c r="CI256" s="43"/>
      <c r="CJ256" s="43"/>
      <c r="CK256" s="43"/>
      <c r="CL256" s="43"/>
      <c r="CM256" s="43"/>
      <c r="CN256" s="43"/>
      <c r="CO256" s="43"/>
      <c r="CP256" s="43"/>
      <c r="CQ256" s="43"/>
    </row>
    <row r="257" spans="1:95" s="42" customFormat="1" ht="13.5" thickBot="1" x14ac:dyDescent="0.25">
      <c r="A257" s="576"/>
      <c r="B257" s="467" t="s">
        <v>51</v>
      </c>
      <c r="C257" s="41">
        <v>521664.68</v>
      </c>
      <c r="D257" s="41"/>
      <c r="E257" s="41">
        <v>546312.4</v>
      </c>
      <c r="F257" s="41">
        <v>616258.97</v>
      </c>
      <c r="G257" s="41">
        <v>608454.79</v>
      </c>
      <c r="H257" s="41">
        <v>962235.47</v>
      </c>
      <c r="I257" s="41">
        <v>965180.58</v>
      </c>
      <c r="J257" s="41">
        <v>964860.9</v>
      </c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1"/>
      <c r="AE257" s="402"/>
      <c r="AF257" s="402"/>
      <c r="AG257" s="402"/>
      <c r="AH257" s="402"/>
      <c r="AI257" s="402"/>
      <c r="AJ257" s="402"/>
      <c r="AK257" s="402"/>
      <c r="AL257" s="402"/>
      <c r="AM257" s="402"/>
      <c r="AN257" s="402"/>
      <c r="AO257" s="402"/>
      <c r="AP257" s="402"/>
      <c r="AQ257" s="402"/>
      <c r="AR257" s="402"/>
      <c r="AS257" s="402"/>
      <c r="AT257" s="402"/>
      <c r="AU257" s="402"/>
      <c r="AV257" s="402"/>
      <c r="AW257" s="402"/>
      <c r="AX257" s="402"/>
      <c r="AY257" s="402"/>
      <c r="AZ257" s="402"/>
      <c r="BA257" s="402"/>
      <c r="BB257" s="402"/>
      <c r="BC257" s="402"/>
      <c r="BD257" s="402"/>
      <c r="BE257" s="402"/>
      <c r="BF257" s="402"/>
      <c r="BG257" s="402"/>
      <c r="BH257" s="402"/>
      <c r="BI257" s="402"/>
      <c r="BJ257" s="402"/>
      <c r="BK257" s="402"/>
      <c r="BL257" s="402"/>
      <c r="BM257" s="402"/>
      <c r="BN257" s="402"/>
      <c r="BO257" s="402"/>
      <c r="BP257" s="402"/>
      <c r="BQ257" s="402"/>
      <c r="BR257" s="402"/>
      <c r="BS257" s="402"/>
      <c r="BT257" s="402"/>
      <c r="BU257" s="402"/>
      <c r="BV257" s="402"/>
      <c r="BW257" s="402"/>
      <c r="BX257" s="402"/>
      <c r="BY257" s="402"/>
      <c r="BZ257" s="402"/>
      <c r="CA257" s="402"/>
      <c r="CB257" s="402"/>
      <c r="CC257" s="402"/>
      <c r="CD257" s="402"/>
      <c r="CE257" s="402"/>
      <c r="CF257" s="402"/>
      <c r="CG257" s="402"/>
      <c r="CH257" s="402"/>
      <c r="CI257" s="402"/>
      <c r="CJ257" s="402"/>
      <c r="CK257" s="402"/>
      <c r="CL257" s="402"/>
      <c r="CM257" s="402"/>
      <c r="CN257" s="402"/>
      <c r="CO257" s="402"/>
      <c r="CP257" s="402"/>
      <c r="CQ257" s="402"/>
    </row>
    <row r="258" spans="1:95" s="38" customFormat="1" ht="13.5" thickBot="1" x14ac:dyDescent="0.25">
      <c r="A258" s="576"/>
      <c r="B258" s="377" t="s">
        <v>59</v>
      </c>
      <c r="C258" s="91">
        <f t="shared" ref="C258:J258" si="56">C257/C212*100</f>
        <v>29.233447228771848</v>
      </c>
      <c r="D258" s="91" t="e">
        <f t="shared" si="56"/>
        <v>#DIV/0!</v>
      </c>
      <c r="E258" s="91">
        <f t="shared" si="56"/>
        <v>29.314654285742741</v>
      </c>
      <c r="F258" s="91">
        <f t="shared" si="56"/>
        <v>36.486802011420473</v>
      </c>
      <c r="G258" s="91" t="e">
        <f t="shared" si="56"/>
        <v>#DIV/0!</v>
      </c>
      <c r="H258" s="91" t="e">
        <f t="shared" si="56"/>
        <v>#DIV/0!</v>
      </c>
      <c r="I258" s="91" t="e">
        <f t="shared" si="56"/>
        <v>#DIV/0!</v>
      </c>
      <c r="J258" s="91">
        <f t="shared" si="56"/>
        <v>56.436708982889449</v>
      </c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  <c r="AB258" s="91"/>
      <c r="AC258" s="91"/>
      <c r="AD258" s="91"/>
      <c r="AE258" s="399"/>
      <c r="AF258" s="399"/>
      <c r="AG258" s="399"/>
      <c r="AH258" s="399"/>
      <c r="AI258" s="399"/>
      <c r="AJ258" s="399"/>
      <c r="AK258" s="399"/>
      <c r="AL258" s="399"/>
      <c r="AM258" s="399"/>
      <c r="AN258" s="399"/>
      <c r="AO258" s="399"/>
      <c r="AP258" s="399"/>
      <c r="AQ258" s="399"/>
      <c r="AR258" s="399"/>
      <c r="AS258" s="399"/>
      <c r="AT258" s="399"/>
      <c r="AU258" s="399"/>
      <c r="AV258" s="399"/>
      <c r="AW258" s="399"/>
      <c r="AX258" s="399"/>
      <c r="AY258" s="399"/>
      <c r="AZ258" s="399"/>
      <c r="BA258" s="399"/>
      <c r="BB258" s="399"/>
      <c r="BC258" s="399"/>
      <c r="BD258" s="399"/>
      <c r="BE258" s="399"/>
      <c r="BF258" s="399"/>
      <c r="BG258" s="399"/>
      <c r="BH258" s="399"/>
      <c r="BI258" s="399"/>
      <c r="BJ258" s="399"/>
      <c r="BK258" s="399"/>
      <c r="BL258" s="399"/>
      <c r="BM258" s="399"/>
      <c r="BN258" s="399"/>
      <c r="BO258" s="399"/>
      <c r="BP258" s="399"/>
      <c r="BQ258" s="399"/>
      <c r="BR258" s="399"/>
      <c r="BS258" s="399"/>
      <c r="BT258" s="399"/>
      <c r="BU258" s="399"/>
      <c r="BV258" s="399"/>
      <c r="BW258" s="399"/>
      <c r="BX258" s="399"/>
      <c r="BY258" s="399"/>
      <c r="BZ258" s="399"/>
      <c r="CA258" s="399"/>
      <c r="CB258" s="399"/>
      <c r="CC258" s="399"/>
      <c r="CD258" s="399"/>
      <c r="CE258" s="399"/>
      <c r="CF258" s="399"/>
      <c r="CG258" s="399"/>
      <c r="CH258" s="399"/>
      <c r="CI258" s="399"/>
      <c r="CJ258" s="399"/>
      <c r="CK258" s="399"/>
      <c r="CL258" s="399"/>
      <c r="CM258" s="399"/>
      <c r="CN258" s="399"/>
      <c r="CO258" s="399"/>
      <c r="CP258" s="399"/>
      <c r="CQ258" s="399"/>
    </row>
    <row r="259" spans="1:95" s="423" customFormat="1" ht="13.5" thickBot="1" x14ac:dyDescent="0.25">
      <c r="A259" s="576"/>
      <c r="B259" s="421" t="s">
        <v>71</v>
      </c>
      <c r="C259" s="422">
        <f t="shared" ref="C259:J259" si="57">SUM(C225,C227,C231,C229,C237,C239,C241,C243,C245,C247,C250,C252,C254,C255,C256)-C257</f>
        <v>-127.59526000003098</v>
      </c>
      <c r="D259" s="422">
        <f t="shared" si="57"/>
        <v>66386</v>
      </c>
      <c r="E259" s="422">
        <f t="shared" si="57"/>
        <v>-0.21933900006115437</v>
      </c>
      <c r="F259" s="422">
        <f t="shared" si="57"/>
        <v>0.1622799999313429</v>
      </c>
      <c r="G259" s="422">
        <f t="shared" si="57"/>
        <v>-608454.79</v>
      </c>
      <c r="H259" s="422">
        <f t="shared" si="57"/>
        <v>-938386.68329999992</v>
      </c>
      <c r="I259" s="422">
        <f t="shared" si="57"/>
        <v>-945074.41709999996</v>
      </c>
      <c r="J259" s="422">
        <f t="shared" si="57"/>
        <v>-0.62843600020278245</v>
      </c>
      <c r="K259" s="422"/>
      <c r="L259" s="422"/>
      <c r="M259" s="422"/>
      <c r="N259" s="422"/>
      <c r="O259" s="422"/>
      <c r="P259" s="422"/>
      <c r="Q259" s="422"/>
      <c r="R259" s="422"/>
      <c r="S259" s="422"/>
      <c r="T259" s="422"/>
      <c r="U259" s="422"/>
      <c r="V259" s="422"/>
      <c r="W259" s="422"/>
      <c r="X259" s="422"/>
      <c r="Y259" s="422"/>
      <c r="Z259" s="422"/>
      <c r="AA259" s="422"/>
      <c r="AB259" s="422"/>
      <c r="AC259" s="422"/>
      <c r="AD259" s="422"/>
      <c r="AE259" s="103"/>
      <c r="AF259" s="103"/>
      <c r="AG259" s="103"/>
      <c r="AH259" s="103"/>
      <c r="AI259" s="103"/>
      <c r="AJ259" s="103"/>
      <c r="AK259" s="103"/>
      <c r="AL259" s="103"/>
      <c r="AM259" s="103"/>
      <c r="AN259" s="103"/>
      <c r="AO259" s="103"/>
      <c r="AP259" s="103"/>
      <c r="AQ259" s="103"/>
      <c r="AR259" s="103"/>
      <c r="AS259" s="103"/>
      <c r="AT259" s="103"/>
      <c r="AU259" s="103"/>
      <c r="AV259" s="103"/>
      <c r="AW259" s="103"/>
      <c r="AX259" s="103"/>
      <c r="AY259" s="103"/>
      <c r="AZ259" s="103"/>
      <c r="BA259" s="103"/>
      <c r="BB259" s="103"/>
      <c r="BC259" s="103"/>
      <c r="BD259" s="103"/>
      <c r="BE259" s="103"/>
      <c r="BF259" s="103"/>
      <c r="BG259" s="103"/>
      <c r="BH259" s="103"/>
      <c r="BI259" s="103"/>
      <c r="BJ259" s="103"/>
      <c r="BK259" s="103"/>
      <c r="BL259" s="103"/>
      <c r="BM259" s="103"/>
      <c r="BN259" s="103"/>
      <c r="BO259" s="103"/>
      <c r="BP259" s="103"/>
      <c r="BQ259" s="103"/>
      <c r="BR259" s="103"/>
      <c r="BS259" s="103"/>
      <c r="BT259" s="103"/>
      <c r="BU259" s="103"/>
      <c r="BV259" s="103"/>
      <c r="BW259" s="103"/>
      <c r="BX259" s="103"/>
      <c r="BY259" s="103"/>
      <c r="BZ259" s="103"/>
      <c r="CA259" s="103"/>
      <c r="CB259" s="103"/>
      <c r="CC259" s="103"/>
      <c r="CD259" s="103"/>
      <c r="CE259" s="103"/>
      <c r="CF259" s="103"/>
      <c r="CG259" s="103"/>
      <c r="CH259" s="103"/>
      <c r="CI259" s="103"/>
      <c r="CJ259" s="103"/>
      <c r="CK259" s="103"/>
      <c r="CL259" s="103"/>
      <c r="CM259" s="103"/>
      <c r="CN259" s="103"/>
      <c r="CO259" s="103"/>
      <c r="CP259" s="103"/>
      <c r="CQ259" s="103"/>
    </row>
    <row r="260" spans="1:95" s="426" customFormat="1" ht="13.5" thickBot="1" x14ac:dyDescent="0.25">
      <c r="A260" s="577"/>
      <c r="B260" s="424" t="s">
        <v>72</v>
      </c>
      <c r="C260" s="425">
        <f t="shared" ref="C260" si="58">C259/C257</f>
        <v>-2.4459248419891297E-4</v>
      </c>
      <c r="D260" s="425" t="e">
        <f t="shared" ref="D260" si="59">D259/D257</f>
        <v>#DIV/0!</v>
      </c>
      <c r="E260" s="425">
        <f t="shared" ref="E260" si="60">E259/E257</f>
        <v>-4.0149006330655202E-7</v>
      </c>
      <c r="F260" s="425">
        <f t="shared" ref="F260" si="61">F259/F257</f>
        <v>2.6333085250076427E-7</v>
      </c>
      <c r="G260" s="425">
        <f t="shared" ref="G260" si="62">G259/G257</f>
        <v>-1</v>
      </c>
      <c r="H260" s="425">
        <f t="shared" ref="H260" si="63">H259/H257</f>
        <v>-0.97521522803560745</v>
      </c>
      <c r="I260" s="425">
        <f t="shared" ref="I260" si="64">I259/I257</f>
        <v>-0.97916849622067614</v>
      </c>
      <c r="J260" s="425">
        <f>J259/J257</f>
        <v>-6.5132290074432742E-7</v>
      </c>
      <c r="K260" s="425"/>
      <c r="L260" s="425"/>
      <c r="M260" s="425"/>
      <c r="N260" s="425"/>
      <c r="O260" s="425"/>
      <c r="P260" s="425"/>
      <c r="Q260" s="425"/>
      <c r="R260" s="425"/>
      <c r="S260" s="425"/>
      <c r="T260" s="425"/>
      <c r="U260" s="425"/>
      <c r="V260" s="425"/>
      <c r="W260" s="425"/>
      <c r="X260" s="425"/>
      <c r="Y260" s="425"/>
      <c r="Z260" s="425"/>
      <c r="AA260" s="425"/>
      <c r="AB260" s="425"/>
      <c r="AC260" s="425"/>
      <c r="AD260" s="425"/>
      <c r="AE260" s="400"/>
      <c r="AF260" s="400"/>
      <c r="AG260" s="400"/>
      <c r="AH260" s="400"/>
      <c r="AI260" s="400"/>
      <c r="AJ260" s="400"/>
      <c r="AK260" s="400"/>
      <c r="AL260" s="400"/>
      <c r="AM260" s="400"/>
      <c r="AN260" s="400"/>
      <c r="AO260" s="400"/>
      <c r="AP260" s="400"/>
      <c r="AQ260" s="400"/>
      <c r="AR260" s="400"/>
      <c r="AS260" s="400"/>
      <c r="AT260" s="400"/>
      <c r="AU260" s="400"/>
      <c r="AV260" s="400"/>
      <c r="AW260" s="400"/>
      <c r="AX260" s="400"/>
      <c r="AY260" s="400"/>
      <c r="AZ260" s="400"/>
      <c r="BA260" s="400"/>
      <c r="BB260" s="400"/>
      <c r="BC260" s="400"/>
      <c r="BD260" s="400"/>
      <c r="BE260" s="400"/>
      <c r="BF260" s="400"/>
      <c r="BG260" s="400"/>
      <c r="BH260" s="400"/>
      <c r="BI260" s="400"/>
      <c r="BJ260" s="400"/>
      <c r="BK260" s="400"/>
      <c r="BL260" s="400"/>
      <c r="BM260" s="400"/>
      <c r="BN260" s="400"/>
      <c r="BO260" s="400"/>
      <c r="BP260" s="400"/>
      <c r="BQ260" s="400"/>
      <c r="BR260" s="400"/>
      <c r="BS260" s="400"/>
      <c r="BT260" s="400"/>
      <c r="BU260" s="400"/>
      <c r="BV260" s="400"/>
      <c r="BW260" s="400"/>
      <c r="BX260" s="400"/>
      <c r="BY260" s="400"/>
      <c r="BZ260" s="400"/>
      <c r="CA260" s="400"/>
      <c r="CB260" s="400"/>
      <c r="CC260" s="400"/>
      <c r="CD260" s="400"/>
      <c r="CE260" s="400"/>
      <c r="CF260" s="400"/>
      <c r="CG260" s="400"/>
      <c r="CH260" s="400"/>
      <c r="CI260" s="400"/>
      <c r="CJ260" s="400"/>
      <c r="CK260" s="400"/>
      <c r="CL260" s="400"/>
      <c r="CM260" s="400"/>
      <c r="CN260" s="400"/>
      <c r="CO260" s="400"/>
      <c r="CP260" s="400"/>
      <c r="CQ260" s="400"/>
    </row>
    <row r="261" spans="1:95" s="65" customFormat="1" x14ac:dyDescent="0.2">
      <c r="B261" s="491"/>
    </row>
    <row r="262" spans="1:95" s="64" customFormat="1" ht="13.5" thickBot="1" x14ac:dyDescent="0.25">
      <c r="B262" s="490" t="s">
        <v>171</v>
      </c>
      <c r="AE262" s="65"/>
      <c r="AF262" s="65"/>
      <c r="AG262" s="65"/>
      <c r="AH262" s="65"/>
      <c r="AI262" s="65"/>
      <c r="AJ262" s="65"/>
      <c r="AK262" s="65"/>
      <c r="AL262" s="65"/>
      <c r="AM262" s="65"/>
      <c r="AN262" s="65"/>
      <c r="AO262" s="65"/>
      <c r="AP262" s="65"/>
      <c r="AQ262" s="65"/>
      <c r="AR262" s="65"/>
      <c r="AS262" s="65"/>
      <c r="AT262" s="65"/>
      <c r="AU262" s="65"/>
      <c r="AV262" s="65"/>
      <c r="AW262" s="65"/>
      <c r="AX262" s="65"/>
      <c r="AY262" s="65"/>
      <c r="AZ262" s="65"/>
      <c r="BA262" s="65"/>
      <c r="BB262" s="65"/>
      <c r="BC262" s="65"/>
      <c r="BD262" s="65"/>
      <c r="BE262" s="65"/>
      <c r="BF262" s="65"/>
      <c r="BG262" s="65"/>
      <c r="BH262" s="65"/>
      <c r="BI262" s="65"/>
      <c r="BJ262" s="65"/>
      <c r="BK262" s="65"/>
      <c r="BL262" s="65"/>
      <c r="BM262" s="65"/>
      <c r="BN262" s="65"/>
      <c r="BO262" s="65"/>
      <c r="BP262" s="65"/>
      <c r="BQ262" s="65"/>
      <c r="BR262" s="65"/>
      <c r="BS262" s="65"/>
      <c r="BT262" s="65"/>
      <c r="BU262" s="65"/>
      <c r="BV262" s="65"/>
      <c r="BW262" s="65"/>
      <c r="BX262" s="65"/>
      <c r="BY262" s="65"/>
      <c r="BZ262" s="65"/>
      <c r="CA262" s="65"/>
      <c r="CB262" s="65"/>
      <c r="CC262" s="65"/>
      <c r="CD262" s="65"/>
      <c r="CE262" s="65"/>
      <c r="CF262" s="65"/>
      <c r="CG262" s="65"/>
      <c r="CH262" s="65"/>
      <c r="CI262" s="65"/>
      <c r="CJ262" s="65"/>
      <c r="CK262" s="65"/>
      <c r="CL262" s="65"/>
      <c r="CM262" s="65"/>
      <c r="CN262" s="65"/>
      <c r="CO262" s="65"/>
      <c r="CP262" s="65"/>
      <c r="CQ262" s="65"/>
    </row>
    <row r="263" spans="1:95" s="68" customFormat="1" ht="13.5" customHeight="1" x14ac:dyDescent="0.2">
      <c r="A263" s="542" t="s">
        <v>158</v>
      </c>
      <c r="B263" s="460" t="s">
        <v>56</v>
      </c>
      <c r="AE263" s="127"/>
      <c r="AF263" s="127"/>
      <c r="AG263" s="127"/>
      <c r="AH263" s="127"/>
      <c r="AI263" s="127"/>
      <c r="AJ263" s="127"/>
      <c r="AK263" s="127"/>
      <c r="AL263" s="127"/>
      <c r="AM263" s="127"/>
      <c r="AN263" s="127"/>
      <c r="AO263" s="127"/>
      <c r="AP263" s="127"/>
      <c r="AQ263" s="127"/>
      <c r="AR263" s="127"/>
      <c r="AS263" s="127"/>
      <c r="AT263" s="127"/>
      <c r="AU263" s="127"/>
      <c r="AV263" s="127"/>
      <c r="AW263" s="127"/>
      <c r="AX263" s="127"/>
      <c r="AY263" s="127"/>
      <c r="AZ263" s="127"/>
      <c r="BA263" s="127"/>
      <c r="BB263" s="127"/>
      <c r="BC263" s="127"/>
      <c r="BD263" s="127"/>
      <c r="BE263" s="127"/>
      <c r="BF263" s="127"/>
      <c r="BG263" s="127"/>
      <c r="BH263" s="127"/>
      <c r="BI263" s="127"/>
      <c r="BJ263" s="127"/>
      <c r="BK263" s="127"/>
      <c r="BL263" s="127"/>
      <c r="BM263" s="127"/>
      <c r="BN263" s="127"/>
      <c r="BO263" s="127"/>
      <c r="BP263" s="127"/>
      <c r="BQ263" s="127"/>
      <c r="BR263" s="127"/>
      <c r="BS263" s="127"/>
      <c r="BT263" s="127"/>
      <c r="BU263" s="127"/>
      <c r="BV263" s="127"/>
      <c r="BW263" s="127"/>
      <c r="BX263" s="127"/>
      <c r="BY263" s="127"/>
      <c r="BZ263" s="127"/>
      <c r="CA263" s="127"/>
      <c r="CB263" s="127"/>
      <c r="CC263" s="127"/>
      <c r="CD263" s="127"/>
      <c r="CE263" s="127"/>
      <c r="CF263" s="127"/>
      <c r="CG263" s="127"/>
      <c r="CH263" s="127"/>
      <c r="CI263" s="127"/>
      <c r="CJ263" s="127"/>
      <c r="CK263" s="127"/>
      <c r="CL263" s="127"/>
      <c r="CM263" s="127"/>
      <c r="CN263" s="127"/>
      <c r="CO263" s="127"/>
      <c r="CP263" s="127"/>
      <c r="CQ263" s="127"/>
    </row>
    <row r="264" spans="1:95" s="76" customFormat="1" x14ac:dyDescent="0.2">
      <c r="A264" s="543"/>
      <c r="B264" s="428" t="s">
        <v>55</v>
      </c>
      <c r="C264" s="128"/>
      <c r="D264" s="128"/>
      <c r="E264" s="128"/>
      <c r="F264" s="128"/>
      <c r="G264" s="128"/>
      <c r="H264" s="128"/>
      <c r="I264" s="128"/>
      <c r="J264" s="128"/>
      <c r="K264" s="128"/>
      <c r="L264" s="128"/>
      <c r="M264" s="128"/>
      <c r="N264" s="128"/>
      <c r="O264" s="128"/>
      <c r="P264" s="128"/>
      <c r="Q264" s="128"/>
      <c r="R264" s="128"/>
      <c r="S264" s="128"/>
      <c r="T264" s="128"/>
      <c r="U264" s="128"/>
      <c r="V264" s="128"/>
      <c r="W264" s="128"/>
      <c r="X264" s="128"/>
      <c r="Y264" s="128"/>
      <c r="Z264" s="128"/>
      <c r="AA264" s="128"/>
      <c r="AB264" s="128"/>
      <c r="AC264" s="128"/>
      <c r="AD264" s="128"/>
      <c r="AE264" s="127"/>
      <c r="AF264" s="127"/>
      <c r="AG264" s="127"/>
      <c r="AH264" s="127"/>
      <c r="AI264" s="127"/>
      <c r="AJ264" s="127"/>
      <c r="AK264" s="127"/>
      <c r="AL264" s="127"/>
      <c r="AM264" s="127"/>
      <c r="AN264" s="127"/>
      <c r="AO264" s="127"/>
      <c r="AP264" s="127"/>
      <c r="AQ264" s="127"/>
      <c r="AR264" s="127"/>
      <c r="AS264" s="127"/>
      <c r="AT264" s="127"/>
      <c r="AU264" s="127"/>
      <c r="AV264" s="127"/>
      <c r="AW264" s="127"/>
      <c r="AX264" s="127"/>
      <c r="AY264" s="127"/>
      <c r="AZ264" s="127"/>
      <c r="BA264" s="127"/>
      <c r="BB264" s="127"/>
      <c r="BC264" s="127"/>
      <c r="BD264" s="127"/>
      <c r="BE264" s="127"/>
      <c r="BF264" s="127"/>
      <c r="BG264" s="127"/>
      <c r="BH264" s="127"/>
      <c r="BI264" s="127"/>
      <c r="BJ264" s="127"/>
      <c r="BK264" s="127"/>
      <c r="BL264" s="127"/>
      <c r="BM264" s="127"/>
      <c r="BN264" s="127"/>
      <c r="BO264" s="127"/>
      <c r="BP264" s="127"/>
      <c r="BQ264" s="127"/>
      <c r="BR264" s="127"/>
      <c r="BS264" s="127"/>
      <c r="BT264" s="127"/>
      <c r="BU264" s="127"/>
      <c r="BV264" s="127"/>
      <c r="BW264" s="127"/>
      <c r="BX264" s="127"/>
      <c r="BY264" s="127"/>
      <c r="BZ264" s="127"/>
      <c r="CA264" s="127"/>
      <c r="CB264" s="127"/>
      <c r="CC264" s="127"/>
      <c r="CD264" s="127"/>
      <c r="CE264" s="127"/>
      <c r="CF264" s="127"/>
      <c r="CG264" s="127"/>
      <c r="CH264" s="127"/>
      <c r="CI264" s="127"/>
      <c r="CJ264" s="127"/>
      <c r="CK264" s="127"/>
      <c r="CL264" s="127"/>
      <c r="CM264" s="127"/>
      <c r="CN264" s="127"/>
      <c r="CO264" s="127"/>
      <c r="CP264" s="127"/>
      <c r="CQ264" s="127"/>
    </row>
    <row r="265" spans="1:95" s="77" customFormat="1" ht="12.75" customHeight="1" x14ac:dyDescent="0.2">
      <c r="A265" s="543"/>
      <c r="B265" s="429" t="s">
        <v>14</v>
      </c>
      <c r="C265" s="80"/>
      <c r="D265" s="80"/>
      <c r="E265" s="80"/>
      <c r="F265" s="80"/>
      <c r="G265" s="80"/>
      <c r="H265" s="80"/>
      <c r="I265" s="240"/>
      <c r="J265" s="24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240"/>
      <c r="V265" s="240"/>
      <c r="W265" s="80"/>
      <c r="X265" s="80"/>
      <c r="Y265" s="80"/>
      <c r="Z265" s="80"/>
      <c r="AA265" s="80"/>
      <c r="AB265" s="80"/>
      <c r="AC265" s="80"/>
      <c r="AD265" s="80"/>
      <c r="AE265" s="126"/>
      <c r="AF265" s="126"/>
      <c r="AG265" s="126"/>
      <c r="AH265" s="126"/>
      <c r="AI265" s="126"/>
      <c r="AJ265" s="126"/>
      <c r="AK265" s="126"/>
      <c r="AL265" s="126"/>
      <c r="AM265" s="126"/>
      <c r="AN265" s="126"/>
      <c r="AO265" s="126"/>
      <c r="AP265" s="126"/>
      <c r="AQ265" s="126"/>
      <c r="AR265" s="126"/>
      <c r="AS265" s="126"/>
      <c r="AT265" s="126"/>
      <c r="AU265" s="126"/>
      <c r="AV265" s="126"/>
      <c r="AW265" s="126"/>
      <c r="AX265" s="126"/>
      <c r="AY265" s="126"/>
      <c r="AZ265" s="126"/>
      <c r="BA265" s="126"/>
      <c r="BB265" s="126"/>
      <c r="BC265" s="126"/>
      <c r="BD265" s="126"/>
      <c r="BE265" s="126"/>
      <c r="BF265" s="126"/>
      <c r="BG265" s="126"/>
      <c r="BH265" s="126"/>
      <c r="BI265" s="126"/>
      <c r="BJ265" s="126"/>
      <c r="BK265" s="126"/>
      <c r="BL265" s="126"/>
      <c r="BM265" s="126"/>
      <c r="BN265" s="126"/>
      <c r="BO265" s="126"/>
      <c r="BP265" s="126"/>
      <c r="BQ265" s="126"/>
      <c r="BR265" s="126"/>
      <c r="BS265" s="126"/>
      <c r="BT265" s="126"/>
      <c r="BU265" s="126"/>
      <c r="BV265" s="126"/>
      <c r="BW265" s="126"/>
      <c r="BX265" s="126"/>
      <c r="BY265" s="126"/>
      <c r="BZ265" s="126"/>
      <c r="CA265" s="126"/>
      <c r="CB265" s="126"/>
      <c r="CC265" s="126"/>
      <c r="CD265" s="126"/>
      <c r="CE265" s="126"/>
      <c r="CF265" s="126"/>
      <c r="CG265" s="126"/>
      <c r="CH265" s="126"/>
      <c r="CI265" s="126"/>
      <c r="CJ265" s="126"/>
      <c r="CK265" s="126"/>
      <c r="CL265" s="126"/>
      <c r="CM265" s="126"/>
      <c r="CN265" s="126"/>
      <c r="CO265" s="126"/>
      <c r="CP265" s="126"/>
      <c r="CQ265" s="126"/>
    </row>
    <row r="266" spans="1:95" s="126" customFormat="1" x14ac:dyDescent="0.2">
      <c r="A266" s="543"/>
      <c r="B266" s="430" t="s">
        <v>15</v>
      </c>
      <c r="C266" s="240"/>
      <c r="D266" s="240"/>
      <c r="E266" s="240"/>
      <c r="F266" s="240"/>
      <c r="G266" s="240"/>
      <c r="H266" s="240"/>
      <c r="I266" s="240"/>
      <c r="J266" s="240"/>
      <c r="K266" s="240"/>
      <c r="L266" s="240"/>
      <c r="M266" s="240"/>
      <c r="N266" s="240"/>
      <c r="O266" s="240"/>
      <c r="P266" s="240"/>
      <c r="Q266" s="240"/>
      <c r="R266" s="240"/>
      <c r="S266" s="240"/>
      <c r="T266" s="240"/>
      <c r="U266" s="240"/>
      <c r="V266" s="240"/>
      <c r="W266" s="240"/>
      <c r="X266" s="240"/>
      <c r="Y266" s="240"/>
      <c r="Z266" s="240"/>
      <c r="AA266" s="240"/>
      <c r="AB266" s="240"/>
      <c r="AC266" s="240"/>
      <c r="AD266" s="240"/>
    </row>
    <row r="267" spans="1:95" s="243" customFormat="1" ht="12.75" customHeight="1" x14ac:dyDescent="0.2">
      <c r="A267" s="543"/>
      <c r="B267" s="431" t="s">
        <v>16</v>
      </c>
      <c r="C267" s="239"/>
      <c r="D267" s="239"/>
      <c r="E267" s="239"/>
      <c r="F267" s="239"/>
      <c r="G267" s="239"/>
      <c r="H267" s="239"/>
      <c r="I267" s="239"/>
      <c r="J267" s="239"/>
      <c r="K267" s="239"/>
      <c r="L267" s="239"/>
      <c r="M267" s="239"/>
      <c r="N267" s="239"/>
      <c r="O267" s="239"/>
      <c r="P267" s="239"/>
      <c r="Q267" s="239"/>
      <c r="R267" s="239"/>
      <c r="S267" s="239"/>
      <c r="T267" s="239"/>
      <c r="U267" s="239"/>
      <c r="V267" s="239"/>
      <c r="W267" s="239"/>
      <c r="X267" s="239"/>
      <c r="Y267" s="239"/>
      <c r="Z267" s="239"/>
      <c r="AA267" s="239"/>
      <c r="AB267" s="239"/>
      <c r="AC267" s="239"/>
      <c r="AD267" s="239"/>
      <c r="AE267" s="126"/>
      <c r="AF267" s="126"/>
      <c r="AG267" s="126"/>
      <c r="AH267" s="126"/>
      <c r="AI267" s="126"/>
      <c r="AJ267" s="126"/>
      <c r="AK267" s="126"/>
      <c r="AL267" s="126"/>
      <c r="AM267" s="126"/>
      <c r="AN267" s="126"/>
      <c r="AO267" s="126"/>
      <c r="AP267" s="126"/>
      <c r="AQ267" s="126"/>
      <c r="AR267" s="126"/>
      <c r="AS267" s="126"/>
      <c r="AT267" s="126"/>
      <c r="AU267" s="126"/>
      <c r="AV267" s="126"/>
      <c r="AW267" s="126"/>
      <c r="AX267" s="126"/>
      <c r="AY267" s="126"/>
      <c r="AZ267" s="126"/>
      <c r="BA267" s="126"/>
      <c r="BB267" s="126"/>
      <c r="BC267" s="126"/>
      <c r="BD267" s="126"/>
      <c r="BE267" s="126"/>
      <c r="BF267" s="126"/>
      <c r="BG267" s="126"/>
      <c r="BH267" s="126"/>
      <c r="BI267" s="126"/>
      <c r="BJ267" s="126"/>
      <c r="BK267" s="126"/>
      <c r="BL267" s="126"/>
      <c r="BM267" s="126"/>
      <c r="BN267" s="126"/>
      <c r="BO267" s="126"/>
      <c r="BP267" s="126"/>
      <c r="BQ267" s="126"/>
      <c r="BR267" s="126"/>
      <c r="BS267" s="126"/>
      <c r="BT267" s="126"/>
      <c r="BU267" s="126"/>
      <c r="BV267" s="126"/>
      <c r="BW267" s="126"/>
      <c r="BX267" s="126"/>
      <c r="BY267" s="126"/>
      <c r="BZ267" s="126"/>
      <c r="CA267" s="126"/>
      <c r="CB267" s="126"/>
      <c r="CC267" s="126"/>
      <c r="CD267" s="126"/>
      <c r="CE267" s="126"/>
      <c r="CF267" s="126"/>
      <c r="CG267" s="126"/>
      <c r="CH267" s="126"/>
      <c r="CI267" s="126"/>
      <c r="CJ267" s="126"/>
      <c r="CK267" s="126"/>
      <c r="CL267" s="126"/>
      <c r="CM267" s="126"/>
      <c r="CN267" s="126"/>
      <c r="CO267" s="126"/>
      <c r="CP267" s="126"/>
      <c r="CQ267" s="126"/>
    </row>
    <row r="268" spans="1:95" s="114" customFormat="1" x14ac:dyDescent="0.2">
      <c r="A268" s="543"/>
      <c r="B268" s="432" t="s">
        <v>17</v>
      </c>
      <c r="C268" s="113"/>
      <c r="D268" s="113"/>
      <c r="E268" s="113"/>
      <c r="F268" s="113"/>
      <c r="G268" s="113"/>
      <c r="H268" s="113"/>
      <c r="I268" s="113"/>
      <c r="J268" s="113"/>
      <c r="K268" s="113"/>
      <c r="L268" s="113"/>
      <c r="M268" s="113"/>
      <c r="N268" s="113"/>
      <c r="O268" s="113"/>
      <c r="P268" s="113"/>
      <c r="Q268" s="113"/>
      <c r="R268" s="113"/>
      <c r="S268" s="113"/>
      <c r="T268" s="113"/>
      <c r="U268" s="113"/>
      <c r="V268" s="113"/>
      <c r="W268" s="113"/>
      <c r="X268" s="113"/>
      <c r="Y268" s="113"/>
      <c r="Z268" s="113"/>
      <c r="AA268" s="113"/>
      <c r="AB268" s="113"/>
      <c r="AC268" s="113"/>
      <c r="AD268" s="113"/>
    </row>
    <row r="269" spans="1:95" s="83" customFormat="1" x14ac:dyDescent="0.2">
      <c r="A269" s="543"/>
      <c r="B269" s="433" t="s">
        <v>12</v>
      </c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  <c r="AA269" s="82"/>
      <c r="AB269" s="82"/>
      <c r="AC269" s="82"/>
      <c r="AD269" s="82"/>
      <c r="AE269" s="245"/>
      <c r="AF269" s="245"/>
      <c r="AG269" s="245"/>
      <c r="AH269" s="245"/>
      <c r="AI269" s="245"/>
      <c r="AJ269" s="245"/>
      <c r="AK269" s="245"/>
      <c r="AL269" s="245"/>
      <c r="AM269" s="245"/>
      <c r="AN269" s="245"/>
      <c r="AO269" s="245"/>
      <c r="AP269" s="245"/>
      <c r="AQ269" s="245"/>
      <c r="AR269" s="245"/>
      <c r="AS269" s="245"/>
      <c r="AT269" s="245"/>
      <c r="AU269" s="245"/>
      <c r="AV269" s="245"/>
      <c r="AW269" s="245"/>
      <c r="AX269" s="245"/>
      <c r="AY269" s="245"/>
      <c r="AZ269" s="245"/>
      <c r="BA269" s="245"/>
      <c r="BB269" s="245"/>
      <c r="BC269" s="245"/>
      <c r="BD269" s="245"/>
      <c r="BE269" s="245"/>
      <c r="BF269" s="245"/>
      <c r="BG269" s="245"/>
      <c r="BH269" s="245"/>
      <c r="BI269" s="245"/>
      <c r="BJ269" s="245"/>
      <c r="BK269" s="245"/>
      <c r="BL269" s="245"/>
      <c r="BM269" s="245"/>
      <c r="BN269" s="245"/>
      <c r="BO269" s="245"/>
      <c r="BP269" s="245"/>
      <c r="BQ269" s="245"/>
      <c r="BR269" s="245"/>
      <c r="BS269" s="245"/>
      <c r="BT269" s="245"/>
      <c r="BU269" s="245"/>
      <c r="BV269" s="245"/>
      <c r="BW269" s="245"/>
      <c r="BX269" s="245"/>
      <c r="BY269" s="245"/>
      <c r="BZ269" s="245"/>
      <c r="CA269" s="245"/>
      <c r="CB269" s="245"/>
      <c r="CC269" s="245"/>
      <c r="CD269" s="245"/>
      <c r="CE269" s="245"/>
      <c r="CF269" s="245"/>
      <c r="CG269" s="245"/>
      <c r="CH269" s="245"/>
      <c r="CI269" s="245"/>
      <c r="CJ269" s="245"/>
      <c r="CK269" s="245"/>
      <c r="CL269" s="245"/>
      <c r="CM269" s="245"/>
      <c r="CN269" s="245"/>
      <c r="CO269" s="245"/>
      <c r="CP269" s="245"/>
      <c r="CQ269" s="245"/>
    </row>
    <row r="270" spans="1:95" s="245" customFormat="1" x14ac:dyDescent="0.2">
      <c r="A270" s="543"/>
      <c r="B270" s="434" t="s">
        <v>6</v>
      </c>
      <c r="C270" s="95"/>
      <c r="D270" s="95"/>
      <c r="E270" s="95"/>
      <c r="F270" s="95"/>
      <c r="G270" s="95"/>
      <c r="H270" s="95"/>
      <c r="I270" s="95"/>
      <c r="J270" s="95"/>
      <c r="K270" s="95"/>
      <c r="L270" s="95"/>
      <c r="M270" s="95"/>
      <c r="N270" s="95"/>
      <c r="O270" s="95"/>
      <c r="P270" s="95"/>
      <c r="Q270" s="95"/>
      <c r="R270" s="95"/>
      <c r="S270" s="95"/>
      <c r="T270" s="95"/>
      <c r="U270" s="95"/>
      <c r="V270" s="95"/>
      <c r="W270" s="95"/>
      <c r="X270" s="95"/>
      <c r="Y270" s="95"/>
      <c r="Z270" s="95"/>
      <c r="AA270" s="95"/>
      <c r="AB270" s="95"/>
      <c r="AC270" s="95"/>
      <c r="AD270" s="95"/>
    </row>
    <row r="271" spans="1:95" s="245" customFormat="1" x14ac:dyDescent="0.2">
      <c r="A271" s="543"/>
      <c r="B271" s="435" t="s">
        <v>13</v>
      </c>
      <c r="C271" s="95"/>
      <c r="D271" s="95"/>
      <c r="E271" s="95"/>
      <c r="F271" s="95"/>
      <c r="G271" s="95"/>
      <c r="H271" s="16"/>
      <c r="I271" s="16"/>
      <c r="J271" s="16"/>
      <c r="K271" s="95"/>
      <c r="L271" s="95"/>
      <c r="M271" s="95"/>
      <c r="N271" s="95"/>
      <c r="O271" s="95"/>
      <c r="P271" s="95"/>
      <c r="Q271" s="95"/>
      <c r="R271" s="95"/>
      <c r="S271" s="95"/>
      <c r="T271" s="16"/>
      <c r="U271" s="16"/>
      <c r="V271" s="16"/>
      <c r="W271" s="95"/>
      <c r="X271" s="95"/>
      <c r="Y271" s="95"/>
      <c r="Z271" s="95"/>
      <c r="AA271" s="95"/>
      <c r="AB271" s="95"/>
      <c r="AC271" s="95"/>
      <c r="AD271" s="95"/>
    </row>
    <row r="272" spans="1:95" s="103" customFormat="1" ht="13.5" thickBot="1" x14ac:dyDescent="0.25">
      <c r="A272" s="543"/>
      <c r="B272" s="436" t="s">
        <v>18</v>
      </c>
      <c r="C272" s="104"/>
      <c r="D272" s="104"/>
      <c r="E272" s="104"/>
      <c r="F272" s="104"/>
      <c r="G272" s="104"/>
      <c r="H272" s="248"/>
      <c r="I272" s="248"/>
      <c r="J272" s="248"/>
      <c r="K272" s="104"/>
      <c r="L272" s="104"/>
      <c r="M272" s="104"/>
      <c r="N272" s="104"/>
      <c r="O272" s="104"/>
      <c r="P272" s="104"/>
      <c r="Q272" s="104"/>
      <c r="R272" s="104"/>
      <c r="S272" s="104"/>
      <c r="T272" s="248"/>
      <c r="U272" s="248"/>
      <c r="V272" s="248"/>
      <c r="W272" s="104"/>
      <c r="X272" s="104"/>
      <c r="Y272" s="104"/>
      <c r="Z272" s="104"/>
      <c r="AA272" s="104"/>
      <c r="AB272" s="104"/>
      <c r="AC272" s="104"/>
      <c r="AD272" s="104"/>
    </row>
    <row r="273" spans="1:95" s="28" customFormat="1" x14ac:dyDescent="0.2">
      <c r="A273" s="543"/>
      <c r="B273" s="437" t="s">
        <v>19</v>
      </c>
      <c r="C273" s="96"/>
      <c r="D273" s="96"/>
      <c r="E273" s="96"/>
      <c r="F273" s="96"/>
      <c r="G273" s="96"/>
      <c r="H273" s="96"/>
      <c r="I273" s="96"/>
      <c r="J273" s="96"/>
      <c r="K273" s="96"/>
      <c r="L273" s="96"/>
      <c r="M273" s="96"/>
      <c r="N273" s="96"/>
      <c r="O273" s="96"/>
      <c r="P273" s="96"/>
      <c r="Q273" s="96"/>
      <c r="R273" s="96"/>
      <c r="S273" s="96"/>
      <c r="T273" s="96"/>
      <c r="U273" s="96"/>
      <c r="V273" s="96"/>
      <c r="W273" s="96"/>
      <c r="X273" s="96"/>
      <c r="Y273" s="96"/>
      <c r="Z273" s="96"/>
      <c r="AA273" s="96"/>
      <c r="AB273" s="96"/>
      <c r="AC273" s="96"/>
      <c r="AD273" s="96"/>
      <c r="AE273" s="29"/>
      <c r="AF273" s="29"/>
      <c r="AG273" s="29"/>
      <c r="AH273" s="29"/>
      <c r="AI273" s="29"/>
      <c r="AJ273" s="29"/>
      <c r="AK273" s="29"/>
      <c r="AL273" s="29"/>
      <c r="AM273" s="29"/>
      <c r="AN273" s="29"/>
      <c r="AO273" s="29"/>
      <c r="AP273" s="29"/>
      <c r="AQ273" s="29"/>
      <c r="AR273" s="29"/>
      <c r="AS273" s="29"/>
      <c r="AT273" s="29"/>
      <c r="AU273" s="29"/>
      <c r="AV273" s="29"/>
      <c r="AW273" s="29"/>
      <c r="AX273" s="29"/>
      <c r="AY273" s="29"/>
      <c r="AZ273" s="29"/>
      <c r="BA273" s="29"/>
      <c r="BB273" s="29"/>
      <c r="BC273" s="29"/>
      <c r="BD273" s="29"/>
      <c r="BE273" s="29"/>
      <c r="BF273" s="29"/>
      <c r="BG273" s="29"/>
      <c r="BH273" s="29"/>
      <c r="BI273" s="29"/>
      <c r="BJ273" s="29"/>
      <c r="BK273" s="29"/>
      <c r="BL273" s="29"/>
      <c r="BM273" s="29"/>
      <c r="BN273" s="29"/>
      <c r="BO273" s="29"/>
      <c r="BP273" s="29"/>
      <c r="BQ273" s="29"/>
      <c r="BR273" s="29"/>
      <c r="BS273" s="29"/>
      <c r="BT273" s="29"/>
      <c r="BU273" s="29"/>
      <c r="BV273" s="29"/>
      <c r="BW273" s="29"/>
      <c r="BX273" s="29"/>
      <c r="BY273" s="29"/>
      <c r="BZ273" s="29"/>
      <c r="CA273" s="29"/>
      <c r="CB273" s="29"/>
      <c r="CC273" s="29"/>
      <c r="CD273" s="29"/>
      <c r="CE273" s="29"/>
      <c r="CF273" s="29"/>
      <c r="CG273" s="29"/>
      <c r="CH273" s="29"/>
      <c r="CI273" s="29"/>
      <c r="CJ273" s="29"/>
      <c r="CK273" s="29"/>
      <c r="CL273" s="29"/>
      <c r="CM273" s="29"/>
      <c r="CN273" s="29"/>
      <c r="CO273" s="29"/>
      <c r="CP273" s="29"/>
      <c r="CQ273" s="29"/>
    </row>
    <row r="274" spans="1:95" s="29" customFormat="1" x14ac:dyDescent="0.2">
      <c r="A274" s="543"/>
      <c r="B274" s="438" t="s">
        <v>20</v>
      </c>
      <c r="C274" s="92"/>
      <c r="D274" s="92"/>
      <c r="E274" s="92"/>
      <c r="F274" s="92"/>
      <c r="G274" s="92"/>
      <c r="H274" s="92"/>
      <c r="I274" s="92"/>
      <c r="J274" s="92"/>
      <c r="K274" s="92"/>
      <c r="L274" s="92"/>
      <c r="M274" s="92"/>
      <c r="N274" s="92"/>
      <c r="O274" s="92"/>
      <c r="P274" s="92"/>
      <c r="Q274" s="92"/>
      <c r="R274" s="92"/>
      <c r="S274" s="92"/>
      <c r="T274" s="92"/>
      <c r="U274" s="92"/>
      <c r="V274" s="92"/>
      <c r="W274" s="92"/>
      <c r="X274" s="92"/>
      <c r="Y274" s="92"/>
      <c r="Z274" s="92"/>
      <c r="AA274" s="92"/>
      <c r="AB274" s="92"/>
      <c r="AC274" s="92"/>
      <c r="AD274" s="92"/>
    </row>
    <row r="275" spans="1:95" s="29" customFormat="1" x14ac:dyDescent="0.2">
      <c r="A275" s="543"/>
      <c r="B275" s="439" t="s">
        <v>21</v>
      </c>
      <c r="C275" s="86"/>
      <c r="D275" s="86"/>
      <c r="E275" s="86"/>
      <c r="F275" s="86"/>
      <c r="G275" s="86"/>
      <c r="H275" s="86"/>
      <c r="I275" s="86"/>
      <c r="J275" s="86"/>
      <c r="K275" s="86"/>
      <c r="L275" s="86"/>
      <c r="M275" s="86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  <c r="AA275" s="86"/>
      <c r="AB275" s="86"/>
      <c r="AC275" s="86"/>
      <c r="AD275" s="86"/>
    </row>
    <row r="276" spans="1:95" s="189" customFormat="1" ht="13.5" thickBot="1" x14ac:dyDescent="0.25">
      <c r="A276" s="543"/>
      <c r="B276" s="440" t="s">
        <v>28</v>
      </c>
      <c r="C276" s="187"/>
      <c r="D276" s="187"/>
      <c r="E276" s="187"/>
      <c r="F276" s="187"/>
      <c r="G276" s="187"/>
      <c r="H276" s="495"/>
      <c r="I276" s="495"/>
      <c r="J276" s="495"/>
      <c r="K276" s="187"/>
      <c r="L276" s="187"/>
      <c r="M276" s="187"/>
      <c r="N276" s="187"/>
      <c r="O276" s="187"/>
      <c r="P276" s="187"/>
      <c r="Q276" s="187"/>
      <c r="R276" s="187"/>
      <c r="S276" s="187"/>
      <c r="T276" s="495"/>
      <c r="U276" s="495"/>
      <c r="V276" s="495"/>
      <c r="W276" s="187"/>
      <c r="X276" s="187"/>
      <c r="Y276" s="187"/>
      <c r="Z276" s="187"/>
      <c r="AA276" s="187"/>
      <c r="AB276" s="187"/>
      <c r="AC276" s="187"/>
      <c r="AD276" s="187"/>
      <c r="AE276" s="330"/>
      <c r="AF276" s="330"/>
      <c r="AG276" s="330"/>
      <c r="AH276" s="330"/>
      <c r="AI276" s="330"/>
      <c r="AJ276" s="330"/>
      <c r="AK276" s="330"/>
      <c r="AL276" s="330"/>
      <c r="AM276" s="330"/>
      <c r="AN276" s="330"/>
      <c r="AO276" s="330"/>
      <c r="AP276" s="330"/>
      <c r="AQ276" s="330"/>
      <c r="AR276" s="330"/>
      <c r="AS276" s="330"/>
      <c r="AT276" s="330"/>
      <c r="AU276" s="330"/>
      <c r="AV276" s="330"/>
      <c r="AW276" s="330"/>
      <c r="AX276" s="330"/>
      <c r="AY276" s="330"/>
      <c r="AZ276" s="330"/>
      <c r="BA276" s="330"/>
      <c r="BB276" s="330"/>
      <c r="BC276" s="330"/>
      <c r="BD276" s="330"/>
      <c r="BE276" s="330"/>
      <c r="BF276" s="330"/>
      <c r="BG276" s="330"/>
      <c r="BH276" s="330"/>
      <c r="BI276" s="330"/>
      <c r="BJ276" s="330"/>
      <c r="BK276" s="330"/>
      <c r="BL276" s="330"/>
      <c r="BM276" s="330"/>
      <c r="BN276" s="330"/>
      <c r="BO276" s="489"/>
      <c r="BP276" s="489"/>
      <c r="BQ276" s="489"/>
      <c r="BR276" s="489"/>
      <c r="BS276" s="489"/>
      <c r="BT276" s="489"/>
      <c r="BU276" s="489"/>
      <c r="BV276" s="489"/>
      <c r="BW276" s="489"/>
      <c r="BX276" s="489"/>
      <c r="BY276" s="489"/>
      <c r="BZ276" s="489"/>
      <c r="CA276" s="489"/>
      <c r="CB276" s="489"/>
      <c r="CC276" s="489"/>
      <c r="CD276" s="489"/>
      <c r="CE276" s="489"/>
      <c r="CF276" s="489"/>
      <c r="CG276" s="489"/>
      <c r="CH276" s="489"/>
      <c r="CI276" s="489"/>
      <c r="CJ276" s="489"/>
      <c r="CK276" s="489"/>
      <c r="CL276" s="489"/>
      <c r="CM276" s="489"/>
      <c r="CN276" s="489"/>
      <c r="CO276" s="489"/>
      <c r="CP276" s="489"/>
      <c r="CQ276" s="489"/>
    </row>
    <row r="277" spans="1:95" s="8" customFormat="1" x14ac:dyDescent="0.2">
      <c r="A277" s="543"/>
      <c r="B277" s="441" t="s">
        <v>22</v>
      </c>
      <c r="C277" s="84"/>
      <c r="D277" s="84"/>
      <c r="E277" s="84"/>
      <c r="F277" s="84"/>
      <c r="G277" s="84"/>
      <c r="H277" s="494"/>
      <c r="I277" s="494"/>
      <c r="J277" s="494"/>
      <c r="K277" s="84"/>
      <c r="L277" s="84"/>
      <c r="M277" s="84"/>
      <c r="N277" s="84"/>
      <c r="O277" s="84"/>
      <c r="P277" s="84"/>
      <c r="Q277" s="84"/>
      <c r="R277" s="84"/>
      <c r="S277" s="84"/>
      <c r="T277" s="494"/>
      <c r="U277" s="494"/>
      <c r="V277" s="494"/>
      <c r="W277" s="84"/>
      <c r="X277" s="84"/>
      <c r="Y277" s="84"/>
      <c r="Z277" s="84"/>
      <c r="AA277" s="84"/>
      <c r="AB277" s="84"/>
      <c r="AC277" s="84"/>
      <c r="AD277" s="84"/>
      <c r="AE277" s="396"/>
      <c r="AF277" s="396"/>
      <c r="AG277" s="396"/>
      <c r="AH277" s="396"/>
      <c r="AI277" s="396"/>
      <c r="AJ277" s="396"/>
      <c r="AK277" s="396"/>
      <c r="AL277" s="396"/>
      <c r="AM277" s="396"/>
      <c r="AN277" s="396"/>
      <c r="AO277" s="396"/>
      <c r="AP277" s="396"/>
      <c r="AQ277" s="396"/>
      <c r="AR277" s="396"/>
      <c r="AS277" s="396"/>
      <c r="AT277" s="396"/>
      <c r="AU277" s="396"/>
      <c r="AV277" s="396"/>
      <c r="AW277" s="396"/>
      <c r="AX277" s="396"/>
      <c r="AY277" s="396"/>
      <c r="AZ277" s="396"/>
      <c r="BA277" s="396"/>
      <c r="BB277" s="396"/>
      <c r="BC277" s="396"/>
      <c r="BD277" s="396"/>
      <c r="BE277" s="396"/>
      <c r="BF277" s="396"/>
      <c r="BG277" s="396"/>
      <c r="BH277" s="396"/>
      <c r="BI277" s="396"/>
      <c r="BJ277" s="396"/>
      <c r="BK277" s="396"/>
      <c r="BL277" s="396"/>
      <c r="BM277" s="396"/>
      <c r="BN277" s="396"/>
      <c r="BO277" s="396"/>
      <c r="BP277" s="396"/>
      <c r="BQ277" s="396"/>
      <c r="BR277" s="396"/>
      <c r="BS277" s="396"/>
      <c r="BT277" s="396"/>
      <c r="BU277" s="396"/>
      <c r="BV277" s="396"/>
      <c r="BW277" s="396"/>
      <c r="BX277" s="396"/>
      <c r="BY277" s="396"/>
      <c r="BZ277" s="396"/>
      <c r="CA277" s="396"/>
      <c r="CB277" s="396"/>
      <c r="CC277" s="396"/>
      <c r="CD277" s="396"/>
      <c r="CE277" s="396"/>
      <c r="CF277" s="396"/>
      <c r="CG277" s="396"/>
      <c r="CH277" s="396"/>
      <c r="CI277" s="396"/>
      <c r="CJ277" s="396"/>
      <c r="CK277" s="396"/>
      <c r="CL277" s="396"/>
      <c r="CM277" s="396"/>
      <c r="CN277" s="396"/>
      <c r="CO277" s="396"/>
      <c r="CP277" s="396"/>
      <c r="CQ277" s="396"/>
    </row>
    <row r="278" spans="1:95" s="5" customFormat="1" x14ac:dyDescent="0.2">
      <c r="A278" s="543"/>
      <c r="B278" s="442" t="s">
        <v>73</v>
      </c>
      <c r="C278" s="30"/>
      <c r="D278" s="30"/>
      <c r="E278" s="174"/>
      <c r="F278" s="174"/>
      <c r="G278" s="174"/>
      <c r="H278" s="380"/>
      <c r="I278" s="380"/>
      <c r="J278" s="380"/>
      <c r="K278" s="174"/>
      <c r="L278" s="174"/>
      <c r="M278" s="174"/>
      <c r="N278" s="174"/>
      <c r="O278" s="174"/>
      <c r="P278" s="174"/>
      <c r="Q278" s="174"/>
      <c r="R278" s="174"/>
      <c r="S278" s="174"/>
      <c r="T278" s="380"/>
      <c r="U278" s="380"/>
      <c r="V278" s="380"/>
      <c r="W278" s="174"/>
      <c r="X278" s="174"/>
      <c r="Y278" s="174"/>
      <c r="Z278" s="174"/>
      <c r="AA278" s="174"/>
      <c r="AB278" s="174"/>
      <c r="AC278" s="174"/>
      <c r="AD278" s="174"/>
      <c r="AE278" s="43"/>
      <c r="AF278" s="43"/>
      <c r="AG278" s="43"/>
      <c r="AH278" s="43"/>
      <c r="AI278" s="43"/>
      <c r="AJ278" s="43"/>
      <c r="AK278" s="43"/>
      <c r="AL278" s="43"/>
      <c r="AM278" s="43"/>
      <c r="AN278" s="43"/>
      <c r="AO278" s="43"/>
      <c r="AP278" s="43"/>
      <c r="AQ278" s="43"/>
      <c r="AR278" s="43"/>
      <c r="AS278" s="43"/>
      <c r="AT278" s="43"/>
      <c r="AU278" s="43"/>
      <c r="AV278" s="43"/>
      <c r="AW278" s="43"/>
      <c r="AX278" s="43"/>
      <c r="AY278" s="43"/>
      <c r="AZ278" s="43"/>
      <c r="BA278" s="43"/>
      <c r="BB278" s="43"/>
      <c r="BC278" s="43"/>
      <c r="BD278" s="43"/>
      <c r="BE278" s="43"/>
      <c r="BF278" s="43"/>
      <c r="BG278" s="43"/>
      <c r="BH278" s="43"/>
      <c r="BI278" s="43"/>
      <c r="BJ278" s="43"/>
      <c r="BK278" s="43"/>
      <c r="BL278" s="43"/>
      <c r="BM278" s="43"/>
      <c r="BN278" s="43"/>
      <c r="BO278" s="43"/>
      <c r="BP278" s="43"/>
      <c r="BQ278" s="43"/>
      <c r="BR278" s="43"/>
      <c r="BS278" s="43"/>
      <c r="BT278" s="43"/>
      <c r="BU278" s="43"/>
      <c r="BV278" s="43"/>
      <c r="BW278" s="43"/>
      <c r="BX278" s="43"/>
      <c r="BY278" s="43"/>
      <c r="BZ278" s="43"/>
      <c r="CA278" s="43"/>
      <c r="CB278" s="43"/>
      <c r="CC278" s="43"/>
      <c r="CD278" s="43"/>
      <c r="CE278" s="43"/>
      <c r="CF278" s="43"/>
      <c r="CG278" s="43"/>
      <c r="CH278" s="43"/>
      <c r="CI278" s="43"/>
      <c r="CJ278" s="43"/>
      <c r="CK278" s="43"/>
      <c r="CL278" s="43"/>
      <c r="CM278" s="43"/>
      <c r="CN278" s="43"/>
      <c r="CO278" s="43"/>
      <c r="CP278" s="43"/>
      <c r="CQ278" s="43"/>
    </row>
    <row r="279" spans="1:95" s="173" customFormat="1" ht="4.5" customHeight="1" x14ac:dyDescent="0.2">
      <c r="A279" s="543"/>
      <c r="B279" s="443"/>
      <c r="C279" s="172"/>
      <c r="D279" s="172"/>
      <c r="E279" s="172"/>
      <c r="F279" s="172"/>
      <c r="G279" s="172"/>
      <c r="H279" s="492"/>
      <c r="I279" s="492"/>
      <c r="J279" s="492"/>
      <c r="K279" s="172"/>
      <c r="L279" s="172"/>
      <c r="M279" s="172"/>
      <c r="N279" s="172"/>
      <c r="O279" s="172"/>
      <c r="P279" s="172"/>
      <c r="Q279" s="172"/>
      <c r="R279" s="172"/>
      <c r="S279" s="172"/>
      <c r="T279" s="492"/>
      <c r="U279" s="492"/>
      <c r="V279" s="492"/>
      <c r="W279" s="172"/>
      <c r="X279" s="172"/>
      <c r="Y279" s="172"/>
      <c r="Z279" s="172"/>
      <c r="AA279" s="172"/>
      <c r="AB279" s="172"/>
      <c r="AC279" s="172"/>
      <c r="AD279" s="172"/>
      <c r="AE279" s="397"/>
      <c r="AF279" s="397"/>
      <c r="AG279" s="397"/>
      <c r="AH279" s="397"/>
      <c r="AI279" s="397"/>
      <c r="AJ279" s="397"/>
      <c r="AK279" s="397"/>
      <c r="AL279" s="397"/>
      <c r="AM279" s="397"/>
      <c r="AN279" s="397"/>
      <c r="AO279" s="397"/>
      <c r="AP279" s="397"/>
      <c r="AQ279" s="397"/>
      <c r="AR279" s="397"/>
      <c r="AS279" s="397"/>
      <c r="AT279" s="397"/>
      <c r="AU279" s="397"/>
      <c r="AV279" s="397"/>
      <c r="AW279" s="397"/>
      <c r="AX279" s="397"/>
      <c r="AY279" s="397"/>
      <c r="AZ279" s="397"/>
      <c r="BA279" s="397"/>
      <c r="BB279" s="397"/>
      <c r="BC279" s="397"/>
      <c r="BD279" s="397"/>
      <c r="BE279" s="397"/>
      <c r="BF279" s="397"/>
      <c r="BG279" s="397"/>
      <c r="BH279" s="397"/>
      <c r="BI279" s="397"/>
      <c r="BJ279" s="397"/>
      <c r="BK279" s="397"/>
      <c r="BL279" s="397"/>
      <c r="BM279" s="397"/>
      <c r="BN279" s="397"/>
      <c r="BO279" s="397"/>
      <c r="BP279" s="397"/>
      <c r="BQ279" s="397"/>
      <c r="BR279" s="397"/>
      <c r="BS279" s="397"/>
      <c r="BT279" s="397"/>
      <c r="BU279" s="397"/>
      <c r="BV279" s="397"/>
      <c r="BW279" s="397"/>
      <c r="BX279" s="397"/>
      <c r="BY279" s="397"/>
      <c r="BZ279" s="397"/>
      <c r="CA279" s="397"/>
      <c r="CB279" s="397"/>
      <c r="CC279" s="397"/>
      <c r="CD279" s="397"/>
      <c r="CE279" s="397"/>
      <c r="CF279" s="397"/>
      <c r="CG279" s="397"/>
      <c r="CH279" s="397"/>
      <c r="CI279" s="397"/>
      <c r="CJ279" s="397"/>
      <c r="CK279" s="397"/>
      <c r="CL279" s="397"/>
      <c r="CM279" s="397"/>
      <c r="CN279" s="397"/>
      <c r="CO279" s="397"/>
      <c r="CP279" s="397"/>
      <c r="CQ279" s="397"/>
    </row>
    <row r="280" spans="1:95" s="177" customFormat="1" x14ac:dyDescent="0.2">
      <c r="A280" s="543"/>
      <c r="B280" s="444" t="s">
        <v>74</v>
      </c>
      <c r="C280" s="176">
        <v>42.37</v>
      </c>
      <c r="D280" s="176">
        <v>42.37</v>
      </c>
      <c r="E280" s="176">
        <v>42.37</v>
      </c>
      <c r="F280" s="176">
        <f>F449</f>
        <v>0</v>
      </c>
      <c r="G280" s="176">
        <f>G449</f>
        <v>0</v>
      </c>
      <c r="H280" s="497">
        <f>H449</f>
        <v>0</v>
      </c>
      <c r="I280" s="497">
        <f>I449</f>
        <v>0</v>
      </c>
      <c r="J280" s="497">
        <f>J449</f>
        <v>0</v>
      </c>
      <c r="K280" s="176"/>
      <c r="L280" s="176"/>
      <c r="M280" s="176"/>
      <c r="N280" s="176"/>
      <c r="O280" s="176"/>
      <c r="P280" s="176"/>
      <c r="Q280" s="176"/>
      <c r="R280" s="176"/>
      <c r="S280" s="176"/>
      <c r="T280" s="497"/>
      <c r="U280" s="497"/>
      <c r="V280" s="497"/>
      <c r="W280" s="176"/>
      <c r="X280" s="176"/>
      <c r="Y280" s="176"/>
      <c r="Z280" s="176"/>
      <c r="AA280" s="176"/>
      <c r="AB280" s="176"/>
      <c r="AC280" s="176"/>
      <c r="AD280" s="176"/>
      <c r="AE280" s="398"/>
      <c r="AF280" s="398"/>
      <c r="AG280" s="398"/>
      <c r="AH280" s="398"/>
      <c r="AI280" s="398"/>
      <c r="AJ280" s="398"/>
      <c r="AK280" s="398"/>
      <c r="AL280" s="398"/>
      <c r="AM280" s="398"/>
      <c r="AN280" s="398"/>
      <c r="AO280" s="398"/>
      <c r="AP280" s="398"/>
      <c r="AQ280" s="398"/>
      <c r="AR280" s="398"/>
      <c r="AS280" s="398"/>
      <c r="AT280" s="398"/>
      <c r="AU280" s="398"/>
      <c r="AV280" s="398"/>
      <c r="AW280" s="398"/>
      <c r="AX280" s="398"/>
      <c r="AY280" s="398"/>
      <c r="AZ280" s="398"/>
      <c r="BA280" s="398"/>
      <c r="BB280" s="398"/>
      <c r="BC280" s="398"/>
      <c r="BD280" s="398"/>
      <c r="BE280" s="398"/>
      <c r="BF280" s="398"/>
      <c r="BG280" s="398"/>
      <c r="BH280" s="398"/>
      <c r="BI280" s="398"/>
      <c r="BJ280" s="398"/>
      <c r="BK280" s="398"/>
      <c r="BL280" s="398"/>
      <c r="BM280" s="398"/>
      <c r="BN280" s="398"/>
      <c r="BO280" s="398"/>
      <c r="BP280" s="398"/>
      <c r="BQ280" s="398"/>
      <c r="BR280" s="398"/>
      <c r="BS280" s="398"/>
      <c r="BT280" s="398"/>
      <c r="BU280" s="398"/>
      <c r="BV280" s="398"/>
      <c r="BW280" s="398"/>
      <c r="BX280" s="398"/>
      <c r="BY280" s="398"/>
      <c r="BZ280" s="398"/>
      <c r="CA280" s="398"/>
      <c r="CB280" s="398"/>
      <c r="CC280" s="398"/>
      <c r="CD280" s="398"/>
      <c r="CE280" s="398"/>
      <c r="CF280" s="398"/>
      <c r="CG280" s="398"/>
      <c r="CH280" s="398"/>
      <c r="CI280" s="398"/>
      <c r="CJ280" s="398"/>
      <c r="CK280" s="398"/>
      <c r="CL280" s="398"/>
      <c r="CM280" s="398"/>
      <c r="CN280" s="398"/>
      <c r="CO280" s="398"/>
      <c r="CP280" s="398"/>
      <c r="CQ280" s="398"/>
    </row>
    <row r="281" spans="1:95" s="185" customFormat="1" x14ac:dyDescent="0.2">
      <c r="A281" s="543"/>
      <c r="B281" s="445" t="s">
        <v>75</v>
      </c>
      <c r="C281" s="4">
        <f t="shared" ref="C281:J281" si="65">C278*C280</f>
        <v>0</v>
      </c>
      <c r="D281" s="4">
        <f t="shared" si="65"/>
        <v>0</v>
      </c>
      <c r="E281" s="4">
        <f t="shared" si="65"/>
        <v>0</v>
      </c>
      <c r="F281" s="4">
        <f t="shared" si="65"/>
        <v>0</v>
      </c>
      <c r="G281" s="4">
        <f t="shared" si="65"/>
        <v>0</v>
      </c>
      <c r="H281" s="4">
        <f t="shared" si="65"/>
        <v>0</v>
      </c>
      <c r="I281" s="4">
        <f t="shared" si="65"/>
        <v>0</v>
      </c>
      <c r="J281" s="4">
        <f t="shared" si="65"/>
        <v>0</v>
      </c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3"/>
      <c r="AF281" s="43"/>
      <c r="AG281" s="43"/>
      <c r="AH281" s="43"/>
      <c r="AI281" s="43"/>
      <c r="AJ281" s="43"/>
      <c r="AK281" s="43"/>
      <c r="AL281" s="43"/>
      <c r="AM281" s="43"/>
      <c r="AN281" s="43"/>
      <c r="AO281" s="43"/>
      <c r="AP281" s="43"/>
      <c r="AQ281" s="43"/>
      <c r="AR281" s="43"/>
      <c r="AS281" s="43"/>
      <c r="AT281" s="43"/>
      <c r="AU281" s="43"/>
      <c r="AV281" s="43"/>
      <c r="AW281" s="43"/>
      <c r="AX281" s="43"/>
      <c r="AY281" s="43"/>
      <c r="AZ281" s="43"/>
      <c r="BA281" s="43"/>
      <c r="BB281" s="43"/>
      <c r="BC281" s="43"/>
      <c r="BD281" s="43"/>
      <c r="BE281" s="43"/>
      <c r="BF281" s="43"/>
      <c r="BG281" s="43"/>
      <c r="BH281" s="43"/>
      <c r="BI281" s="43"/>
      <c r="BJ281" s="43"/>
      <c r="BK281" s="43"/>
      <c r="BL281" s="43"/>
      <c r="BM281" s="43"/>
      <c r="BN281" s="43"/>
      <c r="BO281" s="43"/>
      <c r="BP281" s="43"/>
      <c r="BQ281" s="43"/>
      <c r="BR281" s="43"/>
      <c r="BS281" s="43"/>
      <c r="BT281" s="43"/>
      <c r="BU281" s="43"/>
      <c r="BV281" s="43"/>
      <c r="BW281" s="43"/>
      <c r="BX281" s="43"/>
      <c r="BY281" s="43"/>
      <c r="BZ281" s="43"/>
      <c r="CA281" s="43"/>
      <c r="CB281" s="43"/>
      <c r="CC281" s="43"/>
      <c r="CD281" s="43"/>
      <c r="CE281" s="43"/>
      <c r="CF281" s="43"/>
      <c r="CG281" s="43"/>
      <c r="CH281" s="43"/>
      <c r="CI281" s="43"/>
      <c r="CJ281" s="43"/>
      <c r="CK281" s="43"/>
      <c r="CL281" s="43"/>
      <c r="CM281" s="43"/>
      <c r="CN281" s="43"/>
      <c r="CO281" s="43"/>
      <c r="CP281" s="43"/>
      <c r="CQ281" s="43"/>
    </row>
    <row r="282" spans="1:95" s="31" customFormat="1" x14ac:dyDescent="0.2">
      <c r="A282" s="543"/>
      <c r="B282" s="446" t="s">
        <v>24</v>
      </c>
      <c r="C282" s="182">
        <v>2.71</v>
      </c>
      <c r="D282" s="182">
        <v>2.71</v>
      </c>
      <c r="E282" s="182">
        <v>2.71</v>
      </c>
      <c r="F282" s="182">
        <f>F451</f>
        <v>0</v>
      </c>
      <c r="G282" s="182">
        <f>G451</f>
        <v>0</v>
      </c>
      <c r="H282" s="182">
        <f>H451</f>
        <v>0</v>
      </c>
      <c r="I282" s="182">
        <f>I451</f>
        <v>0</v>
      </c>
      <c r="J282" s="182">
        <f>J451</f>
        <v>0</v>
      </c>
      <c r="K282" s="182"/>
      <c r="L282" s="182"/>
      <c r="M282" s="182"/>
      <c r="N282" s="182"/>
      <c r="O282" s="182"/>
      <c r="P282" s="182"/>
      <c r="Q282" s="182"/>
      <c r="R282" s="182"/>
      <c r="S282" s="182"/>
      <c r="T282" s="182"/>
      <c r="U282" s="182"/>
      <c r="V282" s="182"/>
      <c r="W282" s="182"/>
      <c r="X282" s="182"/>
      <c r="Y282" s="182"/>
      <c r="Z282" s="182"/>
      <c r="AA282" s="182"/>
      <c r="AB282" s="182"/>
      <c r="AC282" s="182"/>
      <c r="AD282" s="182"/>
    </row>
    <row r="283" spans="1:95" s="180" customFormat="1" x14ac:dyDescent="0.2">
      <c r="A283" s="543"/>
      <c r="B283" s="447" t="s">
        <v>25</v>
      </c>
      <c r="C283" s="179">
        <f t="shared" ref="C283:J283" si="66">C282*C264</f>
        <v>0</v>
      </c>
      <c r="D283" s="179">
        <f t="shared" si="66"/>
        <v>0</v>
      </c>
      <c r="E283" s="179">
        <f t="shared" si="66"/>
        <v>0</v>
      </c>
      <c r="F283" s="179">
        <f t="shared" si="66"/>
        <v>0</v>
      </c>
      <c r="G283" s="179">
        <f t="shared" si="66"/>
        <v>0</v>
      </c>
      <c r="H283" s="179">
        <f t="shared" si="66"/>
        <v>0</v>
      </c>
      <c r="I283" s="179">
        <f t="shared" si="66"/>
        <v>0</v>
      </c>
      <c r="J283" s="179">
        <f t="shared" si="66"/>
        <v>0</v>
      </c>
      <c r="K283" s="179"/>
      <c r="L283" s="179"/>
      <c r="M283" s="179"/>
      <c r="N283" s="179"/>
      <c r="O283" s="179"/>
      <c r="P283" s="179"/>
      <c r="Q283" s="179"/>
      <c r="R283" s="179"/>
      <c r="S283" s="179"/>
      <c r="T283" s="179"/>
      <c r="U283" s="179"/>
      <c r="V283" s="179"/>
      <c r="W283" s="179"/>
      <c r="X283" s="179"/>
      <c r="Y283" s="179"/>
      <c r="Z283" s="179"/>
      <c r="AA283" s="179"/>
      <c r="AB283" s="179"/>
      <c r="AC283" s="179"/>
      <c r="AD283" s="179"/>
    </row>
    <row r="284" spans="1:95" s="31" customFormat="1" x14ac:dyDescent="0.2">
      <c r="A284" s="543"/>
      <c r="B284" s="448" t="s">
        <v>7</v>
      </c>
      <c r="C284" s="3">
        <v>5.44</v>
      </c>
      <c r="D284" s="3">
        <v>5.44</v>
      </c>
      <c r="E284" s="3">
        <v>5.44</v>
      </c>
      <c r="F284" s="3">
        <f>F453</f>
        <v>0</v>
      </c>
      <c r="G284" s="3">
        <f>G453</f>
        <v>0</v>
      </c>
      <c r="H284" s="3">
        <f>H453</f>
        <v>0</v>
      </c>
      <c r="I284" s="3">
        <f>I453</f>
        <v>0</v>
      </c>
      <c r="J284" s="3">
        <f>J453</f>
        <v>0</v>
      </c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 spans="1:95" s="180" customFormat="1" x14ac:dyDescent="0.2">
      <c r="A285" s="543"/>
      <c r="B285" s="447" t="s">
        <v>10</v>
      </c>
      <c r="C285" s="179">
        <f t="shared" ref="C285:J285" si="67">C284*C264</f>
        <v>0</v>
      </c>
      <c r="D285" s="179">
        <f t="shared" si="67"/>
        <v>0</v>
      </c>
      <c r="E285" s="179">
        <f t="shared" si="67"/>
        <v>0</v>
      </c>
      <c r="F285" s="179">
        <f t="shared" si="67"/>
        <v>0</v>
      </c>
      <c r="G285" s="179">
        <f t="shared" si="67"/>
        <v>0</v>
      </c>
      <c r="H285" s="179">
        <f t="shared" si="67"/>
        <v>0</v>
      </c>
      <c r="I285" s="179">
        <f t="shared" si="67"/>
        <v>0</v>
      </c>
      <c r="J285" s="179">
        <f t="shared" si="67"/>
        <v>0</v>
      </c>
      <c r="K285" s="179"/>
      <c r="L285" s="179"/>
      <c r="M285" s="179"/>
      <c r="N285" s="179"/>
      <c r="O285" s="179"/>
      <c r="P285" s="179"/>
      <c r="Q285" s="179"/>
      <c r="R285" s="179"/>
      <c r="S285" s="179"/>
      <c r="T285" s="179"/>
      <c r="U285" s="179"/>
      <c r="V285" s="179"/>
      <c r="W285" s="179"/>
      <c r="X285" s="179"/>
      <c r="Y285" s="179"/>
      <c r="Z285" s="179"/>
      <c r="AA285" s="179"/>
      <c r="AB285" s="179"/>
      <c r="AC285" s="179"/>
      <c r="AD285" s="179"/>
    </row>
    <row r="286" spans="1:95" s="31" customFormat="1" x14ac:dyDescent="0.2">
      <c r="A286" s="543"/>
      <c r="B286" s="448" t="s">
        <v>8</v>
      </c>
      <c r="C286" s="3">
        <v>10.31</v>
      </c>
      <c r="D286" s="3">
        <v>10.31</v>
      </c>
      <c r="E286" s="3">
        <v>10.31</v>
      </c>
      <c r="F286" s="3">
        <f>F455</f>
        <v>0</v>
      </c>
      <c r="G286" s="3">
        <f>G455</f>
        <v>0</v>
      </c>
      <c r="H286" s="3">
        <f>H455</f>
        <v>0</v>
      </c>
      <c r="I286" s="3">
        <f>I455</f>
        <v>0</v>
      </c>
      <c r="J286" s="3">
        <f>J455</f>
        <v>0</v>
      </c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 spans="1:95" s="180" customFormat="1" x14ac:dyDescent="0.2">
      <c r="A287" s="543"/>
      <c r="B287" s="447" t="s">
        <v>2</v>
      </c>
      <c r="C287" s="179">
        <f t="shared" ref="C287:I287" si="68">C286*MAX(C270:C271)</f>
        <v>0</v>
      </c>
      <c r="D287" s="179">
        <f t="shared" si="68"/>
        <v>0</v>
      </c>
      <c r="E287" s="179">
        <f t="shared" si="68"/>
        <v>0</v>
      </c>
      <c r="F287" s="179">
        <f t="shared" si="68"/>
        <v>0</v>
      </c>
      <c r="G287" s="179">
        <f t="shared" si="68"/>
        <v>0</v>
      </c>
      <c r="H287" s="179">
        <f t="shared" si="68"/>
        <v>0</v>
      </c>
      <c r="I287" s="179">
        <f t="shared" si="68"/>
        <v>0</v>
      </c>
      <c r="J287" s="179">
        <f>J286*MAX(J270:J271)</f>
        <v>0</v>
      </c>
      <c r="K287" s="179"/>
      <c r="L287" s="179"/>
      <c r="M287" s="179"/>
      <c r="N287" s="179"/>
      <c r="O287" s="179"/>
      <c r="P287" s="179"/>
      <c r="Q287" s="179"/>
      <c r="R287" s="179"/>
      <c r="S287" s="179"/>
      <c r="T287" s="179"/>
      <c r="U287" s="179"/>
      <c r="V287" s="179"/>
      <c r="W287" s="179"/>
      <c r="X287" s="179"/>
      <c r="Y287" s="179"/>
      <c r="Z287" s="179"/>
      <c r="AA287" s="179"/>
      <c r="AB287" s="179"/>
      <c r="AC287" s="179"/>
      <c r="AD287" s="179"/>
    </row>
    <row r="288" spans="1:95" s="1" customFormat="1" x14ac:dyDescent="0.2">
      <c r="A288" s="543"/>
      <c r="B288" s="537" t="s">
        <v>163</v>
      </c>
      <c r="C288" s="525"/>
    </row>
    <row r="289" spans="1:95" s="1" customFormat="1" x14ac:dyDescent="0.2">
      <c r="A289" s="543"/>
      <c r="B289" s="537" t="s">
        <v>164</v>
      </c>
      <c r="C289" s="525"/>
    </row>
    <row r="290" spans="1:95" s="1" customFormat="1" x14ac:dyDescent="0.2">
      <c r="A290" s="543"/>
      <c r="B290" s="537" t="s">
        <v>166</v>
      </c>
      <c r="C290" s="525"/>
      <c r="J290" s="1">
        <v>10.07</v>
      </c>
    </row>
    <row r="291" spans="1:95" s="211" customFormat="1" ht="13.5" thickBot="1" x14ac:dyDescent="0.25">
      <c r="A291" s="543"/>
      <c r="B291" s="538" t="s">
        <v>165</v>
      </c>
      <c r="C291" s="526"/>
      <c r="D291" s="210"/>
      <c r="E291" s="210"/>
      <c r="F291" s="210"/>
      <c r="G291" s="210"/>
      <c r="H291" s="210"/>
      <c r="I291" s="210"/>
      <c r="J291" s="210">
        <f>J288*J289*J290</f>
        <v>0</v>
      </c>
      <c r="K291" s="210"/>
      <c r="L291" s="210"/>
      <c r="M291" s="210"/>
      <c r="N291" s="210"/>
      <c r="O291" s="210"/>
      <c r="P291" s="210"/>
      <c r="Q291" s="210"/>
      <c r="R291" s="210"/>
      <c r="S291" s="210"/>
      <c r="T291" s="210"/>
      <c r="U291" s="210"/>
      <c r="V291" s="210"/>
      <c r="W291" s="210"/>
      <c r="X291" s="210"/>
      <c r="Y291" s="210"/>
      <c r="Z291" s="210"/>
      <c r="AA291" s="210"/>
      <c r="AB291" s="210"/>
      <c r="AC291" s="210"/>
      <c r="AD291" s="210"/>
    </row>
    <row r="292" spans="1:95" s="31" customFormat="1" x14ac:dyDescent="0.2">
      <c r="A292" s="543"/>
      <c r="B292" s="446" t="s">
        <v>29</v>
      </c>
      <c r="C292" s="115">
        <v>0.13789999999999999</v>
      </c>
      <c r="D292" s="115">
        <v>0.13789999999999999</v>
      </c>
      <c r="E292" s="115">
        <v>0.13789999999999999</v>
      </c>
      <c r="F292" s="115" t="e">
        <f>F461</f>
        <v>#REF!</v>
      </c>
      <c r="G292" s="115" t="e">
        <f>G461</f>
        <v>#REF!</v>
      </c>
      <c r="H292" s="66"/>
      <c r="I292" s="66"/>
      <c r="J292" s="66"/>
      <c r="K292" s="115"/>
      <c r="L292" s="115"/>
      <c r="M292" s="115"/>
      <c r="N292" s="115"/>
      <c r="O292" s="115"/>
      <c r="P292" s="115"/>
      <c r="Q292" s="115"/>
      <c r="R292" s="115"/>
      <c r="S292" s="115"/>
      <c r="T292" s="66"/>
      <c r="U292" s="66"/>
      <c r="V292" s="66"/>
      <c r="W292" s="115"/>
      <c r="X292" s="115"/>
      <c r="Y292" s="115"/>
      <c r="Z292" s="115"/>
      <c r="AA292" s="115"/>
      <c r="AB292" s="115"/>
      <c r="AC292" s="115"/>
      <c r="AD292" s="115"/>
    </row>
    <row r="293" spans="1:95" s="34" customFormat="1" x14ac:dyDescent="0.2">
      <c r="A293" s="543"/>
      <c r="B293" s="449" t="s">
        <v>60</v>
      </c>
      <c r="C293" s="14">
        <f>C292*C265</f>
        <v>0</v>
      </c>
      <c r="D293" s="14">
        <f>D292*D265</f>
        <v>0</v>
      </c>
      <c r="E293" s="14">
        <f>E292*E265</f>
        <v>0</v>
      </c>
      <c r="F293" s="14" t="e">
        <f>F292*F265</f>
        <v>#REF!</v>
      </c>
      <c r="G293" s="14" t="e">
        <f>G292*G265</f>
        <v>#REF!</v>
      </c>
      <c r="H293" s="119"/>
      <c r="I293" s="119"/>
      <c r="J293" s="119"/>
      <c r="K293" s="14"/>
      <c r="L293" s="14"/>
      <c r="M293" s="14"/>
      <c r="N293" s="14"/>
      <c r="O293" s="14"/>
      <c r="P293" s="14"/>
      <c r="Q293" s="14"/>
      <c r="R293" s="14"/>
      <c r="S293" s="14"/>
      <c r="T293" s="119"/>
      <c r="U293" s="119"/>
      <c r="V293" s="119"/>
      <c r="W293" s="14"/>
      <c r="X293" s="14"/>
      <c r="Y293" s="14"/>
      <c r="Z293" s="14"/>
      <c r="AA293" s="14"/>
      <c r="AB293" s="14"/>
      <c r="AC293" s="14"/>
      <c r="AD293" s="14"/>
    </row>
    <row r="294" spans="1:95" s="31" customFormat="1" x14ac:dyDescent="0.2">
      <c r="A294" s="543"/>
      <c r="B294" s="448" t="s">
        <v>30</v>
      </c>
      <c r="C294" s="117"/>
      <c r="D294" s="117"/>
      <c r="E294" s="117"/>
      <c r="F294" s="117"/>
      <c r="G294" s="117"/>
      <c r="H294" s="115">
        <v>0.19769999999999999</v>
      </c>
      <c r="I294" s="115">
        <v>0.19769999999999999</v>
      </c>
      <c r="J294" s="115">
        <v>0.19769999999999999</v>
      </c>
      <c r="K294" s="117"/>
      <c r="L294" s="117"/>
      <c r="M294" s="117"/>
      <c r="N294" s="117"/>
      <c r="O294" s="117"/>
      <c r="P294" s="117"/>
      <c r="Q294" s="117"/>
      <c r="R294" s="117"/>
      <c r="S294" s="117"/>
      <c r="T294" s="115"/>
      <c r="U294" s="115"/>
      <c r="V294" s="115"/>
      <c r="W294" s="117"/>
      <c r="X294" s="117"/>
      <c r="Y294" s="117"/>
      <c r="Z294" s="117"/>
      <c r="AA294" s="117"/>
      <c r="AB294" s="117"/>
      <c r="AC294" s="117"/>
      <c r="AD294" s="117"/>
    </row>
    <row r="295" spans="1:95" s="35" customFormat="1" x14ac:dyDescent="0.2">
      <c r="A295" s="543"/>
      <c r="B295" s="450" t="s">
        <v>61</v>
      </c>
      <c r="C295" s="118"/>
      <c r="D295" s="118"/>
      <c r="E295" s="118"/>
      <c r="F295" s="118"/>
      <c r="G295" s="118"/>
      <c r="H295" s="33">
        <f>H294*H265</f>
        <v>0</v>
      </c>
      <c r="I295" s="33">
        <f>I294*I265</f>
        <v>0</v>
      </c>
      <c r="J295" s="33">
        <f>J294*J265</f>
        <v>0</v>
      </c>
      <c r="K295" s="118"/>
      <c r="L295" s="118"/>
      <c r="M295" s="118"/>
      <c r="N295" s="118"/>
      <c r="O295" s="118"/>
      <c r="P295" s="118"/>
      <c r="Q295" s="118"/>
      <c r="R295" s="118"/>
      <c r="S295" s="118"/>
      <c r="T295" s="33"/>
      <c r="U295" s="33"/>
      <c r="V295" s="33"/>
      <c r="W295" s="118"/>
      <c r="X295" s="118"/>
      <c r="Y295" s="118"/>
      <c r="Z295" s="118"/>
      <c r="AA295" s="118"/>
      <c r="AB295" s="118"/>
      <c r="AC295" s="118"/>
      <c r="AD295" s="118"/>
    </row>
    <row r="296" spans="1:95" s="31" customFormat="1" x14ac:dyDescent="0.2">
      <c r="A296" s="543"/>
      <c r="B296" s="448" t="s">
        <v>31</v>
      </c>
      <c r="C296" s="115">
        <v>0.32190000000000002</v>
      </c>
      <c r="D296" s="115">
        <v>0.32190000000000002</v>
      </c>
      <c r="E296" s="115">
        <v>0.32190000000000002</v>
      </c>
      <c r="F296" s="115">
        <f>F465</f>
        <v>0</v>
      </c>
      <c r="G296" s="115">
        <f>G465</f>
        <v>0</v>
      </c>
      <c r="H296" s="120"/>
      <c r="I296" s="120"/>
      <c r="J296" s="120"/>
      <c r="K296" s="115"/>
      <c r="L296" s="115"/>
      <c r="M296" s="115"/>
      <c r="N296" s="115"/>
      <c r="O296" s="115"/>
      <c r="P296" s="115"/>
      <c r="Q296" s="115"/>
      <c r="R296" s="115"/>
      <c r="S296" s="115"/>
      <c r="T296" s="120"/>
      <c r="U296" s="120"/>
      <c r="V296" s="120"/>
      <c r="W296" s="115"/>
      <c r="X296" s="115"/>
      <c r="Y296" s="115"/>
      <c r="Z296" s="115"/>
      <c r="AA296" s="115"/>
      <c r="AB296" s="115"/>
      <c r="AC296" s="115"/>
      <c r="AD296" s="115"/>
    </row>
    <row r="297" spans="1:95" s="34" customFormat="1" x14ac:dyDescent="0.2">
      <c r="A297" s="543"/>
      <c r="B297" s="449" t="s">
        <v>62</v>
      </c>
      <c r="C297" s="14">
        <f>C296*C267</f>
        <v>0</v>
      </c>
      <c r="D297" s="14">
        <f>D296*D267</f>
        <v>0</v>
      </c>
      <c r="E297" s="14">
        <f>E296*E267</f>
        <v>0</v>
      </c>
      <c r="F297" s="14">
        <f>F296*F267</f>
        <v>0</v>
      </c>
      <c r="G297" s="14">
        <f>G296*G267</f>
        <v>0</v>
      </c>
      <c r="H297" s="119"/>
      <c r="I297" s="119"/>
      <c r="J297" s="119"/>
      <c r="K297" s="14"/>
      <c r="L297" s="14"/>
      <c r="M297" s="14"/>
      <c r="N297" s="14"/>
      <c r="O297" s="14"/>
      <c r="P297" s="14"/>
      <c r="Q297" s="14"/>
      <c r="R297" s="14"/>
      <c r="S297" s="14"/>
      <c r="T297" s="119"/>
      <c r="U297" s="119"/>
      <c r="V297" s="119"/>
      <c r="W297" s="14"/>
      <c r="X297" s="14"/>
      <c r="Y297" s="14"/>
      <c r="Z297" s="14"/>
      <c r="AA297" s="14"/>
      <c r="AB297" s="14"/>
      <c r="AC297" s="14"/>
      <c r="AD297" s="14"/>
    </row>
    <row r="298" spans="1:95" s="31" customFormat="1" x14ac:dyDescent="0.2">
      <c r="A298" s="543"/>
      <c r="B298" s="448" t="s">
        <v>32</v>
      </c>
      <c r="C298" s="117"/>
      <c r="D298" s="117"/>
      <c r="E298" s="117"/>
      <c r="F298" s="117"/>
      <c r="G298" s="117"/>
      <c r="H298" s="1">
        <v>1.4238</v>
      </c>
      <c r="I298" s="1">
        <v>1.4238</v>
      </c>
      <c r="J298" s="1">
        <v>1.4238</v>
      </c>
      <c r="K298" s="117"/>
      <c r="L298" s="117"/>
      <c r="M298" s="117"/>
      <c r="N298" s="117"/>
      <c r="O298" s="117"/>
      <c r="P298" s="117"/>
      <c r="Q298" s="117"/>
      <c r="R298" s="117"/>
      <c r="S298" s="117"/>
      <c r="T298" s="1"/>
      <c r="U298" s="1"/>
      <c r="V298" s="1"/>
      <c r="W298" s="117"/>
      <c r="X298" s="117"/>
      <c r="Y298" s="117"/>
      <c r="Z298" s="117"/>
      <c r="AA298" s="117"/>
      <c r="AB298" s="117"/>
      <c r="AC298" s="117"/>
      <c r="AD298" s="117"/>
    </row>
    <row r="299" spans="1:95" s="35" customFormat="1" x14ac:dyDescent="0.2">
      <c r="A299" s="543"/>
      <c r="B299" s="450" t="s">
        <v>63</v>
      </c>
      <c r="C299" s="118"/>
      <c r="D299" s="118"/>
      <c r="E299" s="118"/>
      <c r="F299" s="118"/>
      <c r="G299" s="118"/>
      <c r="H299" s="116">
        <f>H298*H267</f>
        <v>0</v>
      </c>
      <c r="I299" s="116">
        <f>I298*I267</f>
        <v>0</v>
      </c>
      <c r="J299" s="116">
        <f>J298*J267</f>
        <v>0</v>
      </c>
      <c r="K299" s="118"/>
      <c r="L299" s="118"/>
      <c r="M299" s="118"/>
      <c r="N299" s="118"/>
      <c r="O299" s="118"/>
      <c r="P299" s="118"/>
      <c r="Q299" s="118"/>
      <c r="R299" s="118"/>
      <c r="S299" s="118"/>
      <c r="T299" s="116"/>
      <c r="U299" s="116"/>
      <c r="V299" s="116"/>
      <c r="W299" s="118"/>
      <c r="X299" s="118"/>
      <c r="Y299" s="118"/>
      <c r="Z299" s="118"/>
      <c r="AA299" s="118"/>
      <c r="AB299" s="118"/>
      <c r="AC299" s="118"/>
      <c r="AD299" s="118"/>
    </row>
    <row r="300" spans="1:95" s="31" customFormat="1" x14ac:dyDescent="0.2">
      <c r="A300" s="543"/>
      <c r="B300" s="448" t="s">
        <v>79</v>
      </c>
      <c r="C300" s="1">
        <v>0.19719999999999999</v>
      </c>
      <c r="D300" s="1">
        <v>0.19719999999999999</v>
      </c>
      <c r="E300" s="1">
        <v>0.19719999999999999</v>
      </c>
      <c r="F300" s="1">
        <f>F469</f>
        <v>0</v>
      </c>
      <c r="G300" s="1">
        <f>G469</f>
        <v>0</v>
      </c>
      <c r="H300" s="120"/>
      <c r="I300" s="120"/>
      <c r="J300" s="120"/>
      <c r="K300" s="1"/>
      <c r="L300" s="1"/>
      <c r="M300" s="1"/>
      <c r="N300" s="1"/>
      <c r="O300" s="1"/>
      <c r="P300" s="1"/>
      <c r="Q300" s="1"/>
      <c r="R300" s="1"/>
      <c r="S300" s="1"/>
      <c r="T300" s="120"/>
      <c r="U300" s="120"/>
      <c r="V300" s="120"/>
      <c r="W300" s="1"/>
      <c r="X300" s="1"/>
      <c r="Y300" s="1"/>
      <c r="Z300" s="1"/>
      <c r="AA300" s="1"/>
      <c r="AB300" s="1"/>
      <c r="AC300" s="1"/>
      <c r="AD300" s="1"/>
    </row>
    <row r="301" spans="1:95" s="34" customFormat="1" x14ac:dyDescent="0.2">
      <c r="A301" s="543"/>
      <c r="B301" s="449" t="s">
        <v>64</v>
      </c>
      <c r="C301" s="14">
        <f>C300*C266</f>
        <v>0</v>
      </c>
      <c r="D301" s="14">
        <f>D300*D266</f>
        <v>0</v>
      </c>
      <c r="E301" s="14">
        <f>E300*E266</f>
        <v>0</v>
      </c>
      <c r="F301" s="14">
        <f>F300*F266</f>
        <v>0</v>
      </c>
      <c r="G301" s="14">
        <f>G300*G266</f>
        <v>0</v>
      </c>
      <c r="H301" s="121"/>
      <c r="I301" s="121"/>
      <c r="J301" s="121"/>
      <c r="K301" s="14"/>
      <c r="L301" s="14"/>
      <c r="M301" s="14"/>
      <c r="N301" s="14"/>
      <c r="O301" s="14"/>
      <c r="P301" s="14"/>
      <c r="Q301" s="14"/>
      <c r="R301" s="14"/>
      <c r="S301" s="14"/>
      <c r="T301" s="121"/>
      <c r="U301" s="121"/>
      <c r="V301" s="121"/>
      <c r="W301" s="14"/>
      <c r="X301" s="14"/>
      <c r="Y301" s="14"/>
      <c r="Z301" s="14"/>
      <c r="AA301" s="14"/>
      <c r="AB301" s="14"/>
      <c r="AC301" s="14"/>
      <c r="AD301" s="14"/>
    </row>
    <row r="302" spans="1:95" s="31" customFormat="1" x14ac:dyDescent="0.2">
      <c r="A302" s="543"/>
      <c r="B302" s="451" t="s">
        <v>33</v>
      </c>
      <c r="C302" s="117"/>
      <c r="D302" s="117"/>
      <c r="E302" s="117"/>
      <c r="F302" s="117"/>
      <c r="G302" s="117"/>
      <c r="H302" s="1">
        <v>0.37009999999999998</v>
      </c>
      <c r="I302" s="1">
        <v>0.37009999999999998</v>
      </c>
      <c r="J302" s="1">
        <v>0.37009999999999998</v>
      </c>
      <c r="K302" s="117"/>
      <c r="L302" s="117"/>
      <c r="M302" s="117"/>
      <c r="N302" s="117"/>
      <c r="O302" s="117"/>
      <c r="P302" s="117"/>
      <c r="Q302" s="117"/>
      <c r="R302" s="117"/>
      <c r="S302" s="117"/>
      <c r="T302" s="1"/>
      <c r="U302" s="1"/>
      <c r="V302" s="1"/>
      <c r="W302" s="117"/>
      <c r="X302" s="117"/>
      <c r="Y302" s="117"/>
      <c r="Z302" s="117"/>
      <c r="AA302" s="117"/>
      <c r="AB302" s="117"/>
      <c r="AC302" s="117"/>
      <c r="AD302" s="117"/>
    </row>
    <row r="303" spans="1:95" s="55" customFormat="1" ht="13.5" thickBot="1" x14ac:dyDescent="0.25">
      <c r="A303" s="543"/>
      <c r="B303" s="452" t="s">
        <v>65</v>
      </c>
      <c r="C303" s="125"/>
      <c r="D303" s="125"/>
      <c r="E303" s="125"/>
      <c r="F303" s="125"/>
      <c r="G303" s="125"/>
      <c r="H303" s="250">
        <f>H302*H266</f>
        <v>0</v>
      </c>
      <c r="I303" s="250">
        <f>I302*I266</f>
        <v>0</v>
      </c>
      <c r="J303" s="250">
        <f>J302*J266</f>
        <v>0</v>
      </c>
      <c r="K303" s="125"/>
      <c r="L303" s="125"/>
      <c r="M303" s="125"/>
      <c r="N303" s="125"/>
      <c r="O303" s="125"/>
      <c r="P303" s="125"/>
      <c r="Q303" s="125"/>
      <c r="R303" s="125"/>
      <c r="S303" s="125"/>
      <c r="T303" s="250"/>
      <c r="U303" s="250"/>
      <c r="V303" s="250"/>
      <c r="W303" s="125"/>
      <c r="X303" s="125"/>
      <c r="Y303" s="125"/>
      <c r="Z303" s="125"/>
      <c r="AA303" s="125"/>
      <c r="AB303" s="125"/>
      <c r="AC303" s="125"/>
      <c r="AD303" s="125"/>
      <c r="AE303" s="35"/>
      <c r="AF303" s="35"/>
      <c r="AG303" s="35"/>
      <c r="AH303" s="35"/>
      <c r="AI303" s="35"/>
      <c r="AJ303" s="35"/>
      <c r="AK303" s="35"/>
      <c r="AL303" s="35"/>
      <c r="AM303" s="35"/>
      <c r="AN303" s="35"/>
      <c r="AO303" s="35"/>
      <c r="AP303" s="35"/>
      <c r="AQ303" s="35"/>
      <c r="AR303" s="35"/>
      <c r="AS303" s="35"/>
      <c r="AT303" s="35"/>
      <c r="AU303" s="35"/>
      <c r="AV303" s="35"/>
      <c r="AW303" s="35"/>
      <c r="AX303" s="35"/>
      <c r="AY303" s="35"/>
      <c r="AZ303" s="35"/>
      <c r="BA303" s="35"/>
      <c r="BB303" s="35"/>
      <c r="BC303" s="35"/>
      <c r="BD303" s="35"/>
      <c r="BE303" s="35"/>
      <c r="BF303" s="35"/>
      <c r="BG303" s="35"/>
      <c r="BH303" s="35"/>
      <c r="BI303" s="35"/>
      <c r="BJ303" s="35"/>
      <c r="BK303" s="35"/>
      <c r="BL303" s="35"/>
      <c r="BM303" s="35"/>
      <c r="BN303" s="35"/>
      <c r="BO303" s="35"/>
      <c r="BP303" s="35"/>
      <c r="BQ303" s="35"/>
      <c r="BR303" s="35"/>
      <c r="BS303" s="35"/>
      <c r="BT303" s="35"/>
      <c r="BU303" s="35"/>
      <c r="BV303" s="35"/>
      <c r="BW303" s="35"/>
      <c r="BX303" s="35"/>
      <c r="BY303" s="35"/>
      <c r="BZ303" s="35"/>
      <c r="CA303" s="35"/>
      <c r="CB303" s="35"/>
      <c r="CC303" s="35"/>
      <c r="CD303" s="35"/>
      <c r="CE303" s="35"/>
      <c r="CF303" s="35"/>
      <c r="CG303" s="35"/>
      <c r="CH303" s="35"/>
      <c r="CI303" s="35"/>
      <c r="CJ303" s="35"/>
      <c r="CK303" s="35"/>
      <c r="CL303" s="35"/>
      <c r="CM303" s="35"/>
      <c r="CN303" s="35"/>
      <c r="CO303" s="35"/>
      <c r="CP303" s="35"/>
      <c r="CQ303" s="35"/>
    </row>
    <row r="304" spans="1:95" s="126" customFormat="1" x14ac:dyDescent="0.2">
      <c r="A304" s="543"/>
      <c r="B304" s="453" t="s">
        <v>104</v>
      </c>
      <c r="C304" s="251"/>
      <c r="D304" s="251"/>
      <c r="E304" s="251"/>
      <c r="F304" s="251"/>
      <c r="G304" s="251"/>
      <c r="H304" s="86"/>
      <c r="I304" s="86"/>
      <c r="J304" s="86"/>
      <c r="K304" s="251"/>
      <c r="L304" s="251"/>
      <c r="M304" s="251"/>
      <c r="N304" s="251"/>
      <c r="O304" s="251"/>
      <c r="P304" s="251"/>
      <c r="Q304" s="251"/>
      <c r="R304" s="251"/>
      <c r="S304" s="251"/>
      <c r="T304" s="86"/>
      <c r="U304" s="86"/>
      <c r="V304" s="86"/>
      <c r="W304" s="251"/>
      <c r="X304" s="251"/>
      <c r="Y304" s="251"/>
      <c r="Z304" s="251"/>
      <c r="AA304" s="251"/>
      <c r="AB304" s="251"/>
      <c r="AC304" s="251"/>
      <c r="AD304" s="251"/>
    </row>
    <row r="305" spans="1:95" s="1" customFormat="1" x14ac:dyDescent="0.2">
      <c r="A305" s="543"/>
      <c r="B305" s="454" t="s">
        <v>105</v>
      </c>
      <c r="C305" s="31"/>
      <c r="D305" s="31"/>
      <c r="E305" s="31"/>
      <c r="F305" s="31"/>
      <c r="G305" s="31"/>
      <c r="H305" s="427">
        <v>5.8900000000000001E-2</v>
      </c>
      <c r="I305" s="427">
        <v>5.8900000000000001E-2</v>
      </c>
      <c r="J305" s="427">
        <v>5.8900000000000001E-2</v>
      </c>
      <c r="K305" s="31"/>
      <c r="L305" s="31"/>
      <c r="M305" s="31"/>
      <c r="N305" s="31"/>
      <c r="O305" s="31"/>
      <c r="P305" s="31"/>
      <c r="Q305" s="31"/>
      <c r="R305" s="31"/>
      <c r="S305" s="31"/>
      <c r="T305" s="427"/>
      <c r="U305" s="427"/>
      <c r="V305" s="427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  <c r="AW305" s="31"/>
      <c r="AX305" s="31"/>
      <c r="AY305" s="31"/>
      <c r="AZ305" s="31"/>
      <c r="BA305" s="31"/>
      <c r="BB305" s="31"/>
      <c r="BC305" s="31"/>
      <c r="BD305" s="31"/>
      <c r="BE305" s="31"/>
      <c r="BF305" s="31"/>
      <c r="BG305" s="31"/>
      <c r="BH305" s="31"/>
      <c r="BI305" s="31"/>
      <c r="BJ305" s="31"/>
      <c r="BK305" s="31"/>
      <c r="BL305" s="31"/>
      <c r="BM305" s="31"/>
      <c r="BN305" s="31"/>
      <c r="BO305" s="31"/>
      <c r="BP305" s="31"/>
      <c r="BQ305" s="31"/>
      <c r="BR305" s="31"/>
      <c r="BS305" s="31"/>
      <c r="BT305" s="31"/>
      <c r="BU305" s="31"/>
      <c r="BV305" s="31"/>
      <c r="BW305" s="31"/>
      <c r="BX305" s="31"/>
      <c r="BY305" s="31"/>
      <c r="BZ305" s="31"/>
      <c r="CA305" s="31"/>
      <c r="CB305" s="31"/>
      <c r="CC305" s="31"/>
      <c r="CD305" s="31"/>
      <c r="CE305" s="31"/>
      <c r="CF305" s="31"/>
      <c r="CG305" s="31"/>
      <c r="CH305" s="31"/>
      <c r="CI305" s="31"/>
      <c r="CJ305" s="31"/>
      <c r="CK305" s="31"/>
      <c r="CL305" s="31"/>
      <c r="CM305" s="31"/>
      <c r="CN305" s="31"/>
      <c r="CO305" s="31"/>
      <c r="CP305" s="31"/>
      <c r="CQ305" s="31"/>
    </row>
    <row r="306" spans="1:95" s="55" customFormat="1" ht="13.5" thickBot="1" x14ac:dyDescent="0.25">
      <c r="A306" s="543"/>
      <c r="B306" s="455" t="s">
        <v>106</v>
      </c>
      <c r="C306" s="125"/>
      <c r="D306" s="125"/>
      <c r="E306" s="125"/>
      <c r="F306" s="125"/>
      <c r="G306" s="125"/>
      <c r="H306" s="54">
        <f>H305*H304</f>
        <v>0</v>
      </c>
      <c r="I306" s="54">
        <f>I304*I305</f>
        <v>0</v>
      </c>
      <c r="J306" s="54">
        <f>J304*J305</f>
        <v>0</v>
      </c>
      <c r="K306" s="125"/>
      <c r="L306" s="125"/>
      <c r="M306" s="125"/>
      <c r="N306" s="125"/>
      <c r="O306" s="125"/>
      <c r="P306" s="125"/>
      <c r="Q306" s="125"/>
      <c r="R306" s="125"/>
      <c r="S306" s="125"/>
      <c r="T306" s="54"/>
      <c r="U306" s="54"/>
      <c r="V306" s="54"/>
      <c r="W306" s="125"/>
      <c r="X306" s="125"/>
      <c r="Y306" s="125"/>
      <c r="Z306" s="125"/>
      <c r="AA306" s="125"/>
      <c r="AB306" s="125"/>
      <c r="AC306" s="125"/>
      <c r="AD306" s="125"/>
      <c r="AE306" s="35"/>
      <c r="AF306" s="35"/>
      <c r="AG306" s="35"/>
      <c r="AH306" s="35"/>
      <c r="AI306" s="35"/>
      <c r="AJ306" s="35"/>
      <c r="AK306" s="35"/>
      <c r="AL306" s="35"/>
      <c r="AM306" s="35"/>
      <c r="AN306" s="35"/>
      <c r="AO306" s="35"/>
      <c r="AP306" s="35"/>
      <c r="AQ306" s="35"/>
      <c r="AR306" s="35"/>
      <c r="AS306" s="35"/>
      <c r="AT306" s="35"/>
      <c r="AU306" s="35"/>
      <c r="AV306" s="35"/>
      <c r="AW306" s="35"/>
      <c r="AX306" s="35"/>
      <c r="AY306" s="35"/>
      <c r="AZ306" s="35"/>
      <c r="BA306" s="35"/>
      <c r="BB306" s="35"/>
      <c r="BC306" s="35"/>
      <c r="BD306" s="35"/>
      <c r="BE306" s="35"/>
      <c r="BF306" s="35"/>
      <c r="BG306" s="35"/>
      <c r="BH306" s="35"/>
      <c r="BI306" s="35"/>
      <c r="BJ306" s="35"/>
      <c r="BK306" s="35"/>
      <c r="BL306" s="35"/>
      <c r="BM306" s="35"/>
      <c r="BN306" s="35"/>
      <c r="BO306" s="35"/>
      <c r="BP306" s="35"/>
      <c r="BQ306" s="35"/>
      <c r="BR306" s="35"/>
      <c r="BS306" s="35"/>
      <c r="BT306" s="35"/>
      <c r="BU306" s="35"/>
      <c r="BV306" s="35"/>
      <c r="BW306" s="35"/>
      <c r="BX306" s="35"/>
      <c r="BY306" s="35"/>
      <c r="BZ306" s="35"/>
      <c r="CA306" s="35"/>
      <c r="CB306" s="35"/>
      <c r="CC306" s="35"/>
      <c r="CD306" s="35"/>
      <c r="CE306" s="35"/>
      <c r="CF306" s="35"/>
      <c r="CG306" s="35"/>
      <c r="CH306" s="35"/>
      <c r="CI306" s="35"/>
      <c r="CJ306" s="35"/>
      <c r="CK306" s="35"/>
      <c r="CL306" s="35"/>
      <c r="CM306" s="35"/>
      <c r="CN306" s="35"/>
      <c r="CO306" s="35"/>
      <c r="CP306" s="35"/>
      <c r="CQ306" s="35"/>
    </row>
    <row r="307" spans="1:95" s="31" customFormat="1" ht="12" customHeight="1" x14ac:dyDescent="0.2">
      <c r="A307" s="543"/>
      <c r="B307" s="448" t="s">
        <v>9</v>
      </c>
      <c r="C307" s="1">
        <v>2.5000000000000001E-2</v>
      </c>
      <c r="D307" s="1">
        <v>2.5000000000000001E-2</v>
      </c>
      <c r="E307" s="1">
        <v>2.5000000000000001E-2</v>
      </c>
      <c r="F307" s="1">
        <f>F476</f>
        <v>0</v>
      </c>
      <c r="G307" s="1">
        <f>G476</f>
        <v>0</v>
      </c>
      <c r="H307" s="1">
        <f>H476</f>
        <v>0</v>
      </c>
      <c r="I307" s="1">
        <f>I476</f>
        <v>0</v>
      </c>
      <c r="J307" s="1">
        <f>J476</f>
        <v>0</v>
      </c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95" s="43" customFormat="1" x14ac:dyDescent="0.2">
      <c r="A308" s="543"/>
      <c r="B308" s="456" t="s">
        <v>11</v>
      </c>
      <c r="C308" s="4">
        <f t="shared" ref="C308:J308" si="69">C307*C268</f>
        <v>0</v>
      </c>
      <c r="D308" s="4">
        <f t="shared" si="69"/>
        <v>0</v>
      </c>
      <c r="E308" s="4">
        <f t="shared" si="69"/>
        <v>0</v>
      </c>
      <c r="F308" s="4">
        <f t="shared" si="69"/>
        <v>0</v>
      </c>
      <c r="G308" s="4">
        <f t="shared" si="69"/>
        <v>0</v>
      </c>
      <c r="H308" s="4">
        <f t="shared" si="69"/>
        <v>0</v>
      </c>
      <c r="I308" s="4">
        <f t="shared" si="69"/>
        <v>0</v>
      </c>
      <c r="J308" s="4">
        <f t="shared" si="69"/>
        <v>0</v>
      </c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1:95" s="31" customFormat="1" x14ac:dyDescent="0.2">
      <c r="A309" s="543"/>
      <c r="B309" s="448" t="s">
        <v>26</v>
      </c>
      <c r="C309" s="49">
        <v>1.9699999999999999E-2</v>
      </c>
      <c r="D309" s="49">
        <v>1.9699999999999999E-2</v>
      </c>
      <c r="E309" s="49">
        <v>1.9699999999999999E-2</v>
      </c>
      <c r="F309" s="49">
        <f>F478</f>
        <v>0</v>
      </c>
      <c r="G309" s="49">
        <f>G478</f>
        <v>0</v>
      </c>
      <c r="H309" s="49">
        <f>H478</f>
        <v>0</v>
      </c>
      <c r="I309" s="49">
        <f>I478</f>
        <v>0</v>
      </c>
      <c r="J309" s="49">
        <f>J478</f>
        <v>0</v>
      </c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  <c r="AB309" s="49"/>
      <c r="AC309" s="49"/>
      <c r="AD309" s="49"/>
    </row>
    <row r="310" spans="1:95" s="191" customFormat="1" x14ac:dyDescent="0.2">
      <c r="A310" s="543"/>
      <c r="B310" s="456" t="s">
        <v>27</v>
      </c>
      <c r="C310" s="129">
        <f t="shared" ref="C310:J310" si="70">C309*C268</f>
        <v>0</v>
      </c>
      <c r="D310" s="129">
        <f t="shared" si="70"/>
        <v>0</v>
      </c>
      <c r="E310" s="129">
        <f t="shared" si="70"/>
        <v>0</v>
      </c>
      <c r="F310" s="129">
        <f t="shared" si="70"/>
        <v>0</v>
      </c>
      <c r="G310" s="129">
        <f t="shared" si="70"/>
        <v>0</v>
      </c>
      <c r="H310" s="129">
        <f t="shared" si="70"/>
        <v>0</v>
      </c>
      <c r="I310" s="129">
        <f t="shared" si="70"/>
        <v>0</v>
      </c>
      <c r="J310" s="129">
        <f t="shared" si="70"/>
        <v>0</v>
      </c>
      <c r="K310" s="129"/>
      <c r="L310" s="129"/>
      <c r="M310" s="129"/>
      <c r="N310" s="129"/>
      <c r="O310" s="129"/>
      <c r="P310" s="129"/>
      <c r="Q310" s="129"/>
      <c r="R310" s="129"/>
      <c r="S310" s="129"/>
      <c r="T310" s="129"/>
      <c r="U310" s="129"/>
      <c r="V310" s="129"/>
      <c r="W310" s="129"/>
      <c r="X310" s="129"/>
      <c r="Y310" s="129"/>
      <c r="Z310" s="129"/>
      <c r="AA310" s="129"/>
      <c r="AB310" s="129"/>
      <c r="AC310" s="129"/>
      <c r="AD310" s="129"/>
    </row>
    <row r="311" spans="1:95" s="43" customFormat="1" x14ac:dyDescent="0.2">
      <c r="A311" s="543"/>
      <c r="B311" s="456" t="s">
        <v>4</v>
      </c>
      <c r="C311" s="93"/>
      <c r="D311" s="93"/>
      <c r="E311" s="93"/>
      <c r="F311" s="93"/>
      <c r="G311" s="93"/>
      <c r="H311" s="93"/>
      <c r="I311" s="93"/>
      <c r="J311" s="93"/>
      <c r="K311" s="93"/>
      <c r="L311" s="93"/>
      <c r="M311" s="93"/>
      <c r="N311" s="93"/>
      <c r="O311" s="93"/>
      <c r="P311" s="93"/>
      <c r="Q311" s="93"/>
      <c r="R311" s="93"/>
      <c r="S311" s="93"/>
      <c r="T311" s="93"/>
      <c r="U311" s="93"/>
      <c r="V311" s="93"/>
      <c r="W311" s="93"/>
      <c r="X311" s="93"/>
      <c r="Y311" s="93"/>
      <c r="Z311" s="93"/>
      <c r="AA311" s="93"/>
      <c r="AB311" s="93"/>
      <c r="AC311" s="93"/>
      <c r="AD311" s="93"/>
    </row>
    <row r="312" spans="1:95" s="46" customFormat="1" ht="13.5" thickBot="1" x14ac:dyDescent="0.25">
      <c r="A312" s="543"/>
      <c r="B312" s="457" t="s">
        <v>34</v>
      </c>
      <c r="C312" s="94"/>
      <c r="D312" s="94"/>
      <c r="E312" s="94"/>
      <c r="F312" s="199"/>
      <c r="G312" s="94"/>
      <c r="H312" s="94"/>
      <c r="I312" s="94"/>
      <c r="J312" s="94"/>
      <c r="K312" s="199"/>
      <c r="L312" s="199"/>
      <c r="M312" s="199"/>
      <c r="N312" s="199"/>
      <c r="O312" s="199"/>
      <c r="P312" s="199"/>
      <c r="Q312" s="199"/>
      <c r="R312" s="199"/>
      <c r="S312" s="199"/>
      <c r="T312" s="94"/>
      <c r="U312" s="94"/>
      <c r="V312" s="94"/>
      <c r="W312" s="199"/>
      <c r="X312" s="199"/>
      <c r="Y312" s="199"/>
      <c r="Z312" s="199"/>
      <c r="AA312" s="199"/>
      <c r="AB312" s="199"/>
      <c r="AC312" s="199"/>
      <c r="AD312" s="199"/>
      <c r="AE312" s="43"/>
      <c r="AF312" s="43"/>
      <c r="AG312" s="43"/>
      <c r="AH312" s="43"/>
      <c r="AI312" s="43"/>
      <c r="AJ312" s="43"/>
      <c r="AK312" s="43"/>
      <c r="AL312" s="43"/>
      <c r="AM312" s="43"/>
      <c r="AN312" s="43"/>
      <c r="AO312" s="43"/>
      <c r="AP312" s="43"/>
      <c r="AQ312" s="43"/>
      <c r="AR312" s="43"/>
      <c r="AS312" s="43"/>
      <c r="AT312" s="43"/>
      <c r="AU312" s="43"/>
      <c r="AV312" s="43"/>
      <c r="AW312" s="43"/>
      <c r="AX312" s="43"/>
      <c r="AY312" s="43"/>
      <c r="AZ312" s="43"/>
      <c r="BA312" s="43"/>
      <c r="BB312" s="43"/>
      <c r="BC312" s="43"/>
      <c r="BD312" s="43"/>
      <c r="BE312" s="43"/>
      <c r="BF312" s="43"/>
      <c r="BG312" s="43"/>
      <c r="BH312" s="43"/>
      <c r="BI312" s="43"/>
      <c r="BJ312" s="43"/>
      <c r="BK312" s="43"/>
      <c r="BL312" s="43"/>
      <c r="BM312" s="43"/>
      <c r="BN312" s="43"/>
      <c r="BO312" s="43"/>
      <c r="BP312" s="43"/>
      <c r="BQ312" s="43"/>
      <c r="BR312" s="43"/>
      <c r="BS312" s="43"/>
      <c r="BT312" s="43"/>
      <c r="BU312" s="43"/>
      <c r="BV312" s="43"/>
      <c r="BW312" s="43"/>
      <c r="BX312" s="43"/>
      <c r="BY312" s="43"/>
      <c r="BZ312" s="43"/>
      <c r="CA312" s="43"/>
      <c r="CB312" s="43"/>
      <c r="CC312" s="43"/>
      <c r="CD312" s="43"/>
      <c r="CE312" s="43"/>
      <c r="CF312" s="43"/>
      <c r="CG312" s="43"/>
      <c r="CH312" s="43"/>
      <c r="CI312" s="43"/>
      <c r="CJ312" s="43"/>
      <c r="CK312" s="43"/>
      <c r="CL312" s="43"/>
      <c r="CM312" s="43"/>
      <c r="CN312" s="43"/>
      <c r="CO312" s="43"/>
      <c r="CP312" s="43"/>
      <c r="CQ312" s="43"/>
    </row>
    <row r="313" spans="1:95" s="48" customFormat="1" ht="13.5" thickBot="1" x14ac:dyDescent="0.25">
      <c r="A313" s="543"/>
      <c r="B313" s="458" t="s">
        <v>51</v>
      </c>
      <c r="C313" s="74"/>
      <c r="D313" s="74"/>
      <c r="E313" s="74"/>
      <c r="F313" s="74"/>
      <c r="G313" s="74"/>
      <c r="H313" s="74"/>
      <c r="I313" s="74"/>
      <c r="J313" s="74"/>
      <c r="K313" s="74"/>
      <c r="L313" s="74"/>
      <c r="M313" s="74"/>
      <c r="N313" s="74"/>
      <c r="O313" s="74"/>
      <c r="P313" s="74"/>
      <c r="Q313" s="74"/>
      <c r="R313" s="74"/>
      <c r="S313" s="74"/>
      <c r="T313" s="74"/>
      <c r="U313" s="74"/>
      <c r="V313" s="74"/>
      <c r="W313" s="74"/>
      <c r="X313" s="74"/>
      <c r="Y313" s="74"/>
      <c r="Z313" s="74"/>
      <c r="AA313" s="74"/>
      <c r="AB313" s="74"/>
      <c r="AC313" s="74"/>
      <c r="AD313" s="74"/>
    </row>
    <row r="314" spans="1:95" s="38" customFormat="1" ht="13.5" thickBot="1" x14ac:dyDescent="0.25">
      <c r="A314" s="543"/>
      <c r="B314" s="459" t="s">
        <v>59</v>
      </c>
      <c r="C314" s="37" t="e">
        <f t="shared" ref="C314:J314" si="71">C313/C268*100</f>
        <v>#DIV/0!</v>
      </c>
      <c r="D314" s="37" t="e">
        <f t="shared" si="71"/>
        <v>#DIV/0!</v>
      </c>
      <c r="E314" s="37" t="e">
        <f t="shared" si="71"/>
        <v>#DIV/0!</v>
      </c>
      <c r="F314" s="37" t="e">
        <f t="shared" si="71"/>
        <v>#DIV/0!</v>
      </c>
      <c r="G314" s="37" t="e">
        <f t="shared" si="71"/>
        <v>#DIV/0!</v>
      </c>
      <c r="H314" s="37" t="e">
        <f t="shared" si="71"/>
        <v>#DIV/0!</v>
      </c>
      <c r="I314" s="37" t="e">
        <f t="shared" si="71"/>
        <v>#DIV/0!</v>
      </c>
      <c r="J314" s="91" t="e">
        <f t="shared" si="71"/>
        <v>#DIV/0!</v>
      </c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91"/>
      <c r="W314" s="37"/>
      <c r="X314" s="37"/>
      <c r="Y314" s="37"/>
      <c r="Z314" s="37"/>
      <c r="AA314" s="37"/>
      <c r="AB314" s="37"/>
      <c r="AC314" s="37"/>
      <c r="AD314" s="37"/>
      <c r="AE314" s="399"/>
      <c r="AF314" s="399"/>
      <c r="AG314" s="399"/>
      <c r="AH314" s="399"/>
      <c r="AI314" s="399"/>
      <c r="AJ314" s="399"/>
      <c r="AK314" s="399"/>
      <c r="AL314" s="399"/>
      <c r="AM314" s="399"/>
      <c r="AN314" s="399"/>
      <c r="AO314" s="399"/>
      <c r="AP314" s="399"/>
      <c r="AQ314" s="399"/>
      <c r="AR314" s="399"/>
      <c r="AS314" s="399"/>
      <c r="AT314" s="399"/>
      <c r="AU314" s="399"/>
      <c r="AV314" s="399"/>
      <c r="AW314" s="399"/>
      <c r="AX314" s="399"/>
      <c r="AY314" s="399"/>
      <c r="AZ314" s="399"/>
      <c r="BA314" s="399"/>
      <c r="BB314" s="399"/>
      <c r="BC314" s="399"/>
      <c r="BD314" s="399"/>
      <c r="BE314" s="399"/>
      <c r="BF314" s="399"/>
      <c r="BG314" s="399"/>
      <c r="BH314" s="399"/>
      <c r="BI314" s="399"/>
      <c r="BJ314" s="399"/>
      <c r="BK314" s="399"/>
      <c r="BL314" s="399"/>
      <c r="BM314" s="399"/>
      <c r="BN314" s="399"/>
      <c r="BO314" s="399"/>
      <c r="BP314" s="399"/>
      <c r="BQ314" s="399"/>
      <c r="BR314" s="399"/>
      <c r="BS314" s="399"/>
      <c r="BT314" s="399"/>
      <c r="BU314" s="399"/>
      <c r="BV314" s="399"/>
      <c r="BW314" s="399"/>
      <c r="BX314" s="399"/>
      <c r="BY314" s="399"/>
      <c r="BZ314" s="399"/>
      <c r="CA314" s="399"/>
      <c r="CB314" s="399"/>
      <c r="CC314" s="399"/>
      <c r="CD314" s="399"/>
      <c r="CE314" s="399"/>
      <c r="CF314" s="399"/>
      <c r="CG314" s="399"/>
      <c r="CH314" s="399"/>
      <c r="CI314" s="399"/>
      <c r="CJ314" s="399"/>
      <c r="CK314" s="399"/>
      <c r="CL314" s="399"/>
      <c r="CM314" s="399"/>
      <c r="CN314" s="399"/>
      <c r="CO314" s="399"/>
      <c r="CP314" s="399"/>
      <c r="CQ314" s="399"/>
    </row>
    <row r="315" spans="1:95" s="423" customFormat="1" ht="13.5" thickBot="1" x14ac:dyDescent="0.25">
      <c r="A315" s="543"/>
      <c r="B315" s="421" t="s">
        <v>71</v>
      </c>
      <c r="C315" s="422">
        <f t="shared" ref="C315:J315" si="72">SUM(C281,C283,C287,C285,C293,C295,C297,C299,C301,C303,C306,C308,C310,C311,C312)-C313</f>
        <v>0</v>
      </c>
      <c r="D315" s="422">
        <f t="shared" si="72"/>
        <v>0</v>
      </c>
      <c r="E315" s="422">
        <f t="shared" si="72"/>
        <v>0</v>
      </c>
      <c r="F315" s="422" t="e">
        <f t="shared" si="72"/>
        <v>#REF!</v>
      </c>
      <c r="G315" s="422" t="e">
        <f t="shared" si="72"/>
        <v>#REF!</v>
      </c>
      <c r="H315" s="422">
        <f t="shared" si="72"/>
        <v>0</v>
      </c>
      <c r="I315" s="422">
        <f t="shared" si="72"/>
        <v>0</v>
      </c>
      <c r="J315" s="422">
        <f t="shared" si="72"/>
        <v>0</v>
      </c>
      <c r="K315" s="422"/>
      <c r="L315" s="422"/>
      <c r="M315" s="422"/>
      <c r="N315" s="422"/>
      <c r="O315" s="422"/>
      <c r="P315" s="422"/>
      <c r="Q315" s="422"/>
      <c r="R315" s="422"/>
      <c r="S315" s="422"/>
      <c r="T315" s="422"/>
      <c r="U315" s="422"/>
      <c r="V315" s="422"/>
      <c r="W315" s="422"/>
      <c r="X315" s="422"/>
      <c r="Y315" s="422"/>
      <c r="Z315" s="422"/>
      <c r="AA315" s="422"/>
      <c r="AB315" s="422"/>
      <c r="AC315" s="422"/>
      <c r="AD315" s="422"/>
      <c r="AE315" s="103"/>
      <c r="AF315" s="103"/>
      <c r="AG315" s="103"/>
      <c r="AH315" s="103"/>
      <c r="AI315" s="103"/>
      <c r="AJ315" s="103"/>
      <c r="AK315" s="103"/>
      <c r="AL315" s="103"/>
      <c r="AM315" s="103"/>
      <c r="AN315" s="103"/>
      <c r="AO315" s="103"/>
      <c r="AP315" s="103"/>
      <c r="AQ315" s="103"/>
      <c r="AR315" s="103"/>
      <c r="AS315" s="103"/>
      <c r="AT315" s="103"/>
      <c r="AU315" s="103"/>
      <c r="AV315" s="103"/>
      <c r="AW315" s="103"/>
      <c r="AX315" s="103"/>
      <c r="AY315" s="103"/>
      <c r="AZ315" s="103"/>
      <c r="BA315" s="103"/>
      <c r="BB315" s="103"/>
      <c r="BC315" s="103"/>
      <c r="BD315" s="103"/>
      <c r="BE315" s="103"/>
      <c r="BF315" s="103"/>
      <c r="BG315" s="103"/>
      <c r="BH315" s="103"/>
      <c r="BI315" s="103"/>
      <c r="BJ315" s="103"/>
      <c r="BK315" s="103"/>
      <c r="BL315" s="103"/>
      <c r="BM315" s="103"/>
      <c r="BN315" s="103"/>
      <c r="BO315" s="103"/>
      <c r="BP315" s="103"/>
      <c r="BQ315" s="103"/>
      <c r="BR315" s="103"/>
      <c r="BS315" s="103"/>
      <c r="BT315" s="103"/>
      <c r="BU315" s="103"/>
      <c r="BV315" s="103"/>
      <c r="BW315" s="103"/>
      <c r="BX315" s="103"/>
      <c r="BY315" s="103"/>
      <c r="BZ315" s="103"/>
      <c r="CA315" s="103"/>
      <c r="CB315" s="103"/>
      <c r="CC315" s="103"/>
      <c r="CD315" s="103"/>
      <c r="CE315" s="103"/>
      <c r="CF315" s="103"/>
      <c r="CG315" s="103"/>
      <c r="CH315" s="103"/>
      <c r="CI315" s="103"/>
      <c r="CJ315" s="103"/>
      <c r="CK315" s="103"/>
      <c r="CL315" s="103"/>
      <c r="CM315" s="103"/>
      <c r="CN315" s="103"/>
      <c r="CO315" s="103"/>
      <c r="CP315" s="103"/>
      <c r="CQ315" s="103"/>
    </row>
    <row r="316" spans="1:95" s="426" customFormat="1" ht="13.5" thickBot="1" x14ac:dyDescent="0.25">
      <c r="A316" s="544"/>
      <c r="B316" s="424" t="s">
        <v>72</v>
      </c>
      <c r="C316" s="425" t="e">
        <f t="shared" ref="C316" si="73">C315/C313</f>
        <v>#DIV/0!</v>
      </c>
      <c r="D316" s="425" t="e">
        <f t="shared" ref="D316" si="74">D315/D313</f>
        <v>#DIV/0!</v>
      </c>
      <c r="E316" s="425" t="e">
        <f t="shared" ref="E316" si="75">E315/E313</f>
        <v>#DIV/0!</v>
      </c>
      <c r="F316" s="425" t="e">
        <f t="shared" ref="F316" si="76">F315/F313</f>
        <v>#REF!</v>
      </c>
      <c r="G316" s="425" t="e">
        <f t="shared" ref="G316" si="77">G315/G313</f>
        <v>#REF!</v>
      </c>
      <c r="H316" s="425" t="e">
        <f t="shared" ref="H316" si="78">H315/H313</f>
        <v>#DIV/0!</v>
      </c>
      <c r="I316" s="425" t="e">
        <f t="shared" ref="I316" si="79">I315/I313</f>
        <v>#DIV/0!</v>
      </c>
      <c r="J316" s="425" t="e">
        <f>J315/J313</f>
        <v>#DIV/0!</v>
      </c>
      <c r="K316" s="425"/>
      <c r="L316" s="425"/>
      <c r="M316" s="425"/>
      <c r="N316" s="425"/>
      <c r="O316" s="425"/>
      <c r="P316" s="425"/>
      <c r="Q316" s="425"/>
      <c r="R316" s="425"/>
      <c r="S316" s="425"/>
      <c r="T316" s="425"/>
      <c r="U316" s="425"/>
      <c r="V316" s="425"/>
      <c r="W316" s="425"/>
      <c r="X316" s="425"/>
      <c r="Y316" s="425"/>
      <c r="Z316" s="425"/>
      <c r="AA316" s="425"/>
      <c r="AB316" s="425"/>
      <c r="AC316" s="425"/>
      <c r="AD316" s="425"/>
      <c r="AE316" s="400"/>
      <c r="AF316" s="400"/>
      <c r="AG316" s="400"/>
      <c r="AH316" s="400"/>
      <c r="AI316" s="400"/>
      <c r="AJ316" s="400"/>
      <c r="AK316" s="400"/>
      <c r="AL316" s="400"/>
      <c r="AM316" s="400"/>
      <c r="AN316" s="400"/>
      <c r="AO316" s="400"/>
      <c r="AP316" s="400"/>
      <c r="AQ316" s="400"/>
      <c r="AR316" s="400"/>
      <c r="AS316" s="400"/>
      <c r="AT316" s="400"/>
      <c r="AU316" s="400"/>
      <c r="AV316" s="400"/>
      <c r="AW316" s="400"/>
      <c r="AX316" s="400"/>
      <c r="AY316" s="400"/>
      <c r="AZ316" s="400"/>
      <c r="BA316" s="400"/>
      <c r="BB316" s="400"/>
      <c r="BC316" s="400"/>
      <c r="BD316" s="400"/>
      <c r="BE316" s="400"/>
      <c r="BF316" s="400"/>
      <c r="BG316" s="400"/>
      <c r="BH316" s="400"/>
      <c r="BI316" s="400"/>
      <c r="BJ316" s="400"/>
      <c r="BK316" s="400"/>
      <c r="BL316" s="400"/>
      <c r="BM316" s="400"/>
      <c r="BN316" s="400"/>
      <c r="BO316" s="400"/>
      <c r="BP316" s="400"/>
      <c r="BQ316" s="400"/>
      <c r="BR316" s="400"/>
      <c r="BS316" s="400"/>
      <c r="BT316" s="400"/>
      <c r="BU316" s="400"/>
      <c r="BV316" s="400"/>
      <c r="BW316" s="400"/>
      <c r="BX316" s="400"/>
      <c r="BY316" s="400"/>
      <c r="BZ316" s="400"/>
      <c r="CA316" s="400"/>
      <c r="CB316" s="400"/>
      <c r="CC316" s="400"/>
      <c r="CD316" s="400"/>
      <c r="CE316" s="400"/>
      <c r="CF316" s="400"/>
      <c r="CG316" s="400"/>
      <c r="CH316" s="400"/>
      <c r="CI316" s="400"/>
      <c r="CJ316" s="400"/>
      <c r="CK316" s="400"/>
      <c r="CL316" s="400"/>
      <c r="CM316" s="400"/>
      <c r="CN316" s="400"/>
      <c r="CO316" s="400"/>
      <c r="CP316" s="400"/>
      <c r="CQ316" s="400"/>
    </row>
    <row r="317" spans="1:95" s="65" customFormat="1" x14ac:dyDescent="0.2">
      <c r="B317" s="491"/>
    </row>
    <row r="318" spans="1:95" s="64" customFormat="1" ht="13.5" thickBot="1" x14ac:dyDescent="0.25">
      <c r="B318" s="490" t="s">
        <v>172</v>
      </c>
      <c r="AE318" s="65"/>
      <c r="AF318" s="65"/>
      <c r="AG318" s="65"/>
      <c r="AH318" s="65"/>
      <c r="AI318" s="65"/>
      <c r="AJ318" s="65"/>
      <c r="AK318" s="65"/>
      <c r="AL318" s="65"/>
      <c r="AM318" s="65"/>
      <c r="AN318" s="65"/>
      <c r="AO318" s="65"/>
      <c r="AP318" s="65"/>
      <c r="AQ318" s="65"/>
      <c r="AR318" s="65"/>
      <c r="AS318" s="65"/>
      <c r="AT318" s="65"/>
      <c r="AU318" s="65"/>
      <c r="AV318" s="65"/>
      <c r="AW318" s="65"/>
      <c r="AX318" s="65"/>
      <c r="AY318" s="65"/>
      <c r="AZ318" s="65"/>
      <c r="BA318" s="65"/>
      <c r="BB318" s="65"/>
      <c r="BC318" s="65"/>
      <c r="BD318" s="65"/>
      <c r="BE318" s="65"/>
      <c r="BF318" s="65"/>
      <c r="BG318" s="65"/>
      <c r="BH318" s="65"/>
      <c r="BI318" s="65"/>
      <c r="BJ318" s="65"/>
      <c r="BK318" s="65"/>
      <c r="BL318" s="65"/>
      <c r="BM318" s="65"/>
      <c r="BN318" s="65"/>
      <c r="BO318" s="65"/>
      <c r="BP318" s="65"/>
      <c r="BQ318" s="65"/>
      <c r="BR318" s="65"/>
      <c r="BS318" s="65"/>
      <c r="BT318" s="65"/>
      <c r="BU318" s="65"/>
      <c r="BV318" s="65"/>
      <c r="BW318" s="65"/>
      <c r="BX318" s="65"/>
      <c r="BY318" s="65"/>
      <c r="BZ318" s="65"/>
      <c r="CA318" s="65"/>
      <c r="CB318" s="65"/>
      <c r="CC318" s="65"/>
      <c r="CD318" s="65"/>
      <c r="CE318" s="65"/>
      <c r="CF318" s="65"/>
      <c r="CG318" s="65"/>
      <c r="CH318" s="65"/>
      <c r="CI318" s="65"/>
      <c r="CJ318" s="65"/>
      <c r="CK318" s="65"/>
      <c r="CL318" s="65"/>
      <c r="CM318" s="65"/>
      <c r="CN318" s="65"/>
      <c r="CO318" s="65"/>
      <c r="CP318" s="65"/>
      <c r="CQ318" s="65"/>
    </row>
    <row r="319" spans="1:95" s="68" customFormat="1" ht="13.5" customHeight="1" x14ac:dyDescent="0.2">
      <c r="A319" s="557" t="s">
        <v>159</v>
      </c>
      <c r="B319" s="460" t="s">
        <v>56</v>
      </c>
      <c r="AE319" s="127"/>
      <c r="AF319" s="127"/>
      <c r="AG319" s="127"/>
      <c r="AH319" s="127"/>
      <c r="AI319" s="127"/>
      <c r="AJ319" s="127"/>
      <c r="AK319" s="127"/>
      <c r="AL319" s="127"/>
      <c r="AM319" s="127"/>
      <c r="AN319" s="127"/>
      <c r="AO319" s="127"/>
      <c r="AP319" s="127"/>
      <c r="AQ319" s="127"/>
      <c r="AR319" s="127"/>
      <c r="AS319" s="127"/>
      <c r="AT319" s="127"/>
      <c r="AU319" s="127"/>
      <c r="AV319" s="127"/>
      <c r="AW319" s="127"/>
      <c r="AX319" s="127"/>
      <c r="AY319" s="127"/>
      <c r="AZ319" s="127"/>
      <c r="BA319" s="127"/>
      <c r="BB319" s="127"/>
      <c r="BC319" s="127"/>
      <c r="BD319" s="127"/>
      <c r="BE319" s="127"/>
      <c r="BF319" s="127"/>
      <c r="BG319" s="127"/>
      <c r="BH319" s="127"/>
      <c r="BI319" s="127"/>
      <c r="BJ319" s="127"/>
      <c r="BK319" s="127"/>
      <c r="BL319" s="127"/>
      <c r="BM319" s="127"/>
      <c r="BN319" s="127"/>
      <c r="BO319" s="127"/>
      <c r="BP319" s="127"/>
      <c r="BQ319" s="127"/>
      <c r="BR319" s="127"/>
      <c r="BS319" s="127"/>
      <c r="BT319" s="127"/>
      <c r="BU319" s="127"/>
      <c r="BV319" s="127"/>
      <c r="BW319" s="127"/>
      <c r="BX319" s="127"/>
      <c r="BY319" s="127"/>
      <c r="BZ319" s="127"/>
      <c r="CA319" s="127"/>
      <c r="CB319" s="127"/>
      <c r="CC319" s="127"/>
      <c r="CD319" s="127"/>
      <c r="CE319" s="127"/>
      <c r="CF319" s="127"/>
      <c r="CG319" s="127"/>
      <c r="CH319" s="127"/>
      <c r="CI319" s="127"/>
      <c r="CJ319" s="127"/>
      <c r="CK319" s="127"/>
      <c r="CL319" s="127"/>
      <c r="CM319" s="127"/>
      <c r="CN319" s="127"/>
      <c r="CO319" s="127"/>
      <c r="CP319" s="127"/>
      <c r="CQ319" s="127"/>
    </row>
    <row r="320" spans="1:95" s="76" customFormat="1" x14ac:dyDescent="0.2">
      <c r="A320" s="558"/>
      <c r="B320" s="428" t="s">
        <v>55</v>
      </c>
      <c r="C320" s="128"/>
      <c r="D320" s="128"/>
      <c r="E320" s="128"/>
      <c r="F320" s="128"/>
      <c r="G320" s="128"/>
      <c r="H320" s="128"/>
      <c r="I320" s="128"/>
      <c r="J320" s="128"/>
      <c r="K320" s="128"/>
      <c r="L320" s="128"/>
      <c r="M320" s="128"/>
      <c r="N320" s="128"/>
      <c r="O320" s="128"/>
      <c r="P320" s="128"/>
      <c r="Q320" s="128"/>
      <c r="R320" s="128"/>
      <c r="S320" s="128"/>
      <c r="T320" s="128"/>
      <c r="U320" s="128"/>
      <c r="V320" s="128"/>
      <c r="W320" s="128"/>
      <c r="X320" s="128"/>
      <c r="Y320" s="128"/>
      <c r="Z320" s="128"/>
      <c r="AA320" s="128"/>
      <c r="AB320" s="128"/>
      <c r="AC320" s="128"/>
      <c r="AD320" s="128"/>
      <c r="AE320" s="127"/>
      <c r="AF320" s="127"/>
      <c r="AG320" s="127"/>
      <c r="AH320" s="127"/>
      <c r="AI320" s="127"/>
      <c r="AJ320" s="127"/>
      <c r="AK320" s="127"/>
      <c r="AL320" s="127"/>
      <c r="AM320" s="127"/>
      <c r="AN320" s="127"/>
      <c r="AO320" s="127"/>
      <c r="AP320" s="127"/>
      <c r="AQ320" s="127"/>
      <c r="AR320" s="127"/>
      <c r="AS320" s="127"/>
      <c r="AT320" s="127"/>
      <c r="AU320" s="127"/>
      <c r="AV320" s="127"/>
      <c r="AW320" s="127"/>
      <c r="AX320" s="127"/>
      <c r="AY320" s="127"/>
      <c r="AZ320" s="127"/>
      <c r="BA320" s="127"/>
      <c r="BB320" s="127"/>
      <c r="BC320" s="127"/>
      <c r="BD320" s="127"/>
      <c r="BE320" s="127"/>
      <c r="BF320" s="127"/>
      <c r="BG320" s="127"/>
      <c r="BH320" s="127"/>
      <c r="BI320" s="127"/>
      <c r="BJ320" s="127"/>
      <c r="BK320" s="127"/>
      <c r="BL320" s="127"/>
      <c r="BM320" s="127"/>
      <c r="BN320" s="127"/>
      <c r="BO320" s="127"/>
      <c r="BP320" s="127"/>
      <c r="BQ320" s="127"/>
      <c r="BR320" s="127"/>
      <c r="BS320" s="127"/>
      <c r="BT320" s="127"/>
      <c r="BU320" s="127"/>
      <c r="BV320" s="127"/>
      <c r="BW320" s="127"/>
      <c r="BX320" s="127"/>
      <c r="BY320" s="127"/>
      <c r="BZ320" s="127"/>
      <c r="CA320" s="127"/>
      <c r="CB320" s="127"/>
      <c r="CC320" s="127"/>
      <c r="CD320" s="127"/>
      <c r="CE320" s="127"/>
      <c r="CF320" s="127"/>
      <c r="CG320" s="127"/>
      <c r="CH320" s="127"/>
      <c r="CI320" s="127"/>
      <c r="CJ320" s="127"/>
      <c r="CK320" s="127"/>
      <c r="CL320" s="127"/>
      <c r="CM320" s="127"/>
      <c r="CN320" s="127"/>
      <c r="CO320" s="127"/>
      <c r="CP320" s="127"/>
      <c r="CQ320" s="127"/>
    </row>
    <row r="321" spans="1:95" s="77" customFormat="1" ht="12.75" customHeight="1" x14ac:dyDescent="0.2">
      <c r="A321" s="558"/>
      <c r="B321" s="429" t="s">
        <v>14</v>
      </c>
      <c r="C321" s="80"/>
      <c r="D321" s="80"/>
      <c r="E321" s="80"/>
      <c r="F321" s="80"/>
      <c r="G321" s="80"/>
      <c r="H321" s="80"/>
      <c r="I321" s="240"/>
      <c r="J321" s="24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240"/>
      <c r="V321" s="240"/>
      <c r="W321" s="80"/>
      <c r="X321" s="80"/>
      <c r="Y321" s="80"/>
      <c r="Z321" s="80"/>
      <c r="AA321" s="80"/>
      <c r="AB321" s="80"/>
      <c r="AC321" s="80"/>
      <c r="AD321" s="80"/>
      <c r="AE321" s="126"/>
      <c r="AF321" s="126"/>
      <c r="AG321" s="126"/>
      <c r="AH321" s="126"/>
      <c r="AI321" s="126"/>
      <c r="AJ321" s="126"/>
      <c r="AK321" s="126"/>
      <c r="AL321" s="126"/>
      <c r="AM321" s="126"/>
      <c r="AN321" s="126"/>
      <c r="AO321" s="126"/>
      <c r="AP321" s="126"/>
      <c r="AQ321" s="126"/>
      <c r="AR321" s="126"/>
      <c r="AS321" s="126"/>
      <c r="AT321" s="126"/>
      <c r="AU321" s="126"/>
      <c r="AV321" s="126"/>
      <c r="AW321" s="126"/>
      <c r="AX321" s="126"/>
      <c r="AY321" s="126"/>
      <c r="AZ321" s="126"/>
      <c r="BA321" s="126"/>
      <c r="BB321" s="126"/>
      <c r="BC321" s="126"/>
      <c r="BD321" s="126"/>
      <c r="BE321" s="126"/>
      <c r="BF321" s="126"/>
      <c r="BG321" s="126"/>
      <c r="BH321" s="126"/>
      <c r="BI321" s="126"/>
      <c r="BJ321" s="126"/>
      <c r="BK321" s="126"/>
      <c r="BL321" s="126"/>
      <c r="BM321" s="126"/>
      <c r="BN321" s="126"/>
      <c r="BO321" s="126"/>
      <c r="BP321" s="126"/>
      <c r="BQ321" s="126"/>
      <c r="BR321" s="126"/>
      <c r="BS321" s="126"/>
      <c r="BT321" s="126"/>
      <c r="BU321" s="126"/>
      <c r="BV321" s="126"/>
      <c r="BW321" s="126"/>
      <c r="BX321" s="126"/>
      <c r="BY321" s="126"/>
      <c r="BZ321" s="126"/>
      <c r="CA321" s="126"/>
      <c r="CB321" s="126"/>
      <c r="CC321" s="126"/>
      <c r="CD321" s="126"/>
      <c r="CE321" s="126"/>
      <c r="CF321" s="126"/>
      <c r="CG321" s="126"/>
      <c r="CH321" s="126"/>
      <c r="CI321" s="126"/>
      <c r="CJ321" s="126"/>
      <c r="CK321" s="126"/>
      <c r="CL321" s="126"/>
      <c r="CM321" s="126"/>
      <c r="CN321" s="126"/>
      <c r="CO321" s="126"/>
      <c r="CP321" s="126"/>
      <c r="CQ321" s="126"/>
    </row>
    <row r="322" spans="1:95" s="126" customFormat="1" x14ac:dyDescent="0.2">
      <c r="A322" s="558"/>
      <c r="B322" s="430" t="s">
        <v>15</v>
      </c>
      <c r="C322" s="240"/>
      <c r="D322" s="240"/>
      <c r="E322" s="240"/>
      <c r="F322" s="240"/>
      <c r="G322" s="240"/>
      <c r="H322" s="240"/>
      <c r="I322" s="240"/>
      <c r="J322" s="240"/>
      <c r="K322" s="240"/>
      <c r="L322" s="240"/>
      <c r="M322" s="240"/>
      <c r="N322" s="240"/>
      <c r="O322" s="240"/>
      <c r="P322" s="240"/>
      <c r="Q322" s="240"/>
      <c r="R322" s="240"/>
      <c r="S322" s="240"/>
      <c r="T322" s="240"/>
      <c r="U322" s="240"/>
      <c r="V322" s="240"/>
      <c r="W322" s="240"/>
      <c r="X322" s="240"/>
      <c r="Y322" s="240"/>
      <c r="Z322" s="240"/>
      <c r="AA322" s="240"/>
      <c r="AB322" s="240"/>
      <c r="AC322" s="240"/>
      <c r="AD322" s="240"/>
    </row>
    <row r="323" spans="1:95" s="243" customFormat="1" ht="12.75" customHeight="1" x14ac:dyDescent="0.2">
      <c r="A323" s="558"/>
      <c r="B323" s="431" t="s">
        <v>16</v>
      </c>
      <c r="C323" s="239"/>
      <c r="D323" s="239"/>
      <c r="E323" s="239"/>
      <c r="F323" s="239"/>
      <c r="G323" s="239"/>
      <c r="H323" s="239"/>
      <c r="I323" s="239"/>
      <c r="J323" s="239"/>
      <c r="K323" s="239"/>
      <c r="L323" s="239"/>
      <c r="M323" s="239"/>
      <c r="N323" s="239"/>
      <c r="O323" s="239"/>
      <c r="P323" s="239"/>
      <c r="Q323" s="239"/>
      <c r="R323" s="239"/>
      <c r="S323" s="239"/>
      <c r="T323" s="239"/>
      <c r="U323" s="239"/>
      <c r="V323" s="239"/>
      <c r="W323" s="239"/>
      <c r="X323" s="239"/>
      <c r="Y323" s="239"/>
      <c r="Z323" s="239"/>
      <c r="AA323" s="239"/>
      <c r="AB323" s="239"/>
      <c r="AC323" s="239"/>
      <c r="AD323" s="239"/>
      <c r="AE323" s="126"/>
      <c r="AF323" s="126"/>
      <c r="AG323" s="126"/>
      <c r="AH323" s="126"/>
      <c r="AI323" s="126"/>
      <c r="AJ323" s="126"/>
      <c r="AK323" s="126"/>
      <c r="AL323" s="126"/>
      <c r="AM323" s="126"/>
      <c r="AN323" s="126"/>
      <c r="AO323" s="126"/>
      <c r="AP323" s="126"/>
      <c r="AQ323" s="126"/>
      <c r="AR323" s="126"/>
      <c r="AS323" s="126"/>
      <c r="AT323" s="126"/>
      <c r="AU323" s="126"/>
      <c r="AV323" s="126"/>
      <c r="AW323" s="126"/>
      <c r="AX323" s="126"/>
      <c r="AY323" s="126"/>
      <c r="AZ323" s="126"/>
      <c r="BA323" s="126"/>
      <c r="BB323" s="126"/>
      <c r="BC323" s="126"/>
      <c r="BD323" s="126"/>
      <c r="BE323" s="126"/>
      <c r="BF323" s="126"/>
      <c r="BG323" s="126"/>
      <c r="BH323" s="126"/>
      <c r="BI323" s="126"/>
      <c r="BJ323" s="126"/>
      <c r="BK323" s="126"/>
      <c r="BL323" s="126"/>
      <c r="BM323" s="126"/>
      <c r="BN323" s="126"/>
      <c r="BO323" s="126"/>
      <c r="BP323" s="126"/>
      <c r="BQ323" s="126"/>
      <c r="BR323" s="126"/>
      <c r="BS323" s="126"/>
      <c r="BT323" s="126"/>
      <c r="BU323" s="126"/>
      <c r="BV323" s="126"/>
      <c r="BW323" s="126"/>
      <c r="BX323" s="126"/>
      <c r="BY323" s="126"/>
      <c r="BZ323" s="126"/>
      <c r="CA323" s="126"/>
      <c r="CB323" s="126"/>
      <c r="CC323" s="126"/>
      <c r="CD323" s="126"/>
      <c r="CE323" s="126"/>
      <c r="CF323" s="126"/>
      <c r="CG323" s="126"/>
      <c r="CH323" s="126"/>
      <c r="CI323" s="126"/>
      <c r="CJ323" s="126"/>
      <c r="CK323" s="126"/>
      <c r="CL323" s="126"/>
      <c r="CM323" s="126"/>
      <c r="CN323" s="126"/>
      <c r="CO323" s="126"/>
      <c r="CP323" s="126"/>
      <c r="CQ323" s="126"/>
    </row>
    <row r="324" spans="1:95" s="114" customFormat="1" x14ac:dyDescent="0.2">
      <c r="A324" s="558"/>
      <c r="B324" s="432" t="s">
        <v>17</v>
      </c>
      <c r="C324" s="113"/>
      <c r="D324" s="113"/>
      <c r="E324" s="113"/>
      <c r="F324" s="113"/>
      <c r="G324" s="113"/>
      <c r="H324" s="113"/>
      <c r="I324" s="113"/>
      <c r="J324" s="113"/>
      <c r="K324" s="113"/>
      <c r="L324" s="113"/>
      <c r="M324" s="113"/>
      <c r="N324" s="113"/>
      <c r="O324" s="113"/>
      <c r="P324" s="113"/>
      <c r="Q324" s="113"/>
      <c r="R324" s="113"/>
      <c r="S324" s="113"/>
      <c r="T324" s="113"/>
      <c r="U324" s="113"/>
      <c r="V324" s="113"/>
      <c r="W324" s="113"/>
      <c r="X324" s="113"/>
      <c r="Y324" s="113"/>
      <c r="Z324" s="113"/>
      <c r="AA324" s="113"/>
      <c r="AB324" s="113"/>
      <c r="AC324" s="113"/>
      <c r="AD324" s="113"/>
    </row>
    <row r="325" spans="1:95" s="83" customFormat="1" x14ac:dyDescent="0.2">
      <c r="A325" s="558"/>
      <c r="B325" s="433" t="s">
        <v>12</v>
      </c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  <c r="AA325" s="82"/>
      <c r="AB325" s="82"/>
      <c r="AC325" s="82"/>
      <c r="AD325" s="82"/>
      <c r="AE325" s="245"/>
      <c r="AF325" s="245"/>
      <c r="AG325" s="245"/>
      <c r="AH325" s="245"/>
      <c r="AI325" s="245"/>
      <c r="AJ325" s="245"/>
      <c r="AK325" s="245"/>
      <c r="AL325" s="245"/>
      <c r="AM325" s="245"/>
      <c r="AN325" s="245"/>
      <c r="AO325" s="245"/>
      <c r="AP325" s="245"/>
      <c r="AQ325" s="245"/>
      <c r="AR325" s="245"/>
      <c r="AS325" s="245"/>
      <c r="AT325" s="245"/>
      <c r="AU325" s="245"/>
      <c r="AV325" s="245"/>
      <c r="AW325" s="245"/>
      <c r="AX325" s="245"/>
      <c r="AY325" s="245"/>
      <c r="AZ325" s="245"/>
      <c r="BA325" s="245"/>
      <c r="BB325" s="245"/>
      <c r="BC325" s="245"/>
      <c r="BD325" s="245"/>
      <c r="BE325" s="245"/>
      <c r="BF325" s="245"/>
      <c r="BG325" s="245"/>
      <c r="BH325" s="245"/>
      <c r="BI325" s="245"/>
      <c r="BJ325" s="245"/>
      <c r="BK325" s="245"/>
      <c r="BL325" s="245"/>
      <c r="BM325" s="245"/>
      <c r="BN325" s="245"/>
      <c r="BO325" s="245"/>
      <c r="BP325" s="245"/>
      <c r="BQ325" s="245"/>
      <c r="BR325" s="245"/>
      <c r="BS325" s="245"/>
      <c r="BT325" s="245"/>
      <c r="BU325" s="245"/>
      <c r="BV325" s="245"/>
      <c r="BW325" s="245"/>
      <c r="BX325" s="245"/>
      <c r="BY325" s="245"/>
      <c r="BZ325" s="245"/>
      <c r="CA325" s="245"/>
      <c r="CB325" s="245"/>
      <c r="CC325" s="245"/>
      <c r="CD325" s="245"/>
      <c r="CE325" s="245"/>
      <c r="CF325" s="245"/>
      <c r="CG325" s="245"/>
      <c r="CH325" s="245"/>
      <c r="CI325" s="245"/>
      <c r="CJ325" s="245"/>
      <c r="CK325" s="245"/>
      <c r="CL325" s="245"/>
      <c r="CM325" s="245"/>
      <c r="CN325" s="245"/>
      <c r="CO325" s="245"/>
      <c r="CP325" s="245"/>
      <c r="CQ325" s="245"/>
    </row>
    <row r="326" spans="1:95" s="245" customFormat="1" x14ac:dyDescent="0.2">
      <c r="A326" s="558"/>
      <c r="B326" s="434" t="s">
        <v>6</v>
      </c>
      <c r="C326" s="95"/>
      <c r="D326" s="95"/>
      <c r="E326" s="95"/>
      <c r="F326" s="95"/>
      <c r="G326" s="95"/>
      <c r="H326" s="95"/>
      <c r="I326" s="95"/>
      <c r="J326" s="95"/>
      <c r="K326" s="95"/>
      <c r="L326" s="95"/>
      <c r="M326" s="95"/>
      <c r="N326" s="95"/>
      <c r="O326" s="95"/>
      <c r="P326" s="95"/>
      <c r="Q326" s="95"/>
      <c r="R326" s="95"/>
      <c r="S326" s="95"/>
      <c r="T326" s="95"/>
      <c r="U326" s="95"/>
      <c r="V326" s="95"/>
      <c r="W326" s="95"/>
      <c r="X326" s="95"/>
      <c r="Y326" s="95"/>
      <c r="Z326" s="95"/>
      <c r="AA326" s="95"/>
      <c r="AB326" s="95"/>
      <c r="AC326" s="95"/>
      <c r="AD326" s="95"/>
    </row>
    <row r="327" spans="1:95" s="245" customFormat="1" x14ac:dyDescent="0.2">
      <c r="A327" s="558"/>
      <c r="B327" s="435" t="s">
        <v>13</v>
      </c>
      <c r="C327" s="95"/>
      <c r="D327" s="95"/>
      <c r="E327" s="95"/>
      <c r="F327" s="95"/>
      <c r="G327" s="95"/>
      <c r="H327" s="16"/>
      <c r="I327" s="16"/>
      <c r="J327" s="16"/>
      <c r="K327" s="95"/>
      <c r="L327" s="95"/>
      <c r="M327" s="95"/>
      <c r="N327" s="95"/>
      <c r="O327" s="95"/>
      <c r="P327" s="95"/>
      <c r="Q327" s="95"/>
      <c r="R327" s="95"/>
      <c r="S327" s="95"/>
      <c r="T327" s="16"/>
      <c r="U327" s="16"/>
      <c r="V327" s="16"/>
      <c r="W327" s="95"/>
      <c r="X327" s="95"/>
      <c r="Y327" s="95"/>
      <c r="Z327" s="95"/>
      <c r="AA327" s="95"/>
      <c r="AB327" s="95"/>
      <c r="AC327" s="95"/>
      <c r="AD327" s="95"/>
    </row>
    <row r="328" spans="1:95" s="103" customFormat="1" ht="13.5" thickBot="1" x14ac:dyDescent="0.25">
      <c r="A328" s="558"/>
      <c r="B328" s="436" t="s">
        <v>18</v>
      </c>
      <c r="C328" s="104"/>
      <c r="D328" s="104"/>
      <c r="E328" s="104"/>
      <c r="F328" s="104"/>
      <c r="G328" s="104"/>
      <c r="H328" s="248"/>
      <c r="I328" s="248"/>
      <c r="J328" s="248"/>
      <c r="K328" s="104"/>
      <c r="L328" s="104"/>
      <c r="M328" s="104"/>
      <c r="N328" s="104"/>
      <c r="O328" s="104"/>
      <c r="P328" s="104"/>
      <c r="Q328" s="104"/>
      <c r="R328" s="104"/>
      <c r="S328" s="104"/>
      <c r="T328" s="248"/>
      <c r="U328" s="248"/>
      <c r="V328" s="248"/>
      <c r="W328" s="104"/>
      <c r="X328" s="104"/>
      <c r="Y328" s="104"/>
      <c r="Z328" s="104"/>
      <c r="AA328" s="104"/>
      <c r="AB328" s="104"/>
      <c r="AC328" s="104"/>
      <c r="AD328" s="104"/>
    </row>
    <row r="329" spans="1:95" s="28" customFormat="1" x14ac:dyDescent="0.2">
      <c r="A329" s="558"/>
      <c r="B329" s="437" t="s">
        <v>19</v>
      </c>
      <c r="C329" s="96"/>
      <c r="D329" s="96"/>
      <c r="E329" s="96"/>
      <c r="F329" s="96"/>
      <c r="G329" s="96"/>
      <c r="H329" s="96"/>
      <c r="I329" s="96"/>
      <c r="J329" s="96"/>
      <c r="K329" s="96"/>
      <c r="L329" s="96"/>
      <c r="M329" s="96"/>
      <c r="N329" s="96"/>
      <c r="O329" s="96"/>
      <c r="P329" s="96"/>
      <c r="Q329" s="96"/>
      <c r="R329" s="96"/>
      <c r="S329" s="96"/>
      <c r="T329" s="96"/>
      <c r="U329" s="96"/>
      <c r="V329" s="96"/>
      <c r="W329" s="96"/>
      <c r="X329" s="96"/>
      <c r="Y329" s="96"/>
      <c r="Z329" s="96"/>
      <c r="AA329" s="96"/>
      <c r="AB329" s="96"/>
      <c r="AC329" s="96"/>
      <c r="AD329" s="96"/>
      <c r="AE329" s="29"/>
      <c r="AF329" s="29"/>
      <c r="AG329" s="29"/>
      <c r="AH329" s="29"/>
      <c r="AI329" s="29"/>
      <c r="AJ329" s="29"/>
      <c r="AK329" s="29"/>
      <c r="AL329" s="29"/>
      <c r="AM329" s="29"/>
      <c r="AN329" s="29"/>
      <c r="AO329" s="29"/>
      <c r="AP329" s="29"/>
      <c r="AQ329" s="29"/>
      <c r="AR329" s="29"/>
      <c r="AS329" s="29"/>
      <c r="AT329" s="29"/>
      <c r="AU329" s="29"/>
      <c r="AV329" s="29"/>
      <c r="AW329" s="29"/>
      <c r="AX329" s="29"/>
      <c r="AY329" s="29"/>
      <c r="AZ329" s="29"/>
      <c r="BA329" s="29"/>
      <c r="BB329" s="29"/>
      <c r="BC329" s="29"/>
      <c r="BD329" s="29"/>
      <c r="BE329" s="29"/>
      <c r="BF329" s="29"/>
      <c r="BG329" s="29"/>
      <c r="BH329" s="29"/>
      <c r="BI329" s="29"/>
      <c r="BJ329" s="29"/>
      <c r="BK329" s="29"/>
      <c r="BL329" s="29"/>
      <c r="BM329" s="29"/>
      <c r="BN329" s="29"/>
      <c r="BO329" s="29"/>
      <c r="BP329" s="29"/>
      <c r="BQ329" s="29"/>
      <c r="BR329" s="29"/>
      <c r="BS329" s="29"/>
      <c r="BT329" s="29"/>
      <c r="BU329" s="29"/>
      <c r="BV329" s="29"/>
      <c r="BW329" s="29"/>
      <c r="BX329" s="29"/>
      <c r="BY329" s="29"/>
      <c r="BZ329" s="29"/>
      <c r="CA329" s="29"/>
      <c r="CB329" s="29"/>
      <c r="CC329" s="29"/>
      <c r="CD329" s="29"/>
      <c r="CE329" s="29"/>
      <c r="CF329" s="29"/>
      <c r="CG329" s="29"/>
      <c r="CH329" s="29"/>
      <c r="CI329" s="29"/>
      <c r="CJ329" s="29"/>
      <c r="CK329" s="29"/>
      <c r="CL329" s="29"/>
      <c r="CM329" s="29"/>
      <c r="CN329" s="29"/>
      <c r="CO329" s="29"/>
      <c r="CP329" s="29"/>
      <c r="CQ329" s="29"/>
    </row>
    <row r="330" spans="1:95" s="29" customFormat="1" x14ac:dyDescent="0.2">
      <c r="A330" s="558"/>
      <c r="B330" s="438" t="s">
        <v>20</v>
      </c>
      <c r="C330" s="92"/>
      <c r="D330" s="92"/>
      <c r="E330" s="92"/>
      <c r="F330" s="92"/>
      <c r="G330" s="92"/>
      <c r="H330" s="92"/>
      <c r="I330" s="92"/>
      <c r="J330" s="92"/>
      <c r="K330" s="92"/>
      <c r="L330" s="92"/>
      <c r="M330" s="92"/>
      <c r="N330" s="92"/>
      <c r="O330" s="92"/>
      <c r="P330" s="92"/>
      <c r="Q330" s="92"/>
      <c r="R330" s="92"/>
      <c r="S330" s="92"/>
      <c r="T330" s="92"/>
      <c r="U330" s="92"/>
      <c r="V330" s="92"/>
      <c r="W330" s="92"/>
      <c r="X330" s="92"/>
      <c r="Y330" s="92"/>
      <c r="Z330" s="92"/>
      <c r="AA330" s="92"/>
      <c r="AB330" s="92"/>
      <c r="AC330" s="92"/>
      <c r="AD330" s="92"/>
    </row>
    <row r="331" spans="1:95" s="29" customFormat="1" x14ac:dyDescent="0.2">
      <c r="A331" s="558"/>
      <c r="B331" s="439" t="s">
        <v>21</v>
      </c>
      <c r="C331" s="86"/>
      <c r="D331" s="86"/>
      <c r="E331" s="86"/>
      <c r="F331" s="86"/>
      <c r="G331" s="86"/>
      <c r="H331" s="86"/>
      <c r="I331" s="86"/>
      <c r="J331" s="86"/>
      <c r="K331" s="86"/>
      <c r="L331" s="86"/>
      <c r="M331" s="86"/>
      <c r="N331" s="86"/>
      <c r="O331" s="86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  <c r="AA331" s="86"/>
      <c r="AB331" s="86"/>
      <c r="AC331" s="86"/>
      <c r="AD331" s="86"/>
    </row>
    <row r="332" spans="1:95" s="189" customFormat="1" ht="13.5" thickBot="1" x14ac:dyDescent="0.25">
      <c r="A332" s="558"/>
      <c r="B332" s="440" t="s">
        <v>28</v>
      </c>
      <c r="C332" s="187"/>
      <c r="D332" s="187"/>
      <c r="E332" s="187"/>
      <c r="F332" s="187"/>
      <c r="G332" s="187"/>
      <c r="H332" s="495"/>
      <c r="I332" s="495"/>
      <c r="J332" s="495"/>
      <c r="K332" s="187"/>
      <c r="L332" s="187"/>
      <c r="M332" s="187"/>
      <c r="N332" s="187"/>
      <c r="O332" s="187"/>
      <c r="P332" s="187"/>
      <c r="Q332" s="187"/>
      <c r="R332" s="187"/>
      <c r="S332" s="187"/>
      <c r="T332" s="495"/>
      <c r="U332" s="495"/>
      <c r="V332" s="495"/>
      <c r="W332" s="187"/>
      <c r="X332" s="187"/>
      <c r="Y332" s="187"/>
      <c r="Z332" s="187"/>
      <c r="AA332" s="187"/>
      <c r="AB332" s="187"/>
      <c r="AC332" s="187"/>
      <c r="AD332" s="187"/>
      <c r="AE332" s="330"/>
      <c r="AF332" s="330"/>
      <c r="AG332" s="330"/>
      <c r="AH332" s="330"/>
      <c r="AI332" s="330"/>
      <c r="AJ332" s="330"/>
      <c r="AK332" s="330"/>
      <c r="AL332" s="330"/>
      <c r="AM332" s="330"/>
      <c r="AN332" s="330"/>
      <c r="AO332" s="330"/>
      <c r="AP332" s="330"/>
      <c r="AQ332" s="330"/>
      <c r="AR332" s="330"/>
      <c r="AS332" s="330"/>
      <c r="AT332" s="330"/>
      <c r="AU332" s="330"/>
      <c r="AV332" s="330"/>
      <c r="AW332" s="330"/>
      <c r="AX332" s="330"/>
      <c r="AY332" s="330"/>
      <c r="AZ332" s="330"/>
      <c r="BA332" s="330"/>
      <c r="BB332" s="330"/>
      <c r="BC332" s="330"/>
      <c r="BD332" s="330"/>
      <c r="BE332" s="330"/>
      <c r="BF332" s="330"/>
      <c r="BG332" s="330"/>
      <c r="BH332" s="330"/>
      <c r="BI332" s="330"/>
      <c r="BJ332" s="330"/>
      <c r="BK332" s="330"/>
      <c r="BL332" s="330"/>
      <c r="BM332" s="330"/>
      <c r="BN332" s="330"/>
      <c r="BO332" s="489"/>
      <c r="BP332" s="489"/>
      <c r="BQ332" s="489"/>
      <c r="BR332" s="489"/>
      <c r="BS332" s="489"/>
      <c r="BT332" s="489"/>
      <c r="BU332" s="489"/>
      <c r="BV332" s="489"/>
      <c r="BW332" s="489"/>
      <c r="BX332" s="489"/>
      <c r="BY332" s="489"/>
      <c r="BZ332" s="489"/>
      <c r="CA332" s="489"/>
      <c r="CB332" s="489"/>
      <c r="CC332" s="489"/>
      <c r="CD332" s="489"/>
      <c r="CE332" s="489"/>
      <c r="CF332" s="489"/>
      <c r="CG332" s="489"/>
      <c r="CH332" s="489"/>
      <c r="CI332" s="489"/>
      <c r="CJ332" s="489"/>
      <c r="CK332" s="489"/>
      <c r="CL332" s="489"/>
      <c r="CM332" s="489"/>
      <c r="CN332" s="489"/>
      <c r="CO332" s="489"/>
      <c r="CP332" s="489"/>
      <c r="CQ332" s="489"/>
    </row>
    <row r="333" spans="1:95" s="8" customFormat="1" x14ac:dyDescent="0.2">
      <c r="A333" s="558"/>
      <c r="B333" s="441" t="s">
        <v>22</v>
      </c>
      <c r="C333" s="84"/>
      <c r="D333" s="84"/>
      <c r="E333" s="84"/>
      <c r="F333" s="84"/>
      <c r="G333" s="84"/>
      <c r="H333" s="494"/>
      <c r="I333" s="494"/>
      <c r="J333" s="494"/>
      <c r="K333" s="84"/>
      <c r="L333" s="84"/>
      <c r="M333" s="84"/>
      <c r="N333" s="84"/>
      <c r="O333" s="84"/>
      <c r="P333" s="84"/>
      <c r="Q333" s="84"/>
      <c r="R333" s="84"/>
      <c r="S333" s="84"/>
      <c r="T333" s="494"/>
      <c r="U333" s="494"/>
      <c r="V333" s="494"/>
      <c r="W333" s="84"/>
      <c r="X333" s="84"/>
      <c r="Y333" s="84"/>
      <c r="Z333" s="84"/>
      <c r="AA333" s="84"/>
      <c r="AB333" s="84"/>
      <c r="AC333" s="84"/>
      <c r="AD333" s="84"/>
      <c r="AE333" s="396"/>
      <c r="AF333" s="396"/>
      <c r="AG333" s="396"/>
      <c r="AH333" s="396"/>
      <c r="AI333" s="396"/>
      <c r="AJ333" s="396"/>
      <c r="AK333" s="396"/>
      <c r="AL333" s="396"/>
      <c r="AM333" s="396"/>
      <c r="AN333" s="396"/>
      <c r="AO333" s="396"/>
      <c r="AP333" s="396"/>
      <c r="AQ333" s="396"/>
      <c r="AR333" s="396"/>
      <c r="AS333" s="396"/>
      <c r="AT333" s="396"/>
      <c r="AU333" s="396"/>
      <c r="AV333" s="396"/>
      <c r="AW333" s="396"/>
      <c r="AX333" s="396"/>
      <c r="AY333" s="396"/>
      <c r="AZ333" s="396"/>
      <c r="BA333" s="396"/>
      <c r="BB333" s="396"/>
      <c r="BC333" s="396"/>
      <c r="BD333" s="396"/>
      <c r="BE333" s="396"/>
      <c r="BF333" s="396"/>
      <c r="BG333" s="396"/>
      <c r="BH333" s="396"/>
      <c r="BI333" s="396"/>
      <c r="BJ333" s="396"/>
      <c r="BK333" s="396"/>
      <c r="BL333" s="396"/>
      <c r="BM333" s="396"/>
      <c r="BN333" s="396"/>
      <c r="BO333" s="396"/>
      <c r="BP333" s="396"/>
      <c r="BQ333" s="396"/>
      <c r="BR333" s="396"/>
      <c r="BS333" s="396"/>
      <c r="BT333" s="396"/>
      <c r="BU333" s="396"/>
      <c r="BV333" s="396"/>
      <c r="BW333" s="396"/>
      <c r="BX333" s="396"/>
      <c r="BY333" s="396"/>
      <c r="BZ333" s="396"/>
      <c r="CA333" s="396"/>
      <c r="CB333" s="396"/>
      <c r="CC333" s="396"/>
      <c r="CD333" s="396"/>
      <c r="CE333" s="396"/>
      <c r="CF333" s="396"/>
      <c r="CG333" s="396"/>
      <c r="CH333" s="396"/>
      <c r="CI333" s="396"/>
      <c r="CJ333" s="396"/>
      <c r="CK333" s="396"/>
      <c r="CL333" s="396"/>
      <c r="CM333" s="396"/>
      <c r="CN333" s="396"/>
      <c r="CO333" s="396"/>
      <c r="CP333" s="396"/>
      <c r="CQ333" s="396"/>
    </row>
    <row r="334" spans="1:95" s="5" customFormat="1" x14ac:dyDescent="0.2">
      <c r="A334" s="558"/>
      <c r="B334" s="442" t="s">
        <v>73</v>
      </c>
      <c r="C334" s="30"/>
      <c r="D334" s="30"/>
      <c r="E334" s="174"/>
      <c r="F334" s="174"/>
      <c r="G334" s="174"/>
      <c r="H334" s="380"/>
      <c r="I334" s="380"/>
      <c r="J334" s="380"/>
      <c r="K334" s="174"/>
      <c r="L334" s="174"/>
      <c r="M334" s="174"/>
      <c r="N334" s="174"/>
      <c r="O334" s="174"/>
      <c r="P334" s="174"/>
      <c r="Q334" s="174"/>
      <c r="R334" s="174"/>
      <c r="S334" s="174"/>
      <c r="T334" s="380"/>
      <c r="U334" s="380"/>
      <c r="V334" s="380"/>
      <c r="W334" s="174"/>
      <c r="X334" s="174"/>
      <c r="Y334" s="174"/>
      <c r="Z334" s="174"/>
      <c r="AA334" s="174"/>
      <c r="AB334" s="174"/>
      <c r="AC334" s="174"/>
      <c r="AD334" s="174"/>
      <c r="AE334" s="43"/>
      <c r="AF334" s="43"/>
      <c r="AG334" s="43"/>
      <c r="AH334" s="43"/>
      <c r="AI334" s="43"/>
      <c r="AJ334" s="43"/>
      <c r="AK334" s="43"/>
      <c r="AL334" s="43"/>
      <c r="AM334" s="43"/>
      <c r="AN334" s="43"/>
      <c r="AO334" s="43"/>
      <c r="AP334" s="43"/>
      <c r="AQ334" s="43"/>
      <c r="AR334" s="43"/>
      <c r="AS334" s="43"/>
      <c r="AT334" s="43"/>
      <c r="AU334" s="43"/>
      <c r="AV334" s="43"/>
      <c r="AW334" s="43"/>
      <c r="AX334" s="43"/>
      <c r="AY334" s="43"/>
      <c r="AZ334" s="43"/>
      <c r="BA334" s="43"/>
      <c r="BB334" s="43"/>
      <c r="BC334" s="43"/>
      <c r="BD334" s="43"/>
      <c r="BE334" s="43"/>
      <c r="BF334" s="43"/>
      <c r="BG334" s="43"/>
      <c r="BH334" s="43"/>
      <c r="BI334" s="43"/>
      <c r="BJ334" s="43"/>
      <c r="BK334" s="43"/>
      <c r="BL334" s="43"/>
      <c r="BM334" s="43"/>
      <c r="BN334" s="43"/>
      <c r="BO334" s="43"/>
      <c r="BP334" s="43"/>
      <c r="BQ334" s="43"/>
      <c r="BR334" s="43"/>
      <c r="BS334" s="43"/>
      <c r="BT334" s="43"/>
      <c r="BU334" s="43"/>
      <c r="BV334" s="43"/>
      <c r="BW334" s="43"/>
      <c r="BX334" s="43"/>
      <c r="BY334" s="43"/>
      <c r="BZ334" s="43"/>
      <c r="CA334" s="43"/>
      <c r="CB334" s="43"/>
      <c r="CC334" s="43"/>
      <c r="CD334" s="43"/>
      <c r="CE334" s="43"/>
      <c r="CF334" s="43"/>
      <c r="CG334" s="43"/>
      <c r="CH334" s="43"/>
      <c r="CI334" s="43"/>
      <c r="CJ334" s="43"/>
      <c r="CK334" s="43"/>
      <c r="CL334" s="43"/>
      <c r="CM334" s="43"/>
      <c r="CN334" s="43"/>
      <c r="CO334" s="43"/>
      <c r="CP334" s="43"/>
      <c r="CQ334" s="43"/>
    </row>
    <row r="335" spans="1:95" s="173" customFormat="1" ht="4.5" customHeight="1" x14ac:dyDescent="0.2">
      <c r="A335" s="558"/>
      <c r="B335" s="443"/>
      <c r="C335" s="172"/>
      <c r="D335" s="172"/>
      <c r="E335" s="172"/>
      <c r="F335" s="172"/>
      <c r="G335" s="172"/>
      <c r="K335" s="172"/>
      <c r="L335" s="172"/>
      <c r="M335" s="172"/>
      <c r="N335" s="172"/>
      <c r="O335" s="172"/>
      <c r="P335" s="172"/>
      <c r="Q335" s="172"/>
      <c r="R335" s="172"/>
      <c r="S335" s="172"/>
      <c r="W335" s="172"/>
      <c r="X335" s="172"/>
      <c r="Y335" s="172"/>
      <c r="Z335" s="172"/>
      <c r="AA335" s="172"/>
      <c r="AB335" s="172"/>
      <c r="AC335" s="172"/>
      <c r="AD335" s="172"/>
      <c r="AE335" s="397"/>
      <c r="AF335" s="397"/>
      <c r="AG335" s="397"/>
      <c r="AH335" s="397"/>
      <c r="AI335" s="397"/>
      <c r="AJ335" s="397"/>
      <c r="AK335" s="397"/>
      <c r="AL335" s="397"/>
      <c r="AM335" s="397"/>
      <c r="AN335" s="397"/>
      <c r="AO335" s="397"/>
      <c r="AP335" s="397"/>
      <c r="AQ335" s="397"/>
      <c r="AR335" s="397"/>
      <c r="AS335" s="397"/>
      <c r="AT335" s="397"/>
      <c r="AU335" s="397"/>
      <c r="AV335" s="397"/>
      <c r="AW335" s="397"/>
      <c r="AX335" s="397"/>
      <c r="AY335" s="397"/>
      <c r="AZ335" s="397"/>
      <c r="BA335" s="397"/>
      <c r="BB335" s="397"/>
      <c r="BC335" s="397"/>
      <c r="BD335" s="397"/>
      <c r="BE335" s="397"/>
      <c r="BF335" s="397"/>
      <c r="BG335" s="397"/>
      <c r="BH335" s="397"/>
      <c r="BI335" s="397"/>
      <c r="BJ335" s="397"/>
      <c r="BK335" s="397"/>
      <c r="BL335" s="397"/>
      <c r="BM335" s="397"/>
      <c r="BN335" s="397"/>
      <c r="BO335" s="397"/>
      <c r="BP335" s="397"/>
      <c r="BQ335" s="397"/>
      <c r="BR335" s="397"/>
      <c r="BS335" s="397"/>
      <c r="BT335" s="397"/>
      <c r="BU335" s="397"/>
      <c r="BV335" s="397"/>
      <c r="BW335" s="397"/>
      <c r="BX335" s="397"/>
      <c r="BY335" s="397"/>
      <c r="BZ335" s="397"/>
      <c r="CA335" s="397"/>
      <c r="CB335" s="397"/>
      <c r="CC335" s="397"/>
      <c r="CD335" s="397"/>
      <c r="CE335" s="397"/>
      <c r="CF335" s="397"/>
      <c r="CG335" s="397"/>
      <c r="CH335" s="397"/>
      <c r="CI335" s="397"/>
      <c r="CJ335" s="397"/>
      <c r="CK335" s="397"/>
      <c r="CL335" s="397"/>
      <c r="CM335" s="397"/>
      <c r="CN335" s="397"/>
      <c r="CO335" s="397"/>
      <c r="CP335" s="397"/>
      <c r="CQ335" s="397"/>
    </row>
    <row r="336" spans="1:95" s="177" customFormat="1" x14ac:dyDescent="0.2">
      <c r="A336" s="558"/>
      <c r="B336" s="444" t="s">
        <v>74</v>
      </c>
      <c r="C336" s="176">
        <v>42.37</v>
      </c>
      <c r="D336" s="176">
        <v>42.37</v>
      </c>
      <c r="E336" s="176">
        <v>42.37</v>
      </c>
      <c r="F336" s="176">
        <f>F505</f>
        <v>0</v>
      </c>
      <c r="G336" s="176">
        <f>G505</f>
        <v>0</v>
      </c>
      <c r="H336" s="176">
        <f>H505</f>
        <v>0</v>
      </c>
      <c r="I336" s="176">
        <f>I505</f>
        <v>0</v>
      </c>
      <c r="J336" s="176">
        <f>J505</f>
        <v>0</v>
      </c>
      <c r="K336" s="176"/>
      <c r="L336" s="176"/>
      <c r="M336" s="176"/>
      <c r="N336" s="176"/>
      <c r="O336" s="176"/>
      <c r="P336" s="176"/>
      <c r="Q336" s="176"/>
      <c r="R336" s="176"/>
      <c r="S336" s="176"/>
      <c r="T336" s="176"/>
      <c r="U336" s="176"/>
      <c r="V336" s="176"/>
      <c r="W336" s="176"/>
      <c r="X336" s="176"/>
      <c r="Y336" s="176"/>
      <c r="Z336" s="176"/>
      <c r="AA336" s="176"/>
      <c r="AB336" s="176"/>
      <c r="AC336" s="176"/>
      <c r="AD336" s="176"/>
      <c r="AE336" s="398"/>
      <c r="AF336" s="398"/>
      <c r="AG336" s="398"/>
      <c r="AH336" s="398"/>
      <c r="AI336" s="398"/>
      <c r="AJ336" s="398"/>
      <c r="AK336" s="398"/>
      <c r="AL336" s="398"/>
      <c r="AM336" s="398"/>
      <c r="AN336" s="398"/>
      <c r="AO336" s="398"/>
      <c r="AP336" s="398"/>
      <c r="AQ336" s="398"/>
      <c r="AR336" s="398"/>
      <c r="AS336" s="398"/>
      <c r="AT336" s="398"/>
      <c r="AU336" s="398"/>
      <c r="AV336" s="398"/>
      <c r="AW336" s="398"/>
      <c r="AX336" s="398"/>
      <c r="AY336" s="398"/>
      <c r="AZ336" s="398"/>
      <c r="BA336" s="398"/>
      <c r="BB336" s="398"/>
      <c r="BC336" s="398"/>
      <c r="BD336" s="398"/>
      <c r="BE336" s="398"/>
      <c r="BF336" s="398"/>
      <c r="BG336" s="398"/>
      <c r="BH336" s="398"/>
      <c r="BI336" s="398"/>
      <c r="BJ336" s="398"/>
      <c r="BK336" s="398"/>
      <c r="BL336" s="398"/>
      <c r="BM336" s="398"/>
      <c r="BN336" s="398"/>
      <c r="BO336" s="398"/>
      <c r="BP336" s="398"/>
      <c r="BQ336" s="398"/>
      <c r="BR336" s="398"/>
      <c r="BS336" s="398"/>
      <c r="BT336" s="398"/>
      <c r="BU336" s="398"/>
      <c r="BV336" s="398"/>
      <c r="BW336" s="398"/>
      <c r="BX336" s="398"/>
      <c r="BY336" s="398"/>
      <c r="BZ336" s="398"/>
      <c r="CA336" s="398"/>
      <c r="CB336" s="398"/>
      <c r="CC336" s="398"/>
      <c r="CD336" s="398"/>
      <c r="CE336" s="398"/>
      <c r="CF336" s="398"/>
      <c r="CG336" s="398"/>
      <c r="CH336" s="398"/>
      <c r="CI336" s="398"/>
      <c r="CJ336" s="398"/>
      <c r="CK336" s="398"/>
      <c r="CL336" s="398"/>
      <c r="CM336" s="398"/>
      <c r="CN336" s="398"/>
      <c r="CO336" s="398"/>
      <c r="CP336" s="398"/>
      <c r="CQ336" s="398"/>
    </row>
    <row r="337" spans="1:95" s="185" customFormat="1" x14ac:dyDescent="0.2">
      <c r="A337" s="558"/>
      <c r="B337" s="445" t="s">
        <v>75</v>
      </c>
      <c r="C337" s="4">
        <f t="shared" ref="C337:J337" si="80">C334*C336</f>
        <v>0</v>
      </c>
      <c r="D337" s="4">
        <f t="shared" si="80"/>
        <v>0</v>
      </c>
      <c r="E337" s="4">
        <f t="shared" si="80"/>
        <v>0</v>
      </c>
      <c r="F337" s="4">
        <f t="shared" si="80"/>
        <v>0</v>
      </c>
      <c r="G337" s="4">
        <f t="shared" si="80"/>
        <v>0</v>
      </c>
      <c r="H337" s="4">
        <f t="shared" si="80"/>
        <v>0</v>
      </c>
      <c r="I337" s="4">
        <f t="shared" si="80"/>
        <v>0</v>
      </c>
      <c r="J337" s="4">
        <f t="shared" si="80"/>
        <v>0</v>
      </c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3"/>
      <c r="AF337" s="43"/>
      <c r="AG337" s="43"/>
      <c r="AH337" s="43"/>
      <c r="AI337" s="43"/>
      <c r="AJ337" s="43"/>
      <c r="AK337" s="43"/>
      <c r="AL337" s="43"/>
      <c r="AM337" s="43"/>
      <c r="AN337" s="43"/>
      <c r="AO337" s="43"/>
      <c r="AP337" s="43"/>
      <c r="AQ337" s="43"/>
      <c r="AR337" s="43"/>
      <c r="AS337" s="43"/>
      <c r="AT337" s="43"/>
      <c r="AU337" s="43"/>
      <c r="AV337" s="43"/>
      <c r="AW337" s="43"/>
      <c r="AX337" s="43"/>
      <c r="AY337" s="43"/>
      <c r="AZ337" s="43"/>
      <c r="BA337" s="43"/>
      <c r="BB337" s="43"/>
      <c r="BC337" s="43"/>
      <c r="BD337" s="43"/>
      <c r="BE337" s="43"/>
      <c r="BF337" s="43"/>
      <c r="BG337" s="43"/>
      <c r="BH337" s="43"/>
      <c r="BI337" s="43"/>
      <c r="BJ337" s="43"/>
      <c r="BK337" s="43"/>
      <c r="BL337" s="43"/>
      <c r="BM337" s="43"/>
      <c r="BN337" s="43"/>
      <c r="BO337" s="43"/>
      <c r="BP337" s="43"/>
      <c r="BQ337" s="43"/>
      <c r="BR337" s="43"/>
      <c r="BS337" s="43"/>
      <c r="BT337" s="43"/>
      <c r="BU337" s="43"/>
      <c r="BV337" s="43"/>
      <c r="BW337" s="43"/>
      <c r="BX337" s="43"/>
      <c r="BY337" s="43"/>
      <c r="BZ337" s="43"/>
      <c r="CA337" s="43"/>
      <c r="CB337" s="43"/>
      <c r="CC337" s="43"/>
      <c r="CD337" s="43"/>
      <c r="CE337" s="43"/>
      <c r="CF337" s="43"/>
      <c r="CG337" s="43"/>
      <c r="CH337" s="43"/>
      <c r="CI337" s="43"/>
      <c r="CJ337" s="43"/>
      <c r="CK337" s="43"/>
      <c r="CL337" s="43"/>
      <c r="CM337" s="43"/>
      <c r="CN337" s="43"/>
      <c r="CO337" s="43"/>
      <c r="CP337" s="43"/>
      <c r="CQ337" s="43"/>
    </row>
    <row r="338" spans="1:95" s="31" customFormat="1" x14ac:dyDescent="0.2">
      <c r="A338" s="558"/>
      <c r="B338" s="446" t="s">
        <v>24</v>
      </c>
      <c r="C338" s="182">
        <v>2.71</v>
      </c>
      <c r="D338" s="182">
        <v>2.71</v>
      </c>
      <c r="E338" s="182">
        <v>2.71</v>
      </c>
      <c r="F338" s="182">
        <f>F507</f>
        <v>0</v>
      </c>
      <c r="G338" s="182">
        <f>G507</f>
        <v>0</v>
      </c>
      <c r="H338" s="182">
        <f>H507</f>
        <v>0</v>
      </c>
      <c r="I338" s="182">
        <f>I507</f>
        <v>0</v>
      </c>
      <c r="J338" s="182">
        <f>J507</f>
        <v>0</v>
      </c>
      <c r="K338" s="182"/>
      <c r="L338" s="182"/>
      <c r="M338" s="182"/>
      <c r="N338" s="182"/>
      <c r="O338" s="182"/>
      <c r="P338" s="182"/>
      <c r="Q338" s="182"/>
      <c r="R338" s="182"/>
      <c r="S338" s="182"/>
      <c r="T338" s="182"/>
      <c r="U338" s="182"/>
      <c r="V338" s="182"/>
      <c r="W338" s="182"/>
      <c r="X338" s="182"/>
      <c r="Y338" s="182"/>
      <c r="Z338" s="182"/>
      <c r="AA338" s="182"/>
      <c r="AB338" s="182"/>
      <c r="AC338" s="182"/>
      <c r="AD338" s="182"/>
    </row>
    <row r="339" spans="1:95" s="180" customFormat="1" x14ac:dyDescent="0.2">
      <c r="A339" s="558"/>
      <c r="B339" s="447" t="s">
        <v>25</v>
      </c>
      <c r="C339" s="179">
        <f t="shared" ref="C339:J339" si="81">C338*C320</f>
        <v>0</v>
      </c>
      <c r="D339" s="179">
        <f t="shared" si="81"/>
        <v>0</v>
      </c>
      <c r="E339" s="179">
        <f t="shared" si="81"/>
        <v>0</v>
      </c>
      <c r="F339" s="179">
        <f t="shared" si="81"/>
        <v>0</v>
      </c>
      <c r="G339" s="179">
        <f t="shared" si="81"/>
        <v>0</v>
      </c>
      <c r="H339" s="179">
        <f t="shared" si="81"/>
        <v>0</v>
      </c>
      <c r="I339" s="179">
        <f t="shared" si="81"/>
        <v>0</v>
      </c>
      <c r="J339" s="179">
        <f t="shared" si="81"/>
        <v>0</v>
      </c>
      <c r="K339" s="179"/>
      <c r="L339" s="179"/>
      <c r="M339" s="179"/>
      <c r="N339" s="179"/>
      <c r="O339" s="179"/>
      <c r="P339" s="179"/>
      <c r="Q339" s="179"/>
      <c r="R339" s="179"/>
      <c r="S339" s="179"/>
      <c r="T339" s="179"/>
      <c r="U339" s="179"/>
      <c r="V339" s="179"/>
      <c r="W339" s="179"/>
      <c r="X339" s="179"/>
      <c r="Y339" s="179"/>
      <c r="Z339" s="179"/>
      <c r="AA339" s="179"/>
      <c r="AB339" s="179"/>
      <c r="AC339" s="179"/>
      <c r="AD339" s="179"/>
    </row>
    <row r="340" spans="1:95" s="31" customFormat="1" x14ac:dyDescent="0.2">
      <c r="A340" s="558"/>
      <c r="B340" s="448" t="s">
        <v>7</v>
      </c>
      <c r="C340" s="3">
        <v>5.44</v>
      </c>
      <c r="D340" s="3">
        <v>5.44</v>
      </c>
      <c r="E340" s="3">
        <v>5.44</v>
      </c>
      <c r="F340" s="3">
        <f>F509</f>
        <v>0</v>
      </c>
      <c r="G340" s="3">
        <f>G509</f>
        <v>0</v>
      </c>
      <c r="H340" s="3">
        <f>H509</f>
        <v>0</v>
      </c>
      <c r="I340" s="3">
        <f>I509</f>
        <v>0</v>
      </c>
      <c r="J340" s="3">
        <f>J509</f>
        <v>0</v>
      </c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 spans="1:95" s="180" customFormat="1" x14ac:dyDescent="0.2">
      <c r="A341" s="558"/>
      <c r="B341" s="447" t="s">
        <v>10</v>
      </c>
      <c r="C341" s="179">
        <f t="shared" ref="C341:J341" si="82">C340*C320</f>
        <v>0</v>
      </c>
      <c r="D341" s="179">
        <f t="shared" si="82"/>
        <v>0</v>
      </c>
      <c r="E341" s="179">
        <f t="shared" si="82"/>
        <v>0</v>
      </c>
      <c r="F341" s="179">
        <f t="shared" si="82"/>
        <v>0</v>
      </c>
      <c r="G341" s="179">
        <f t="shared" si="82"/>
        <v>0</v>
      </c>
      <c r="H341" s="179">
        <f t="shared" si="82"/>
        <v>0</v>
      </c>
      <c r="I341" s="179">
        <f t="shared" si="82"/>
        <v>0</v>
      </c>
      <c r="J341" s="179">
        <f t="shared" si="82"/>
        <v>0</v>
      </c>
      <c r="K341" s="179"/>
      <c r="L341" s="179"/>
      <c r="M341" s="179"/>
      <c r="N341" s="179"/>
      <c r="O341" s="179"/>
      <c r="P341" s="179"/>
      <c r="Q341" s="179"/>
      <c r="R341" s="179"/>
      <c r="S341" s="179"/>
      <c r="T341" s="179"/>
      <c r="U341" s="179"/>
      <c r="V341" s="179"/>
      <c r="W341" s="179"/>
      <c r="X341" s="179"/>
      <c r="Y341" s="179"/>
      <c r="Z341" s="179"/>
      <c r="AA341" s="179"/>
      <c r="AB341" s="179"/>
      <c r="AC341" s="179"/>
      <c r="AD341" s="179"/>
    </row>
    <row r="342" spans="1:95" s="31" customFormat="1" x14ac:dyDescent="0.2">
      <c r="A342" s="558"/>
      <c r="B342" s="448" t="s">
        <v>8</v>
      </c>
      <c r="C342" s="3">
        <v>10.31</v>
      </c>
      <c r="D342" s="3">
        <v>10.31</v>
      </c>
      <c r="E342" s="3">
        <v>10.31</v>
      </c>
      <c r="F342" s="3">
        <f>F511</f>
        <v>0</v>
      </c>
      <c r="G342" s="3">
        <f>G511</f>
        <v>0</v>
      </c>
      <c r="H342" s="3">
        <f>H511</f>
        <v>0</v>
      </c>
      <c r="I342" s="3">
        <f>I511</f>
        <v>0</v>
      </c>
      <c r="J342" s="3">
        <f>J511</f>
        <v>0</v>
      </c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 spans="1:95" s="180" customFormat="1" x14ac:dyDescent="0.2">
      <c r="A343" s="558"/>
      <c r="B343" s="447" t="s">
        <v>2</v>
      </c>
      <c r="C343" s="179">
        <f t="shared" ref="C343:I343" si="83">C342*MAX(C326:C327)</f>
        <v>0</v>
      </c>
      <c r="D343" s="179">
        <f t="shared" si="83"/>
        <v>0</v>
      </c>
      <c r="E343" s="179">
        <f t="shared" si="83"/>
        <v>0</v>
      </c>
      <c r="F343" s="179">
        <f t="shared" si="83"/>
        <v>0</v>
      </c>
      <c r="G343" s="179">
        <f t="shared" si="83"/>
        <v>0</v>
      </c>
      <c r="H343" s="179">
        <f t="shared" si="83"/>
        <v>0</v>
      </c>
      <c r="I343" s="179">
        <f t="shared" si="83"/>
        <v>0</v>
      </c>
      <c r="J343" s="179">
        <f>J342*MAX(J326:J327)</f>
        <v>0</v>
      </c>
      <c r="K343" s="179"/>
      <c r="L343" s="179"/>
      <c r="M343" s="179"/>
      <c r="N343" s="179"/>
      <c r="O343" s="179"/>
      <c r="P343" s="179"/>
      <c r="Q343" s="179"/>
      <c r="R343" s="179"/>
      <c r="S343" s="179"/>
      <c r="T343" s="179"/>
      <c r="U343" s="179"/>
      <c r="V343" s="179"/>
      <c r="W343" s="179"/>
      <c r="X343" s="179"/>
      <c r="Y343" s="179"/>
      <c r="Z343" s="179"/>
      <c r="AA343" s="179"/>
      <c r="AB343" s="179"/>
      <c r="AC343" s="179"/>
      <c r="AD343" s="179"/>
    </row>
    <row r="344" spans="1:95" s="1" customFormat="1" x14ac:dyDescent="0.2">
      <c r="A344" s="558"/>
      <c r="B344" s="537" t="s">
        <v>163</v>
      </c>
      <c r="C344" s="525"/>
    </row>
    <row r="345" spans="1:95" s="1" customFormat="1" x14ac:dyDescent="0.2">
      <c r="A345" s="558"/>
      <c r="B345" s="537" t="s">
        <v>164</v>
      </c>
      <c r="C345" s="525"/>
    </row>
    <row r="346" spans="1:95" s="1" customFormat="1" x14ac:dyDescent="0.2">
      <c r="A346" s="558"/>
      <c r="B346" s="537" t="s">
        <v>166</v>
      </c>
      <c r="C346" s="525"/>
      <c r="J346" s="1">
        <v>10.07</v>
      </c>
    </row>
    <row r="347" spans="1:95" s="211" customFormat="1" ht="13.5" thickBot="1" x14ac:dyDescent="0.25">
      <c r="A347" s="558"/>
      <c r="B347" s="538" t="s">
        <v>165</v>
      </c>
      <c r="C347" s="526"/>
      <c r="D347" s="210"/>
      <c r="E347" s="210"/>
      <c r="F347" s="210"/>
      <c r="G347" s="210"/>
      <c r="H347" s="210"/>
      <c r="I347" s="210"/>
      <c r="J347" s="210">
        <f>J344*J345*J346</f>
        <v>0</v>
      </c>
      <c r="K347" s="210"/>
      <c r="L347" s="210"/>
      <c r="M347" s="210"/>
      <c r="N347" s="210"/>
      <c r="O347" s="210"/>
      <c r="P347" s="210"/>
      <c r="Q347" s="210"/>
      <c r="R347" s="210"/>
      <c r="S347" s="210"/>
      <c r="T347" s="210"/>
      <c r="U347" s="210"/>
      <c r="V347" s="210"/>
      <c r="W347" s="210"/>
      <c r="X347" s="210"/>
      <c r="Y347" s="210"/>
      <c r="Z347" s="210"/>
      <c r="AA347" s="210"/>
      <c r="AB347" s="210"/>
      <c r="AC347" s="210"/>
      <c r="AD347" s="210"/>
    </row>
    <row r="348" spans="1:95" s="31" customFormat="1" x14ac:dyDescent="0.2">
      <c r="A348" s="558"/>
      <c r="B348" s="446" t="s">
        <v>29</v>
      </c>
      <c r="C348" s="115">
        <v>0.13789999999999999</v>
      </c>
      <c r="D348" s="115">
        <v>0.13789999999999999</v>
      </c>
      <c r="E348" s="115">
        <v>0.13789999999999999</v>
      </c>
      <c r="F348" s="115" t="e">
        <f>F517</f>
        <v>#REF!</v>
      </c>
      <c r="G348" s="115" t="e">
        <f>G517</f>
        <v>#REF!</v>
      </c>
      <c r="H348" s="66"/>
      <c r="I348" s="66"/>
      <c r="J348" s="66"/>
      <c r="K348" s="115"/>
      <c r="L348" s="115"/>
      <c r="M348" s="115"/>
      <c r="N348" s="115"/>
      <c r="O348" s="115"/>
      <c r="P348" s="115"/>
      <c r="Q348" s="115"/>
      <c r="R348" s="115"/>
      <c r="S348" s="115"/>
      <c r="T348" s="66"/>
      <c r="U348" s="66"/>
      <c r="V348" s="66"/>
      <c r="W348" s="115"/>
      <c r="X348" s="115"/>
      <c r="Y348" s="115"/>
      <c r="Z348" s="115"/>
      <c r="AA348" s="115"/>
      <c r="AB348" s="115"/>
      <c r="AC348" s="115"/>
      <c r="AD348" s="115"/>
    </row>
    <row r="349" spans="1:95" s="34" customFormat="1" x14ac:dyDescent="0.2">
      <c r="A349" s="558"/>
      <c r="B349" s="449" t="s">
        <v>60</v>
      </c>
      <c r="C349" s="14">
        <f>C348*C321</f>
        <v>0</v>
      </c>
      <c r="D349" s="14">
        <f>D348*D321</f>
        <v>0</v>
      </c>
      <c r="E349" s="14">
        <f>E348*E321</f>
        <v>0</v>
      </c>
      <c r="F349" s="14" t="e">
        <f>F348*F321</f>
        <v>#REF!</v>
      </c>
      <c r="G349" s="14" t="e">
        <f>G348*G321</f>
        <v>#REF!</v>
      </c>
      <c r="H349" s="119"/>
      <c r="I349" s="119"/>
      <c r="J349" s="119"/>
      <c r="K349" s="14"/>
      <c r="L349" s="14"/>
      <c r="M349" s="14"/>
      <c r="N349" s="14"/>
      <c r="O349" s="14"/>
      <c r="P349" s="14"/>
      <c r="Q349" s="14"/>
      <c r="R349" s="14"/>
      <c r="S349" s="14"/>
      <c r="T349" s="119"/>
      <c r="U349" s="119"/>
      <c r="V349" s="119"/>
      <c r="W349" s="14"/>
      <c r="X349" s="14"/>
      <c r="Y349" s="14"/>
      <c r="Z349" s="14"/>
      <c r="AA349" s="14"/>
      <c r="AB349" s="14"/>
      <c r="AC349" s="14"/>
      <c r="AD349" s="14"/>
    </row>
    <row r="350" spans="1:95" s="31" customFormat="1" x14ac:dyDescent="0.2">
      <c r="A350" s="558"/>
      <c r="B350" s="448" t="s">
        <v>30</v>
      </c>
      <c r="C350" s="117"/>
      <c r="D350" s="117"/>
      <c r="E350" s="117"/>
      <c r="F350" s="117"/>
      <c r="G350" s="117"/>
      <c r="H350" s="115">
        <v>0.19769999999999999</v>
      </c>
      <c r="I350" s="115">
        <v>0.19769999999999999</v>
      </c>
      <c r="J350" s="115">
        <v>0.19769999999999999</v>
      </c>
      <c r="K350" s="117"/>
      <c r="L350" s="117"/>
      <c r="M350" s="117"/>
      <c r="N350" s="117"/>
      <c r="O350" s="117"/>
      <c r="P350" s="117"/>
      <c r="Q350" s="117"/>
      <c r="R350" s="117"/>
      <c r="S350" s="117"/>
      <c r="T350" s="115"/>
      <c r="U350" s="115"/>
      <c r="V350" s="115"/>
      <c r="W350" s="117"/>
      <c r="X350" s="117"/>
      <c r="Y350" s="117"/>
      <c r="Z350" s="117"/>
      <c r="AA350" s="117"/>
      <c r="AB350" s="117"/>
      <c r="AC350" s="117"/>
      <c r="AD350" s="117"/>
    </row>
    <row r="351" spans="1:95" s="35" customFormat="1" x14ac:dyDescent="0.2">
      <c r="A351" s="558"/>
      <c r="B351" s="450" t="s">
        <v>61</v>
      </c>
      <c r="C351" s="118"/>
      <c r="D351" s="118"/>
      <c r="E351" s="118"/>
      <c r="F351" s="118"/>
      <c r="G351" s="118"/>
      <c r="H351" s="33">
        <f>H350*H321</f>
        <v>0</v>
      </c>
      <c r="I351" s="33">
        <f>I350*I321</f>
        <v>0</v>
      </c>
      <c r="J351" s="33">
        <f>J350*J321</f>
        <v>0</v>
      </c>
      <c r="K351" s="118"/>
      <c r="L351" s="118"/>
      <c r="M351" s="118"/>
      <c r="N351" s="118"/>
      <c r="O351" s="118"/>
      <c r="P351" s="118"/>
      <c r="Q351" s="118"/>
      <c r="R351" s="118"/>
      <c r="S351" s="118"/>
      <c r="T351" s="33"/>
      <c r="U351" s="33"/>
      <c r="V351" s="33"/>
      <c r="W351" s="118"/>
      <c r="X351" s="118"/>
      <c r="Y351" s="118"/>
      <c r="Z351" s="118"/>
      <c r="AA351" s="118"/>
      <c r="AB351" s="118"/>
      <c r="AC351" s="118"/>
      <c r="AD351" s="118"/>
    </row>
    <row r="352" spans="1:95" s="31" customFormat="1" x14ac:dyDescent="0.2">
      <c r="A352" s="558"/>
      <c r="B352" s="448" t="s">
        <v>31</v>
      </c>
      <c r="C352" s="115">
        <v>0.32190000000000002</v>
      </c>
      <c r="D352" s="115">
        <v>0.32190000000000002</v>
      </c>
      <c r="E352" s="115">
        <v>0.32190000000000002</v>
      </c>
      <c r="F352" s="115">
        <f>F521</f>
        <v>0</v>
      </c>
      <c r="G352" s="115">
        <f>G521</f>
        <v>0</v>
      </c>
      <c r="H352" s="120"/>
      <c r="I352" s="120"/>
      <c r="J352" s="120"/>
      <c r="K352" s="115"/>
      <c r="L352" s="115"/>
      <c r="M352" s="115"/>
      <c r="N352" s="115"/>
      <c r="O352" s="115"/>
      <c r="P352" s="115"/>
      <c r="Q352" s="115"/>
      <c r="R352" s="115"/>
      <c r="S352" s="115"/>
      <c r="T352" s="120"/>
      <c r="U352" s="120"/>
      <c r="V352" s="120"/>
      <c r="W352" s="115"/>
      <c r="X352" s="115"/>
      <c r="Y352" s="115"/>
      <c r="Z352" s="115"/>
      <c r="AA352" s="115"/>
      <c r="AB352" s="115"/>
      <c r="AC352" s="115"/>
      <c r="AD352" s="115"/>
    </row>
    <row r="353" spans="1:95" s="34" customFormat="1" x14ac:dyDescent="0.2">
      <c r="A353" s="558"/>
      <c r="B353" s="449" t="s">
        <v>62</v>
      </c>
      <c r="C353" s="14">
        <f>C352*C323</f>
        <v>0</v>
      </c>
      <c r="D353" s="14">
        <f>D352*D323</f>
        <v>0</v>
      </c>
      <c r="E353" s="14">
        <f>E352*E323</f>
        <v>0</v>
      </c>
      <c r="F353" s="14">
        <f>F352*F323</f>
        <v>0</v>
      </c>
      <c r="G353" s="14">
        <f>G352*G323</f>
        <v>0</v>
      </c>
      <c r="H353" s="119"/>
      <c r="I353" s="119"/>
      <c r="J353" s="119"/>
      <c r="K353" s="14"/>
      <c r="L353" s="14"/>
      <c r="M353" s="14"/>
      <c r="N353" s="14"/>
      <c r="O353" s="14"/>
      <c r="P353" s="14"/>
      <c r="Q353" s="14"/>
      <c r="R353" s="14"/>
      <c r="S353" s="14"/>
      <c r="T353" s="119"/>
      <c r="U353" s="119"/>
      <c r="V353" s="119"/>
      <c r="W353" s="14"/>
      <c r="X353" s="14"/>
      <c r="Y353" s="14"/>
      <c r="Z353" s="14"/>
      <c r="AA353" s="14"/>
      <c r="AB353" s="14"/>
      <c r="AC353" s="14"/>
      <c r="AD353" s="14"/>
    </row>
    <row r="354" spans="1:95" s="31" customFormat="1" x14ac:dyDescent="0.2">
      <c r="A354" s="558"/>
      <c r="B354" s="448" t="s">
        <v>32</v>
      </c>
      <c r="C354" s="117"/>
      <c r="D354" s="117"/>
      <c r="E354" s="117"/>
      <c r="F354" s="117"/>
      <c r="G354" s="117"/>
      <c r="H354" s="1">
        <v>1.4238</v>
      </c>
      <c r="I354" s="1">
        <v>1.4238</v>
      </c>
      <c r="J354" s="1">
        <v>1.4238</v>
      </c>
      <c r="K354" s="117"/>
      <c r="L354" s="117"/>
      <c r="M354" s="117"/>
      <c r="N354" s="117"/>
      <c r="O354" s="117"/>
      <c r="P354" s="117"/>
      <c r="Q354" s="117"/>
      <c r="R354" s="117"/>
      <c r="S354" s="117"/>
      <c r="T354" s="1"/>
      <c r="U354" s="1"/>
      <c r="V354" s="1"/>
      <c r="W354" s="117"/>
      <c r="X354" s="117"/>
      <c r="Y354" s="117"/>
      <c r="Z354" s="117"/>
      <c r="AA354" s="117"/>
      <c r="AB354" s="117"/>
      <c r="AC354" s="117"/>
      <c r="AD354" s="117"/>
    </row>
    <row r="355" spans="1:95" s="35" customFormat="1" x14ac:dyDescent="0.2">
      <c r="A355" s="558"/>
      <c r="B355" s="450" t="s">
        <v>63</v>
      </c>
      <c r="C355" s="118"/>
      <c r="D355" s="118"/>
      <c r="E355" s="118"/>
      <c r="F355" s="118"/>
      <c r="G355" s="118"/>
      <c r="H355" s="116">
        <f>H354*H323</f>
        <v>0</v>
      </c>
      <c r="I355" s="116">
        <f>I354*I323</f>
        <v>0</v>
      </c>
      <c r="J355" s="116">
        <f>J354*J323</f>
        <v>0</v>
      </c>
      <c r="K355" s="118"/>
      <c r="L355" s="118"/>
      <c r="M355" s="118"/>
      <c r="N355" s="118"/>
      <c r="O355" s="118"/>
      <c r="P355" s="118"/>
      <c r="Q355" s="118"/>
      <c r="R355" s="118"/>
      <c r="S355" s="118"/>
      <c r="T355" s="116"/>
      <c r="U355" s="116"/>
      <c r="V355" s="116"/>
      <c r="W355" s="118"/>
      <c r="X355" s="118"/>
      <c r="Y355" s="118"/>
      <c r="Z355" s="118"/>
      <c r="AA355" s="118"/>
      <c r="AB355" s="118"/>
      <c r="AC355" s="118"/>
      <c r="AD355" s="118"/>
    </row>
    <row r="356" spans="1:95" s="31" customFormat="1" x14ac:dyDescent="0.2">
      <c r="A356" s="558"/>
      <c r="B356" s="448" t="s">
        <v>79</v>
      </c>
      <c r="C356" s="1">
        <v>0.19719999999999999</v>
      </c>
      <c r="D356" s="1">
        <v>0.19719999999999999</v>
      </c>
      <c r="E356" s="1">
        <v>0.19719999999999999</v>
      </c>
      <c r="F356" s="1">
        <f>F525</f>
        <v>0</v>
      </c>
      <c r="G356" s="1">
        <f>G525</f>
        <v>0</v>
      </c>
      <c r="H356" s="120"/>
      <c r="I356" s="120"/>
      <c r="J356" s="120"/>
      <c r="K356" s="1"/>
      <c r="L356" s="1"/>
      <c r="M356" s="1"/>
      <c r="N356" s="1"/>
      <c r="O356" s="1"/>
      <c r="P356" s="1"/>
      <c r="Q356" s="1"/>
      <c r="R356" s="1"/>
      <c r="S356" s="1"/>
      <c r="T356" s="120"/>
      <c r="U356" s="120"/>
      <c r="V356" s="120"/>
      <c r="W356" s="1"/>
      <c r="X356" s="1"/>
      <c r="Y356" s="1"/>
      <c r="Z356" s="1"/>
      <c r="AA356" s="1"/>
      <c r="AB356" s="1"/>
      <c r="AC356" s="1"/>
      <c r="AD356" s="1"/>
    </row>
    <row r="357" spans="1:95" s="34" customFormat="1" x14ac:dyDescent="0.2">
      <c r="A357" s="558"/>
      <c r="B357" s="449" t="s">
        <v>64</v>
      </c>
      <c r="C357" s="14">
        <f>C356*C322</f>
        <v>0</v>
      </c>
      <c r="D357" s="14">
        <f>D356*D322</f>
        <v>0</v>
      </c>
      <c r="E357" s="14">
        <f>E356*E322</f>
        <v>0</v>
      </c>
      <c r="F357" s="14">
        <f>F356*F322</f>
        <v>0</v>
      </c>
      <c r="G357" s="14">
        <f>G356*G322</f>
        <v>0</v>
      </c>
      <c r="H357" s="121"/>
      <c r="I357" s="121"/>
      <c r="J357" s="121"/>
      <c r="K357" s="14"/>
      <c r="L357" s="14"/>
      <c r="M357" s="14"/>
      <c r="N357" s="14"/>
      <c r="O357" s="14"/>
      <c r="P357" s="14"/>
      <c r="Q357" s="14"/>
      <c r="R357" s="14"/>
      <c r="S357" s="14"/>
      <c r="T357" s="121"/>
      <c r="U357" s="121"/>
      <c r="V357" s="121"/>
      <c r="W357" s="14"/>
      <c r="X357" s="14"/>
      <c r="Y357" s="14"/>
      <c r="Z357" s="14"/>
      <c r="AA357" s="14"/>
      <c r="AB357" s="14"/>
      <c r="AC357" s="14"/>
      <c r="AD357" s="14"/>
    </row>
    <row r="358" spans="1:95" s="31" customFormat="1" x14ac:dyDescent="0.2">
      <c r="A358" s="558"/>
      <c r="B358" s="451" t="s">
        <v>33</v>
      </c>
      <c r="C358" s="117"/>
      <c r="D358" s="117"/>
      <c r="E358" s="117"/>
      <c r="F358" s="117"/>
      <c r="G358" s="117"/>
      <c r="H358" s="1">
        <v>0.37009999999999998</v>
      </c>
      <c r="I358" s="1">
        <v>0.37009999999999998</v>
      </c>
      <c r="J358" s="1">
        <v>0.37009999999999998</v>
      </c>
      <c r="K358" s="117"/>
      <c r="L358" s="117"/>
      <c r="M358" s="117"/>
      <c r="N358" s="117"/>
      <c r="O358" s="117"/>
      <c r="P358" s="117"/>
      <c r="Q358" s="117"/>
      <c r="R358" s="117"/>
      <c r="S358" s="117"/>
      <c r="T358" s="1"/>
      <c r="U358" s="1"/>
      <c r="V358" s="1"/>
      <c r="W358" s="117"/>
      <c r="X358" s="117"/>
      <c r="Y358" s="117"/>
      <c r="Z358" s="117"/>
      <c r="AA358" s="117"/>
      <c r="AB358" s="117"/>
      <c r="AC358" s="117"/>
      <c r="AD358" s="117"/>
    </row>
    <row r="359" spans="1:95" s="55" customFormat="1" ht="13.5" thickBot="1" x14ac:dyDescent="0.25">
      <c r="A359" s="558"/>
      <c r="B359" s="452" t="s">
        <v>65</v>
      </c>
      <c r="C359" s="125"/>
      <c r="D359" s="125"/>
      <c r="E359" s="125"/>
      <c r="F359" s="125"/>
      <c r="G359" s="125"/>
      <c r="H359" s="250">
        <f>H358*H322</f>
        <v>0</v>
      </c>
      <c r="I359" s="250">
        <f>I358*I322</f>
        <v>0</v>
      </c>
      <c r="J359" s="250">
        <f>J358*J322</f>
        <v>0</v>
      </c>
      <c r="K359" s="125"/>
      <c r="L359" s="125"/>
      <c r="M359" s="125"/>
      <c r="N359" s="125"/>
      <c r="O359" s="125"/>
      <c r="P359" s="125"/>
      <c r="Q359" s="125"/>
      <c r="R359" s="125"/>
      <c r="S359" s="125"/>
      <c r="T359" s="250"/>
      <c r="U359" s="250"/>
      <c r="V359" s="250"/>
      <c r="W359" s="125"/>
      <c r="X359" s="125"/>
      <c r="Y359" s="125"/>
      <c r="Z359" s="125"/>
      <c r="AA359" s="125"/>
      <c r="AB359" s="125"/>
      <c r="AC359" s="125"/>
      <c r="AD359" s="125"/>
      <c r="AE359" s="35"/>
      <c r="AF359" s="35"/>
      <c r="AG359" s="35"/>
      <c r="AH359" s="35"/>
      <c r="AI359" s="35"/>
      <c r="AJ359" s="35"/>
      <c r="AK359" s="35"/>
      <c r="AL359" s="35"/>
      <c r="AM359" s="35"/>
      <c r="AN359" s="35"/>
      <c r="AO359" s="35"/>
      <c r="AP359" s="35"/>
      <c r="AQ359" s="35"/>
      <c r="AR359" s="35"/>
      <c r="AS359" s="35"/>
      <c r="AT359" s="35"/>
      <c r="AU359" s="35"/>
      <c r="AV359" s="35"/>
      <c r="AW359" s="35"/>
      <c r="AX359" s="35"/>
      <c r="AY359" s="35"/>
      <c r="AZ359" s="35"/>
      <c r="BA359" s="35"/>
      <c r="BB359" s="35"/>
      <c r="BC359" s="35"/>
      <c r="BD359" s="35"/>
      <c r="BE359" s="35"/>
      <c r="BF359" s="35"/>
      <c r="BG359" s="35"/>
      <c r="BH359" s="35"/>
      <c r="BI359" s="35"/>
      <c r="BJ359" s="35"/>
      <c r="BK359" s="35"/>
      <c r="BL359" s="35"/>
      <c r="BM359" s="35"/>
      <c r="BN359" s="35"/>
      <c r="BO359" s="35"/>
      <c r="BP359" s="35"/>
      <c r="BQ359" s="35"/>
      <c r="BR359" s="35"/>
      <c r="BS359" s="35"/>
      <c r="BT359" s="35"/>
      <c r="BU359" s="35"/>
      <c r="BV359" s="35"/>
      <c r="BW359" s="35"/>
      <c r="BX359" s="35"/>
      <c r="BY359" s="35"/>
      <c r="BZ359" s="35"/>
      <c r="CA359" s="35"/>
      <c r="CB359" s="35"/>
      <c r="CC359" s="35"/>
      <c r="CD359" s="35"/>
      <c r="CE359" s="35"/>
      <c r="CF359" s="35"/>
      <c r="CG359" s="35"/>
      <c r="CH359" s="35"/>
      <c r="CI359" s="35"/>
      <c r="CJ359" s="35"/>
      <c r="CK359" s="35"/>
      <c r="CL359" s="35"/>
      <c r="CM359" s="35"/>
      <c r="CN359" s="35"/>
      <c r="CO359" s="35"/>
      <c r="CP359" s="35"/>
      <c r="CQ359" s="35"/>
    </row>
    <row r="360" spans="1:95" s="126" customFormat="1" x14ac:dyDescent="0.2">
      <c r="A360" s="558"/>
      <c r="B360" s="453" t="s">
        <v>104</v>
      </c>
      <c r="C360" s="251"/>
      <c r="D360" s="251"/>
      <c r="E360" s="251"/>
      <c r="F360" s="251"/>
      <c r="G360" s="251"/>
      <c r="H360" s="86"/>
      <c r="I360" s="86"/>
      <c r="J360" s="86"/>
      <c r="K360" s="251"/>
      <c r="L360" s="251"/>
      <c r="M360" s="251"/>
      <c r="N360" s="251"/>
      <c r="O360" s="251"/>
      <c r="P360" s="251"/>
      <c r="Q360" s="251"/>
      <c r="R360" s="251"/>
      <c r="S360" s="251"/>
      <c r="T360" s="86"/>
      <c r="U360" s="86"/>
      <c r="V360" s="86"/>
      <c r="W360" s="251"/>
      <c r="X360" s="251"/>
      <c r="Y360" s="251"/>
      <c r="Z360" s="251"/>
      <c r="AA360" s="251"/>
      <c r="AB360" s="251"/>
      <c r="AC360" s="251"/>
      <c r="AD360" s="251"/>
    </row>
    <row r="361" spans="1:95" s="1" customFormat="1" x14ac:dyDescent="0.2">
      <c r="A361" s="558"/>
      <c r="B361" s="454" t="s">
        <v>105</v>
      </c>
      <c r="C361" s="31"/>
      <c r="D361" s="31"/>
      <c r="E361" s="31"/>
      <c r="F361" s="31"/>
      <c r="G361" s="31"/>
      <c r="H361" s="427">
        <v>5.8900000000000001E-2</v>
      </c>
      <c r="I361" s="427">
        <v>5.8900000000000001E-2</v>
      </c>
      <c r="J361" s="427">
        <v>5.8900000000000001E-2</v>
      </c>
      <c r="K361" s="31"/>
      <c r="L361" s="31"/>
      <c r="M361" s="31"/>
      <c r="N361" s="31"/>
      <c r="O361" s="31"/>
      <c r="P361" s="31"/>
      <c r="Q361" s="31"/>
      <c r="R361" s="31"/>
      <c r="S361" s="31"/>
      <c r="T361" s="427"/>
      <c r="U361" s="427"/>
      <c r="V361" s="427"/>
      <c r="W361" s="31"/>
      <c r="X361" s="31"/>
      <c r="Y361" s="31"/>
      <c r="Z361" s="31"/>
      <c r="AA361" s="31"/>
      <c r="AB361" s="31"/>
      <c r="AC361" s="31"/>
      <c r="AD361" s="31"/>
      <c r="AE361" s="31"/>
      <c r="AF361" s="31"/>
      <c r="AG361" s="31"/>
      <c r="AH361" s="31"/>
      <c r="AI361" s="31"/>
      <c r="AJ361" s="31"/>
      <c r="AK361" s="31"/>
      <c r="AL361" s="31"/>
      <c r="AM361" s="31"/>
      <c r="AN361" s="31"/>
      <c r="AO361" s="31"/>
      <c r="AP361" s="31"/>
      <c r="AQ361" s="31"/>
      <c r="AR361" s="31"/>
      <c r="AS361" s="31"/>
      <c r="AT361" s="31"/>
      <c r="AU361" s="31"/>
      <c r="AV361" s="31"/>
      <c r="AW361" s="31"/>
      <c r="AX361" s="31"/>
      <c r="AY361" s="31"/>
      <c r="AZ361" s="31"/>
      <c r="BA361" s="31"/>
      <c r="BB361" s="31"/>
      <c r="BC361" s="31"/>
      <c r="BD361" s="31"/>
      <c r="BE361" s="31"/>
      <c r="BF361" s="31"/>
      <c r="BG361" s="31"/>
      <c r="BH361" s="31"/>
      <c r="BI361" s="31"/>
      <c r="BJ361" s="31"/>
      <c r="BK361" s="31"/>
      <c r="BL361" s="31"/>
      <c r="BM361" s="31"/>
      <c r="BN361" s="31"/>
      <c r="BO361" s="31"/>
      <c r="BP361" s="31"/>
      <c r="BQ361" s="31"/>
      <c r="BR361" s="31"/>
      <c r="BS361" s="31"/>
      <c r="BT361" s="31"/>
      <c r="BU361" s="31"/>
      <c r="BV361" s="31"/>
      <c r="BW361" s="31"/>
      <c r="BX361" s="31"/>
      <c r="BY361" s="31"/>
      <c r="BZ361" s="31"/>
      <c r="CA361" s="31"/>
      <c r="CB361" s="31"/>
      <c r="CC361" s="31"/>
      <c r="CD361" s="31"/>
      <c r="CE361" s="31"/>
      <c r="CF361" s="31"/>
      <c r="CG361" s="31"/>
      <c r="CH361" s="31"/>
      <c r="CI361" s="31"/>
      <c r="CJ361" s="31"/>
      <c r="CK361" s="31"/>
      <c r="CL361" s="31"/>
      <c r="CM361" s="31"/>
      <c r="CN361" s="31"/>
      <c r="CO361" s="31"/>
      <c r="CP361" s="31"/>
      <c r="CQ361" s="31"/>
    </row>
    <row r="362" spans="1:95" s="55" customFormat="1" ht="13.5" thickBot="1" x14ac:dyDescent="0.25">
      <c r="A362" s="558"/>
      <c r="B362" s="455" t="s">
        <v>106</v>
      </c>
      <c r="C362" s="125"/>
      <c r="D362" s="125"/>
      <c r="E362" s="125"/>
      <c r="F362" s="125"/>
      <c r="G362" s="125"/>
      <c r="H362" s="54">
        <f>H361*H360</f>
        <v>0</v>
      </c>
      <c r="I362" s="54">
        <f>I360*I361</f>
        <v>0</v>
      </c>
      <c r="J362" s="54">
        <f>J360*J361</f>
        <v>0</v>
      </c>
      <c r="K362" s="125"/>
      <c r="L362" s="125"/>
      <c r="M362" s="125"/>
      <c r="N362" s="125"/>
      <c r="O362" s="125"/>
      <c r="P362" s="125"/>
      <c r="Q362" s="125"/>
      <c r="R362" s="125"/>
      <c r="S362" s="125"/>
      <c r="T362" s="54"/>
      <c r="U362" s="54"/>
      <c r="V362" s="54"/>
      <c r="W362" s="125"/>
      <c r="X362" s="125"/>
      <c r="Y362" s="125"/>
      <c r="Z362" s="125"/>
      <c r="AA362" s="125"/>
      <c r="AB362" s="125"/>
      <c r="AC362" s="125"/>
      <c r="AD362" s="125"/>
      <c r="AE362" s="35"/>
      <c r="AF362" s="35"/>
      <c r="AG362" s="35"/>
      <c r="AH362" s="35"/>
      <c r="AI362" s="35"/>
      <c r="AJ362" s="35"/>
      <c r="AK362" s="35"/>
      <c r="AL362" s="35"/>
      <c r="AM362" s="35"/>
      <c r="AN362" s="35"/>
      <c r="AO362" s="35"/>
      <c r="AP362" s="35"/>
      <c r="AQ362" s="35"/>
      <c r="AR362" s="35"/>
      <c r="AS362" s="35"/>
      <c r="AT362" s="35"/>
      <c r="AU362" s="35"/>
      <c r="AV362" s="35"/>
      <c r="AW362" s="35"/>
      <c r="AX362" s="35"/>
      <c r="AY362" s="35"/>
      <c r="AZ362" s="35"/>
      <c r="BA362" s="35"/>
      <c r="BB362" s="35"/>
      <c r="BC362" s="35"/>
      <c r="BD362" s="35"/>
      <c r="BE362" s="35"/>
      <c r="BF362" s="35"/>
      <c r="BG362" s="35"/>
      <c r="BH362" s="35"/>
      <c r="BI362" s="35"/>
      <c r="BJ362" s="35"/>
      <c r="BK362" s="35"/>
      <c r="BL362" s="35"/>
      <c r="BM362" s="35"/>
      <c r="BN362" s="35"/>
      <c r="BO362" s="35"/>
      <c r="BP362" s="35"/>
      <c r="BQ362" s="35"/>
      <c r="BR362" s="35"/>
      <c r="BS362" s="35"/>
      <c r="BT362" s="35"/>
      <c r="BU362" s="35"/>
      <c r="BV362" s="35"/>
      <c r="BW362" s="35"/>
      <c r="BX362" s="35"/>
      <c r="BY362" s="35"/>
      <c r="BZ362" s="35"/>
      <c r="CA362" s="35"/>
      <c r="CB362" s="35"/>
      <c r="CC362" s="35"/>
      <c r="CD362" s="35"/>
      <c r="CE362" s="35"/>
      <c r="CF362" s="35"/>
      <c r="CG362" s="35"/>
      <c r="CH362" s="35"/>
      <c r="CI362" s="35"/>
      <c r="CJ362" s="35"/>
      <c r="CK362" s="35"/>
      <c r="CL362" s="35"/>
      <c r="CM362" s="35"/>
      <c r="CN362" s="35"/>
      <c r="CO362" s="35"/>
      <c r="CP362" s="35"/>
      <c r="CQ362" s="35"/>
    </row>
    <row r="363" spans="1:95" s="31" customFormat="1" ht="12" customHeight="1" x14ac:dyDescent="0.2">
      <c r="A363" s="558"/>
      <c r="B363" s="448" t="s">
        <v>9</v>
      </c>
      <c r="C363" s="1">
        <v>2.5000000000000001E-2</v>
      </c>
      <c r="D363" s="1">
        <v>2.5000000000000001E-2</v>
      </c>
      <c r="E363" s="1">
        <v>2.5000000000000001E-2</v>
      </c>
      <c r="F363" s="1">
        <f>F532</f>
        <v>0</v>
      </c>
      <c r="G363" s="1">
        <f>G532</f>
        <v>0</v>
      </c>
      <c r="H363" s="1">
        <f>H532</f>
        <v>0</v>
      </c>
      <c r="I363" s="1">
        <f>I532</f>
        <v>0</v>
      </c>
      <c r="J363" s="1">
        <f>J532</f>
        <v>0</v>
      </c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95" s="43" customFormat="1" x14ac:dyDescent="0.2">
      <c r="A364" s="558"/>
      <c r="B364" s="456" t="s">
        <v>11</v>
      </c>
      <c r="C364" s="4">
        <f t="shared" ref="C364:J364" si="84">C363*C324</f>
        <v>0</v>
      </c>
      <c r="D364" s="4">
        <f t="shared" si="84"/>
        <v>0</v>
      </c>
      <c r="E364" s="4">
        <f t="shared" si="84"/>
        <v>0</v>
      </c>
      <c r="F364" s="4">
        <f t="shared" si="84"/>
        <v>0</v>
      </c>
      <c r="G364" s="4">
        <f t="shared" si="84"/>
        <v>0</v>
      </c>
      <c r="H364" s="4">
        <f t="shared" si="84"/>
        <v>0</v>
      </c>
      <c r="I364" s="4">
        <f t="shared" si="84"/>
        <v>0</v>
      </c>
      <c r="J364" s="4">
        <f t="shared" si="84"/>
        <v>0</v>
      </c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spans="1:95" s="31" customFormat="1" x14ac:dyDescent="0.2">
      <c r="A365" s="558"/>
      <c r="B365" s="448" t="s">
        <v>26</v>
      </c>
      <c r="C365" s="49">
        <v>1.9699999999999999E-2</v>
      </c>
      <c r="D365" s="49">
        <v>1.9699999999999999E-2</v>
      </c>
      <c r="E365" s="49">
        <v>1.9699999999999999E-2</v>
      </c>
      <c r="F365" s="49">
        <f>F534</f>
        <v>0</v>
      </c>
      <c r="G365" s="49">
        <f>G534</f>
        <v>0</v>
      </c>
      <c r="H365" s="49">
        <f>H534</f>
        <v>0</v>
      </c>
      <c r="I365" s="49">
        <f>I534</f>
        <v>0</v>
      </c>
      <c r="J365" s="49">
        <f>J534</f>
        <v>0</v>
      </c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  <c r="AA365" s="49"/>
      <c r="AB365" s="49"/>
      <c r="AC365" s="49"/>
      <c r="AD365" s="49"/>
    </row>
    <row r="366" spans="1:95" s="191" customFormat="1" x14ac:dyDescent="0.2">
      <c r="A366" s="558"/>
      <c r="B366" s="456" t="s">
        <v>27</v>
      </c>
      <c r="C366" s="129">
        <f t="shared" ref="C366:J366" si="85">C365*C324</f>
        <v>0</v>
      </c>
      <c r="D366" s="129">
        <f t="shared" si="85"/>
        <v>0</v>
      </c>
      <c r="E366" s="129">
        <f t="shared" si="85"/>
        <v>0</v>
      </c>
      <c r="F366" s="129">
        <f t="shared" si="85"/>
        <v>0</v>
      </c>
      <c r="G366" s="129">
        <f t="shared" si="85"/>
        <v>0</v>
      </c>
      <c r="H366" s="129">
        <f t="shared" si="85"/>
        <v>0</v>
      </c>
      <c r="I366" s="129">
        <f t="shared" si="85"/>
        <v>0</v>
      </c>
      <c r="J366" s="129">
        <f t="shared" si="85"/>
        <v>0</v>
      </c>
      <c r="K366" s="129"/>
      <c r="L366" s="129"/>
      <c r="M366" s="129"/>
      <c r="N366" s="129"/>
      <c r="O366" s="129"/>
      <c r="P366" s="129"/>
      <c r="Q366" s="129"/>
      <c r="R366" s="129"/>
      <c r="S366" s="129"/>
      <c r="T366" s="129"/>
      <c r="U366" s="129"/>
      <c r="V366" s="129"/>
      <c r="W366" s="129"/>
      <c r="X366" s="129"/>
      <c r="Y366" s="129"/>
      <c r="Z366" s="129"/>
      <c r="AA366" s="129"/>
      <c r="AB366" s="129"/>
      <c r="AC366" s="129"/>
      <c r="AD366" s="129"/>
    </row>
    <row r="367" spans="1:95" s="43" customFormat="1" x14ac:dyDescent="0.2">
      <c r="A367" s="558"/>
      <c r="B367" s="456" t="s">
        <v>4</v>
      </c>
      <c r="C367" s="93"/>
      <c r="D367" s="93"/>
      <c r="E367" s="93"/>
      <c r="F367" s="93"/>
      <c r="G367" s="93"/>
      <c r="H367" s="93"/>
      <c r="I367" s="93"/>
      <c r="J367" s="93"/>
      <c r="K367" s="93"/>
      <c r="L367" s="93"/>
      <c r="M367" s="93"/>
      <c r="N367" s="93"/>
      <c r="O367" s="93"/>
      <c r="P367" s="93"/>
      <c r="Q367" s="93"/>
      <c r="R367" s="93"/>
      <c r="S367" s="93"/>
      <c r="T367" s="93"/>
      <c r="U367" s="93"/>
      <c r="V367" s="93"/>
      <c r="W367" s="93"/>
      <c r="X367" s="93"/>
      <c r="Y367" s="93"/>
      <c r="Z367" s="93"/>
      <c r="AA367" s="93"/>
      <c r="AB367" s="93"/>
      <c r="AC367" s="93"/>
      <c r="AD367" s="93"/>
    </row>
    <row r="368" spans="1:95" s="46" customFormat="1" ht="13.5" thickBot="1" x14ac:dyDescent="0.25">
      <c r="A368" s="558"/>
      <c r="B368" s="457" t="s">
        <v>34</v>
      </c>
      <c r="C368" s="94"/>
      <c r="D368" s="94"/>
      <c r="E368" s="94"/>
      <c r="F368" s="199"/>
      <c r="G368" s="94"/>
      <c r="H368" s="94"/>
      <c r="I368" s="94"/>
      <c r="J368" s="94"/>
      <c r="K368" s="199"/>
      <c r="L368" s="199"/>
      <c r="M368" s="199"/>
      <c r="N368" s="199"/>
      <c r="O368" s="199"/>
      <c r="P368" s="199"/>
      <c r="Q368" s="199"/>
      <c r="R368" s="199"/>
      <c r="S368" s="199"/>
      <c r="T368" s="94"/>
      <c r="U368" s="94"/>
      <c r="V368" s="94"/>
      <c r="W368" s="199"/>
      <c r="X368" s="199"/>
      <c r="Y368" s="199"/>
      <c r="Z368" s="199"/>
      <c r="AA368" s="199"/>
      <c r="AB368" s="199"/>
      <c r="AC368" s="199"/>
      <c r="AD368" s="199"/>
      <c r="AE368" s="43"/>
      <c r="AF368" s="43"/>
      <c r="AG368" s="43"/>
      <c r="AH368" s="43"/>
      <c r="AI368" s="43"/>
      <c r="AJ368" s="43"/>
      <c r="AK368" s="43"/>
      <c r="AL368" s="43"/>
      <c r="AM368" s="43"/>
      <c r="AN368" s="43"/>
      <c r="AO368" s="43"/>
      <c r="AP368" s="43"/>
      <c r="AQ368" s="43"/>
      <c r="AR368" s="43"/>
      <c r="AS368" s="43"/>
      <c r="AT368" s="43"/>
      <c r="AU368" s="43"/>
      <c r="AV368" s="43"/>
      <c r="AW368" s="43"/>
      <c r="AX368" s="43"/>
      <c r="AY368" s="43"/>
      <c r="AZ368" s="43"/>
      <c r="BA368" s="43"/>
      <c r="BB368" s="43"/>
      <c r="BC368" s="43"/>
      <c r="BD368" s="43"/>
      <c r="BE368" s="43"/>
      <c r="BF368" s="43"/>
      <c r="BG368" s="43"/>
      <c r="BH368" s="43"/>
      <c r="BI368" s="43"/>
      <c r="BJ368" s="43"/>
      <c r="BK368" s="43"/>
      <c r="BL368" s="43"/>
      <c r="BM368" s="43"/>
      <c r="BN368" s="43"/>
      <c r="BO368" s="43"/>
      <c r="BP368" s="43"/>
      <c r="BQ368" s="43"/>
      <c r="BR368" s="43"/>
      <c r="BS368" s="43"/>
      <c r="BT368" s="43"/>
      <c r="BU368" s="43"/>
      <c r="BV368" s="43"/>
      <c r="BW368" s="43"/>
      <c r="BX368" s="43"/>
      <c r="BY368" s="43"/>
      <c r="BZ368" s="43"/>
      <c r="CA368" s="43"/>
      <c r="CB368" s="43"/>
      <c r="CC368" s="43"/>
      <c r="CD368" s="43"/>
      <c r="CE368" s="43"/>
      <c r="CF368" s="43"/>
      <c r="CG368" s="43"/>
      <c r="CH368" s="43"/>
      <c r="CI368" s="43"/>
      <c r="CJ368" s="43"/>
      <c r="CK368" s="43"/>
      <c r="CL368" s="43"/>
      <c r="CM368" s="43"/>
      <c r="CN368" s="43"/>
      <c r="CO368" s="43"/>
      <c r="CP368" s="43"/>
      <c r="CQ368" s="43"/>
    </row>
    <row r="369" spans="1:95" s="48" customFormat="1" ht="13.5" thickBot="1" x14ac:dyDescent="0.25">
      <c r="A369" s="558"/>
      <c r="B369" s="458" t="s">
        <v>51</v>
      </c>
      <c r="C369" s="7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74"/>
      <c r="Y369" s="74"/>
      <c r="Z369" s="74"/>
      <c r="AA369" s="74"/>
      <c r="AB369" s="74"/>
      <c r="AC369" s="74"/>
      <c r="AD369" s="74"/>
    </row>
    <row r="370" spans="1:95" s="38" customFormat="1" ht="13.5" thickBot="1" x14ac:dyDescent="0.25">
      <c r="A370" s="558"/>
      <c r="B370" s="459" t="s">
        <v>59</v>
      </c>
      <c r="C370" s="37" t="e">
        <f t="shared" ref="C370:J370" si="86">C369/C324*100</f>
        <v>#DIV/0!</v>
      </c>
      <c r="D370" s="37" t="e">
        <f t="shared" si="86"/>
        <v>#DIV/0!</v>
      </c>
      <c r="E370" s="37" t="e">
        <f t="shared" si="86"/>
        <v>#DIV/0!</v>
      </c>
      <c r="F370" s="37" t="e">
        <f t="shared" si="86"/>
        <v>#DIV/0!</v>
      </c>
      <c r="G370" s="37" t="e">
        <f t="shared" si="86"/>
        <v>#DIV/0!</v>
      </c>
      <c r="H370" s="37" t="e">
        <f t="shared" si="86"/>
        <v>#DIV/0!</v>
      </c>
      <c r="I370" s="37" t="e">
        <f t="shared" si="86"/>
        <v>#DIV/0!</v>
      </c>
      <c r="J370" s="91" t="e">
        <f t="shared" si="86"/>
        <v>#DIV/0!</v>
      </c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91"/>
      <c r="W370" s="37"/>
      <c r="X370" s="37"/>
      <c r="Y370" s="37"/>
      <c r="Z370" s="37"/>
      <c r="AA370" s="37"/>
      <c r="AB370" s="37"/>
      <c r="AC370" s="37"/>
      <c r="AD370" s="37"/>
      <c r="AE370" s="399"/>
      <c r="AF370" s="399"/>
      <c r="AG370" s="399"/>
      <c r="AH370" s="399"/>
      <c r="AI370" s="399"/>
      <c r="AJ370" s="399"/>
      <c r="AK370" s="399"/>
      <c r="AL370" s="399"/>
      <c r="AM370" s="399"/>
      <c r="AN370" s="399"/>
      <c r="AO370" s="399"/>
      <c r="AP370" s="399"/>
      <c r="AQ370" s="399"/>
      <c r="AR370" s="399"/>
      <c r="AS370" s="399"/>
      <c r="AT370" s="399"/>
      <c r="AU370" s="399"/>
      <c r="AV370" s="399"/>
      <c r="AW370" s="399"/>
      <c r="AX370" s="399"/>
      <c r="AY370" s="399"/>
      <c r="AZ370" s="399"/>
      <c r="BA370" s="399"/>
      <c r="BB370" s="399"/>
      <c r="BC370" s="399"/>
      <c r="BD370" s="399"/>
      <c r="BE370" s="399"/>
      <c r="BF370" s="399"/>
      <c r="BG370" s="399"/>
      <c r="BH370" s="399"/>
      <c r="BI370" s="399"/>
      <c r="BJ370" s="399"/>
      <c r="BK370" s="399"/>
      <c r="BL370" s="399"/>
      <c r="BM370" s="399"/>
      <c r="BN370" s="399"/>
      <c r="BO370" s="399"/>
      <c r="BP370" s="399"/>
      <c r="BQ370" s="399"/>
      <c r="BR370" s="399"/>
      <c r="BS370" s="399"/>
      <c r="BT370" s="399"/>
      <c r="BU370" s="399"/>
      <c r="BV370" s="399"/>
      <c r="BW370" s="399"/>
      <c r="BX370" s="399"/>
      <c r="BY370" s="399"/>
      <c r="BZ370" s="399"/>
      <c r="CA370" s="399"/>
      <c r="CB370" s="399"/>
      <c r="CC370" s="399"/>
      <c r="CD370" s="399"/>
      <c r="CE370" s="399"/>
      <c r="CF370" s="399"/>
      <c r="CG370" s="399"/>
      <c r="CH370" s="399"/>
      <c r="CI370" s="399"/>
      <c r="CJ370" s="399"/>
      <c r="CK370" s="399"/>
      <c r="CL370" s="399"/>
      <c r="CM370" s="399"/>
      <c r="CN370" s="399"/>
      <c r="CO370" s="399"/>
      <c r="CP370" s="399"/>
      <c r="CQ370" s="399"/>
    </row>
    <row r="371" spans="1:95" s="423" customFormat="1" ht="13.5" thickBot="1" x14ac:dyDescent="0.25">
      <c r="A371" s="558"/>
      <c r="B371" s="421" t="s">
        <v>71</v>
      </c>
      <c r="C371" s="422">
        <f t="shared" ref="C371:J371" si="87">SUM(C337,C339,C343,C341,C349,C351,C353,C355,C357,C359,C362,C364,C366,C367,C368)-C369</f>
        <v>0</v>
      </c>
      <c r="D371" s="422">
        <f t="shared" si="87"/>
        <v>0</v>
      </c>
      <c r="E371" s="422">
        <f t="shared" si="87"/>
        <v>0</v>
      </c>
      <c r="F371" s="422" t="e">
        <f t="shared" si="87"/>
        <v>#REF!</v>
      </c>
      <c r="G371" s="422" t="e">
        <f t="shared" si="87"/>
        <v>#REF!</v>
      </c>
      <c r="H371" s="422">
        <f t="shared" si="87"/>
        <v>0</v>
      </c>
      <c r="I371" s="422">
        <f t="shared" si="87"/>
        <v>0</v>
      </c>
      <c r="J371" s="422">
        <f t="shared" si="87"/>
        <v>0</v>
      </c>
      <c r="K371" s="422"/>
      <c r="L371" s="422"/>
      <c r="M371" s="422"/>
      <c r="N371" s="422"/>
      <c r="O371" s="422"/>
      <c r="P371" s="422"/>
      <c r="Q371" s="422"/>
      <c r="R371" s="422"/>
      <c r="S371" s="422"/>
      <c r="T371" s="422"/>
      <c r="U371" s="422"/>
      <c r="V371" s="422"/>
      <c r="W371" s="422"/>
      <c r="X371" s="422"/>
      <c r="Y371" s="422"/>
      <c r="Z371" s="422"/>
      <c r="AA371" s="422"/>
      <c r="AB371" s="422"/>
      <c r="AC371" s="422"/>
      <c r="AD371" s="422"/>
      <c r="AE371" s="103"/>
      <c r="AF371" s="103"/>
      <c r="AG371" s="103"/>
      <c r="AH371" s="103"/>
      <c r="AI371" s="103"/>
      <c r="AJ371" s="103"/>
      <c r="AK371" s="103"/>
      <c r="AL371" s="103"/>
      <c r="AM371" s="103"/>
      <c r="AN371" s="103"/>
      <c r="AO371" s="103"/>
      <c r="AP371" s="103"/>
      <c r="AQ371" s="103"/>
      <c r="AR371" s="103"/>
      <c r="AS371" s="103"/>
      <c r="AT371" s="103"/>
      <c r="AU371" s="103"/>
      <c r="AV371" s="103"/>
      <c r="AW371" s="103"/>
      <c r="AX371" s="103"/>
      <c r="AY371" s="103"/>
      <c r="AZ371" s="103"/>
      <c r="BA371" s="103"/>
      <c r="BB371" s="103"/>
      <c r="BC371" s="103"/>
      <c r="BD371" s="103"/>
      <c r="BE371" s="103"/>
      <c r="BF371" s="103"/>
      <c r="BG371" s="103"/>
      <c r="BH371" s="103"/>
      <c r="BI371" s="103"/>
      <c r="BJ371" s="103"/>
      <c r="BK371" s="103"/>
      <c r="BL371" s="103"/>
      <c r="BM371" s="103"/>
      <c r="BN371" s="103"/>
      <c r="BO371" s="103"/>
      <c r="BP371" s="103"/>
      <c r="BQ371" s="103"/>
      <c r="BR371" s="103"/>
      <c r="BS371" s="103"/>
      <c r="BT371" s="103"/>
      <c r="BU371" s="103"/>
      <c r="BV371" s="103"/>
      <c r="BW371" s="103"/>
      <c r="BX371" s="103"/>
      <c r="BY371" s="103"/>
      <c r="BZ371" s="103"/>
      <c r="CA371" s="103"/>
      <c r="CB371" s="103"/>
      <c r="CC371" s="103"/>
      <c r="CD371" s="103"/>
      <c r="CE371" s="103"/>
      <c r="CF371" s="103"/>
      <c r="CG371" s="103"/>
      <c r="CH371" s="103"/>
      <c r="CI371" s="103"/>
      <c r="CJ371" s="103"/>
      <c r="CK371" s="103"/>
      <c r="CL371" s="103"/>
      <c r="CM371" s="103"/>
      <c r="CN371" s="103"/>
      <c r="CO371" s="103"/>
      <c r="CP371" s="103"/>
      <c r="CQ371" s="103"/>
    </row>
    <row r="372" spans="1:95" s="426" customFormat="1" ht="13.5" thickBot="1" x14ac:dyDescent="0.25">
      <c r="A372" s="559"/>
      <c r="B372" s="424" t="s">
        <v>72</v>
      </c>
      <c r="C372" s="425" t="e">
        <f t="shared" ref="C372" si="88">C371/C369</f>
        <v>#DIV/0!</v>
      </c>
      <c r="D372" s="425" t="e">
        <f t="shared" ref="D372" si="89">D371/D369</f>
        <v>#DIV/0!</v>
      </c>
      <c r="E372" s="425" t="e">
        <f t="shared" ref="E372" si="90">E371/E369</f>
        <v>#DIV/0!</v>
      </c>
      <c r="F372" s="425" t="e">
        <f t="shared" ref="F372" si="91">F371/F369</f>
        <v>#REF!</v>
      </c>
      <c r="G372" s="425" t="e">
        <f t="shared" ref="G372" si="92">G371/G369</f>
        <v>#REF!</v>
      </c>
      <c r="H372" s="425" t="e">
        <f t="shared" ref="H372" si="93">H371/H369</f>
        <v>#DIV/0!</v>
      </c>
      <c r="I372" s="425" t="e">
        <f t="shared" ref="I372" si="94">I371/I369</f>
        <v>#DIV/0!</v>
      </c>
      <c r="J372" s="425" t="e">
        <f>J371/J369</f>
        <v>#DIV/0!</v>
      </c>
      <c r="K372" s="425"/>
      <c r="L372" s="425"/>
      <c r="M372" s="425"/>
      <c r="N372" s="425"/>
      <c r="O372" s="425"/>
      <c r="P372" s="425"/>
      <c r="Q372" s="425"/>
      <c r="R372" s="425"/>
      <c r="S372" s="425"/>
      <c r="T372" s="425"/>
      <c r="U372" s="425"/>
      <c r="V372" s="425"/>
      <c r="W372" s="425"/>
      <c r="X372" s="425"/>
      <c r="Y372" s="425"/>
      <c r="Z372" s="425"/>
      <c r="AA372" s="425"/>
      <c r="AB372" s="425"/>
      <c r="AC372" s="425"/>
      <c r="AD372" s="425"/>
      <c r="AE372" s="400"/>
      <c r="AF372" s="400"/>
      <c r="AG372" s="400"/>
      <c r="AH372" s="400"/>
      <c r="AI372" s="400"/>
      <c r="AJ372" s="400"/>
      <c r="AK372" s="400"/>
      <c r="AL372" s="400"/>
      <c r="AM372" s="400"/>
      <c r="AN372" s="400"/>
      <c r="AO372" s="400"/>
      <c r="AP372" s="400"/>
      <c r="AQ372" s="400"/>
      <c r="AR372" s="400"/>
      <c r="AS372" s="400"/>
      <c r="AT372" s="400"/>
      <c r="AU372" s="400"/>
      <c r="AV372" s="400"/>
      <c r="AW372" s="400"/>
      <c r="AX372" s="400"/>
      <c r="AY372" s="400"/>
      <c r="AZ372" s="400"/>
      <c r="BA372" s="400"/>
      <c r="BB372" s="400"/>
      <c r="BC372" s="400"/>
      <c r="BD372" s="400"/>
      <c r="BE372" s="400"/>
      <c r="BF372" s="400"/>
      <c r="BG372" s="400"/>
      <c r="BH372" s="400"/>
      <c r="BI372" s="400"/>
      <c r="BJ372" s="400"/>
      <c r="BK372" s="400"/>
      <c r="BL372" s="400"/>
      <c r="BM372" s="400"/>
      <c r="BN372" s="400"/>
      <c r="BO372" s="400"/>
      <c r="BP372" s="400"/>
      <c r="BQ372" s="400"/>
      <c r="BR372" s="400"/>
      <c r="BS372" s="400"/>
      <c r="BT372" s="400"/>
      <c r="BU372" s="400"/>
      <c r="BV372" s="400"/>
      <c r="BW372" s="400"/>
      <c r="BX372" s="400"/>
      <c r="BY372" s="400"/>
      <c r="BZ372" s="400"/>
      <c r="CA372" s="400"/>
      <c r="CB372" s="400"/>
      <c r="CC372" s="400"/>
      <c r="CD372" s="400"/>
      <c r="CE372" s="400"/>
      <c r="CF372" s="400"/>
      <c r="CG372" s="400"/>
      <c r="CH372" s="400"/>
      <c r="CI372" s="400"/>
      <c r="CJ372" s="400"/>
      <c r="CK372" s="400"/>
      <c r="CL372" s="400"/>
      <c r="CM372" s="400"/>
      <c r="CN372" s="400"/>
      <c r="CO372" s="400"/>
      <c r="CP372" s="400"/>
      <c r="CQ372" s="400"/>
    </row>
    <row r="373" spans="1:95" x14ac:dyDescent="0.2">
      <c r="J373" s="502"/>
      <c r="V373" s="502"/>
    </row>
    <row r="374" spans="1:95" s="64" customFormat="1" ht="13.5" thickBot="1" x14ac:dyDescent="0.25">
      <c r="B374" s="490" t="s">
        <v>173</v>
      </c>
      <c r="C374" s="319"/>
    </row>
    <row r="375" spans="1:95" s="68" customFormat="1" ht="13.5" customHeight="1" x14ac:dyDescent="0.2">
      <c r="A375" s="560" t="s">
        <v>154</v>
      </c>
      <c r="B375" s="460" t="s">
        <v>56</v>
      </c>
      <c r="AE375" s="127"/>
      <c r="AF375" s="127"/>
      <c r="AG375" s="127"/>
      <c r="AH375" s="127"/>
      <c r="AI375" s="127"/>
      <c r="AJ375" s="127"/>
      <c r="AK375" s="127"/>
      <c r="AL375" s="127"/>
      <c r="AM375" s="127"/>
      <c r="AN375" s="127"/>
      <c r="AO375" s="127"/>
      <c r="AP375" s="127"/>
      <c r="AQ375" s="127"/>
      <c r="AR375" s="127"/>
      <c r="AS375" s="127"/>
      <c r="AT375" s="127"/>
      <c r="AU375" s="127"/>
      <c r="AV375" s="127"/>
      <c r="AW375" s="127"/>
      <c r="AX375" s="127"/>
      <c r="AY375" s="127"/>
      <c r="AZ375" s="127"/>
      <c r="BA375" s="127"/>
      <c r="BB375" s="127"/>
      <c r="BC375" s="127"/>
      <c r="BD375" s="127"/>
      <c r="BE375" s="127"/>
      <c r="BF375" s="127"/>
      <c r="BG375" s="127"/>
      <c r="BH375" s="127"/>
      <c r="BI375" s="127"/>
      <c r="BJ375" s="127"/>
      <c r="BK375" s="127"/>
      <c r="BL375" s="127"/>
      <c r="BM375" s="127"/>
      <c r="BN375" s="127"/>
      <c r="BO375" s="127"/>
      <c r="BP375" s="127"/>
      <c r="BQ375" s="127"/>
      <c r="BR375" s="127"/>
      <c r="BS375" s="127"/>
      <c r="BT375" s="127"/>
      <c r="BU375" s="127"/>
      <c r="BV375" s="127"/>
      <c r="BW375" s="127"/>
      <c r="BX375" s="127"/>
      <c r="BY375" s="127"/>
      <c r="BZ375" s="127"/>
      <c r="CA375" s="127"/>
      <c r="CB375" s="127"/>
      <c r="CC375" s="127"/>
      <c r="CD375" s="127"/>
      <c r="CE375" s="127"/>
      <c r="CF375" s="127"/>
      <c r="CG375" s="127"/>
      <c r="CH375" s="127"/>
      <c r="CI375" s="127"/>
      <c r="CJ375" s="127"/>
      <c r="CK375" s="127"/>
      <c r="CL375" s="127"/>
      <c r="CM375" s="127"/>
      <c r="CN375" s="127"/>
      <c r="CO375" s="127"/>
      <c r="CP375" s="127"/>
      <c r="CQ375" s="127"/>
    </row>
    <row r="376" spans="1:95" s="76" customFormat="1" x14ac:dyDescent="0.2">
      <c r="A376" s="561"/>
      <c r="B376" s="428" t="s">
        <v>55</v>
      </c>
      <c r="C376" s="128"/>
      <c r="D376" s="128"/>
      <c r="E376" s="128"/>
      <c r="F376" s="128"/>
      <c r="G376" s="128"/>
      <c r="H376" s="128"/>
      <c r="I376" s="128"/>
      <c r="J376" s="128"/>
      <c r="K376" s="128"/>
      <c r="L376" s="128"/>
      <c r="M376" s="128"/>
      <c r="N376" s="128"/>
      <c r="O376" s="128"/>
      <c r="P376" s="128"/>
      <c r="Q376" s="128"/>
      <c r="R376" s="128"/>
      <c r="S376" s="128"/>
      <c r="T376" s="128"/>
      <c r="U376" s="128"/>
      <c r="V376" s="128"/>
      <c r="W376" s="128"/>
      <c r="X376" s="128"/>
      <c r="Y376" s="128"/>
      <c r="Z376" s="128"/>
      <c r="AA376" s="128"/>
      <c r="AB376" s="128"/>
      <c r="AC376" s="128"/>
      <c r="AD376" s="128"/>
      <c r="AE376" s="127"/>
      <c r="AF376" s="127"/>
      <c r="AG376" s="127"/>
      <c r="AH376" s="127"/>
      <c r="AI376" s="127"/>
      <c r="AJ376" s="127"/>
      <c r="AK376" s="127"/>
      <c r="AL376" s="127"/>
      <c r="AM376" s="127"/>
      <c r="AN376" s="127"/>
      <c r="AO376" s="127"/>
      <c r="AP376" s="127"/>
      <c r="AQ376" s="127"/>
      <c r="AR376" s="127"/>
      <c r="AS376" s="127"/>
      <c r="AT376" s="127"/>
      <c r="AU376" s="127"/>
      <c r="AV376" s="127"/>
      <c r="AW376" s="127"/>
      <c r="AX376" s="127"/>
      <c r="AY376" s="127"/>
      <c r="AZ376" s="127"/>
      <c r="BA376" s="127"/>
      <c r="BB376" s="127"/>
      <c r="BC376" s="127"/>
      <c r="BD376" s="127"/>
      <c r="BE376" s="127"/>
      <c r="BF376" s="127"/>
      <c r="BG376" s="127"/>
      <c r="BH376" s="127"/>
      <c r="BI376" s="127"/>
      <c r="BJ376" s="127"/>
      <c r="BK376" s="127"/>
      <c r="BL376" s="127"/>
      <c r="BM376" s="127"/>
      <c r="BN376" s="127"/>
      <c r="BO376" s="127"/>
      <c r="BP376" s="127"/>
      <c r="BQ376" s="127"/>
      <c r="BR376" s="127"/>
      <c r="BS376" s="127"/>
      <c r="BT376" s="127"/>
      <c r="BU376" s="127"/>
      <c r="BV376" s="127"/>
      <c r="BW376" s="127"/>
      <c r="BX376" s="127"/>
      <c r="BY376" s="127"/>
      <c r="BZ376" s="127"/>
      <c r="CA376" s="127"/>
      <c r="CB376" s="127"/>
      <c r="CC376" s="127"/>
      <c r="CD376" s="127"/>
      <c r="CE376" s="127"/>
      <c r="CF376" s="127"/>
      <c r="CG376" s="127"/>
      <c r="CH376" s="127"/>
      <c r="CI376" s="127"/>
      <c r="CJ376" s="127"/>
      <c r="CK376" s="127"/>
      <c r="CL376" s="127"/>
      <c r="CM376" s="127"/>
      <c r="CN376" s="127"/>
      <c r="CO376" s="127"/>
      <c r="CP376" s="127"/>
      <c r="CQ376" s="127"/>
    </row>
    <row r="377" spans="1:95" s="77" customFormat="1" ht="12.75" customHeight="1" x14ac:dyDescent="0.2">
      <c r="A377" s="561"/>
      <c r="B377" s="429" t="s">
        <v>14</v>
      </c>
      <c r="C377" s="80"/>
      <c r="D377" s="80"/>
      <c r="E377" s="80"/>
      <c r="F377" s="80"/>
      <c r="G377" s="80"/>
      <c r="H377" s="80"/>
      <c r="I377" s="240"/>
      <c r="J377" s="24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240"/>
      <c r="V377" s="240"/>
      <c r="W377" s="80"/>
      <c r="X377" s="80"/>
      <c r="Y377" s="80"/>
      <c r="Z377" s="80"/>
      <c r="AA377" s="80"/>
      <c r="AB377" s="80"/>
      <c r="AC377" s="80"/>
      <c r="AD377" s="80"/>
      <c r="AE377" s="126"/>
      <c r="AF377" s="126"/>
      <c r="AG377" s="126"/>
      <c r="AH377" s="126"/>
      <c r="AI377" s="126"/>
      <c r="AJ377" s="126"/>
      <c r="AK377" s="126"/>
      <c r="AL377" s="126"/>
      <c r="AM377" s="126"/>
      <c r="AN377" s="126"/>
      <c r="AO377" s="126"/>
      <c r="AP377" s="126"/>
      <c r="AQ377" s="126"/>
      <c r="AR377" s="126"/>
      <c r="AS377" s="126"/>
      <c r="AT377" s="126"/>
      <c r="AU377" s="126"/>
      <c r="AV377" s="126"/>
      <c r="AW377" s="126"/>
      <c r="AX377" s="126"/>
      <c r="AY377" s="126"/>
      <c r="AZ377" s="126"/>
      <c r="BA377" s="126"/>
      <c r="BB377" s="126"/>
      <c r="BC377" s="126"/>
      <c r="BD377" s="126"/>
      <c r="BE377" s="126"/>
      <c r="BF377" s="126"/>
      <c r="BG377" s="126"/>
      <c r="BH377" s="126"/>
      <c r="BI377" s="126"/>
      <c r="BJ377" s="126"/>
      <c r="BK377" s="126"/>
      <c r="BL377" s="126"/>
      <c r="BM377" s="126"/>
      <c r="BN377" s="126"/>
      <c r="BO377" s="126"/>
      <c r="BP377" s="126"/>
      <c r="BQ377" s="126"/>
      <c r="BR377" s="126"/>
      <c r="BS377" s="126"/>
      <c r="BT377" s="126"/>
      <c r="BU377" s="126"/>
      <c r="BV377" s="126"/>
      <c r="BW377" s="126"/>
      <c r="BX377" s="126"/>
      <c r="BY377" s="126"/>
      <c r="BZ377" s="126"/>
      <c r="CA377" s="126"/>
      <c r="CB377" s="126"/>
      <c r="CC377" s="126"/>
      <c r="CD377" s="126"/>
      <c r="CE377" s="126"/>
      <c r="CF377" s="126"/>
      <c r="CG377" s="126"/>
      <c r="CH377" s="126"/>
      <c r="CI377" s="126"/>
      <c r="CJ377" s="126"/>
      <c r="CK377" s="126"/>
      <c r="CL377" s="126"/>
      <c r="CM377" s="126"/>
      <c r="CN377" s="126"/>
      <c r="CO377" s="126"/>
      <c r="CP377" s="126"/>
      <c r="CQ377" s="126"/>
    </row>
    <row r="378" spans="1:95" s="126" customFormat="1" x14ac:dyDescent="0.2">
      <c r="A378" s="561"/>
      <c r="B378" s="430" t="s">
        <v>15</v>
      </c>
      <c r="C378" s="240"/>
      <c r="D378" s="240"/>
      <c r="E378" s="240"/>
      <c r="F378" s="240"/>
      <c r="G378" s="240"/>
      <c r="H378" s="240"/>
      <c r="I378" s="240"/>
      <c r="J378" s="240"/>
      <c r="K378" s="240"/>
      <c r="L378" s="240"/>
      <c r="M378" s="240"/>
      <c r="N378" s="240"/>
      <c r="O378" s="240"/>
      <c r="P378" s="240"/>
      <c r="Q378" s="240"/>
      <c r="R378" s="240"/>
      <c r="S378" s="240"/>
      <c r="T378" s="240"/>
      <c r="U378" s="240"/>
      <c r="V378" s="240"/>
      <c r="W378" s="240"/>
      <c r="X378" s="240"/>
      <c r="Y378" s="240"/>
      <c r="Z378" s="240"/>
      <c r="AA378" s="240"/>
      <c r="AB378" s="240"/>
      <c r="AC378" s="240"/>
      <c r="AD378" s="240"/>
    </row>
    <row r="379" spans="1:95" s="243" customFormat="1" ht="12.75" customHeight="1" x14ac:dyDescent="0.2">
      <c r="A379" s="561"/>
      <c r="B379" s="431" t="s">
        <v>16</v>
      </c>
      <c r="C379" s="239"/>
      <c r="D379" s="239"/>
      <c r="E379" s="239"/>
      <c r="F379" s="239"/>
      <c r="G379" s="239"/>
      <c r="H379" s="239"/>
      <c r="I379" s="239"/>
      <c r="J379" s="239"/>
      <c r="K379" s="239"/>
      <c r="L379" s="239"/>
      <c r="M379" s="239"/>
      <c r="N379" s="239"/>
      <c r="O379" s="239"/>
      <c r="P379" s="239"/>
      <c r="Q379" s="239"/>
      <c r="R379" s="239"/>
      <c r="S379" s="239"/>
      <c r="T379" s="239"/>
      <c r="U379" s="239"/>
      <c r="V379" s="239"/>
      <c r="W379" s="239"/>
      <c r="X379" s="239"/>
      <c r="Y379" s="239"/>
      <c r="Z379" s="239"/>
      <c r="AA379" s="239"/>
      <c r="AB379" s="239"/>
      <c r="AC379" s="239"/>
      <c r="AD379" s="239"/>
      <c r="AE379" s="126"/>
      <c r="AF379" s="126"/>
      <c r="AG379" s="126"/>
      <c r="AH379" s="126"/>
      <c r="AI379" s="126"/>
      <c r="AJ379" s="126"/>
      <c r="AK379" s="126"/>
      <c r="AL379" s="126"/>
      <c r="AM379" s="126"/>
      <c r="AN379" s="126"/>
      <c r="AO379" s="126"/>
      <c r="AP379" s="126"/>
      <c r="AQ379" s="126"/>
      <c r="AR379" s="126"/>
      <c r="AS379" s="126"/>
      <c r="AT379" s="126"/>
      <c r="AU379" s="126"/>
      <c r="AV379" s="126"/>
      <c r="AW379" s="126"/>
      <c r="AX379" s="126"/>
      <c r="AY379" s="126"/>
      <c r="AZ379" s="126"/>
      <c r="BA379" s="126"/>
      <c r="BB379" s="126"/>
      <c r="BC379" s="126"/>
      <c r="BD379" s="126"/>
      <c r="BE379" s="126"/>
      <c r="BF379" s="126"/>
      <c r="BG379" s="126"/>
      <c r="BH379" s="126"/>
      <c r="BI379" s="126"/>
      <c r="BJ379" s="126"/>
      <c r="BK379" s="126"/>
      <c r="BL379" s="126"/>
      <c r="BM379" s="126"/>
      <c r="BN379" s="126"/>
      <c r="BO379" s="126"/>
      <c r="BP379" s="126"/>
      <c r="BQ379" s="126"/>
      <c r="BR379" s="126"/>
      <c r="BS379" s="126"/>
      <c r="BT379" s="126"/>
      <c r="BU379" s="126"/>
      <c r="BV379" s="126"/>
      <c r="BW379" s="126"/>
      <c r="BX379" s="126"/>
      <c r="BY379" s="126"/>
      <c r="BZ379" s="126"/>
      <c r="CA379" s="126"/>
      <c r="CB379" s="126"/>
      <c r="CC379" s="126"/>
      <c r="CD379" s="126"/>
      <c r="CE379" s="126"/>
      <c r="CF379" s="126"/>
      <c r="CG379" s="126"/>
      <c r="CH379" s="126"/>
      <c r="CI379" s="126"/>
      <c r="CJ379" s="126"/>
      <c r="CK379" s="126"/>
      <c r="CL379" s="126"/>
      <c r="CM379" s="126"/>
      <c r="CN379" s="126"/>
      <c r="CO379" s="126"/>
      <c r="CP379" s="126"/>
      <c r="CQ379" s="126"/>
    </row>
    <row r="380" spans="1:95" s="114" customFormat="1" x14ac:dyDescent="0.2">
      <c r="A380" s="561"/>
      <c r="B380" s="432" t="s">
        <v>17</v>
      </c>
      <c r="C380" s="113"/>
      <c r="D380" s="113"/>
      <c r="E380" s="113"/>
      <c r="F380" s="113"/>
      <c r="G380" s="113"/>
      <c r="H380" s="113"/>
      <c r="I380" s="113"/>
      <c r="J380" s="113"/>
      <c r="K380" s="113"/>
      <c r="L380" s="113"/>
      <c r="M380" s="113"/>
      <c r="N380" s="113"/>
      <c r="O380" s="113"/>
      <c r="P380" s="113"/>
      <c r="Q380" s="113"/>
      <c r="R380" s="113"/>
      <c r="S380" s="113"/>
      <c r="T380" s="113"/>
      <c r="U380" s="113"/>
      <c r="V380" s="113"/>
      <c r="W380" s="113"/>
      <c r="X380" s="113"/>
      <c r="Y380" s="113"/>
      <c r="Z380" s="113"/>
      <c r="AA380" s="113"/>
      <c r="AB380" s="113"/>
      <c r="AC380" s="113"/>
      <c r="AD380" s="113"/>
    </row>
    <row r="381" spans="1:95" s="83" customFormat="1" x14ac:dyDescent="0.2">
      <c r="A381" s="561"/>
      <c r="B381" s="433" t="s">
        <v>12</v>
      </c>
      <c r="C381" s="82"/>
      <c r="D381" s="82"/>
      <c r="E381" s="82"/>
      <c r="F381" s="82"/>
      <c r="G381" s="82"/>
      <c r="H381" s="82"/>
      <c r="I381" s="82"/>
      <c r="J381" s="82"/>
      <c r="K381" s="82"/>
      <c r="L381" s="82"/>
      <c r="M381" s="82"/>
      <c r="N381" s="82"/>
      <c r="O381" s="82"/>
      <c r="P381" s="82"/>
      <c r="Q381" s="82"/>
      <c r="R381" s="82"/>
      <c r="S381" s="82"/>
      <c r="T381" s="82"/>
      <c r="U381" s="82"/>
      <c r="V381" s="82"/>
      <c r="W381" s="82"/>
      <c r="X381" s="82"/>
      <c r="Y381" s="82"/>
      <c r="Z381" s="82"/>
      <c r="AA381" s="82"/>
      <c r="AB381" s="82"/>
      <c r="AC381" s="82"/>
      <c r="AD381" s="82"/>
      <c r="AE381" s="245"/>
      <c r="AF381" s="245"/>
      <c r="AG381" s="245"/>
      <c r="AH381" s="245"/>
      <c r="AI381" s="245"/>
      <c r="AJ381" s="245"/>
      <c r="AK381" s="245"/>
      <c r="AL381" s="245"/>
      <c r="AM381" s="245"/>
      <c r="AN381" s="245"/>
      <c r="AO381" s="245"/>
      <c r="AP381" s="245"/>
      <c r="AQ381" s="245"/>
      <c r="AR381" s="245"/>
      <c r="AS381" s="245"/>
      <c r="AT381" s="245"/>
      <c r="AU381" s="245"/>
      <c r="AV381" s="245"/>
      <c r="AW381" s="245"/>
      <c r="AX381" s="245"/>
      <c r="AY381" s="245"/>
      <c r="AZ381" s="245"/>
      <c r="BA381" s="245"/>
      <c r="BB381" s="245"/>
      <c r="BC381" s="245"/>
      <c r="BD381" s="245"/>
      <c r="BE381" s="245"/>
      <c r="BF381" s="245"/>
      <c r="BG381" s="245"/>
      <c r="BH381" s="245"/>
      <c r="BI381" s="245"/>
      <c r="BJ381" s="245"/>
      <c r="BK381" s="245"/>
      <c r="BL381" s="245"/>
      <c r="BM381" s="245"/>
      <c r="BN381" s="245"/>
      <c r="BO381" s="245"/>
      <c r="BP381" s="245"/>
      <c r="BQ381" s="245"/>
      <c r="BR381" s="245"/>
      <c r="BS381" s="245"/>
      <c r="BT381" s="245"/>
      <c r="BU381" s="245"/>
      <c r="BV381" s="245"/>
      <c r="BW381" s="245"/>
      <c r="BX381" s="245"/>
      <c r="BY381" s="245"/>
      <c r="BZ381" s="245"/>
      <c r="CA381" s="245"/>
      <c r="CB381" s="245"/>
      <c r="CC381" s="245"/>
      <c r="CD381" s="245"/>
      <c r="CE381" s="245"/>
      <c r="CF381" s="245"/>
      <c r="CG381" s="245"/>
      <c r="CH381" s="245"/>
      <c r="CI381" s="245"/>
      <c r="CJ381" s="245"/>
      <c r="CK381" s="245"/>
      <c r="CL381" s="245"/>
      <c r="CM381" s="245"/>
      <c r="CN381" s="245"/>
      <c r="CO381" s="245"/>
      <c r="CP381" s="245"/>
      <c r="CQ381" s="245"/>
    </row>
    <row r="382" spans="1:95" s="245" customFormat="1" x14ac:dyDescent="0.2">
      <c r="A382" s="561"/>
      <c r="B382" s="434" t="s">
        <v>6</v>
      </c>
      <c r="C382" s="95"/>
      <c r="D382" s="95"/>
      <c r="E382" s="95"/>
      <c r="F382" s="95"/>
      <c r="G382" s="95"/>
      <c r="H382" s="95"/>
      <c r="I382" s="95"/>
      <c r="J382" s="95"/>
      <c r="K382" s="95"/>
      <c r="L382" s="95"/>
      <c r="M382" s="95"/>
      <c r="N382" s="95"/>
      <c r="O382" s="95"/>
      <c r="P382" s="95"/>
      <c r="Q382" s="95"/>
      <c r="R382" s="95"/>
      <c r="S382" s="95"/>
      <c r="T382" s="95"/>
      <c r="U382" s="95"/>
      <c r="V382" s="95"/>
      <c r="W382" s="95"/>
      <c r="X382" s="95"/>
      <c r="Y382" s="95"/>
      <c r="Z382" s="95"/>
      <c r="AA382" s="95"/>
      <c r="AB382" s="95"/>
      <c r="AC382" s="95"/>
      <c r="AD382" s="95"/>
    </row>
    <row r="383" spans="1:95" s="245" customFormat="1" x14ac:dyDescent="0.2">
      <c r="A383" s="561"/>
      <c r="B383" s="435" t="s">
        <v>13</v>
      </c>
      <c r="C383" s="95"/>
      <c r="D383" s="95"/>
      <c r="E383" s="95"/>
      <c r="F383" s="95"/>
      <c r="G383" s="95"/>
      <c r="H383" s="16"/>
      <c r="I383" s="16"/>
      <c r="J383" s="16"/>
      <c r="K383" s="95"/>
      <c r="L383" s="95"/>
      <c r="M383" s="95"/>
      <c r="N383" s="95"/>
      <c r="O383" s="95"/>
      <c r="P383" s="95"/>
      <c r="Q383" s="95"/>
      <c r="R383" s="95"/>
      <c r="S383" s="95"/>
      <c r="T383" s="16"/>
      <c r="U383" s="16"/>
      <c r="V383" s="16"/>
      <c r="W383" s="95"/>
      <c r="X383" s="95"/>
      <c r="Y383" s="95"/>
      <c r="Z383" s="95"/>
      <c r="AA383" s="95"/>
      <c r="AB383" s="95"/>
      <c r="AC383" s="95"/>
      <c r="AD383" s="95"/>
    </row>
    <row r="384" spans="1:95" s="103" customFormat="1" ht="13.5" thickBot="1" x14ac:dyDescent="0.25">
      <c r="A384" s="561"/>
      <c r="B384" s="436" t="s">
        <v>18</v>
      </c>
      <c r="C384" s="104"/>
      <c r="D384" s="104"/>
      <c r="E384" s="104"/>
      <c r="F384" s="104"/>
      <c r="G384" s="104"/>
      <c r="H384" s="248"/>
      <c r="I384" s="248"/>
      <c r="J384" s="248"/>
      <c r="K384" s="104"/>
      <c r="L384" s="104"/>
      <c r="M384" s="104"/>
      <c r="N384" s="104"/>
      <c r="O384" s="104"/>
      <c r="P384" s="104"/>
      <c r="Q384" s="104"/>
      <c r="R384" s="104"/>
      <c r="S384" s="104"/>
      <c r="T384" s="248"/>
      <c r="U384" s="248"/>
      <c r="V384" s="248"/>
      <c r="W384" s="104"/>
      <c r="X384" s="104"/>
      <c r="Y384" s="104"/>
      <c r="Z384" s="104"/>
      <c r="AA384" s="104"/>
      <c r="AB384" s="104"/>
      <c r="AC384" s="104"/>
      <c r="AD384" s="104"/>
    </row>
    <row r="385" spans="1:95" s="28" customFormat="1" x14ac:dyDescent="0.2">
      <c r="A385" s="561"/>
      <c r="B385" s="437" t="s">
        <v>19</v>
      </c>
      <c r="C385" s="96"/>
      <c r="D385" s="96"/>
      <c r="E385" s="96"/>
      <c r="F385" s="96"/>
      <c r="G385" s="96"/>
      <c r="H385" s="96"/>
      <c r="I385" s="96"/>
      <c r="J385" s="96"/>
      <c r="K385" s="96"/>
      <c r="L385" s="96"/>
      <c r="M385" s="96"/>
      <c r="N385" s="96"/>
      <c r="O385" s="96"/>
      <c r="P385" s="96"/>
      <c r="Q385" s="96"/>
      <c r="R385" s="96"/>
      <c r="S385" s="96"/>
      <c r="T385" s="96"/>
      <c r="U385" s="96"/>
      <c r="V385" s="96"/>
      <c r="W385" s="96"/>
      <c r="X385" s="96"/>
      <c r="Y385" s="96"/>
      <c r="Z385" s="96"/>
      <c r="AA385" s="96"/>
      <c r="AB385" s="96"/>
      <c r="AC385" s="96"/>
      <c r="AD385" s="96"/>
      <c r="AE385" s="29"/>
      <c r="AF385" s="29"/>
      <c r="AG385" s="29"/>
      <c r="AH385" s="29"/>
      <c r="AI385" s="29"/>
      <c r="AJ385" s="29"/>
      <c r="AK385" s="29"/>
      <c r="AL385" s="29"/>
      <c r="AM385" s="29"/>
      <c r="AN385" s="29"/>
      <c r="AO385" s="29"/>
      <c r="AP385" s="29"/>
      <c r="AQ385" s="29"/>
      <c r="AR385" s="29"/>
      <c r="AS385" s="29"/>
      <c r="AT385" s="29"/>
      <c r="AU385" s="29"/>
      <c r="AV385" s="29"/>
      <c r="AW385" s="29"/>
      <c r="AX385" s="29"/>
      <c r="AY385" s="29"/>
      <c r="AZ385" s="29"/>
      <c r="BA385" s="29"/>
      <c r="BB385" s="29"/>
      <c r="BC385" s="29"/>
      <c r="BD385" s="29"/>
      <c r="BE385" s="29"/>
      <c r="BF385" s="29"/>
      <c r="BG385" s="29"/>
      <c r="BH385" s="29"/>
      <c r="BI385" s="29"/>
      <c r="BJ385" s="29"/>
      <c r="BK385" s="29"/>
      <c r="BL385" s="29"/>
      <c r="BM385" s="29"/>
      <c r="BN385" s="29"/>
      <c r="BO385" s="29"/>
      <c r="BP385" s="29"/>
      <c r="BQ385" s="29"/>
      <c r="BR385" s="29"/>
      <c r="BS385" s="29"/>
      <c r="BT385" s="29"/>
      <c r="BU385" s="29"/>
      <c r="BV385" s="29"/>
      <c r="BW385" s="29"/>
      <c r="BX385" s="29"/>
      <c r="BY385" s="29"/>
      <c r="BZ385" s="29"/>
      <c r="CA385" s="29"/>
      <c r="CB385" s="29"/>
      <c r="CC385" s="29"/>
      <c r="CD385" s="29"/>
      <c r="CE385" s="29"/>
      <c r="CF385" s="29"/>
      <c r="CG385" s="29"/>
      <c r="CH385" s="29"/>
      <c r="CI385" s="29"/>
      <c r="CJ385" s="29"/>
      <c r="CK385" s="29"/>
      <c r="CL385" s="29"/>
      <c r="CM385" s="29"/>
      <c r="CN385" s="29"/>
      <c r="CO385" s="29"/>
      <c r="CP385" s="29"/>
      <c r="CQ385" s="29"/>
    </row>
    <row r="386" spans="1:95" s="29" customFormat="1" x14ac:dyDescent="0.2">
      <c r="A386" s="561"/>
      <c r="B386" s="438" t="s">
        <v>20</v>
      </c>
      <c r="C386" s="92"/>
      <c r="D386" s="92"/>
      <c r="E386" s="92"/>
      <c r="F386" s="92"/>
      <c r="G386" s="92"/>
      <c r="H386" s="92"/>
      <c r="I386" s="92"/>
      <c r="J386" s="92"/>
      <c r="K386" s="92"/>
      <c r="L386" s="92"/>
      <c r="M386" s="92"/>
      <c r="N386" s="92"/>
      <c r="O386" s="92"/>
      <c r="P386" s="92"/>
      <c r="Q386" s="92"/>
      <c r="R386" s="92"/>
      <c r="S386" s="92"/>
      <c r="T386" s="92"/>
      <c r="U386" s="92"/>
      <c r="V386" s="92"/>
      <c r="W386" s="92"/>
      <c r="X386" s="92"/>
      <c r="Y386" s="92"/>
      <c r="Z386" s="92"/>
      <c r="AA386" s="92"/>
      <c r="AB386" s="92"/>
      <c r="AC386" s="92"/>
      <c r="AD386" s="92"/>
    </row>
    <row r="387" spans="1:95" s="29" customFormat="1" x14ac:dyDescent="0.2">
      <c r="A387" s="561"/>
      <c r="B387" s="439" t="s">
        <v>21</v>
      </c>
      <c r="C387" s="86"/>
      <c r="D387" s="86"/>
      <c r="E387" s="86"/>
      <c r="F387" s="86"/>
      <c r="G387" s="86"/>
      <c r="H387" s="86"/>
      <c r="I387" s="86"/>
      <c r="J387" s="86"/>
      <c r="K387" s="86"/>
      <c r="L387" s="86"/>
      <c r="M387" s="86"/>
      <c r="N387" s="86"/>
      <c r="O387" s="86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  <c r="AA387" s="86"/>
      <c r="AB387" s="86"/>
      <c r="AC387" s="86"/>
      <c r="AD387" s="86"/>
    </row>
    <row r="388" spans="1:95" s="189" customFormat="1" ht="13.5" thickBot="1" x14ac:dyDescent="0.25">
      <c r="A388" s="561"/>
      <c r="B388" s="440" t="s">
        <v>28</v>
      </c>
      <c r="C388" s="187"/>
      <c r="D388" s="187"/>
      <c r="E388" s="187"/>
      <c r="F388" s="187"/>
      <c r="G388" s="187"/>
      <c r="H388" s="495"/>
      <c r="I388" s="495"/>
      <c r="J388" s="495"/>
      <c r="K388" s="187"/>
      <c r="L388" s="187"/>
      <c r="M388" s="187"/>
      <c r="N388" s="187"/>
      <c r="O388" s="187"/>
      <c r="P388" s="187"/>
      <c r="Q388" s="187"/>
      <c r="R388" s="187"/>
      <c r="S388" s="187"/>
      <c r="T388" s="495"/>
      <c r="U388" s="495"/>
      <c r="V388" s="495"/>
      <c r="W388" s="187"/>
      <c r="X388" s="187"/>
      <c r="Y388" s="187"/>
      <c r="Z388" s="187"/>
      <c r="AA388" s="187"/>
      <c r="AB388" s="187"/>
      <c r="AC388" s="187"/>
      <c r="AD388" s="187"/>
      <c r="AE388" s="330"/>
      <c r="AF388" s="330"/>
      <c r="AG388" s="330"/>
      <c r="AH388" s="330"/>
      <c r="AI388" s="330"/>
      <c r="AJ388" s="330"/>
      <c r="AK388" s="330"/>
      <c r="AL388" s="330"/>
      <c r="AM388" s="330"/>
      <c r="AN388" s="330"/>
      <c r="AO388" s="330"/>
      <c r="AP388" s="330"/>
      <c r="AQ388" s="330"/>
      <c r="AR388" s="330"/>
      <c r="AS388" s="330"/>
      <c r="AT388" s="330"/>
      <c r="AU388" s="330"/>
      <c r="AV388" s="330"/>
      <c r="AW388" s="330"/>
      <c r="AX388" s="330"/>
      <c r="AY388" s="330"/>
      <c r="AZ388" s="330"/>
      <c r="BA388" s="330"/>
      <c r="BB388" s="330"/>
      <c r="BC388" s="330"/>
      <c r="BD388" s="330"/>
      <c r="BE388" s="330"/>
      <c r="BF388" s="330"/>
      <c r="BG388" s="330"/>
      <c r="BH388" s="330"/>
      <c r="BI388" s="330"/>
      <c r="BJ388" s="330"/>
      <c r="BK388" s="330"/>
      <c r="BL388" s="330"/>
      <c r="BM388" s="330"/>
      <c r="BN388" s="330"/>
      <c r="BO388" s="489"/>
      <c r="BP388" s="489"/>
      <c r="BQ388" s="489"/>
      <c r="BR388" s="489"/>
      <c r="BS388" s="489"/>
      <c r="BT388" s="489"/>
      <c r="BU388" s="489"/>
      <c r="BV388" s="489"/>
      <c r="BW388" s="489"/>
      <c r="BX388" s="489"/>
      <c r="BY388" s="489"/>
      <c r="BZ388" s="489"/>
      <c r="CA388" s="489"/>
      <c r="CB388" s="489"/>
      <c r="CC388" s="489"/>
      <c r="CD388" s="489"/>
      <c r="CE388" s="489"/>
      <c r="CF388" s="489"/>
      <c r="CG388" s="489"/>
      <c r="CH388" s="489"/>
      <c r="CI388" s="489"/>
      <c r="CJ388" s="489"/>
      <c r="CK388" s="489"/>
      <c r="CL388" s="489"/>
      <c r="CM388" s="489"/>
      <c r="CN388" s="489"/>
      <c r="CO388" s="489"/>
      <c r="CP388" s="489"/>
      <c r="CQ388" s="489"/>
    </row>
    <row r="389" spans="1:95" s="8" customFormat="1" x14ac:dyDescent="0.2">
      <c r="A389" s="561"/>
      <c r="B389" s="441" t="s">
        <v>22</v>
      </c>
      <c r="C389" s="84"/>
      <c r="D389" s="84"/>
      <c r="E389" s="84"/>
      <c r="F389" s="84"/>
      <c r="G389" s="84"/>
      <c r="H389" s="494"/>
      <c r="I389" s="494"/>
      <c r="J389" s="494"/>
      <c r="K389" s="84"/>
      <c r="L389" s="84"/>
      <c r="M389" s="84"/>
      <c r="N389" s="84"/>
      <c r="O389" s="84"/>
      <c r="P389" s="84"/>
      <c r="Q389" s="84"/>
      <c r="R389" s="84"/>
      <c r="S389" s="84"/>
      <c r="T389" s="494"/>
      <c r="U389" s="494"/>
      <c r="V389" s="494"/>
      <c r="W389" s="84"/>
      <c r="X389" s="84"/>
      <c r="Y389" s="84"/>
      <c r="Z389" s="84"/>
      <c r="AA389" s="84"/>
      <c r="AB389" s="84"/>
      <c r="AC389" s="84"/>
      <c r="AD389" s="84"/>
      <c r="AE389" s="396"/>
      <c r="AF389" s="396"/>
      <c r="AG389" s="396"/>
      <c r="AH389" s="396"/>
      <c r="AI389" s="396"/>
      <c r="AJ389" s="396"/>
      <c r="AK389" s="396"/>
      <c r="AL389" s="396"/>
      <c r="AM389" s="396"/>
      <c r="AN389" s="396"/>
      <c r="AO389" s="396"/>
      <c r="AP389" s="396"/>
      <c r="AQ389" s="396"/>
      <c r="AR389" s="396"/>
      <c r="AS389" s="396"/>
      <c r="AT389" s="396"/>
      <c r="AU389" s="396"/>
      <c r="AV389" s="396"/>
      <c r="AW389" s="396"/>
      <c r="AX389" s="396"/>
      <c r="AY389" s="396"/>
      <c r="AZ389" s="396"/>
      <c r="BA389" s="396"/>
      <c r="BB389" s="396"/>
      <c r="BC389" s="396"/>
      <c r="BD389" s="396"/>
      <c r="BE389" s="396"/>
      <c r="BF389" s="396"/>
      <c r="BG389" s="396"/>
      <c r="BH389" s="396"/>
      <c r="BI389" s="396"/>
      <c r="BJ389" s="396"/>
      <c r="BK389" s="396"/>
      <c r="BL389" s="396"/>
      <c r="BM389" s="396"/>
      <c r="BN389" s="396"/>
      <c r="BO389" s="396"/>
      <c r="BP389" s="396"/>
      <c r="BQ389" s="396"/>
      <c r="BR389" s="396"/>
      <c r="BS389" s="396"/>
      <c r="BT389" s="396"/>
      <c r="BU389" s="396"/>
      <c r="BV389" s="396"/>
      <c r="BW389" s="396"/>
      <c r="BX389" s="396"/>
      <c r="BY389" s="396"/>
      <c r="BZ389" s="396"/>
      <c r="CA389" s="396"/>
      <c r="CB389" s="396"/>
      <c r="CC389" s="396"/>
      <c r="CD389" s="396"/>
      <c r="CE389" s="396"/>
      <c r="CF389" s="396"/>
      <c r="CG389" s="396"/>
      <c r="CH389" s="396"/>
      <c r="CI389" s="396"/>
      <c r="CJ389" s="396"/>
      <c r="CK389" s="396"/>
      <c r="CL389" s="396"/>
      <c r="CM389" s="396"/>
      <c r="CN389" s="396"/>
      <c r="CO389" s="396"/>
      <c r="CP389" s="396"/>
      <c r="CQ389" s="396"/>
    </row>
    <row r="390" spans="1:95" s="5" customFormat="1" x14ac:dyDescent="0.2">
      <c r="A390" s="561"/>
      <c r="B390" s="442" t="s">
        <v>73</v>
      </c>
      <c r="C390" s="30"/>
      <c r="D390" s="30"/>
      <c r="E390" s="174"/>
      <c r="F390" s="174"/>
      <c r="G390" s="174"/>
      <c r="H390" s="380"/>
      <c r="I390" s="380"/>
      <c r="J390" s="380"/>
      <c r="K390" s="174"/>
      <c r="L390" s="174"/>
      <c r="M390" s="174"/>
      <c r="N390" s="174"/>
      <c r="O390" s="174"/>
      <c r="P390" s="174"/>
      <c r="Q390" s="174"/>
      <c r="R390" s="174"/>
      <c r="S390" s="174"/>
      <c r="T390" s="380"/>
      <c r="U390" s="380"/>
      <c r="V390" s="380"/>
      <c r="W390" s="174"/>
      <c r="X390" s="174"/>
      <c r="Y390" s="174"/>
      <c r="Z390" s="174"/>
      <c r="AA390" s="174"/>
      <c r="AB390" s="174"/>
      <c r="AC390" s="174"/>
      <c r="AD390" s="174"/>
      <c r="AE390" s="43"/>
      <c r="AF390" s="43"/>
      <c r="AG390" s="43"/>
      <c r="AH390" s="43"/>
      <c r="AI390" s="43"/>
      <c r="AJ390" s="43"/>
      <c r="AK390" s="43"/>
      <c r="AL390" s="43"/>
      <c r="AM390" s="43"/>
      <c r="AN390" s="43"/>
      <c r="AO390" s="43"/>
      <c r="AP390" s="43"/>
      <c r="AQ390" s="43"/>
      <c r="AR390" s="43"/>
      <c r="AS390" s="43"/>
      <c r="AT390" s="43"/>
      <c r="AU390" s="43"/>
      <c r="AV390" s="43"/>
      <c r="AW390" s="43"/>
      <c r="AX390" s="43"/>
      <c r="AY390" s="43"/>
      <c r="AZ390" s="43"/>
      <c r="BA390" s="43"/>
      <c r="BB390" s="43"/>
      <c r="BC390" s="43"/>
      <c r="BD390" s="43"/>
      <c r="BE390" s="43"/>
      <c r="BF390" s="43"/>
      <c r="BG390" s="43"/>
      <c r="BH390" s="43"/>
      <c r="BI390" s="43"/>
      <c r="BJ390" s="43"/>
      <c r="BK390" s="43"/>
      <c r="BL390" s="43"/>
      <c r="BM390" s="43"/>
      <c r="BN390" s="43"/>
      <c r="BO390" s="43"/>
      <c r="BP390" s="43"/>
      <c r="BQ390" s="43"/>
      <c r="BR390" s="43"/>
      <c r="BS390" s="43"/>
      <c r="BT390" s="43"/>
      <c r="BU390" s="43"/>
      <c r="BV390" s="43"/>
      <c r="BW390" s="43"/>
      <c r="BX390" s="43"/>
      <c r="BY390" s="43"/>
      <c r="BZ390" s="43"/>
      <c r="CA390" s="43"/>
      <c r="CB390" s="43"/>
      <c r="CC390" s="43"/>
      <c r="CD390" s="43"/>
      <c r="CE390" s="43"/>
      <c r="CF390" s="43"/>
      <c r="CG390" s="43"/>
      <c r="CH390" s="43"/>
      <c r="CI390" s="43"/>
      <c r="CJ390" s="43"/>
      <c r="CK390" s="43"/>
      <c r="CL390" s="43"/>
      <c r="CM390" s="43"/>
      <c r="CN390" s="43"/>
      <c r="CO390" s="43"/>
      <c r="CP390" s="43"/>
      <c r="CQ390" s="43"/>
    </row>
    <row r="391" spans="1:95" s="173" customFormat="1" ht="4.5" customHeight="1" x14ac:dyDescent="0.2">
      <c r="A391" s="561"/>
      <c r="B391" s="443"/>
      <c r="C391" s="172"/>
      <c r="D391" s="172"/>
      <c r="E391" s="172"/>
      <c r="F391" s="172"/>
      <c r="G391" s="172"/>
      <c r="H391" s="492"/>
      <c r="I391" s="492"/>
      <c r="J391" s="492"/>
      <c r="K391" s="172"/>
      <c r="L391" s="172"/>
      <c r="M391" s="172"/>
      <c r="N391" s="172"/>
      <c r="O391" s="172"/>
      <c r="P391" s="172"/>
      <c r="Q391" s="172"/>
      <c r="R391" s="172"/>
      <c r="S391" s="172"/>
      <c r="T391" s="492"/>
      <c r="U391" s="492"/>
      <c r="V391" s="492"/>
      <c r="W391" s="172"/>
      <c r="X391" s="172"/>
      <c r="Y391" s="172"/>
      <c r="Z391" s="172"/>
      <c r="AA391" s="172"/>
      <c r="AB391" s="172"/>
      <c r="AC391" s="172"/>
      <c r="AD391" s="172"/>
      <c r="AE391" s="397"/>
      <c r="AF391" s="397"/>
      <c r="AG391" s="397"/>
      <c r="AH391" s="397"/>
      <c r="AI391" s="397"/>
      <c r="AJ391" s="397"/>
      <c r="AK391" s="397"/>
      <c r="AL391" s="397"/>
      <c r="AM391" s="397"/>
      <c r="AN391" s="397"/>
      <c r="AO391" s="397"/>
      <c r="AP391" s="397"/>
      <c r="AQ391" s="397"/>
      <c r="AR391" s="397"/>
      <c r="AS391" s="397"/>
      <c r="AT391" s="397"/>
      <c r="AU391" s="397"/>
      <c r="AV391" s="397"/>
      <c r="AW391" s="397"/>
      <c r="AX391" s="397"/>
      <c r="AY391" s="397"/>
      <c r="AZ391" s="397"/>
      <c r="BA391" s="397"/>
      <c r="BB391" s="397"/>
      <c r="BC391" s="397"/>
      <c r="BD391" s="397"/>
      <c r="BE391" s="397"/>
      <c r="BF391" s="397"/>
      <c r="BG391" s="397"/>
      <c r="BH391" s="397"/>
      <c r="BI391" s="397"/>
      <c r="BJ391" s="397"/>
      <c r="BK391" s="397"/>
      <c r="BL391" s="397"/>
      <c r="BM391" s="397"/>
      <c r="BN391" s="397"/>
      <c r="BO391" s="397"/>
      <c r="BP391" s="397"/>
      <c r="BQ391" s="397"/>
      <c r="BR391" s="397"/>
      <c r="BS391" s="397"/>
      <c r="BT391" s="397"/>
      <c r="BU391" s="397"/>
      <c r="BV391" s="397"/>
      <c r="BW391" s="397"/>
      <c r="BX391" s="397"/>
      <c r="BY391" s="397"/>
      <c r="BZ391" s="397"/>
      <c r="CA391" s="397"/>
      <c r="CB391" s="397"/>
      <c r="CC391" s="397"/>
      <c r="CD391" s="397"/>
      <c r="CE391" s="397"/>
      <c r="CF391" s="397"/>
      <c r="CG391" s="397"/>
      <c r="CH391" s="397"/>
      <c r="CI391" s="397"/>
      <c r="CJ391" s="397"/>
      <c r="CK391" s="397"/>
      <c r="CL391" s="397"/>
      <c r="CM391" s="397"/>
      <c r="CN391" s="397"/>
      <c r="CO391" s="397"/>
      <c r="CP391" s="397"/>
      <c r="CQ391" s="397"/>
    </row>
    <row r="392" spans="1:95" s="177" customFormat="1" x14ac:dyDescent="0.2">
      <c r="A392" s="561"/>
      <c r="B392" s="444" t="s">
        <v>74</v>
      </c>
      <c r="C392" s="176">
        <v>42.37</v>
      </c>
      <c r="D392" s="176">
        <v>42.37</v>
      </c>
      <c r="E392" s="176">
        <v>42.37</v>
      </c>
      <c r="F392" s="176">
        <f>F337</f>
        <v>0</v>
      </c>
      <c r="G392" s="176">
        <f>G337</f>
        <v>0</v>
      </c>
      <c r="H392" s="176">
        <f>H337</f>
        <v>0</v>
      </c>
      <c r="I392" s="176">
        <f>I337</f>
        <v>0</v>
      </c>
      <c r="J392" s="176">
        <f>J337</f>
        <v>0</v>
      </c>
      <c r="K392" s="176"/>
      <c r="L392" s="176"/>
      <c r="M392" s="176"/>
      <c r="N392" s="176"/>
      <c r="O392" s="176"/>
      <c r="P392" s="176"/>
      <c r="Q392" s="176"/>
      <c r="R392" s="176"/>
      <c r="S392" s="176"/>
      <c r="T392" s="176"/>
      <c r="U392" s="176"/>
      <c r="V392" s="176"/>
      <c r="W392" s="176"/>
      <c r="X392" s="176"/>
      <c r="Y392" s="176"/>
      <c r="Z392" s="176"/>
      <c r="AA392" s="176"/>
      <c r="AB392" s="176"/>
      <c r="AC392" s="176"/>
      <c r="AD392" s="176"/>
      <c r="AE392" s="398"/>
      <c r="AF392" s="398"/>
      <c r="AG392" s="398"/>
      <c r="AH392" s="398"/>
      <c r="AI392" s="398"/>
      <c r="AJ392" s="398"/>
      <c r="AK392" s="398"/>
      <c r="AL392" s="398"/>
      <c r="AM392" s="398"/>
      <c r="AN392" s="398"/>
      <c r="AO392" s="398"/>
      <c r="AP392" s="398"/>
      <c r="AQ392" s="398"/>
      <c r="AR392" s="398"/>
      <c r="AS392" s="398"/>
      <c r="AT392" s="398"/>
      <c r="AU392" s="398"/>
      <c r="AV392" s="398"/>
      <c r="AW392" s="398"/>
      <c r="AX392" s="398"/>
      <c r="AY392" s="398"/>
      <c r="AZ392" s="398"/>
      <c r="BA392" s="398"/>
      <c r="BB392" s="398"/>
      <c r="BC392" s="398"/>
      <c r="BD392" s="398"/>
      <c r="BE392" s="398"/>
      <c r="BF392" s="398"/>
      <c r="BG392" s="398"/>
      <c r="BH392" s="398"/>
      <c r="BI392" s="398"/>
      <c r="BJ392" s="398"/>
      <c r="BK392" s="398"/>
      <c r="BL392" s="398"/>
      <c r="BM392" s="398"/>
      <c r="BN392" s="398"/>
      <c r="BO392" s="398"/>
      <c r="BP392" s="398"/>
      <c r="BQ392" s="398"/>
      <c r="BR392" s="398"/>
      <c r="BS392" s="398"/>
      <c r="BT392" s="398"/>
      <c r="BU392" s="398"/>
      <c r="BV392" s="398"/>
      <c r="BW392" s="398"/>
      <c r="BX392" s="398"/>
      <c r="BY392" s="398"/>
      <c r="BZ392" s="398"/>
      <c r="CA392" s="398"/>
      <c r="CB392" s="398"/>
      <c r="CC392" s="398"/>
      <c r="CD392" s="398"/>
      <c r="CE392" s="398"/>
      <c r="CF392" s="398"/>
      <c r="CG392" s="398"/>
      <c r="CH392" s="398"/>
      <c r="CI392" s="398"/>
      <c r="CJ392" s="398"/>
      <c r="CK392" s="398"/>
      <c r="CL392" s="398"/>
      <c r="CM392" s="398"/>
      <c r="CN392" s="398"/>
      <c r="CO392" s="398"/>
      <c r="CP392" s="398"/>
      <c r="CQ392" s="398"/>
    </row>
    <row r="393" spans="1:95" s="185" customFormat="1" x14ac:dyDescent="0.2">
      <c r="A393" s="561"/>
      <c r="B393" s="445" t="s">
        <v>75</v>
      </c>
      <c r="C393" s="4">
        <f t="shared" ref="C393:J393" si="95">C390*C392</f>
        <v>0</v>
      </c>
      <c r="D393" s="4">
        <f t="shared" si="95"/>
        <v>0</v>
      </c>
      <c r="E393" s="4">
        <f t="shared" si="95"/>
        <v>0</v>
      </c>
      <c r="F393" s="4">
        <f t="shared" si="95"/>
        <v>0</v>
      </c>
      <c r="G393" s="4">
        <f t="shared" si="95"/>
        <v>0</v>
      </c>
      <c r="H393" s="4">
        <f t="shared" si="95"/>
        <v>0</v>
      </c>
      <c r="I393" s="4">
        <f t="shared" si="95"/>
        <v>0</v>
      </c>
      <c r="J393" s="4">
        <f t="shared" si="95"/>
        <v>0</v>
      </c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3"/>
      <c r="AF393" s="43"/>
      <c r="AG393" s="43"/>
      <c r="AH393" s="43"/>
      <c r="AI393" s="43"/>
      <c r="AJ393" s="43"/>
      <c r="AK393" s="43"/>
      <c r="AL393" s="43"/>
      <c r="AM393" s="43"/>
      <c r="AN393" s="43"/>
      <c r="AO393" s="43"/>
      <c r="AP393" s="43"/>
      <c r="AQ393" s="43"/>
      <c r="AR393" s="43"/>
      <c r="AS393" s="43"/>
      <c r="AT393" s="43"/>
      <c r="AU393" s="43"/>
      <c r="AV393" s="43"/>
      <c r="AW393" s="43"/>
      <c r="AX393" s="43"/>
      <c r="AY393" s="43"/>
      <c r="AZ393" s="43"/>
      <c r="BA393" s="43"/>
      <c r="BB393" s="43"/>
      <c r="BC393" s="43"/>
      <c r="BD393" s="43"/>
      <c r="BE393" s="43"/>
      <c r="BF393" s="43"/>
      <c r="BG393" s="43"/>
      <c r="BH393" s="43"/>
      <c r="BI393" s="43"/>
      <c r="BJ393" s="43"/>
      <c r="BK393" s="43"/>
      <c r="BL393" s="43"/>
      <c r="BM393" s="43"/>
      <c r="BN393" s="43"/>
      <c r="BO393" s="43"/>
      <c r="BP393" s="43"/>
      <c r="BQ393" s="43"/>
      <c r="BR393" s="43"/>
      <c r="BS393" s="43"/>
      <c r="BT393" s="43"/>
      <c r="BU393" s="43"/>
      <c r="BV393" s="43"/>
      <c r="BW393" s="43"/>
      <c r="BX393" s="43"/>
      <c r="BY393" s="43"/>
      <c r="BZ393" s="43"/>
      <c r="CA393" s="43"/>
      <c r="CB393" s="43"/>
      <c r="CC393" s="43"/>
      <c r="CD393" s="43"/>
      <c r="CE393" s="43"/>
      <c r="CF393" s="43"/>
      <c r="CG393" s="43"/>
      <c r="CH393" s="43"/>
      <c r="CI393" s="43"/>
      <c r="CJ393" s="43"/>
      <c r="CK393" s="43"/>
      <c r="CL393" s="43"/>
      <c r="CM393" s="43"/>
      <c r="CN393" s="43"/>
      <c r="CO393" s="43"/>
      <c r="CP393" s="43"/>
      <c r="CQ393" s="43"/>
    </row>
    <row r="394" spans="1:95" s="31" customFormat="1" x14ac:dyDescent="0.2">
      <c r="A394" s="561"/>
      <c r="B394" s="446" t="s">
        <v>24</v>
      </c>
      <c r="C394" s="182">
        <v>2.71</v>
      </c>
      <c r="D394" s="182">
        <v>2.71</v>
      </c>
      <c r="E394" s="182">
        <v>2.71</v>
      </c>
      <c r="F394" s="182">
        <f>F339</f>
        <v>0</v>
      </c>
      <c r="G394" s="182">
        <f>G339</f>
        <v>0</v>
      </c>
      <c r="H394" s="182">
        <f>H339</f>
        <v>0</v>
      </c>
      <c r="I394" s="182">
        <f>I339</f>
        <v>0</v>
      </c>
      <c r="J394" s="182">
        <f>J339</f>
        <v>0</v>
      </c>
      <c r="K394" s="182"/>
      <c r="L394" s="182"/>
      <c r="M394" s="182"/>
      <c r="N394" s="182"/>
      <c r="O394" s="182"/>
      <c r="P394" s="182"/>
      <c r="Q394" s="182"/>
      <c r="R394" s="182"/>
      <c r="S394" s="182"/>
      <c r="T394" s="182"/>
      <c r="U394" s="182"/>
      <c r="V394" s="182"/>
      <c r="W394" s="182"/>
      <c r="X394" s="182"/>
      <c r="Y394" s="182"/>
      <c r="Z394" s="182"/>
      <c r="AA394" s="182"/>
      <c r="AB394" s="182"/>
      <c r="AC394" s="182"/>
      <c r="AD394" s="182"/>
    </row>
    <row r="395" spans="1:95" s="180" customFormat="1" x14ac:dyDescent="0.2">
      <c r="A395" s="561"/>
      <c r="B395" s="447" t="s">
        <v>25</v>
      </c>
      <c r="C395" s="179">
        <f t="shared" ref="C395:J395" si="96">C394*C376</f>
        <v>0</v>
      </c>
      <c r="D395" s="179">
        <f t="shared" si="96"/>
        <v>0</v>
      </c>
      <c r="E395" s="179">
        <f t="shared" si="96"/>
        <v>0</v>
      </c>
      <c r="F395" s="179">
        <f t="shared" si="96"/>
        <v>0</v>
      </c>
      <c r="G395" s="179">
        <f t="shared" si="96"/>
        <v>0</v>
      </c>
      <c r="H395" s="179">
        <f t="shared" si="96"/>
        <v>0</v>
      </c>
      <c r="I395" s="179">
        <f t="shared" si="96"/>
        <v>0</v>
      </c>
      <c r="J395" s="179">
        <f t="shared" si="96"/>
        <v>0</v>
      </c>
      <c r="K395" s="179"/>
      <c r="L395" s="179"/>
      <c r="M395" s="179"/>
      <c r="N395" s="179"/>
      <c r="O395" s="179"/>
      <c r="P395" s="179"/>
      <c r="Q395" s="179"/>
      <c r="R395" s="179"/>
      <c r="S395" s="179"/>
      <c r="T395" s="179"/>
      <c r="U395" s="179"/>
      <c r="V395" s="179"/>
      <c r="W395" s="179"/>
      <c r="X395" s="179"/>
      <c r="Y395" s="179"/>
      <c r="Z395" s="179"/>
      <c r="AA395" s="179"/>
      <c r="AB395" s="179"/>
      <c r="AC395" s="179"/>
      <c r="AD395" s="179"/>
    </row>
    <row r="396" spans="1:95" s="31" customFormat="1" x14ac:dyDescent="0.2">
      <c r="A396" s="561"/>
      <c r="B396" s="448" t="s">
        <v>7</v>
      </c>
      <c r="C396" s="3">
        <v>5.44</v>
      </c>
      <c r="D396" s="3">
        <v>5.44</v>
      </c>
      <c r="E396" s="3">
        <v>5.44</v>
      </c>
      <c r="F396" s="3">
        <f>F341</f>
        <v>0</v>
      </c>
      <c r="G396" s="3">
        <f>G341</f>
        <v>0</v>
      </c>
      <c r="H396" s="3">
        <f>H341</f>
        <v>0</v>
      </c>
      <c r="I396" s="3">
        <f>I341</f>
        <v>0</v>
      </c>
      <c r="J396" s="3">
        <f>J341</f>
        <v>0</v>
      </c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 spans="1:95" s="180" customFormat="1" x14ac:dyDescent="0.2">
      <c r="A397" s="561"/>
      <c r="B397" s="447" t="s">
        <v>10</v>
      </c>
      <c r="C397" s="179">
        <f t="shared" ref="C397:J397" si="97">C396*C376</f>
        <v>0</v>
      </c>
      <c r="D397" s="179">
        <f t="shared" si="97"/>
        <v>0</v>
      </c>
      <c r="E397" s="179">
        <f t="shared" si="97"/>
        <v>0</v>
      </c>
      <c r="F397" s="179">
        <f t="shared" si="97"/>
        <v>0</v>
      </c>
      <c r="G397" s="179">
        <f t="shared" si="97"/>
        <v>0</v>
      </c>
      <c r="H397" s="179">
        <f t="shared" si="97"/>
        <v>0</v>
      </c>
      <c r="I397" s="179">
        <f t="shared" si="97"/>
        <v>0</v>
      </c>
      <c r="J397" s="179">
        <f t="shared" si="97"/>
        <v>0</v>
      </c>
      <c r="K397" s="179"/>
      <c r="L397" s="179"/>
      <c r="M397" s="179"/>
      <c r="N397" s="179"/>
      <c r="O397" s="179"/>
      <c r="P397" s="179"/>
      <c r="Q397" s="179"/>
      <c r="R397" s="179"/>
      <c r="S397" s="179"/>
      <c r="T397" s="179"/>
      <c r="U397" s="179"/>
      <c r="V397" s="179"/>
      <c r="W397" s="179"/>
      <c r="X397" s="179"/>
      <c r="Y397" s="179"/>
      <c r="Z397" s="179"/>
      <c r="AA397" s="179"/>
      <c r="AB397" s="179"/>
      <c r="AC397" s="179"/>
      <c r="AD397" s="179"/>
    </row>
    <row r="398" spans="1:95" s="31" customFormat="1" x14ac:dyDescent="0.2">
      <c r="A398" s="561"/>
      <c r="B398" s="448" t="s">
        <v>8</v>
      </c>
      <c r="C398" s="3">
        <v>10.31</v>
      </c>
      <c r="D398" s="3">
        <v>10.31</v>
      </c>
      <c r="E398" s="3">
        <v>10.31</v>
      </c>
      <c r="F398" s="3">
        <f>F343</f>
        <v>0</v>
      </c>
      <c r="G398" s="3">
        <f>G343</f>
        <v>0</v>
      </c>
      <c r="H398" s="3">
        <f>H343</f>
        <v>0</v>
      </c>
      <c r="I398" s="3">
        <f>I343</f>
        <v>0</v>
      </c>
      <c r="J398" s="3">
        <f>J343</f>
        <v>0</v>
      </c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 spans="1:95" s="180" customFormat="1" x14ac:dyDescent="0.2">
      <c r="A399" s="561"/>
      <c r="B399" s="447" t="s">
        <v>2</v>
      </c>
      <c r="C399" s="179">
        <f t="shared" ref="C399:I399" si="98">C398*MAX(C382:C383)</f>
        <v>0</v>
      </c>
      <c r="D399" s="179">
        <f t="shared" si="98"/>
        <v>0</v>
      </c>
      <c r="E399" s="179">
        <f t="shared" si="98"/>
        <v>0</v>
      </c>
      <c r="F399" s="179">
        <f t="shared" si="98"/>
        <v>0</v>
      </c>
      <c r="G399" s="179">
        <f t="shared" si="98"/>
        <v>0</v>
      </c>
      <c r="H399" s="179">
        <f t="shared" si="98"/>
        <v>0</v>
      </c>
      <c r="I399" s="179">
        <f t="shared" si="98"/>
        <v>0</v>
      </c>
      <c r="J399" s="179">
        <f>J398*MAX(J382:J383)</f>
        <v>0</v>
      </c>
      <c r="K399" s="179"/>
      <c r="L399" s="179"/>
      <c r="M399" s="179"/>
      <c r="N399" s="179"/>
      <c r="O399" s="179"/>
      <c r="P399" s="179"/>
      <c r="Q399" s="179"/>
      <c r="R399" s="179"/>
      <c r="S399" s="179"/>
      <c r="T399" s="179"/>
      <c r="U399" s="179"/>
      <c r="V399" s="179"/>
      <c r="W399" s="179"/>
      <c r="X399" s="179"/>
      <c r="Y399" s="179"/>
      <c r="Z399" s="179"/>
      <c r="AA399" s="179"/>
      <c r="AB399" s="179"/>
      <c r="AC399" s="179"/>
      <c r="AD399" s="179"/>
    </row>
    <row r="400" spans="1:95" s="1" customFormat="1" x14ac:dyDescent="0.2">
      <c r="A400" s="561"/>
      <c r="B400" s="537" t="s">
        <v>163</v>
      </c>
      <c r="C400" s="525"/>
    </row>
    <row r="401" spans="1:95" s="1" customFormat="1" x14ac:dyDescent="0.2">
      <c r="A401" s="561"/>
      <c r="B401" s="537" t="s">
        <v>164</v>
      </c>
      <c r="C401" s="525"/>
    </row>
    <row r="402" spans="1:95" s="1" customFormat="1" x14ac:dyDescent="0.2">
      <c r="A402" s="561"/>
      <c r="B402" s="537" t="s">
        <v>166</v>
      </c>
      <c r="C402" s="525"/>
      <c r="J402" s="1">
        <v>10.07</v>
      </c>
    </row>
    <row r="403" spans="1:95" s="211" customFormat="1" ht="13.5" thickBot="1" x14ac:dyDescent="0.25">
      <c r="A403" s="561"/>
      <c r="B403" s="538" t="s">
        <v>165</v>
      </c>
      <c r="C403" s="526"/>
      <c r="D403" s="210"/>
      <c r="E403" s="210"/>
      <c r="F403" s="210"/>
      <c r="G403" s="210"/>
      <c r="H403" s="210"/>
      <c r="I403" s="210"/>
      <c r="J403" s="210">
        <f>J400*J401*J402</f>
        <v>0</v>
      </c>
      <c r="K403" s="210"/>
      <c r="L403" s="210"/>
      <c r="M403" s="210"/>
      <c r="N403" s="210"/>
      <c r="O403" s="210"/>
      <c r="P403" s="210"/>
      <c r="Q403" s="210"/>
      <c r="R403" s="210"/>
      <c r="S403" s="210"/>
      <c r="T403" s="210"/>
      <c r="U403" s="210"/>
      <c r="V403" s="210"/>
      <c r="W403" s="210"/>
      <c r="X403" s="210"/>
      <c r="Y403" s="210"/>
      <c r="Z403" s="210"/>
      <c r="AA403" s="210"/>
      <c r="AB403" s="210"/>
      <c r="AC403" s="210"/>
      <c r="AD403" s="210"/>
    </row>
    <row r="404" spans="1:95" s="31" customFormat="1" x14ac:dyDescent="0.2">
      <c r="A404" s="561"/>
      <c r="B404" s="446" t="s">
        <v>29</v>
      </c>
      <c r="C404" s="115">
        <v>0.13789999999999999</v>
      </c>
      <c r="D404" s="115">
        <v>0.13789999999999999</v>
      </c>
      <c r="E404" s="115">
        <v>0.13789999999999999</v>
      </c>
      <c r="F404" s="115" t="e">
        <f>F349</f>
        <v>#REF!</v>
      </c>
      <c r="G404" s="115" t="e">
        <f>G349</f>
        <v>#REF!</v>
      </c>
      <c r="H404" s="66"/>
      <c r="I404" s="66"/>
      <c r="J404" s="66"/>
      <c r="K404" s="115"/>
      <c r="L404" s="115"/>
      <c r="M404" s="115"/>
      <c r="N404" s="115"/>
      <c r="O404" s="115"/>
      <c r="P404" s="115"/>
      <c r="Q404" s="115"/>
      <c r="R404" s="115"/>
      <c r="S404" s="115"/>
      <c r="T404" s="66"/>
      <c r="U404" s="66"/>
      <c r="V404" s="66"/>
      <c r="W404" s="115"/>
      <c r="X404" s="115"/>
      <c r="Y404" s="115"/>
      <c r="Z404" s="115"/>
      <c r="AA404" s="115"/>
      <c r="AB404" s="115"/>
      <c r="AC404" s="115"/>
      <c r="AD404" s="115"/>
    </row>
    <row r="405" spans="1:95" s="34" customFormat="1" x14ac:dyDescent="0.2">
      <c r="A405" s="561"/>
      <c r="B405" s="449" t="s">
        <v>60</v>
      </c>
      <c r="C405" s="14">
        <f>C404*C377</f>
        <v>0</v>
      </c>
      <c r="D405" s="14">
        <f>D404*D377</f>
        <v>0</v>
      </c>
      <c r="E405" s="14">
        <f>E404*E377</f>
        <v>0</v>
      </c>
      <c r="F405" s="14" t="e">
        <f>F404*F377</f>
        <v>#REF!</v>
      </c>
      <c r="G405" s="14" t="e">
        <f>G404*G377</f>
        <v>#REF!</v>
      </c>
      <c r="H405" s="119"/>
      <c r="I405" s="119"/>
      <c r="J405" s="119"/>
      <c r="K405" s="14"/>
      <c r="L405" s="14"/>
      <c r="M405" s="14"/>
      <c r="N405" s="14"/>
      <c r="O405" s="14"/>
      <c r="P405" s="14"/>
      <c r="Q405" s="14"/>
      <c r="R405" s="14"/>
      <c r="S405" s="14"/>
      <c r="T405" s="119"/>
      <c r="U405" s="119"/>
      <c r="V405" s="119"/>
      <c r="W405" s="14"/>
      <c r="X405" s="14"/>
      <c r="Y405" s="14"/>
      <c r="Z405" s="14"/>
      <c r="AA405" s="14"/>
      <c r="AB405" s="14"/>
      <c r="AC405" s="14"/>
      <c r="AD405" s="14"/>
    </row>
    <row r="406" spans="1:95" s="31" customFormat="1" x14ac:dyDescent="0.2">
      <c r="A406" s="561"/>
      <c r="B406" s="448" t="s">
        <v>30</v>
      </c>
      <c r="C406" s="117"/>
      <c r="D406" s="117"/>
      <c r="E406" s="117"/>
      <c r="F406" s="117"/>
      <c r="G406" s="117"/>
      <c r="H406" s="115"/>
      <c r="I406" s="115"/>
      <c r="J406" s="115">
        <v>0.19769999999999999</v>
      </c>
      <c r="K406" s="117"/>
      <c r="L406" s="117"/>
      <c r="M406" s="117"/>
      <c r="N406" s="117"/>
      <c r="O406" s="117"/>
      <c r="P406" s="117"/>
      <c r="Q406" s="117"/>
      <c r="R406" s="117"/>
      <c r="S406" s="117"/>
      <c r="T406" s="115"/>
      <c r="U406" s="115"/>
      <c r="V406" s="115"/>
      <c r="W406" s="117"/>
      <c r="X406" s="117"/>
      <c r="Y406" s="117"/>
      <c r="Z406" s="117"/>
      <c r="AA406" s="117"/>
      <c r="AB406" s="117"/>
      <c r="AC406" s="117"/>
      <c r="AD406" s="117"/>
    </row>
    <row r="407" spans="1:95" s="35" customFormat="1" x14ac:dyDescent="0.2">
      <c r="A407" s="561"/>
      <c r="B407" s="450" t="s">
        <v>61</v>
      </c>
      <c r="C407" s="118"/>
      <c r="D407" s="118"/>
      <c r="E407" s="118"/>
      <c r="F407" s="118"/>
      <c r="G407" s="118"/>
      <c r="H407" s="33">
        <f>H406*H377</f>
        <v>0</v>
      </c>
      <c r="I407" s="33">
        <f>I406*I377</f>
        <v>0</v>
      </c>
      <c r="J407" s="33">
        <f>J406*J377</f>
        <v>0</v>
      </c>
      <c r="K407" s="118"/>
      <c r="L407" s="118"/>
      <c r="M407" s="118"/>
      <c r="N407" s="118"/>
      <c r="O407" s="118"/>
      <c r="P407" s="118"/>
      <c r="Q407" s="118"/>
      <c r="R407" s="118"/>
      <c r="S407" s="118"/>
      <c r="T407" s="33"/>
      <c r="U407" s="33"/>
      <c r="V407" s="33"/>
      <c r="W407" s="118"/>
      <c r="X407" s="118"/>
      <c r="Y407" s="118"/>
      <c r="Z407" s="118"/>
      <c r="AA407" s="118"/>
      <c r="AB407" s="118"/>
      <c r="AC407" s="118"/>
      <c r="AD407" s="118"/>
    </row>
    <row r="408" spans="1:95" s="31" customFormat="1" x14ac:dyDescent="0.2">
      <c r="A408" s="561"/>
      <c r="B408" s="448" t="s">
        <v>31</v>
      </c>
      <c r="C408" s="115">
        <v>0.32190000000000002</v>
      </c>
      <c r="D408" s="115">
        <v>0.32190000000000002</v>
      </c>
      <c r="E408" s="115">
        <v>0.32190000000000002</v>
      </c>
      <c r="F408" s="115">
        <f>F353</f>
        <v>0</v>
      </c>
      <c r="G408" s="115">
        <f>G353</f>
        <v>0</v>
      </c>
      <c r="H408" s="120"/>
      <c r="I408" s="120"/>
      <c r="J408" s="120"/>
      <c r="K408" s="115"/>
      <c r="L408" s="115"/>
      <c r="M408" s="115"/>
      <c r="N408" s="115"/>
      <c r="O408" s="115"/>
      <c r="P408" s="115"/>
      <c r="Q408" s="115"/>
      <c r="R408" s="115"/>
      <c r="S408" s="115"/>
      <c r="T408" s="120"/>
      <c r="U408" s="120"/>
      <c r="V408" s="120"/>
      <c r="W408" s="115"/>
      <c r="X408" s="115"/>
      <c r="Y408" s="115"/>
      <c r="Z408" s="115"/>
      <c r="AA408" s="115"/>
      <c r="AB408" s="115"/>
      <c r="AC408" s="115"/>
      <c r="AD408" s="115"/>
    </row>
    <row r="409" spans="1:95" s="34" customFormat="1" x14ac:dyDescent="0.2">
      <c r="A409" s="561"/>
      <c r="B409" s="449" t="s">
        <v>62</v>
      </c>
      <c r="C409" s="14">
        <f>C408*C379</f>
        <v>0</v>
      </c>
      <c r="D409" s="14">
        <f>D408*D379</f>
        <v>0</v>
      </c>
      <c r="E409" s="14">
        <f>E408*E379</f>
        <v>0</v>
      </c>
      <c r="F409" s="14">
        <f>F408*F379</f>
        <v>0</v>
      </c>
      <c r="G409" s="14">
        <f>G408*G379</f>
        <v>0</v>
      </c>
      <c r="H409" s="119"/>
      <c r="I409" s="119"/>
      <c r="J409" s="119"/>
      <c r="K409" s="14"/>
      <c r="L409" s="14"/>
      <c r="M409" s="14"/>
      <c r="N409" s="14"/>
      <c r="O409" s="14"/>
      <c r="P409" s="14"/>
      <c r="Q409" s="14"/>
      <c r="R409" s="14"/>
      <c r="S409" s="14"/>
      <c r="T409" s="119"/>
      <c r="U409" s="119"/>
      <c r="V409" s="119"/>
      <c r="W409" s="14"/>
      <c r="X409" s="14"/>
      <c r="Y409" s="14"/>
      <c r="Z409" s="14"/>
      <c r="AA409" s="14"/>
      <c r="AB409" s="14"/>
      <c r="AC409" s="14"/>
      <c r="AD409" s="14"/>
    </row>
    <row r="410" spans="1:95" s="31" customFormat="1" x14ac:dyDescent="0.2">
      <c r="A410" s="561"/>
      <c r="B410" s="448" t="s">
        <v>32</v>
      </c>
      <c r="C410" s="117"/>
      <c r="D410" s="117"/>
      <c r="E410" s="117"/>
      <c r="F410" s="117"/>
      <c r="G410" s="117"/>
      <c r="H410" s="1"/>
      <c r="I410" s="1"/>
      <c r="J410" s="1">
        <v>1.4238</v>
      </c>
      <c r="K410" s="117"/>
      <c r="L410" s="117"/>
      <c r="M410" s="117"/>
      <c r="N410" s="117"/>
      <c r="O410" s="117"/>
      <c r="P410" s="117"/>
      <c r="Q410" s="117"/>
      <c r="R410" s="117"/>
      <c r="S410" s="117"/>
      <c r="T410" s="1"/>
      <c r="U410" s="1"/>
      <c r="V410" s="1"/>
      <c r="W410" s="117"/>
      <c r="X410" s="117"/>
      <c r="Y410" s="117"/>
      <c r="Z410" s="117"/>
      <c r="AA410" s="117"/>
      <c r="AB410" s="117"/>
      <c r="AC410" s="117"/>
      <c r="AD410" s="117"/>
    </row>
    <row r="411" spans="1:95" s="35" customFormat="1" x14ac:dyDescent="0.2">
      <c r="A411" s="561"/>
      <c r="B411" s="450" t="s">
        <v>63</v>
      </c>
      <c r="C411" s="118"/>
      <c r="D411" s="118"/>
      <c r="E411" s="118"/>
      <c r="F411" s="118"/>
      <c r="G411" s="118"/>
      <c r="H411" s="116">
        <f>H410*H379</f>
        <v>0</v>
      </c>
      <c r="I411" s="116">
        <f>I410*I379</f>
        <v>0</v>
      </c>
      <c r="J411" s="116">
        <f>J410*J379</f>
        <v>0</v>
      </c>
      <c r="K411" s="118"/>
      <c r="L411" s="118"/>
      <c r="M411" s="118"/>
      <c r="N411" s="118"/>
      <c r="O411" s="118"/>
      <c r="P411" s="118"/>
      <c r="Q411" s="118"/>
      <c r="R411" s="118"/>
      <c r="S411" s="118"/>
      <c r="T411" s="116"/>
      <c r="U411" s="116"/>
      <c r="V411" s="116"/>
      <c r="W411" s="118"/>
      <c r="X411" s="118"/>
      <c r="Y411" s="118"/>
      <c r="Z411" s="118"/>
      <c r="AA411" s="118"/>
      <c r="AB411" s="118"/>
      <c r="AC411" s="118"/>
      <c r="AD411" s="118"/>
    </row>
    <row r="412" spans="1:95" s="31" customFormat="1" x14ac:dyDescent="0.2">
      <c r="A412" s="561"/>
      <c r="B412" s="448" t="s">
        <v>79</v>
      </c>
      <c r="C412" s="1">
        <v>0.19719999999999999</v>
      </c>
      <c r="D412" s="1">
        <v>0.19719999999999999</v>
      </c>
      <c r="E412" s="1">
        <v>0.19719999999999999</v>
      </c>
      <c r="F412" s="1">
        <f>F357</f>
        <v>0</v>
      </c>
      <c r="G412" s="1">
        <f>G357</f>
        <v>0</v>
      </c>
      <c r="H412" s="120"/>
      <c r="I412" s="120"/>
      <c r="J412" s="120"/>
      <c r="K412" s="1"/>
      <c r="L412" s="1"/>
      <c r="M412" s="1"/>
      <c r="N412" s="1"/>
      <c r="O412" s="1"/>
      <c r="P412" s="1"/>
      <c r="Q412" s="1"/>
      <c r="R412" s="1"/>
      <c r="S412" s="1"/>
      <c r="T412" s="120"/>
      <c r="U412" s="120"/>
      <c r="V412" s="120"/>
      <c r="W412" s="1"/>
      <c r="X412" s="1"/>
      <c r="Y412" s="1"/>
      <c r="Z412" s="1"/>
      <c r="AA412" s="1"/>
      <c r="AB412" s="1"/>
      <c r="AC412" s="1"/>
      <c r="AD412" s="1"/>
    </row>
    <row r="413" spans="1:95" s="34" customFormat="1" x14ac:dyDescent="0.2">
      <c r="A413" s="561"/>
      <c r="B413" s="449" t="s">
        <v>64</v>
      </c>
      <c r="C413" s="14">
        <f>C412*C378</f>
        <v>0</v>
      </c>
      <c r="D413" s="14">
        <f>D412*D378</f>
        <v>0</v>
      </c>
      <c r="E413" s="14">
        <f>E412*E378</f>
        <v>0</v>
      </c>
      <c r="F413" s="14">
        <f>F412*F378</f>
        <v>0</v>
      </c>
      <c r="G413" s="14">
        <f>G412*G378</f>
        <v>0</v>
      </c>
      <c r="H413" s="121"/>
      <c r="I413" s="121"/>
      <c r="J413" s="121"/>
      <c r="K413" s="14"/>
      <c r="L413" s="14"/>
      <c r="M413" s="14"/>
      <c r="N413" s="14"/>
      <c r="O413" s="14"/>
      <c r="P413" s="14"/>
      <c r="Q413" s="14"/>
      <c r="R413" s="14"/>
      <c r="S413" s="14"/>
      <c r="T413" s="121"/>
      <c r="U413" s="121"/>
      <c r="V413" s="121"/>
      <c r="W413" s="14"/>
      <c r="X413" s="14"/>
      <c r="Y413" s="14"/>
      <c r="Z413" s="14"/>
      <c r="AA413" s="14"/>
      <c r="AB413" s="14"/>
      <c r="AC413" s="14"/>
      <c r="AD413" s="14"/>
    </row>
    <row r="414" spans="1:95" s="31" customFormat="1" x14ac:dyDescent="0.2">
      <c r="A414" s="561"/>
      <c r="B414" s="451" t="s">
        <v>33</v>
      </c>
      <c r="C414" s="117"/>
      <c r="D414" s="117"/>
      <c r="E414" s="117"/>
      <c r="F414" s="117"/>
      <c r="G414" s="117"/>
      <c r="H414" s="1"/>
      <c r="I414" s="1"/>
      <c r="J414" s="1">
        <v>0.37009999999999998</v>
      </c>
      <c r="K414" s="117"/>
      <c r="L414" s="117"/>
      <c r="M414" s="117"/>
      <c r="N414" s="117"/>
      <c r="O414" s="117"/>
      <c r="P414" s="117"/>
      <c r="Q414" s="117"/>
      <c r="R414" s="117"/>
      <c r="S414" s="117"/>
      <c r="T414" s="1"/>
      <c r="U414" s="1"/>
      <c r="V414" s="1"/>
      <c r="W414" s="117"/>
      <c r="X414" s="117"/>
      <c r="Y414" s="117"/>
      <c r="Z414" s="117"/>
      <c r="AA414" s="117"/>
      <c r="AB414" s="117"/>
      <c r="AC414" s="117"/>
      <c r="AD414" s="117"/>
    </row>
    <row r="415" spans="1:95" s="55" customFormat="1" ht="13.5" thickBot="1" x14ac:dyDescent="0.25">
      <c r="A415" s="561"/>
      <c r="B415" s="452" t="s">
        <v>65</v>
      </c>
      <c r="C415" s="125"/>
      <c r="D415" s="125"/>
      <c r="E415" s="125"/>
      <c r="F415" s="125"/>
      <c r="G415" s="125"/>
      <c r="H415" s="250">
        <f>H414*H378</f>
        <v>0</v>
      </c>
      <c r="I415" s="250">
        <f>I414*I378</f>
        <v>0</v>
      </c>
      <c r="J415" s="250">
        <f>J414*J378</f>
        <v>0</v>
      </c>
      <c r="K415" s="125"/>
      <c r="L415" s="125"/>
      <c r="M415" s="125"/>
      <c r="N415" s="125"/>
      <c r="O415" s="125"/>
      <c r="P415" s="125"/>
      <c r="Q415" s="125"/>
      <c r="R415" s="125"/>
      <c r="S415" s="125"/>
      <c r="T415" s="250"/>
      <c r="U415" s="250"/>
      <c r="V415" s="250"/>
      <c r="W415" s="125"/>
      <c r="X415" s="125"/>
      <c r="Y415" s="125"/>
      <c r="Z415" s="125"/>
      <c r="AA415" s="125"/>
      <c r="AB415" s="125"/>
      <c r="AC415" s="125"/>
      <c r="AD415" s="125"/>
      <c r="AE415" s="35"/>
      <c r="AF415" s="35"/>
      <c r="AG415" s="35"/>
      <c r="AH415" s="35"/>
      <c r="AI415" s="35"/>
      <c r="AJ415" s="35"/>
      <c r="AK415" s="35"/>
      <c r="AL415" s="35"/>
      <c r="AM415" s="35"/>
      <c r="AN415" s="35"/>
      <c r="AO415" s="35"/>
      <c r="AP415" s="35"/>
      <c r="AQ415" s="35"/>
      <c r="AR415" s="35"/>
      <c r="AS415" s="35"/>
      <c r="AT415" s="35"/>
      <c r="AU415" s="35"/>
      <c r="AV415" s="35"/>
      <c r="AW415" s="35"/>
      <c r="AX415" s="35"/>
      <c r="AY415" s="35"/>
      <c r="AZ415" s="35"/>
      <c r="BA415" s="35"/>
      <c r="BB415" s="35"/>
      <c r="BC415" s="35"/>
      <c r="BD415" s="35"/>
      <c r="BE415" s="35"/>
      <c r="BF415" s="35"/>
      <c r="BG415" s="35"/>
      <c r="BH415" s="35"/>
      <c r="BI415" s="35"/>
      <c r="BJ415" s="35"/>
      <c r="BK415" s="35"/>
      <c r="BL415" s="35"/>
      <c r="BM415" s="35"/>
      <c r="BN415" s="35"/>
      <c r="BO415" s="35"/>
      <c r="BP415" s="35"/>
      <c r="BQ415" s="35"/>
      <c r="BR415" s="35"/>
      <c r="BS415" s="35"/>
      <c r="BT415" s="35"/>
      <c r="BU415" s="35"/>
      <c r="BV415" s="35"/>
      <c r="BW415" s="35"/>
      <c r="BX415" s="35"/>
      <c r="BY415" s="35"/>
      <c r="BZ415" s="35"/>
      <c r="CA415" s="35"/>
      <c r="CB415" s="35"/>
      <c r="CC415" s="35"/>
      <c r="CD415" s="35"/>
      <c r="CE415" s="35"/>
      <c r="CF415" s="35"/>
      <c r="CG415" s="35"/>
      <c r="CH415" s="35"/>
      <c r="CI415" s="35"/>
      <c r="CJ415" s="35"/>
      <c r="CK415" s="35"/>
      <c r="CL415" s="35"/>
      <c r="CM415" s="35"/>
      <c r="CN415" s="35"/>
      <c r="CO415" s="35"/>
      <c r="CP415" s="35"/>
      <c r="CQ415" s="35"/>
    </row>
    <row r="416" spans="1:95" s="126" customFormat="1" x14ac:dyDescent="0.2">
      <c r="A416" s="561"/>
      <c r="B416" s="453" t="s">
        <v>104</v>
      </c>
      <c r="C416" s="251"/>
      <c r="D416" s="251"/>
      <c r="E416" s="251"/>
      <c r="F416" s="251"/>
      <c r="G416" s="251"/>
      <c r="H416" s="86"/>
      <c r="I416" s="86"/>
      <c r="J416" s="86"/>
      <c r="K416" s="251"/>
      <c r="L416" s="251"/>
      <c r="M416" s="251"/>
      <c r="N416" s="251"/>
      <c r="O416" s="251"/>
      <c r="P416" s="251"/>
      <c r="Q416" s="251"/>
      <c r="R416" s="251"/>
      <c r="S416" s="251"/>
      <c r="T416" s="86"/>
      <c r="U416" s="86"/>
      <c r="V416" s="86"/>
      <c r="W416" s="251"/>
      <c r="X416" s="251"/>
      <c r="Y416" s="251"/>
      <c r="Z416" s="251"/>
      <c r="AA416" s="251"/>
      <c r="AB416" s="251"/>
      <c r="AC416" s="251"/>
      <c r="AD416" s="251"/>
    </row>
    <row r="417" spans="1:95" s="1" customFormat="1" x14ac:dyDescent="0.2">
      <c r="A417" s="561"/>
      <c r="B417" s="454" t="s">
        <v>105</v>
      </c>
      <c r="C417" s="31"/>
      <c r="D417" s="31"/>
      <c r="E417" s="31"/>
      <c r="F417" s="31"/>
      <c r="G417" s="31"/>
      <c r="H417" s="427"/>
      <c r="I417" s="427"/>
      <c r="J417" s="427">
        <v>5.8900000000000001E-2</v>
      </c>
      <c r="K417" s="31"/>
      <c r="L417" s="31"/>
      <c r="M417" s="31"/>
      <c r="N417" s="31"/>
      <c r="O417" s="31"/>
      <c r="P417" s="31"/>
      <c r="Q417" s="31"/>
      <c r="R417" s="31"/>
      <c r="S417" s="31"/>
      <c r="T417" s="427"/>
      <c r="U417" s="427"/>
      <c r="V417" s="427"/>
      <c r="W417" s="31"/>
      <c r="X417" s="31"/>
      <c r="Y417" s="31"/>
      <c r="Z417" s="31"/>
      <c r="AA417" s="31"/>
      <c r="AB417" s="31"/>
      <c r="AC417" s="31"/>
      <c r="AD417" s="31"/>
      <c r="AE417" s="31"/>
      <c r="AF417" s="31"/>
      <c r="AG417" s="31"/>
      <c r="AH417" s="31"/>
      <c r="AI417" s="31"/>
      <c r="AJ417" s="31"/>
      <c r="AK417" s="31"/>
      <c r="AL417" s="31"/>
      <c r="AM417" s="31"/>
      <c r="AN417" s="31"/>
      <c r="AO417" s="31"/>
      <c r="AP417" s="31"/>
      <c r="AQ417" s="31"/>
      <c r="AR417" s="31"/>
      <c r="AS417" s="31"/>
      <c r="AT417" s="31"/>
      <c r="AU417" s="31"/>
      <c r="AV417" s="31"/>
      <c r="AW417" s="31"/>
      <c r="AX417" s="31"/>
      <c r="AY417" s="31"/>
      <c r="AZ417" s="31"/>
      <c r="BA417" s="31"/>
      <c r="BB417" s="31"/>
      <c r="BC417" s="31"/>
      <c r="BD417" s="31"/>
      <c r="BE417" s="31"/>
      <c r="BF417" s="31"/>
      <c r="BG417" s="31"/>
      <c r="BH417" s="31"/>
      <c r="BI417" s="31"/>
      <c r="BJ417" s="31"/>
      <c r="BK417" s="31"/>
      <c r="BL417" s="31"/>
      <c r="BM417" s="31"/>
      <c r="BN417" s="31"/>
      <c r="BO417" s="31"/>
      <c r="BP417" s="31"/>
      <c r="BQ417" s="31"/>
      <c r="BR417" s="31"/>
      <c r="BS417" s="31"/>
      <c r="BT417" s="31"/>
      <c r="BU417" s="31"/>
      <c r="BV417" s="31"/>
      <c r="BW417" s="31"/>
      <c r="BX417" s="31"/>
      <c r="BY417" s="31"/>
      <c r="BZ417" s="31"/>
      <c r="CA417" s="31"/>
      <c r="CB417" s="31"/>
      <c r="CC417" s="31"/>
      <c r="CD417" s="31"/>
      <c r="CE417" s="31"/>
      <c r="CF417" s="31"/>
      <c r="CG417" s="31"/>
      <c r="CH417" s="31"/>
      <c r="CI417" s="31"/>
      <c r="CJ417" s="31"/>
      <c r="CK417" s="31"/>
      <c r="CL417" s="31"/>
      <c r="CM417" s="31"/>
      <c r="CN417" s="31"/>
      <c r="CO417" s="31"/>
      <c r="CP417" s="31"/>
      <c r="CQ417" s="31"/>
    </row>
    <row r="418" spans="1:95" s="55" customFormat="1" ht="13.5" thickBot="1" x14ac:dyDescent="0.25">
      <c r="A418" s="561"/>
      <c r="B418" s="455" t="s">
        <v>106</v>
      </c>
      <c r="C418" s="125"/>
      <c r="D418" s="125"/>
      <c r="E418" s="125"/>
      <c r="F418" s="125"/>
      <c r="G418" s="125"/>
      <c r="H418" s="54">
        <f>H417*H416</f>
        <v>0</v>
      </c>
      <c r="I418" s="54">
        <f>I416*I417</f>
        <v>0</v>
      </c>
      <c r="J418" s="54">
        <f>J416*J417</f>
        <v>0</v>
      </c>
      <c r="K418" s="125"/>
      <c r="L418" s="125"/>
      <c r="M418" s="125"/>
      <c r="N418" s="125"/>
      <c r="O418" s="125"/>
      <c r="P418" s="125"/>
      <c r="Q418" s="125"/>
      <c r="R418" s="125"/>
      <c r="S418" s="125"/>
      <c r="T418" s="54"/>
      <c r="U418" s="54"/>
      <c r="V418" s="54"/>
      <c r="W418" s="125"/>
      <c r="X418" s="125"/>
      <c r="Y418" s="125"/>
      <c r="Z418" s="125"/>
      <c r="AA418" s="125"/>
      <c r="AB418" s="125"/>
      <c r="AC418" s="125"/>
      <c r="AD418" s="125"/>
      <c r="AE418" s="35"/>
      <c r="AF418" s="35"/>
      <c r="AG418" s="35"/>
      <c r="AH418" s="35"/>
      <c r="AI418" s="35"/>
      <c r="AJ418" s="35"/>
      <c r="AK418" s="35"/>
      <c r="AL418" s="35"/>
      <c r="AM418" s="35"/>
      <c r="AN418" s="35"/>
      <c r="AO418" s="35"/>
      <c r="AP418" s="35"/>
      <c r="AQ418" s="35"/>
      <c r="AR418" s="35"/>
      <c r="AS418" s="35"/>
      <c r="AT418" s="35"/>
      <c r="AU418" s="35"/>
      <c r="AV418" s="35"/>
      <c r="AW418" s="35"/>
      <c r="AX418" s="35"/>
      <c r="AY418" s="35"/>
      <c r="AZ418" s="35"/>
      <c r="BA418" s="35"/>
      <c r="BB418" s="35"/>
      <c r="BC418" s="35"/>
      <c r="BD418" s="35"/>
      <c r="BE418" s="35"/>
      <c r="BF418" s="35"/>
      <c r="BG418" s="35"/>
      <c r="BH418" s="35"/>
      <c r="BI418" s="35"/>
      <c r="BJ418" s="35"/>
      <c r="BK418" s="35"/>
      <c r="BL418" s="35"/>
      <c r="BM418" s="35"/>
      <c r="BN418" s="35"/>
      <c r="BO418" s="35"/>
      <c r="BP418" s="35"/>
      <c r="BQ418" s="35"/>
      <c r="BR418" s="35"/>
      <c r="BS418" s="35"/>
      <c r="BT418" s="35"/>
      <c r="BU418" s="35"/>
      <c r="BV418" s="35"/>
      <c r="BW418" s="35"/>
      <c r="BX418" s="35"/>
      <c r="BY418" s="35"/>
      <c r="BZ418" s="35"/>
      <c r="CA418" s="35"/>
      <c r="CB418" s="35"/>
      <c r="CC418" s="35"/>
      <c r="CD418" s="35"/>
      <c r="CE418" s="35"/>
      <c r="CF418" s="35"/>
      <c r="CG418" s="35"/>
      <c r="CH418" s="35"/>
      <c r="CI418" s="35"/>
      <c r="CJ418" s="35"/>
      <c r="CK418" s="35"/>
      <c r="CL418" s="35"/>
      <c r="CM418" s="35"/>
      <c r="CN418" s="35"/>
      <c r="CO418" s="35"/>
      <c r="CP418" s="35"/>
      <c r="CQ418" s="35"/>
    </row>
    <row r="419" spans="1:95" s="31" customFormat="1" ht="12" customHeight="1" x14ac:dyDescent="0.2">
      <c r="A419" s="561"/>
      <c r="B419" s="448" t="s">
        <v>9</v>
      </c>
      <c r="C419" s="1">
        <v>2.5000000000000001E-2</v>
      </c>
      <c r="D419" s="1">
        <v>2.5000000000000001E-2</v>
      </c>
      <c r="E419" s="1">
        <v>2.5000000000000001E-2</v>
      </c>
      <c r="F419" s="1">
        <f>F364</f>
        <v>0</v>
      </c>
      <c r="G419" s="1">
        <f>G364</f>
        <v>0</v>
      </c>
      <c r="H419" s="1">
        <f>H364</f>
        <v>0</v>
      </c>
      <c r="I419" s="1">
        <f>I364</f>
        <v>0</v>
      </c>
      <c r="J419" s="1">
        <f>J364</f>
        <v>0</v>
      </c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95" s="43" customFormat="1" x14ac:dyDescent="0.2">
      <c r="A420" s="561"/>
      <c r="B420" s="456" t="s">
        <v>11</v>
      </c>
      <c r="C420" s="4">
        <f t="shared" ref="C420:J420" si="99">C419*C380</f>
        <v>0</v>
      </c>
      <c r="D420" s="4">
        <f t="shared" si="99"/>
        <v>0</v>
      </c>
      <c r="E420" s="4">
        <f t="shared" si="99"/>
        <v>0</v>
      </c>
      <c r="F420" s="4">
        <f t="shared" si="99"/>
        <v>0</v>
      </c>
      <c r="G420" s="4">
        <f t="shared" si="99"/>
        <v>0</v>
      </c>
      <c r="H420" s="4">
        <f t="shared" si="99"/>
        <v>0</v>
      </c>
      <c r="I420" s="4">
        <f t="shared" si="99"/>
        <v>0</v>
      </c>
      <c r="J420" s="4">
        <f t="shared" si="99"/>
        <v>0</v>
      </c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spans="1:95" s="31" customFormat="1" x14ac:dyDescent="0.2">
      <c r="A421" s="561"/>
      <c r="B421" s="448" t="s">
        <v>26</v>
      </c>
      <c r="C421" s="49">
        <v>1.9699999999999999E-2</v>
      </c>
      <c r="D421" s="49">
        <v>1.9699999999999999E-2</v>
      </c>
      <c r="E421" s="49">
        <v>1.9699999999999999E-2</v>
      </c>
      <c r="F421" s="49">
        <f>F366</f>
        <v>0</v>
      </c>
      <c r="G421" s="49">
        <f>G366</f>
        <v>0</v>
      </c>
      <c r="H421" s="49">
        <f>H366</f>
        <v>0</v>
      </c>
      <c r="I421" s="49">
        <f>I366</f>
        <v>0</v>
      </c>
      <c r="J421" s="49">
        <f>J366</f>
        <v>0</v>
      </c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  <c r="AA421" s="49"/>
      <c r="AB421" s="49"/>
      <c r="AC421" s="49"/>
      <c r="AD421" s="49"/>
    </row>
    <row r="422" spans="1:95" s="191" customFormat="1" x14ac:dyDescent="0.2">
      <c r="A422" s="561"/>
      <c r="B422" s="456" t="s">
        <v>27</v>
      </c>
      <c r="C422" s="129">
        <f t="shared" ref="C422:J422" si="100">C421*C380</f>
        <v>0</v>
      </c>
      <c r="D422" s="129">
        <f t="shared" si="100"/>
        <v>0</v>
      </c>
      <c r="E422" s="129">
        <f t="shared" si="100"/>
        <v>0</v>
      </c>
      <c r="F422" s="129">
        <f t="shared" si="100"/>
        <v>0</v>
      </c>
      <c r="G422" s="129">
        <f t="shared" si="100"/>
        <v>0</v>
      </c>
      <c r="H422" s="129">
        <f t="shared" si="100"/>
        <v>0</v>
      </c>
      <c r="I422" s="129">
        <f t="shared" si="100"/>
        <v>0</v>
      </c>
      <c r="J422" s="129">
        <f t="shared" si="100"/>
        <v>0</v>
      </c>
      <c r="K422" s="129"/>
      <c r="L422" s="129"/>
      <c r="M422" s="129"/>
      <c r="N422" s="129"/>
      <c r="O422" s="129"/>
      <c r="P422" s="129"/>
      <c r="Q422" s="129"/>
      <c r="R422" s="129"/>
      <c r="S422" s="129"/>
      <c r="T422" s="129"/>
      <c r="U422" s="129"/>
      <c r="V422" s="129"/>
      <c r="W422" s="129"/>
      <c r="X422" s="129"/>
      <c r="Y422" s="129"/>
      <c r="Z422" s="129"/>
      <c r="AA422" s="129"/>
      <c r="AB422" s="129"/>
      <c r="AC422" s="129"/>
      <c r="AD422" s="129"/>
    </row>
    <row r="423" spans="1:95" s="43" customFormat="1" x14ac:dyDescent="0.2">
      <c r="A423" s="561"/>
      <c r="B423" s="456" t="s">
        <v>4</v>
      </c>
      <c r="C423" s="93"/>
      <c r="D423" s="93"/>
      <c r="E423" s="93"/>
      <c r="F423" s="93"/>
      <c r="G423" s="93"/>
      <c r="H423" s="93"/>
      <c r="I423" s="93"/>
      <c r="J423" s="93"/>
      <c r="K423" s="93"/>
      <c r="L423" s="93"/>
      <c r="M423" s="93"/>
      <c r="N423" s="93"/>
      <c r="O423" s="93"/>
      <c r="P423" s="93"/>
      <c r="Q423" s="93"/>
      <c r="R423" s="93"/>
      <c r="S423" s="93"/>
      <c r="T423" s="93"/>
      <c r="U423" s="93"/>
      <c r="V423" s="93"/>
      <c r="W423" s="93"/>
      <c r="X423" s="93"/>
      <c r="Y423" s="93"/>
      <c r="Z423" s="93"/>
      <c r="AA423" s="93"/>
      <c r="AB423" s="93"/>
      <c r="AC423" s="93"/>
      <c r="AD423" s="93"/>
    </row>
    <row r="424" spans="1:95" s="46" customFormat="1" ht="13.5" thickBot="1" x14ac:dyDescent="0.25">
      <c r="A424" s="561"/>
      <c r="B424" s="457" t="s">
        <v>34</v>
      </c>
      <c r="C424" s="94"/>
      <c r="D424" s="94"/>
      <c r="E424" s="94"/>
      <c r="F424" s="199"/>
      <c r="G424" s="94"/>
      <c r="H424" s="94"/>
      <c r="I424" s="94"/>
      <c r="J424" s="94"/>
      <c r="K424" s="199"/>
      <c r="L424" s="199"/>
      <c r="M424" s="199"/>
      <c r="N424" s="199"/>
      <c r="O424" s="199"/>
      <c r="P424" s="199"/>
      <c r="Q424" s="199"/>
      <c r="R424" s="199"/>
      <c r="S424" s="199"/>
      <c r="T424" s="94"/>
      <c r="U424" s="94"/>
      <c r="V424" s="94"/>
      <c r="W424" s="199"/>
      <c r="X424" s="199"/>
      <c r="Y424" s="199"/>
      <c r="Z424" s="199"/>
      <c r="AA424" s="199"/>
      <c r="AB424" s="199"/>
      <c r="AC424" s="199"/>
      <c r="AD424" s="199"/>
      <c r="AE424" s="43"/>
      <c r="AF424" s="43"/>
      <c r="AG424" s="43"/>
      <c r="AH424" s="43"/>
      <c r="AI424" s="43"/>
      <c r="AJ424" s="43"/>
      <c r="AK424" s="43"/>
      <c r="AL424" s="43"/>
      <c r="AM424" s="43"/>
      <c r="AN424" s="43"/>
      <c r="AO424" s="43"/>
      <c r="AP424" s="43"/>
      <c r="AQ424" s="43"/>
      <c r="AR424" s="43"/>
      <c r="AS424" s="43"/>
      <c r="AT424" s="43"/>
      <c r="AU424" s="43"/>
      <c r="AV424" s="43"/>
      <c r="AW424" s="43"/>
      <c r="AX424" s="43"/>
      <c r="AY424" s="43"/>
      <c r="AZ424" s="43"/>
      <c r="BA424" s="43"/>
      <c r="BB424" s="43"/>
      <c r="BC424" s="43"/>
      <c r="BD424" s="43"/>
      <c r="BE424" s="43"/>
      <c r="BF424" s="43"/>
      <c r="BG424" s="43"/>
      <c r="BH424" s="43"/>
      <c r="BI424" s="43"/>
      <c r="BJ424" s="43"/>
      <c r="BK424" s="43"/>
      <c r="BL424" s="43"/>
      <c r="BM424" s="43"/>
      <c r="BN424" s="43"/>
      <c r="BO424" s="43"/>
      <c r="BP424" s="43"/>
      <c r="BQ424" s="43"/>
      <c r="BR424" s="43"/>
      <c r="BS424" s="43"/>
      <c r="BT424" s="43"/>
      <c r="BU424" s="43"/>
      <c r="BV424" s="43"/>
      <c r="BW424" s="43"/>
      <c r="BX424" s="43"/>
      <c r="BY424" s="43"/>
      <c r="BZ424" s="43"/>
      <c r="CA424" s="43"/>
      <c r="CB424" s="43"/>
      <c r="CC424" s="43"/>
      <c r="CD424" s="43"/>
      <c r="CE424" s="43"/>
      <c r="CF424" s="43"/>
      <c r="CG424" s="43"/>
      <c r="CH424" s="43"/>
      <c r="CI424" s="43"/>
      <c r="CJ424" s="43"/>
      <c r="CK424" s="43"/>
      <c r="CL424" s="43"/>
      <c r="CM424" s="43"/>
      <c r="CN424" s="43"/>
      <c r="CO424" s="43"/>
      <c r="CP424" s="43"/>
      <c r="CQ424" s="43"/>
    </row>
    <row r="425" spans="1:95" s="48" customFormat="1" ht="13.5" thickBot="1" x14ac:dyDescent="0.25">
      <c r="A425" s="561"/>
      <c r="B425" s="458" t="s">
        <v>51</v>
      </c>
      <c r="C425" s="7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  <c r="O425" s="74"/>
      <c r="P425" s="74"/>
      <c r="Q425" s="74"/>
      <c r="R425" s="74"/>
      <c r="S425" s="74"/>
      <c r="T425" s="74"/>
      <c r="U425" s="74"/>
      <c r="V425" s="74"/>
      <c r="W425" s="74"/>
      <c r="X425" s="74"/>
      <c r="Y425" s="74"/>
      <c r="Z425" s="74"/>
      <c r="AA425" s="74"/>
      <c r="AB425" s="74"/>
      <c r="AC425" s="74"/>
      <c r="AD425" s="74"/>
    </row>
    <row r="426" spans="1:95" s="38" customFormat="1" ht="13.5" thickBot="1" x14ac:dyDescent="0.25">
      <c r="A426" s="561"/>
      <c r="B426" s="459" t="s">
        <v>59</v>
      </c>
      <c r="C426" s="37" t="e">
        <f t="shared" ref="C426:J426" si="101">C425/C380*100</f>
        <v>#DIV/0!</v>
      </c>
      <c r="D426" s="37" t="e">
        <f t="shared" si="101"/>
        <v>#DIV/0!</v>
      </c>
      <c r="E426" s="37" t="e">
        <f t="shared" si="101"/>
        <v>#DIV/0!</v>
      </c>
      <c r="F426" s="37" t="e">
        <f t="shared" si="101"/>
        <v>#DIV/0!</v>
      </c>
      <c r="G426" s="37" t="e">
        <f t="shared" si="101"/>
        <v>#DIV/0!</v>
      </c>
      <c r="H426" s="37" t="e">
        <f t="shared" si="101"/>
        <v>#DIV/0!</v>
      </c>
      <c r="I426" s="37" t="e">
        <f t="shared" si="101"/>
        <v>#DIV/0!</v>
      </c>
      <c r="J426" s="91" t="e">
        <f t="shared" si="101"/>
        <v>#DIV/0!</v>
      </c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91"/>
      <c r="W426" s="37"/>
      <c r="X426" s="37"/>
      <c r="Y426" s="37"/>
      <c r="Z426" s="37"/>
      <c r="AA426" s="37"/>
      <c r="AB426" s="37"/>
      <c r="AC426" s="37"/>
      <c r="AD426" s="37"/>
      <c r="AE426" s="399"/>
      <c r="AF426" s="399"/>
      <c r="AG426" s="399"/>
      <c r="AH426" s="399"/>
      <c r="AI426" s="399"/>
      <c r="AJ426" s="399"/>
      <c r="AK426" s="399"/>
      <c r="AL426" s="399"/>
      <c r="AM426" s="399"/>
      <c r="AN426" s="399"/>
      <c r="AO426" s="399"/>
      <c r="AP426" s="399"/>
      <c r="AQ426" s="399"/>
      <c r="AR426" s="399"/>
      <c r="AS426" s="399"/>
      <c r="AT426" s="399"/>
      <c r="AU426" s="399"/>
      <c r="AV426" s="399"/>
      <c r="AW426" s="399"/>
      <c r="AX426" s="399"/>
      <c r="AY426" s="399"/>
      <c r="AZ426" s="399"/>
      <c r="BA426" s="399"/>
      <c r="BB426" s="399"/>
      <c r="BC426" s="399"/>
      <c r="BD426" s="399"/>
      <c r="BE426" s="399"/>
      <c r="BF426" s="399"/>
      <c r="BG426" s="399"/>
      <c r="BH426" s="399"/>
      <c r="BI426" s="399"/>
      <c r="BJ426" s="399"/>
      <c r="BK426" s="399"/>
      <c r="BL426" s="399"/>
      <c r="BM426" s="399"/>
      <c r="BN426" s="399"/>
      <c r="BO426" s="399"/>
      <c r="BP426" s="399"/>
      <c r="BQ426" s="399"/>
      <c r="BR426" s="399"/>
      <c r="BS426" s="399"/>
      <c r="BT426" s="399"/>
      <c r="BU426" s="399"/>
      <c r="BV426" s="399"/>
      <c r="BW426" s="399"/>
      <c r="BX426" s="399"/>
      <c r="BY426" s="399"/>
      <c r="BZ426" s="399"/>
      <c r="CA426" s="399"/>
      <c r="CB426" s="399"/>
      <c r="CC426" s="399"/>
      <c r="CD426" s="399"/>
      <c r="CE426" s="399"/>
      <c r="CF426" s="399"/>
      <c r="CG426" s="399"/>
      <c r="CH426" s="399"/>
      <c r="CI426" s="399"/>
      <c r="CJ426" s="399"/>
      <c r="CK426" s="399"/>
      <c r="CL426" s="399"/>
      <c r="CM426" s="399"/>
      <c r="CN426" s="399"/>
      <c r="CO426" s="399"/>
      <c r="CP426" s="399"/>
      <c r="CQ426" s="399"/>
    </row>
    <row r="427" spans="1:95" s="423" customFormat="1" ht="13.5" thickBot="1" x14ac:dyDescent="0.25">
      <c r="A427" s="561"/>
      <c r="B427" s="421" t="s">
        <v>71</v>
      </c>
      <c r="C427" s="422">
        <f t="shared" ref="C427:J427" si="102">SUM(C393,C395,C399,C397,C405,C407,C409,C411,C413,C415,C418,C420,C422,C423,C424)-C425</f>
        <v>0</v>
      </c>
      <c r="D427" s="422">
        <f t="shared" si="102"/>
        <v>0</v>
      </c>
      <c r="E427" s="422">
        <f t="shared" si="102"/>
        <v>0</v>
      </c>
      <c r="F427" s="422" t="e">
        <f t="shared" si="102"/>
        <v>#REF!</v>
      </c>
      <c r="G427" s="422" t="e">
        <f t="shared" si="102"/>
        <v>#REF!</v>
      </c>
      <c r="H427" s="422">
        <f t="shared" si="102"/>
        <v>0</v>
      </c>
      <c r="I427" s="422">
        <f t="shared" si="102"/>
        <v>0</v>
      </c>
      <c r="J427" s="422">
        <f t="shared" si="102"/>
        <v>0</v>
      </c>
      <c r="K427" s="422"/>
      <c r="L427" s="422"/>
      <c r="M427" s="422"/>
      <c r="N427" s="422"/>
      <c r="O427" s="422"/>
      <c r="P427" s="422"/>
      <c r="Q427" s="422"/>
      <c r="R427" s="422"/>
      <c r="S427" s="422"/>
      <c r="T427" s="422"/>
      <c r="U427" s="422"/>
      <c r="V427" s="422"/>
      <c r="W427" s="422"/>
      <c r="X427" s="422"/>
      <c r="Y427" s="422"/>
      <c r="Z427" s="422"/>
      <c r="AA427" s="422"/>
      <c r="AB427" s="422"/>
      <c r="AC427" s="422"/>
      <c r="AD427" s="422"/>
      <c r="AE427" s="103"/>
      <c r="AF427" s="103"/>
      <c r="AG427" s="103"/>
      <c r="AH427" s="103"/>
      <c r="AI427" s="103"/>
      <c r="AJ427" s="103"/>
      <c r="AK427" s="103"/>
      <c r="AL427" s="103"/>
      <c r="AM427" s="103"/>
      <c r="AN427" s="103"/>
      <c r="AO427" s="103"/>
      <c r="AP427" s="103"/>
      <c r="AQ427" s="103"/>
      <c r="AR427" s="103"/>
      <c r="AS427" s="103"/>
      <c r="AT427" s="103"/>
      <c r="AU427" s="103"/>
      <c r="AV427" s="103"/>
      <c r="AW427" s="103"/>
      <c r="AX427" s="103"/>
      <c r="AY427" s="103"/>
      <c r="AZ427" s="103"/>
      <c r="BA427" s="103"/>
      <c r="BB427" s="103"/>
      <c r="BC427" s="103"/>
      <c r="BD427" s="103"/>
      <c r="BE427" s="103"/>
      <c r="BF427" s="103"/>
      <c r="BG427" s="103"/>
      <c r="BH427" s="103"/>
      <c r="BI427" s="103"/>
      <c r="BJ427" s="103"/>
      <c r="BK427" s="103"/>
      <c r="BL427" s="103"/>
      <c r="BM427" s="103"/>
      <c r="BN427" s="103"/>
      <c r="BO427" s="103"/>
      <c r="BP427" s="103"/>
      <c r="BQ427" s="103"/>
      <c r="BR427" s="103"/>
      <c r="BS427" s="103"/>
      <c r="BT427" s="103"/>
      <c r="BU427" s="103"/>
      <c r="BV427" s="103"/>
      <c r="BW427" s="103"/>
      <c r="BX427" s="103"/>
      <c r="BY427" s="103"/>
      <c r="BZ427" s="103"/>
      <c r="CA427" s="103"/>
      <c r="CB427" s="103"/>
      <c r="CC427" s="103"/>
      <c r="CD427" s="103"/>
      <c r="CE427" s="103"/>
      <c r="CF427" s="103"/>
      <c r="CG427" s="103"/>
      <c r="CH427" s="103"/>
      <c r="CI427" s="103"/>
      <c r="CJ427" s="103"/>
      <c r="CK427" s="103"/>
      <c r="CL427" s="103"/>
      <c r="CM427" s="103"/>
      <c r="CN427" s="103"/>
      <c r="CO427" s="103"/>
      <c r="CP427" s="103"/>
      <c r="CQ427" s="103"/>
    </row>
    <row r="428" spans="1:95" s="426" customFormat="1" ht="13.5" thickBot="1" x14ac:dyDescent="0.25">
      <c r="A428" s="562"/>
      <c r="B428" s="424" t="s">
        <v>72</v>
      </c>
      <c r="C428" s="425" t="e">
        <f t="shared" ref="C428" si="103">C427/C425</f>
        <v>#DIV/0!</v>
      </c>
      <c r="D428" s="425" t="e">
        <f t="shared" ref="D428" si="104">D427/D425</f>
        <v>#DIV/0!</v>
      </c>
      <c r="E428" s="425" t="e">
        <f t="shared" ref="E428" si="105">E427/E425</f>
        <v>#DIV/0!</v>
      </c>
      <c r="F428" s="425" t="e">
        <f t="shared" ref="F428" si="106">F427/F425</f>
        <v>#REF!</v>
      </c>
      <c r="G428" s="425" t="e">
        <f t="shared" ref="G428" si="107">G427/G425</f>
        <v>#REF!</v>
      </c>
      <c r="H428" s="425" t="e">
        <f t="shared" ref="H428" si="108">H427/H425</f>
        <v>#DIV/0!</v>
      </c>
      <c r="I428" s="425" t="e">
        <f t="shared" ref="I428" si="109">I427/I425</f>
        <v>#DIV/0!</v>
      </c>
      <c r="J428" s="425" t="e">
        <f>J427/J425</f>
        <v>#DIV/0!</v>
      </c>
      <c r="K428" s="425"/>
      <c r="L428" s="425"/>
      <c r="M428" s="425"/>
      <c r="N428" s="425"/>
      <c r="O428" s="425"/>
      <c r="P428" s="425"/>
      <c r="Q428" s="425"/>
      <c r="R428" s="425"/>
      <c r="S428" s="425"/>
      <c r="T428" s="425"/>
      <c r="U428" s="425"/>
      <c r="V428" s="425"/>
      <c r="W428" s="425"/>
      <c r="X428" s="425"/>
      <c r="Y428" s="425"/>
      <c r="Z428" s="425"/>
      <c r="AA428" s="425"/>
      <c r="AB428" s="425"/>
      <c r="AC428" s="425"/>
      <c r="AD428" s="425"/>
      <c r="AE428" s="400"/>
      <c r="AF428" s="400"/>
      <c r="AG428" s="400"/>
      <c r="AH428" s="400"/>
      <c r="AI428" s="400"/>
      <c r="AJ428" s="400"/>
      <c r="AK428" s="400"/>
      <c r="AL428" s="400"/>
      <c r="AM428" s="400"/>
      <c r="AN428" s="400"/>
      <c r="AO428" s="400"/>
      <c r="AP428" s="400"/>
      <c r="AQ428" s="400"/>
      <c r="AR428" s="400"/>
      <c r="AS428" s="400"/>
      <c r="AT428" s="400"/>
      <c r="AU428" s="400"/>
      <c r="AV428" s="400"/>
      <c r="AW428" s="400"/>
      <c r="AX428" s="400"/>
      <c r="AY428" s="400"/>
      <c r="AZ428" s="400"/>
      <c r="BA428" s="400"/>
      <c r="BB428" s="400"/>
      <c r="BC428" s="400"/>
      <c r="BD428" s="400"/>
      <c r="BE428" s="400"/>
      <c r="BF428" s="400"/>
      <c r="BG428" s="400"/>
      <c r="BH428" s="400"/>
      <c r="BI428" s="400"/>
      <c r="BJ428" s="400"/>
      <c r="BK428" s="400"/>
      <c r="BL428" s="400"/>
      <c r="BM428" s="400"/>
      <c r="BN428" s="400"/>
      <c r="BO428" s="400"/>
      <c r="BP428" s="400"/>
      <c r="BQ428" s="400"/>
      <c r="BR428" s="400"/>
      <c r="BS428" s="400"/>
      <c r="BT428" s="400"/>
      <c r="BU428" s="400"/>
      <c r="BV428" s="400"/>
      <c r="BW428" s="400"/>
      <c r="BX428" s="400"/>
      <c r="BY428" s="400"/>
      <c r="BZ428" s="400"/>
      <c r="CA428" s="400"/>
      <c r="CB428" s="400"/>
      <c r="CC428" s="400"/>
      <c r="CD428" s="400"/>
      <c r="CE428" s="400"/>
      <c r="CF428" s="400"/>
      <c r="CG428" s="400"/>
      <c r="CH428" s="400"/>
      <c r="CI428" s="400"/>
      <c r="CJ428" s="400"/>
      <c r="CK428" s="400"/>
      <c r="CL428" s="400"/>
      <c r="CM428" s="400"/>
      <c r="CN428" s="400"/>
      <c r="CO428" s="400"/>
      <c r="CP428" s="400"/>
      <c r="CQ428" s="400"/>
    </row>
    <row r="429" spans="1:95" s="65" customFormat="1" x14ac:dyDescent="0.2">
      <c r="B429" s="491"/>
    </row>
    <row r="430" spans="1:95" s="64" customFormat="1" ht="13.5" thickBot="1" x14ac:dyDescent="0.25">
      <c r="B430" s="490" t="s">
        <v>174</v>
      </c>
      <c r="AE430" s="65"/>
      <c r="AF430" s="65"/>
      <c r="AG430" s="65"/>
      <c r="AH430" s="65"/>
      <c r="AI430" s="65"/>
      <c r="AJ430" s="65"/>
      <c r="AK430" s="65"/>
      <c r="AL430" s="65"/>
      <c r="AM430" s="65"/>
      <c r="AN430" s="65"/>
      <c r="AO430" s="65"/>
      <c r="AP430" s="65"/>
      <c r="AQ430" s="65"/>
      <c r="AR430" s="65"/>
      <c r="AS430" s="65"/>
      <c r="AT430" s="65"/>
      <c r="AU430" s="65"/>
      <c r="AV430" s="65"/>
      <c r="AW430" s="65"/>
      <c r="AX430" s="65"/>
      <c r="AY430" s="65"/>
      <c r="AZ430" s="65"/>
      <c r="BA430" s="65"/>
      <c r="BB430" s="65"/>
      <c r="BC430" s="65"/>
      <c r="BD430" s="65"/>
      <c r="BE430" s="65"/>
      <c r="BF430" s="65"/>
      <c r="BG430" s="65"/>
      <c r="BH430" s="65"/>
      <c r="BI430" s="65"/>
      <c r="BJ430" s="65"/>
      <c r="BK430" s="65"/>
      <c r="BL430" s="65"/>
      <c r="BM430" s="65"/>
      <c r="BN430" s="65"/>
      <c r="BO430" s="65"/>
      <c r="BP430" s="65"/>
      <c r="BQ430" s="65"/>
      <c r="BR430" s="65"/>
      <c r="BS430" s="65"/>
      <c r="BT430" s="65"/>
      <c r="BU430" s="65"/>
      <c r="BV430" s="65"/>
      <c r="BW430" s="65"/>
      <c r="BX430" s="65"/>
      <c r="BY430" s="65"/>
      <c r="BZ430" s="65"/>
      <c r="CA430" s="65"/>
      <c r="CB430" s="65"/>
      <c r="CC430" s="65"/>
      <c r="CD430" s="65"/>
      <c r="CE430" s="65"/>
      <c r="CF430" s="65"/>
      <c r="CG430" s="65"/>
      <c r="CH430" s="65"/>
      <c r="CI430" s="65"/>
      <c r="CJ430" s="65"/>
      <c r="CK430" s="65"/>
      <c r="CL430" s="65"/>
      <c r="CM430" s="65"/>
      <c r="CN430" s="65"/>
      <c r="CO430" s="65"/>
      <c r="CP430" s="65"/>
      <c r="CQ430" s="65"/>
    </row>
    <row r="431" spans="1:95" s="68" customFormat="1" ht="13.5" customHeight="1" x14ac:dyDescent="0.2">
      <c r="A431" s="539" t="s">
        <v>148</v>
      </c>
      <c r="B431" s="460" t="s">
        <v>56</v>
      </c>
      <c r="AE431" s="127"/>
      <c r="AF431" s="127"/>
      <c r="AG431" s="127"/>
      <c r="AH431" s="127"/>
      <c r="AI431" s="127"/>
      <c r="AJ431" s="127"/>
      <c r="AK431" s="127"/>
      <c r="AL431" s="127"/>
      <c r="AM431" s="127"/>
      <c r="AN431" s="127"/>
      <c r="AO431" s="127"/>
      <c r="AP431" s="127"/>
      <c r="AQ431" s="127"/>
      <c r="AR431" s="127"/>
      <c r="AS431" s="127"/>
      <c r="AT431" s="127"/>
      <c r="AU431" s="127"/>
      <c r="AV431" s="127"/>
      <c r="AW431" s="127"/>
      <c r="AX431" s="127"/>
      <c r="AY431" s="127"/>
      <c r="AZ431" s="127"/>
      <c r="BA431" s="127"/>
      <c r="BB431" s="127"/>
      <c r="BC431" s="127"/>
      <c r="BD431" s="127"/>
      <c r="BE431" s="127"/>
      <c r="BF431" s="127"/>
      <c r="BG431" s="127"/>
      <c r="BH431" s="127"/>
      <c r="BI431" s="127"/>
      <c r="BJ431" s="127"/>
      <c r="BK431" s="127"/>
      <c r="BL431" s="127"/>
      <c r="BM431" s="127"/>
      <c r="BN431" s="127"/>
      <c r="BO431" s="127"/>
      <c r="BP431" s="127"/>
      <c r="BQ431" s="127"/>
      <c r="BR431" s="127"/>
      <c r="BS431" s="127"/>
      <c r="BT431" s="127"/>
      <c r="BU431" s="127"/>
      <c r="BV431" s="127"/>
      <c r="BW431" s="127"/>
      <c r="BX431" s="127"/>
      <c r="BY431" s="127"/>
      <c r="BZ431" s="127"/>
      <c r="CA431" s="127"/>
      <c r="CB431" s="127"/>
      <c r="CC431" s="127"/>
      <c r="CD431" s="127"/>
      <c r="CE431" s="127"/>
      <c r="CF431" s="127"/>
      <c r="CG431" s="127"/>
      <c r="CH431" s="127"/>
      <c r="CI431" s="127"/>
      <c r="CJ431" s="127"/>
      <c r="CK431" s="127"/>
      <c r="CL431" s="127"/>
      <c r="CM431" s="127"/>
      <c r="CN431" s="127"/>
      <c r="CO431" s="127"/>
      <c r="CP431" s="127"/>
      <c r="CQ431" s="127"/>
    </row>
    <row r="432" spans="1:95" s="76" customFormat="1" x14ac:dyDescent="0.2">
      <c r="A432" s="540"/>
      <c r="B432" s="428" t="s">
        <v>55</v>
      </c>
      <c r="C432" s="128"/>
      <c r="D432" s="128"/>
      <c r="E432" s="128"/>
      <c r="F432" s="128"/>
      <c r="G432" s="128"/>
      <c r="H432" s="128"/>
      <c r="I432" s="128"/>
      <c r="J432" s="128"/>
      <c r="K432" s="128"/>
      <c r="L432" s="128"/>
      <c r="M432" s="128"/>
      <c r="N432" s="128"/>
      <c r="O432" s="128"/>
      <c r="P432" s="128"/>
      <c r="Q432" s="128"/>
      <c r="R432" s="128"/>
      <c r="S432" s="128"/>
      <c r="T432" s="128"/>
      <c r="U432" s="128"/>
      <c r="V432" s="128"/>
      <c r="W432" s="128"/>
      <c r="X432" s="128"/>
      <c r="Y432" s="128"/>
      <c r="Z432" s="128"/>
      <c r="AA432" s="128"/>
      <c r="AB432" s="128"/>
      <c r="AC432" s="128"/>
      <c r="AD432" s="128"/>
      <c r="AE432" s="127"/>
      <c r="AF432" s="127"/>
      <c r="AG432" s="127"/>
      <c r="AH432" s="127"/>
      <c r="AI432" s="127"/>
      <c r="AJ432" s="127"/>
      <c r="AK432" s="127"/>
      <c r="AL432" s="127"/>
      <c r="AM432" s="127"/>
      <c r="AN432" s="127"/>
      <c r="AO432" s="127"/>
      <c r="AP432" s="127"/>
      <c r="AQ432" s="127"/>
      <c r="AR432" s="127"/>
      <c r="AS432" s="127"/>
      <c r="AT432" s="127"/>
      <c r="AU432" s="127"/>
      <c r="AV432" s="127"/>
      <c r="AW432" s="127"/>
      <c r="AX432" s="127"/>
      <c r="AY432" s="127"/>
      <c r="AZ432" s="127"/>
      <c r="BA432" s="127"/>
      <c r="BB432" s="127"/>
      <c r="BC432" s="127"/>
      <c r="BD432" s="127"/>
      <c r="BE432" s="127"/>
      <c r="BF432" s="127"/>
      <c r="BG432" s="127"/>
      <c r="BH432" s="127"/>
      <c r="BI432" s="127"/>
      <c r="BJ432" s="127"/>
      <c r="BK432" s="127"/>
      <c r="BL432" s="127"/>
      <c r="BM432" s="127"/>
      <c r="BN432" s="127"/>
      <c r="BO432" s="127"/>
      <c r="BP432" s="127"/>
      <c r="BQ432" s="127"/>
      <c r="BR432" s="127"/>
      <c r="BS432" s="127"/>
      <c r="BT432" s="127"/>
      <c r="BU432" s="127"/>
      <c r="BV432" s="127"/>
      <c r="BW432" s="127"/>
      <c r="BX432" s="127"/>
      <c r="BY432" s="127"/>
      <c r="BZ432" s="127"/>
      <c r="CA432" s="127"/>
      <c r="CB432" s="127"/>
      <c r="CC432" s="127"/>
      <c r="CD432" s="127"/>
      <c r="CE432" s="127"/>
      <c r="CF432" s="127"/>
      <c r="CG432" s="127"/>
      <c r="CH432" s="127"/>
      <c r="CI432" s="127"/>
      <c r="CJ432" s="127"/>
      <c r="CK432" s="127"/>
      <c r="CL432" s="127"/>
      <c r="CM432" s="127"/>
      <c r="CN432" s="127"/>
      <c r="CO432" s="127"/>
      <c r="CP432" s="127"/>
      <c r="CQ432" s="127"/>
    </row>
    <row r="433" spans="1:95" s="77" customFormat="1" ht="12.75" customHeight="1" x14ac:dyDescent="0.2">
      <c r="A433" s="540"/>
      <c r="B433" s="429" t="s">
        <v>14</v>
      </c>
      <c r="C433" s="80"/>
      <c r="D433" s="80"/>
      <c r="E433" s="80"/>
      <c r="F433" s="80"/>
      <c r="G433" s="80"/>
      <c r="H433" s="80"/>
      <c r="I433" s="240"/>
      <c r="J433" s="24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240"/>
      <c r="V433" s="240"/>
      <c r="W433" s="80"/>
      <c r="X433" s="80"/>
      <c r="Y433" s="80"/>
      <c r="Z433" s="80"/>
      <c r="AA433" s="80"/>
      <c r="AB433" s="80"/>
      <c r="AC433" s="80"/>
      <c r="AD433" s="80"/>
      <c r="AE433" s="126"/>
      <c r="AF433" s="126"/>
      <c r="AG433" s="126"/>
      <c r="AH433" s="126"/>
      <c r="AI433" s="126"/>
      <c r="AJ433" s="126"/>
      <c r="AK433" s="126"/>
      <c r="AL433" s="126"/>
      <c r="AM433" s="126"/>
      <c r="AN433" s="126"/>
      <c r="AO433" s="126"/>
      <c r="AP433" s="126"/>
      <c r="AQ433" s="126"/>
      <c r="AR433" s="126"/>
      <c r="AS433" s="126"/>
      <c r="AT433" s="126"/>
      <c r="AU433" s="126"/>
      <c r="AV433" s="126"/>
      <c r="AW433" s="126"/>
      <c r="AX433" s="126"/>
      <c r="AY433" s="126"/>
      <c r="AZ433" s="126"/>
      <c r="BA433" s="126"/>
      <c r="BB433" s="126"/>
      <c r="BC433" s="126"/>
      <c r="BD433" s="126"/>
      <c r="BE433" s="126"/>
      <c r="BF433" s="126"/>
      <c r="BG433" s="126"/>
      <c r="BH433" s="126"/>
      <c r="BI433" s="126"/>
      <c r="BJ433" s="126"/>
      <c r="BK433" s="126"/>
      <c r="BL433" s="126"/>
      <c r="BM433" s="126"/>
      <c r="BN433" s="126"/>
      <c r="BO433" s="126"/>
      <c r="BP433" s="126"/>
      <c r="BQ433" s="126"/>
      <c r="BR433" s="126"/>
      <c r="BS433" s="126"/>
      <c r="BT433" s="126"/>
      <c r="BU433" s="126"/>
      <c r="BV433" s="126"/>
      <c r="BW433" s="126"/>
      <c r="BX433" s="126"/>
      <c r="BY433" s="126"/>
      <c r="BZ433" s="126"/>
      <c r="CA433" s="126"/>
      <c r="CB433" s="126"/>
      <c r="CC433" s="126"/>
      <c r="CD433" s="126"/>
      <c r="CE433" s="126"/>
      <c r="CF433" s="126"/>
      <c r="CG433" s="126"/>
      <c r="CH433" s="126"/>
      <c r="CI433" s="126"/>
      <c r="CJ433" s="126"/>
      <c r="CK433" s="126"/>
      <c r="CL433" s="126"/>
      <c r="CM433" s="126"/>
      <c r="CN433" s="126"/>
      <c r="CO433" s="126"/>
      <c r="CP433" s="126"/>
      <c r="CQ433" s="126"/>
    </row>
    <row r="434" spans="1:95" s="126" customFormat="1" x14ac:dyDescent="0.2">
      <c r="A434" s="540"/>
      <c r="B434" s="430" t="s">
        <v>15</v>
      </c>
      <c r="C434" s="240"/>
      <c r="D434" s="240"/>
      <c r="E434" s="240"/>
      <c r="F434" s="240"/>
      <c r="G434" s="240"/>
      <c r="H434" s="240"/>
      <c r="I434" s="240"/>
      <c r="J434" s="240"/>
      <c r="K434" s="240"/>
      <c r="L434" s="240"/>
      <c r="M434" s="240"/>
      <c r="N434" s="240"/>
      <c r="O434" s="240"/>
      <c r="P434" s="240"/>
      <c r="Q434" s="240"/>
      <c r="R434" s="240"/>
      <c r="S434" s="240"/>
      <c r="T434" s="240"/>
      <c r="U434" s="240"/>
      <c r="V434" s="240"/>
      <c r="W434" s="240"/>
      <c r="X434" s="240"/>
      <c r="Y434" s="240"/>
      <c r="Z434" s="240"/>
      <c r="AA434" s="240"/>
      <c r="AB434" s="240"/>
      <c r="AC434" s="240"/>
      <c r="AD434" s="240"/>
    </row>
    <row r="435" spans="1:95" s="243" customFormat="1" ht="12.75" customHeight="1" x14ac:dyDescent="0.35">
      <c r="A435" s="540"/>
      <c r="B435" s="431" t="s">
        <v>16</v>
      </c>
      <c r="C435" s="239"/>
      <c r="D435" s="239"/>
      <c r="E435" s="239"/>
      <c r="F435" s="239"/>
      <c r="G435" s="239"/>
      <c r="H435" s="496"/>
      <c r="I435" s="239"/>
      <c r="J435" s="239"/>
      <c r="K435" s="239"/>
      <c r="L435" s="239"/>
      <c r="M435" s="239"/>
      <c r="N435" s="239"/>
      <c r="O435" s="239"/>
      <c r="P435" s="239"/>
      <c r="Q435" s="239"/>
      <c r="R435" s="239"/>
      <c r="S435" s="239"/>
      <c r="T435" s="496"/>
      <c r="U435" s="239"/>
      <c r="V435" s="239"/>
      <c r="W435" s="239"/>
      <c r="X435" s="239"/>
      <c r="Y435" s="239"/>
      <c r="Z435" s="239"/>
      <c r="AA435" s="239"/>
      <c r="AB435" s="239"/>
      <c r="AC435" s="239"/>
      <c r="AD435" s="239"/>
      <c r="AE435" s="126"/>
      <c r="AF435" s="126"/>
      <c r="AG435" s="126"/>
      <c r="AH435" s="126"/>
      <c r="AI435" s="126"/>
      <c r="AJ435" s="126"/>
      <c r="AK435" s="126"/>
      <c r="AL435" s="126"/>
      <c r="AM435" s="126"/>
      <c r="AN435" s="126"/>
      <c r="AO435" s="126"/>
      <c r="AP435" s="126"/>
      <c r="AQ435" s="126"/>
      <c r="AR435" s="126"/>
      <c r="AS435" s="126"/>
      <c r="AT435" s="126"/>
      <c r="AU435" s="126"/>
      <c r="AV435" s="126"/>
      <c r="AW435" s="126"/>
      <c r="AX435" s="126"/>
      <c r="AY435" s="126"/>
      <c r="AZ435" s="126"/>
      <c r="BA435" s="126"/>
      <c r="BB435" s="126"/>
      <c r="BC435" s="126"/>
      <c r="BD435" s="126"/>
      <c r="BE435" s="126"/>
      <c r="BF435" s="126"/>
      <c r="BG435" s="126"/>
      <c r="BH435" s="126"/>
      <c r="BI435" s="126"/>
      <c r="BJ435" s="126"/>
      <c r="BK435" s="126"/>
      <c r="BL435" s="126"/>
      <c r="BM435" s="126"/>
      <c r="BN435" s="126"/>
      <c r="BO435" s="126"/>
      <c r="BP435" s="126"/>
      <c r="BQ435" s="126"/>
      <c r="BR435" s="126"/>
      <c r="BS435" s="126"/>
      <c r="BT435" s="126"/>
      <c r="BU435" s="126"/>
      <c r="BV435" s="126"/>
      <c r="BW435" s="126"/>
      <c r="BX435" s="126"/>
      <c r="BY435" s="126"/>
      <c r="BZ435" s="126"/>
      <c r="CA435" s="126"/>
      <c r="CB435" s="126"/>
      <c r="CC435" s="126"/>
      <c r="CD435" s="126"/>
      <c r="CE435" s="126"/>
      <c r="CF435" s="126"/>
      <c r="CG435" s="126"/>
      <c r="CH435" s="126"/>
      <c r="CI435" s="126"/>
      <c r="CJ435" s="126"/>
      <c r="CK435" s="126"/>
      <c r="CL435" s="126"/>
      <c r="CM435" s="126"/>
      <c r="CN435" s="126"/>
      <c r="CO435" s="126"/>
      <c r="CP435" s="126"/>
      <c r="CQ435" s="126"/>
    </row>
    <row r="436" spans="1:95" s="114" customFormat="1" x14ac:dyDescent="0.2">
      <c r="A436" s="540"/>
      <c r="B436" s="432" t="s">
        <v>17</v>
      </c>
      <c r="C436" s="113"/>
      <c r="D436" s="113"/>
      <c r="E436" s="113"/>
      <c r="F436" s="113"/>
      <c r="G436" s="113"/>
      <c r="H436" s="113"/>
      <c r="I436" s="113"/>
      <c r="J436" s="113"/>
      <c r="K436" s="113"/>
      <c r="L436" s="113"/>
      <c r="M436" s="113"/>
      <c r="N436" s="113"/>
      <c r="O436" s="113"/>
      <c r="P436" s="113"/>
      <c r="Q436" s="113"/>
      <c r="R436" s="113"/>
      <c r="S436" s="113"/>
      <c r="T436" s="113"/>
      <c r="U436" s="113"/>
      <c r="V436" s="113"/>
      <c r="W436" s="113"/>
      <c r="X436" s="113"/>
      <c r="Y436" s="113"/>
      <c r="Z436" s="113"/>
      <c r="AA436" s="113"/>
      <c r="AB436" s="113"/>
      <c r="AC436" s="113"/>
      <c r="AD436" s="113"/>
    </row>
    <row r="437" spans="1:95" s="83" customFormat="1" x14ac:dyDescent="0.2">
      <c r="A437" s="540"/>
      <c r="B437" s="433" t="s">
        <v>12</v>
      </c>
      <c r="C437" s="82"/>
      <c r="D437" s="82"/>
      <c r="E437" s="82"/>
      <c r="F437" s="82"/>
      <c r="G437" s="82"/>
      <c r="H437" s="82"/>
      <c r="I437" s="82"/>
      <c r="J437" s="82"/>
      <c r="K437" s="82"/>
      <c r="L437" s="82"/>
      <c r="M437" s="82"/>
      <c r="N437" s="82"/>
      <c r="O437" s="82"/>
      <c r="P437" s="82"/>
      <c r="Q437" s="82"/>
      <c r="R437" s="82"/>
      <c r="S437" s="82"/>
      <c r="T437" s="82"/>
      <c r="U437" s="82"/>
      <c r="V437" s="82"/>
      <c r="W437" s="82"/>
      <c r="X437" s="82"/>
      <c r="Y437" s="82"/>
      <c r="Z437" s="82"/>
      <c r="AA437" s="82"/>
      <c r="AB437" s="82"/>
      <c r="AC437" s="82"/>
      <c r="AD437" s="82"/>
      <c r="AE437" s="245"/>
      <c r="AF437" s="245"/>
      <c r="AG437" s="245"/>
      <c r="AH437" s="245"/>
      <c r="AI437" s="245"/>
      <c r="AJ437" s="245"/>
      <c r="AK437" s="245"/>
      <c r="AL437" s="245"/>
      <c r="AM437" s="245"/>
      <c r="AN437" s="245"/>
      <c r="AO437" s="245"/>
      <c r="AP437" s="245"/>
      <c r="AQ437" s="245"/>
      <c r="AR437" s="245"/>
      <c r="AS437" s="245"/>
      <c r="AT437" s="245"/>
      <c r="AU437" s="245"/>
      <c r="AV437" s="245"/>
      <c r="AW437" s="245"/>
      <c r="AX437" s="245"/>
      <c r="AY437" s="245"/>
      <c r="AZ437" s="245"/>
      <c r="BA437" s="245"/>
      <c r="BB437" s="245"/>
      <c r="BC437" s="245"/>
      <c r="BD437" s="245"/>
      <c r="BE437" s="245"/>
      <c r="BF437" s="245"/>
      <c r="BG437" s="245"/>
      <c r="BH437" s="245"/>
      <c r="BI437" s="245"/>
      <c r="BJ437" s="245"/>
      <c r="BK437" s="245"/>
      <c r="BL437" s="245"/>
      <c r="BM437" s="245"/>
      <c r="BN437" s="245"/>
      <c r="BO437" s="245"/>
      <c r="BP437" s="245"/>
      <c r="BQ437" s="245"/>
      <c r="BR437" s="245"/>
      <c r="BS437" s="245"/>
      <c r="BT437" s="245"/>
      <c r="BU437" s="245"/>
      <c r="BV437" s="245"/>
      <c r="BW437" s="245"/>
      <c r="BX437" s="245"/>
      <c r="BY437" s="245"/>
      <c r="BZ437" s="245"/>
      <c r="CA437" s="245"/>
      <c r="CB437" s="245"/>
      <c r="CC437" s="245"/>
      <c r="CD437" s="245"/>
      <c r="CE437" s="245"/>
      <c r="CF437" s="245"/>
      <c r="CG437" s="245"/>
      <c r="CH437" s="245"/>
      <c r="CI437" s="245"/>
      <c r="CJ437" s="245"/>
      <c r="CK437" s="245"/>
      <c r="CL437" s="245"/>
      <c r="CM437" s="245"/>
      <c r="CN437" s="245"/>
      <c r="CO437" s="245"/>
      <c r="CP437" s="245"/>
      <c r="CQ437" s="245"/>
    </row>
    <row r="438" spans="1:95" s="245" customFormat="1" x14ac:dyDescent="0.2">
      <c r="A438" s="540"/>
      <c r="B438" s="434" t="s">
        <v>6</v>
      </c>
      <c r="C438" s="95"/>
      <c r="D438" s="95"/>
      <c r="E438" s="95"/>
      <c r="F438" s="95"/>
      <c r="G438" s="95"/>
      <c r="H438" s="95"/>
      <c r="I438" s="95"/>
      <c r="J438" s="95"/>
      <c r="K438" s="95"/>
      <c r="L438" s="95"/>
      <c r="M438" s="95"/>
      <c r="N438" s="95"/>
      <c r="O438" s="95"/>
      <c r="P438" s="95"/>
      <c r="Q438" s="95"/>
      <c r="R438" s="95"/>
      <c r="S438" s="95"/>
      <c r="T438" s="95"/>
      <c r="U438" s="95"/>
      <c r="V438" s="95"/>
      <c r="W438" s="95"/>
      <c r="X438" s="95"/>
      <c r="Y438" s="95"/>
      <c r="Z438" s="95"/>
      <c r="AA438" s="95"/>
      <c r="AB438" s="95"/>
      <c r="AC438" s="95"/>
      <c r="AD438" s="95"/>
    </row>
    <row r="439" spans="1:95" s="245" customFormat="1" x14ac:dyDescent="0.2">
      <c r="A439" s="540"/>
      <c r="B439" s="435" t="s">
        <v>13</v>
      </c>
      <c r="C439" s="95"/>
      <c r="D439" s="95"/>
      <c r="E439" s="95"/>
      <c r="F439" s="95"/>
      <c r="G439" s="95"/>
      <c r="H439" s="16"/>
      <c r="I439" s="16"/>
      <c r="J439" s="16"/>
      <c r="K439" s="95"/>
      <c r="L439" s="95"/>
      <c r="M439" s="95"/>
      <c r="N439" s="95"/>
      <c r="O439" s="95"/>
      <c r="P439" s="95"/>
      <c r="Q439" s="95"/>
      <c r="R439" s="95"/>
      <c r="S439" s="95"/>
      <c r="T439" s="16"/>
      <c r="U439" s="16"/>
      <c r="V439" s="16"/>
      <c r="W439" s="95"/>
      <c r="X439" s="95"/>
      <c r="Y439" s="95"/>
      <c r="Z439" s="95"/>
      <c r="AA439" s="95"/>
      <c r="AB439" s="95"/>
      <c r="AC439" s="95"/>
      <c r="AD439" s="95"/>
    </row>
    <row r="440" spans="1:95" s="103" customFormat="1" ht="13.5" thickBot="1" x14ac:dyDescent="0.25">
      <c r="A440" s="540"/>
      <c r="B440" s="436" t="s">
        <v>18</v>
      </c>
      <c r="C440" s="104"/>
      <c r="D440" s="104"/>
      <c r="E440" s="104"/>
      <c r="F440" s="104"/>
      <c r="G440" s="104"/>
      <c r="H440" s="248"/>
      <c r="I440" s="248"/>
      <c r="J440" s="248"/>
      <c r="K440" s="104"/>
      <c r="L440" s="104"/>
      <c r="M440" s="104"/>
      <c r="N440" s="104"/>
      <c r="O440" s="104"/>
      <c r="P440" s="104"/>
      <c r="Q440" s="104"/>
      <c r="R440" s="104"/>
      <c r="S440" s="104"/>
      <c r="T440" s="248"/>
      <c r="U440" s="248"/>
      <c r="V440" s="248"/>
      <c r="W440" s="104"/>
      <c r="X440" s="104"/>
      <c r="Y440" s="104"/>
      <c r="Z440" s="104"/>
      <c r="AA440" s="104"/>
      <c r="AB440" s="104"/>
      <c r="AC440" s="104"/>
      <c r="AD440" s="104"/>
    </row>
    <row r="441" spans="1:95" s="28" customFormat="1" x14ac:dyDescent="0.2">
      <c r="A441" s="540"/>
      <c r="B441" s="437" t="s">
        <v>19</v>
      </c>
      <c r="C441" s="96"/>
      <c r="D441" s="96"/>
      <c r="E441" s="96"/>
      <c r="F441" s="96"/>
      <c r="G441" s="96"/>
      <c r="H441" s="96"/>
      <c r="I441" s="96"/>
      <c r="J441" s="96"/>
      <c r="K441" s="96"/>
      <c r="L441" s="96"/>
      <c r="M441" s="96"/>
      <c r="N441" s="96"/>
      <c r="O441" s="96"/>
      <c r="P441" s="96"/>
      <c r="Q441" s="96"/>
      <c r="R441" s="96"/>
      <c r="S441" s="96"/>
      <c r="T441" s="96"/>
      <c r="U441" s="96"/>
      <c r="V441" s="96"/>
      <c r="W441" s="96"/>
      <c r="X441" s="96"/>
      <c r="Y441" s="96"/>
      <c r="Z441" s="96"/>
      <c r="AA441" s="96"/>
      <c r="AB441" s="96"/>
      <c r="AC441" s="96"/>
      <c r="AD441" s="96"/>
      <c r="AE441" s="29"/>
      <c r="AF441" s="29"/>
      <c r="AG441" s="29"/>
      <c r="AH441" s="29"/>
      <c r="AI441" s="29"/>
      <c r="AJ441" s="29"/>
      <c r="AK441" s="29"/>
      <c r="AL441" s="29"/>
      <c r="AM441" s="29"/>
      <c r="AN441" s="29"/>
      <c r="AO441" s="29"/>
      <c r="AP441" s="29"/>
      <c r="AQ441" s="29"/>
      <c r="AR441" s="29"/>
      <c r="AS441" s="29"/>
      <c r="AT441" s="29"/>
      <c r="AU441" s="29"/>
      <c r="AV441" s="29"/>
      <c r="AW441" s="29"/>
      <c r="AX441" s="29"/>
      <c r="AY441" s="29"/>
      <c r="AZ441" s="29"/>
      <c r="BA441" s="29"/>
      <c r="BB441" s="29"/>
      <c r="BC441" s="29"/>
      <c r="BD441" s="29"/>
      <c r="BE441" s="29"/>
      <c r="BF441" s="29"/>
      <c r="BG441" s="29"/>
      <c r="BH441" s="29"/>
      <c r="BI441" s="29"/>
      <c r="BJ441" s="29"/>
      <c r="BK441" s="29"/>
      <c r="BL441" s="29"/>
      <c r="BM441" s="29"/>
      <c r="BN441" s="29"/>
      <c r="BO441" s="29"/>
      <c r="BP441" s="29"/>
      <c r="BQ441" s="29"/>
      <c r="BR441" s="29"/>
      <c r="BS441" s="29"/>
      <c r="BT441" s="29"/>
      <c r="BU441" s="29"/>
      <c r="BV441" s="29"/>
      <c r="BW441" s="29"/>
      <c r="BX441" s="29"/>
      <c r="BY441" s="29"/>
      <c r="BZ441" s="29"/>
      <c r="CA441" s="29"/>
      <c r="CB441" s="29"/>
      <c r="CC441" s="29"/>
      <c r="CD441" s="29"/>
      <c r="CE441" s="29"/>
      <c r="CF441" s="29"/>
      <c r="CG441" s="29"/>
      <c r="CH441" s="29"/>
      <c r="CI441" s="29"/>
      <c r="CJ441" s="29"/>
      <c r="CK441" s="29"/>
      <c r="CL441" s="29"/>
      <c r="CM441" s="29"/>
      <c r="CN441" s="29"/>
      <c r="CO441" s="29"/>
      <c r="CP441" s="29"/>
      <c r="CQ441" s="29"/>
    </row>
    <row r="442" spans="1:95" s="29" customFormat="1" x14ac:dyDescent="0.2">
      <c r="A442" s="540"/>
      <c r="B442" s="438" t="s">
        <v>20</v>
      </c>
      <c r="C442" s="92"/>
      <c r="D442" s="92"/>
      <c r="E442" s="92"/>
      <c r="F442" s="92"/>
      <c r="G442" s="92"/>
      <c r="H442" s="92"/>
      <c r="I442" s="92"/>
      <c r="J442" s="92"/>
      <c r="K442" s="92"/>
      <c r="L442" s="92"/>
      <c r="M442" s="92"/>
      <c r="N442" s="92"/>
      <c r="O442" s="92"/>
      <c r="P442" s="92"/>
      <c r="Q442" s="92"/>
      <c r="R442" s="92"/>
      <c r="S442" s="92"/>
      <c r="T442" s="92"/>
      <c r="U442" s="92"/>
      <c r="V442" s="92"/>
      <c r="W442" s="92"/>
      <c r="X442" s="92"/>
      <c r="Y442" s="92"/>
      <c r="Z442" s="92"/>
      <c r="AA442" s="92"/>
      <c r="AB442" s="92"/>
      <c r="AC442" s="92"/>
      <c r="AD442" s="92"/>
    </row>
    <row r="443" spans="1:95" s="29" customFormat="1" x14ac:dyDescent="0.2">
      <c r="A443" s="540"/>
      <c r="B443" s="439" t="s">
        <v>21</v>
      </c>
      <c r="C443" s="86"/>
      <c r="D443" s="86"/>
      <c r="E443" s="86"/>
      <c r="F443" s="86"/>
      <c r="G443" s="86"/>
      <c r="H443" s="86"/>
      <c r="I443" s="86"/>
      <c r="J443" s="86"/>
      <c r="K443" s="86"/>
      <c r="L443" s="86"/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  <c r="AA443" s="86"/>
      <c r="AB443" s="86"/>
      <c r="AC443" s="86"/>
      <c r="AD443" s="86"/>
    </row>
    <row r="444" spans="1:95" s="189" customFormat="1" ht="13.5" thickBot="1" x14ac:dyDescent="0.25">
      <c r="A444" s="540"/>
      <c r="B444" s="440" t="s">
        <v>28</v>
      </c>
      <c r="C444" s="187"/>
      <c r="D444" s="187"/>
      <c r="E444" s="187"/>
      <c r="F444" s="187"/>
      <c r="G444" s="187"/>
      <c r="H444" s="495"/>
      <c r="I444" s="495"/>
      <c r="J444" s="495"/>
      <c r="K444" s="187"/>
      <c r="L444" s="187"/>
      <c r="M444" s="187"/>
      <c r="N444" s="187"/>
      <c r="O444" s="187"/>
      <c r="P444" s="187"/>
      <c r="Q444" s="187"/>
      <c r="R444" s="187"/>
      <c r="S444" s="187"/>
      <c r="T444" s="495"/>
      <c r="U444" s="495"/>
      <c r="V444" s="495"/>
      <c r="W444" s="187"/>
      <c r="X444" s="187"/>
      <c r="Y444" s="187"/>
      <c r="Z444" s="187"/>
      <c r="AA444" s="187"/>
      <c r="AB444" s="187"/>
      <c r="AC444" s="187"/>
      <c r="AD444" s="187"/>
      <c r="AE444" s="330"/>
      <c r="AF444" s="330"/>
      <c r="AG444" s="330"/>
      <c r="AH444" s="330"/>
      <c r="AI444" s="330"/>
      <c r="AJ444" s="330"/>
      <c r="AK444" s="330"/>
      <c r="AL444" s="330"/>
      <c r="AM444" s="330"/>
      <c r="AN444" s="330"/>
      <c r="AO444" s="330"/>
      <c r="AP444" s="330"/>
      <c r="AQ444" s="330"/>
      <c r="AR444" s="330"/>
      <c r="AS444" s="330"/>
      <c r="AT444" s="330"/>
      <c r="AU444" s="330"/>
      <c r="AV444" s="330"/>
      <c r="AW444" s="330"/>
      <c r="AX444" s="330"/>
      <c r="AY444" s="330"/>
      <c r="AZ444" s="330"/>
      <c r="BA444" s="330"/>
      <c r="BB444" s="330"/>
      <c r="BC444" s="330"/>
      <c r="BD444" s="330"/>
      <c r="BE444" s="330"/>
      <c r="BF444" s="330"/>
      <c r="BG444" s="330"/>
      <c r="BH444" s="330"/>
      <c r="BI444" s="330"/>
      <c r="BJ444" s="330"/>
      <c r="BK444" s="330"/>
      <c r="BL444" s="330"/>
      <c r="BM444" s="330"/>
      <c r="BN444" s="330"/>
      <c r="BO444" s="489"/>
      <c r="BP444" s="489"/>
      <c r="BQ444" s="489"/>
      <c r="BR444" s="489"/>
      <c r="BS444" s="489"/>
      <c r="BT444" s="489"/>
      <c r="BU444" s="489"/>
      <c r="BV444" s="489"/>
      <c r="BW444" s="489"/>
      <c r="BX444" s="489"/>
      <c r="BY444" s="489"/>
      <c r="BZ444" s="489"/>
      <c r="CA444" s="489"/>
      <c r="CB444" s="489"/>
      <c r="CC444" s="489"/>
      <c r="CD444" s="489"/>
      <c r="CE444" s="489"/>
      <c r="CF444" s="489"/>
      <c r="CG444" s="489"/>
      <c r="CH444" s="489"/>
      <c r="CI444" s="489"/>
      <c r="CJ444" s="489"/>
      <c r="CK444" s="489"/>
      <c r="CL444" s="489"/>
      <c r="CM444" s="489"/>
      <c r="CN444" s="489"/>
      <c r="CO444" s="489"/>
      <c r="CP444" s="489"/>
      <c r="CQ444" s="489"/>
    </row>
    <row r="445" spans="1:95" s="8" customFormat="1" x14ac:dyDescent="0.2">
      <c r="A445" s="540"/>
      <c r="B445" s="441" t="s">
        <v>22</v>
      </c>
      <c r="C445" s="84"/>
      <c r="D445" s="84"/>
      <c r="E445" s="84"/>
      <c r="F445" s="84"/>
      <c r="G445" s="84"/>
      <c r="H445" s="494"/>
      <c r="I445" s="494"/>
      <c r="J445" s="494"/>
      <c r="K445" s="84"/>
      <c r="L445" s="84"/>
      <c r="M445" s="84"/>
      <c r="N445" s="84"/>
      <c r="O445" s="84"/>
      <c r="P445" s="84"/>
      <c r="Q445" s="84"/>
      <c r="R445" s="84"/>
      <c r="S445" s="84"/>
      <c r="T445" s="494"/>
      <c r="U445" s="494"/>
      <c r="V445" s="494"/>
      <c r="W445" s="84"/>
      <c r="X445" s="84"/>
      <c r="Y445" s="84"/>
      <c r="Z445" s="84"/>
      <c r="AA445" s="84"/>
      <c r="AB445" s="84"/>
      <c r="AC445" s="84"/>
      <c r="AD445" s="84"/>
      <c r="AE445" s="396"/>
      <c r="AF445" s="396"/>
      <c r="AG445" s="396"/>
      <c r="AH445" s="396"/>
      <c r="AI445" s="396"/>
      <c r="AJ445" s="396"/>
      <c r="AK445" s="396"/>
      <c r="AL445" s="396"/>
      <c r="AM445" s="396"/>
      <c r="AN445" s="396"/>
      <c r="AO445" s="396"/>
      <c r="AP445" s="396"/>
      <c r="AQ445" s="396"/>
      <c r="AR445" s="396"/>
      <c r="AS445" s="396"/>
      <c r="AT445" s="396"/>
      <c r="AU445" s="396"/>
      <c r="AV445" s="396"/>
      <c r="AW445" s="396"/>
      <c r="AX445" s="396"/>
      <c r="AY445" s="396"/>
      <c r="AZ445" s="396"/>
      <c r="BA445" s="396"/>
      <c r="BB445" s="396"/>
      <c r="BC445" s="396"/>
      <c r="BD445" s="396"/>
      <c r="BE445" s="396"/>
      <c r="BF445" s="396"/>
      <c r="BG445" s="396"/>
      <c r="BH445" s="396"/>
      <c r="BI445" s="396"/>
      <c r="BJ445" s="396"/>
      <c r="BK445" s="396"/>
      <c r="BL445" s="396"/>
      <c r="BM445" s="396"/>
      <c r="BN445" s="396"/>
      <c r="BO445" s="396"/>
      <c r="BP445" s="396"/>
      <c r="BQ445" s="396"/>
      <c r="BR445" s="396"/>
      <c r="BS445" s="396"/>
      <c r="BT445" s="396"/>
      <c r="BU445" s="396"/>
      <c r="BV445" s="396"/>
      <c r="BW445" s="396"/>
      <c r="BX445" s="396"/>
      <c r="BY445" s="396"/>
      <c r="BZ445" s="396"/>
      <c r="CA445" s="396"/>
      <c r="CB445" s="396"/>
      <c r="CC445" s="396"/>
      <c r="CD445" s="396"/>
      <c r="CE445" s="396"/>
      <c r="CF445" s="396"/>
      <c r="CG445" s="396"/>
      <c r="CH445" s="396"/>
      <c r="CI445" s="396"/>
      <c r="CJ445" s="396"/>
      <c r="CK445" s="396"/>
      <c r="CL445" s="396"/>
      <c r="CM445" s="396"/>
      <c r="CN445" s="396"/>
      <c r="CO445" s="396"/>
      <c r="CP445" s="396"/>
      <c r="CQ445" s="396"/>
    </row>
    <row r="446" spans="1:95" s="5" customFormat="1" x14ac:dyDescent="0.2">
      <c r="A446" s="540"/>
      <c r="B446" s="442" t="s">
        <v>73</v>
      </c>
      <c r="C446" s="30"/>
      <c r="D446" s="30"/>
      <c r="E446" s="174"/>
      <c r="F446" s="174"/>
      <c r="G446" s="174"/>
      <c r="H446" s="380"/>
      <c r="I446" s="380"/>
      <c r="J446" s="380"/>
      <c r="K446" s="174"/>
      <c r="L446" s="174"/>
      <c r="M446" s="174"/>
      <c r="N446" s="174"/>
      <c r="O446" s="174"/>
      <c r="P446" s="174"/>
      <c r="Q446" s="174"/>
      <c r="R446" s="174"/>
      <c r="S446" s="174"/>
      <c r="T446" s="380"/>
      <c r="U446" s="380"/>
      <c r="V446" s="380"/>
      <c r="W446" s="174"/>
      <c r="X446" s="174"/>
      <c r="Y446" s="174"/>
      <c r="Z446" s="174"/>
      <c r="AA446" s="174"/>
      <c r="AB446" s="174"/>
      <c r="AC446" s="174"/>
      <c r="AD446" s="174"/>
      <c r="AE446" s="43"/>
      <c r="AF446" s="43"/>
      <c r="AG446" s="43"/>
      <c r="AH446" s="43"/>
      <c r="AI446" s="43"/>
      <c r="AJ446" s="43"/>
      <c r="AK446" s="43"/>
      <c r="AL446" s="43"/>
      <c r="AM446" s="43"/>
      <c r="AN446" s="43"/>
      <c r="AO446" s="43"/>
      <c r="AP446" s="43"/>
      <c r="AQ446" s="43"/>
      <c r="AR446" s="43"/>
      <c r="AS446" s="43"/>
      <c r="AT446" s="43"/>
      <c r="AU446" s="43"/>
      <c r="AV446" s="43"/>
      <c r="AW446" s="43"/>
      <c r="AX446" s="43"/>
      <c r="AY446" s="43"/>
      <c r="AZ446" s="43"/>
      <c r="BA446" s="43"/>
      <c r="BB446" s="43"/>
      <c r="BC446" s="43"/>
      <c r="BD446" s="43"/>
      <c r="BE446" s="43"/>
      <c r="BF446" s="43"/>
      <c r="BG446" s="43"/>
      <c r="BH446" s="43"/>
      <c r="BI446" s="43"/>
      <c r="BJ446" s="43"/>
      <c r="BK446" s="43"/>
      <c r="BL446" s="43"/>
      <c r="BM446" s="43"/>
      <c r="BN446" s="43"/>
      <c r="BO446" s="43"/>
      <c r="BP446" s="43"/>
      <c r="BQ446" s="43"/>
      <c r="BR446" s="43"/>
      <c r="BS446" s="43"/>
      <c r="BT446" s="43"/>
      <c r="BU446" s="43"/>
      <c r="BV446" s="43"/>
      <c r="BW446" s="43"/>
      <c r="BX446" s="43"/>
      <c r="BY446" s="43"/>
      <c r="BZ446" s="43"/>
      <c r="CA446" s="43"/>
      <c r="CB446" s="43"/>
      <c r="CC446" s="43"/>
      <c r="CD446" s="43"/>
      <c r="CE446" s="43"/>
      <c r="CF446" s="43"/>
      <c r="CG446" s="43"/>
      <c r="CH446" s="43"/>
      <c r="CI446" s="43"/>
      <c r="CJ446" s="43"/>
      <c r="CK446" s="43"/>
      <c r="CL446" s="43"/>
      <c r="CM446" s="43"/>
      <c r="CN446" s="43"/>
      <c r="CO446" s="43"/>
      <c r="CP446" s="43"/>
      <c r="CQ446" s="43"/>
    </row>
    <row r="447" spans="1:95" s="173" customFormat="1" ht="4.5" customHeight="1" x14ac:dyDescent="0.2">
      <c r="A447" s="540"/>
      <c r="B447" s="443"/>
      <c r="C447" s="172"/>
      <c r="D447" s="172"/>
      <c r="E447" s="172"/>
      <c r="F447" s="172"/>
      <c r="G447" s="172"/>
      <c r="K447" s="172"/>
      <c r="L447" s="172"/>
      <c r="M447" s="172"/>
      <c r="N447" s="172"/>
      <c r="O447" s="172"/>
      <c r="P447" s="172"/>
      <c r="Q447" s="172"/>
      <c r="R447" s="172"/>
      <c r="S447" s="172"/>
      <c r="W447" s="172"/>
      <c r="X447" s="172"/>
      <c r="Y447" s="172"/>
      <c r="Z447" s="172"/>
      <c r="AA447" s="172"/>
      <c r="AB447" s="172"/>
      <c r="AC447" s="172"/>
      <c r="AD447" s="172"/>
      <c r="AE447" s="397"/>
      <c r="AF447" s="397"/>
      <c r="AG447" s="397"/>
      <c r="AH447" s="397"/>
      <c r="AI447" s="397"/>
      <c r="AJ447" s="397"/>
      <c r="AK447" s="397"/>
      <c r="AL447" s="397"/>
      <c r="AM447" s="397"/>
      <c r="AN447" s="397"/>
      <c r="AO447" s="397"/>
      <c r="AP447" s="397"/>
      <c r="AQ447" s="397"/>
      <c r="AR447" s="397"/>
      <c r="AS447" s="397"/>
      <c r="AT447" s="397"/>
      <c r="AU447" s="397"/>
      <c r="AV447" s="397"/>
      <c r="AW447" s="397"/>
      <c r="AX447" s="397"/>
      <c r="AY447" s="397"/>
      <c r="AZ447" s="397"/>
      <c r="BA447" s="397"/>
      <c r="BB447" s="397"/>
      <c r="BC447" s="397"/>
      <c r="BD447" s="397"/>
      <c r="BE447" s="397"/>
      <c r="BF447" s="397"/>
      <c r="BG447" s="397"/>
      <c r="BH447" s="397"/>
      <c r="BI447" s="397"/>
      <c r="BJ447" s="397"/>
      <c r="BK447" s="397"/>
      <c r="BL447" s="397"/>
      <c r="BM447" s="397"/>
      <c r="BN447" s="397"/>
      <c r="BO447" s="397"/>
      <c r="BP447" s="397"/>
      <c r="BQ447" s="397"/>
      <c r="BR447" s="397"/>
      <c r="BS447" s="397"/>
      <c r="BT447" s="397"/>
      <c r="BU447" s="397"/>
      <c r="BV447" s="397"/>
      <c r="BW447" s="397"/>
      <c r="BX447" s="397"/>
      <c r="BY447" s="397"/>
      <c r="BZ447" s="397"/>
      <c r="CA447" s="397"/>
      <c r="CB447" s="397"/>
      <c r="CC447" s="397"/>
      <c r="CD447" s="397"/>
      <c r="CE447" s="397"/>
      <c r="CF447" s="397"/>
      <c r="CG447" s="397"/>
      <c r="CH447" s="397"/>
      <c r="CI447" s="397"/>
      <c r="CJ447" s="397"/>
      <c r="CK447" s="397"/>
      <c r="CL447" s="397"/>
      <c r="CM447" s="397"/>
      <c r="CN447" s="397"/>
      <c r="CO447" s="397"/>
      <c r="CP447" s="397"/>
      <c r="CQ447" s="397"/>
    </row>
    <row r="448" spans="1:95" s="177" customFormat="1" x14ac:dyDescent="0.2">
      <c r="A448" s="540"/>
      <c r="B448" s="444" t="s">
        <v>74</v>
      </c>
      <c r="C448" s="176">
        <v>42.37</v>
      </c>
      <c r="D448" s="176">
        <v>42.37</v>
      </c>
      <c r="E448" s="176">
        <v>42.37</v>
      </c>
      <c r="F448" s="176">
        <f>F113</f>
        <v>0</v>
      </c>
      <c r="G448" s="176">
        <f>G113</f>
        <v>0</v>
      </c>
      <c r="H448" s="176">
        <f>H113</f>
        <v>0</v>
      </c>
      <c r="I448" s="176">
        <f>I113</f>
        <v>0</v>
      </c>
      <c r="J448" s="176">
        <f>J113</f>
        <v>0</v>
      </c>
      <c r="K448" s="176"/>
      <c r="L448" s="176"/>
      <c r="M448" s="176"/>
      <c r="N448" s="176"/>
      <c r="O448" s="176"/>
      <c r="P448" s="176"/>
      <c r="Q448" s="176"/>
      <c r="R448" s="176"/>
      <c r="S448" s="176"/>
      <c r="T448" s="176"/>
      <c r="U448" s="176"/>
      <c r="V448" s="176"/>
      <c r="W448" s="176"/>
      <c r="X448" s="176"/>
      <c r="Y448" s="176"/>
      <c r="Z448" s="176"/>
      <c r="AA448" s="176"/>
      <c r="AB448" s="176"/>
      <c r="AC448" s="176"/>
      <c r="AD448" s="176"/>
      <c r="AE448" s="398"/>
      <c r="AF448" s="398"/>
      <c r="AG448" s="398"/>
      <c r="AH448" s="398"/>
      <c r="AI448" s="398"/>
      <c r="AJ448" s="398"/>
      <c r="AK448" s="398"/>
      <c r="AL448" s="398"/>
      <c r="AM448" s="398"/>
      <c r="AN448" s="398"/>
      <c r="AO448" s="398"/>
      <c r="AP448" s="398"/>
      <c r="AQ448" s="398"/>
      <c r="AR448" s="398"/>
      <c r="AS448" s="398"/>
      <c r="AT448" s="398"/>
      <c r="AU448" s="398"/>
      <c r="AV448" s="398"/>
      <c r="AW448" s="398"/>
      <c r="AX448" s="398"/>
      <c r="AY448" s="398"/>
      <c r="AZ448" s="398"/>
      <c r="BA448" s="398"/>
      <c r="BB448" s="398"/>
      <c r="BC448" s="398"/>
      <c r="BD448" s="398"/>
      <c r="BE448" s="398"/>
      <c r="BF448" s="398"/>
      <c r="BG448" s="398"/>
      <c r="BH448" s="398"/>
      <c r="BI448" s="398"/>
      <c r="BJ448" s="398"/>
      <c r="BK448" s="398"/>
      <c r="BL448" s="398"/>
      <c r="BM448" s="398"/>
      <c r="BN448" s="398"/>
      <c r="BO448" s="398"/>
      <c r="BP448" s="398"/>
      <c r="BQ448" s="398"/>
      <c r="BR448" s="398"/>
      <c r="BS448" s="398"/>
      <c r="BT448" s="398"/>
      <c r="BU448" s="398"/>
      <c r="BV448" s="398"/>
      <c r="BW448" s="398"/>
      <c r="BX448" s="398"/>
      <c r="BY448" s="398"/>
      <c r="BZ448" s="398"/>
      <c r="CA448" s="398"/>
      <c r="CB448" s="398"/>
      <c r="CC448" s="398"/>
      <c r="CD448" s="398"/>
      <c r="CE448" s="398"/>
      <c r="CF448" s="398"/>
      <c r="CG448" s="398"/>
      <c r="CH448" s="398"/>
      <c r="CI448" s="398"/>
      <c r="CJ448" s="398"/>
      <c r="CK448" s="398"/>
      <c r="CL448" s="398"/>
      <c r="CM448" s="398"/>
      <c r="CN448" s="398"/>
      <c r="CO448" s="398"/>
      <c r="CP448" s="398"/>
      <c r="CQ448" s="398"/>
    </row>
    <row r="449" spans="1:95" s="185" customFormat="1" x14ac:dyDescent="0.2">
      <c r="A449" s="540"/>
      <c r="B449" s="445" t="s">
        <v>75</v>
      </c>
      <c r="C449" s="4">
        <f t="shared" ref="C449:J449" si="110">C446*C448</f>
        <v>0</v>
      </c>
      <c r="D449" s="4">
        <f t="shared" si="110"/>
        <v>0</v>
      </c>
      <c r="E449" s="4">
        <f t="shared" si="110"/>
        <v>0</v>
      </c>
      <c r="F449" s="4">
        <f t="shared" si="110"/>
        <v>0</v>
      </c>
      <c r="G449" s="4">
        <f t="shared" si="110"/>
        <v>0</v>
      </c>
      <c r="H449" s="4">
        <f t="shared" si="110"/>
        <v>0</v>
      </c>
      <c r="I449" s="4">
        <f t="shared" si="110"/>
        <v>0</v>
      </c>
      <c r="J449" s="4">
        <f t="shared" si="110"/>
        <v>0</v>
      </c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3"/>
      <c r="AF449" s="43"/>
      <c r="AG449" s="43"/>
      <c r="AH449" s="43"/>
      <c r="AI449" s="43"/>
      <c r="AJ449" s="43"/>
      <c r="AK449" s="43"/>
      <c r="AL449" s="43"/>
      <c r="AM449" s="43"/>
      <c r="AN449" s="43"/>
      <c r="AO449" s="43"/>
      <c r="AP449" s="43"/>
      <c r="AQ449" s="43"/>
      <c r="AR449" s="43"/>
      <c r="AS449" s="43"/>
      <c r="AT449" s="43"/>
      <c r="AU449" s="43"/>
      <c r="AV449" s="43"/>
      <c r="AW449" s="43"/>
      <c r="AX449" s="43"/>
      <c r="AY449" s="43"/>
      <c r="AZ449" s="43"/>
      <c r="BA449" s="43"/>
      <c r="BB449" s="43"/>
      <c r="BC449" s="43"/>
      <c r="BD449" s="43"/>
      <c r="BE449" s="43"/>
      <c r="BF449" s="43"/>
      <c r="BG449" s="43"/>
      <c r="BH449" s="43"/>
      <c r="BI449" s="43"/>
      <c r="BJ449" s="43"/>
      <c r="BK449" s="43"/>
      <c r="BL449" s="43"/>
      <c r="BM449" s="43"/>
      <c r="BN449" s="43"/>
      <c r="BO449" s="43"/>
      <c r="BP449" s="43"/>
      <c r="BQ449" s="43"/>
      <c r="BR449" s="43"/>
      <c r="BS449" s="43"/>
      <c r="BT449" s="43"/>
      <c r="BU449" s="43"/>
      <c r="BV449" s="43"/>
      <c r="BW449" s="43"/>
      <c r="BX449" s="43"/>
      <c r="BY449" s="43"/>
      <c r="BZ449" s="43"/>
      <c r="CA449" s="43"/>
      <c r="CB449" s="43"/>
      <c r="CC449" s="43"/>
      <c r="CD449" s="43"/>
      <c r="CE449" s="43"/>
      <c r="CF449" s="43"/>
      <c r="CG449" s="43"/>
      <c r="CH449" s="43"/>
      <c r="CI449" s="43"/>
      <c r="CJ449" s="43"/>
      <c r="CK449" s="43"/>
      <c r="CL449" s="43"/>
      <c r="CM449" s="43"/>
      <c r="CN449" s="43"/>
      <c r="CO449" s="43"/>
      <c r="CP449" s="43"/>
      <c r="CQ449" s="43"/>
    </row>
    <row r="450" spans="1:95" s="31" customFormat="1" x14ac:dyDescent="0.2">
      <c r="A450" s="540"/>
      <c r="B450" s="446" t="s">
        <v>24</v>
      </c>
      <c r="C450" s="182">
        <v>2.71</v>
      </c>
      <c r="D450" s="182">
        <v>2.71</v>
      </c>
      <c r="E450" s="182">
        <v>2.71</v>
      </c>
      <c r="F450" s="182">
        <f>F115</f>
        <v>0</v>
      </c>
      <c r="G450" s="182">
        <f>G115</f>
        <v>0</v>
      </c>
      <c r="H450" s="182">
        <f>H115</f>
        <v>0</v>
      </c>
      <c r="I450" s="182">
        <f>I115</f>
        <v>0</v>
      </c>
      <c r="J450" s="182">
        <f>J115</f>
        <v>0</v>
      </c>
      <c r="K450" s="182"/>
      <c r="L450" s="182"/>
      <c r="M450" s="182"/>
      <c r="N450" s="182"/>
      <c r="O450" s="182"/>
      <c r="P450" s="182"/>
      <c r="Q450" s="182"/>
      <c r="R450" s="182"/>
      <c r="S450" s="182"/>
      <c r="T450" s="182"/>
      <c r="U450" s="182"/>
      <c r="V450" s="182"/>
      <c r="W450" s="182"/>
      <c r="X450" s="182"/>
      <c r="Y450" s="182"/>
      <c r="Z450" s="182"/>
      <c r="AA450" s="182"/>
      <c r="AB450" s="182"/>
      <c r="AC450" s="182"/>
      <c r="AD450" s="182"/>
    </row>
    <row r="451" spans="1:95" s="180" customFormat="1" x14ac:dyDescent="0.2">
      <c r="A451" s="540"/>
      <c r="B451" s="447" t="s">
        <v>25</v>
      </c>
      <c r="C451" s="179">
        <f t="shared" ref="C451:J451" si="111">C450*C432</f>
        <v>0</v>
      </c>
      <c r="D451" s="179">
        <f t="shared" si="111"/>
        <v>0</v>
      </c>
      <c r="E451" s="179">
        <f t="shared" si="111"/>
        <v>0</v>
      </c>
      <c r="F451" s="179">
        <f t="shared" si="111"/>
        <v>0</v>
      </c>
      <c r="G451" s="179">
        <f t="shared" si="111"/>
        <v>0</v>
      </c>
      <c r="H451" s="179">
        <f t="shared" si="111"/>
        <v>0</v>
      </c>
      <c r="I451" s="179">
        <f t="shared" si="111"/>
        <v>0</v>
      </c>
      <c r="J451" s="179">
        <f t="shared" si="111"/>
        <v>0</v>
      </c>
      <c r="K451" s="179"/>
      <c r="L451" s="179"/>
      <c r="M451" s="179"/>
      <c r="N451" s="179"/>
      <c r="O451" s="179"/>
      <c r="P451" s="179"/>
      <c r="Q451" s="179"/>
      <c r="R451" s="179"/>
      <c r="S451" s="179"/>
      <c r="T451" s="179"/>
      <c r="U451" s="179"/>
      <c r="V451" s="179"/>
      <c r="W451" s="179"/>
      <c r="X451" s="179"/>
      <c r="Y451" s="179"/>
      <c r="Z451" s="179"/>
      <c r="AA451" s="179"/>
      <c r="AB451" s="179"/>
      <c r="AC451" s="179"/>
      <c r="AD451" s="179"/>
    </row>
    <row r="452" spans="1:95" s="31" customFormat="1" x14ac:dyDescent="0.2">
      <c r="A452" s="540"/>
      <c r="B452" s="448" t="s">
        <v>7</v>
      </c>
      <c r="C452" s="3">
        <v>5.44</v>
      </c>
      <c r="D452" s="3">
        <v>5.44</v>
      </c>
      <c r="E452" s="3">
        <v>5.44</v>
      </c>
      <c r="F452" s="3">
        <f>F117</f>
        <v>0</v>
      </c>
      <c r="G452" s="3">
        <f>G117</f>
        <v>0</v>
      </c>
      <c r="H452" s="3">
        <f>H117</f>
        <v>0</v>
      </c>
      <c r="I452" s="3">
        <f>I117</f>
        <v>0</v>
      </c>
      <c r="J452" s="3">
        <f>J117</f>
        <v>0</v>
      </c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 spans="1:95" s="180" customFormat="1" x14ac:dyDescent="0.2">
      <c r="A453" s="540"/>
      <c r="B453" s="447" t="s">
        <v>10</v>
      </c>
      <c r="C453" s="179">
        <f t="shared" ref="C453:J453" si="112">C452*C432</f>
        <v>0</v>
      </c>
      <c r="D453" s="179">
        <f t="shared" si="112"/>
        <v>0</v>
      </c>
      <c r="E453" s="179">
        <f t="shared" si="112"/>
        <v>0</v>
      </c>
      <c r="F453" s="179">
        <f t="shared" si="112"/>
        <v>0</v>
      </c>
      <c r="G453" s="179">
        <f t="shared" si="112"/>
        <v>0</v>
      </c>
      <c r="H453" s="179">
        <f t="shared" si="112"/>
        <v>0</v>
      </c>
      <c r="I453" s="179">
        <f t="shared" si="112"/>
        <v>0</v>
      </c>
      <c r="J453" s="179">
        <f t="shared" si="112"/>
        <v>0</v>
      </c>
      <c r="K453" s="179"/>
      <c r="L453" s="179"/>
      <c r="M453" s="179"/>
      <c r="N453" s="179"/>
      <c r="O453" s="179"/>
      <c r="P453" s="179"/>
      <c r="Q453" s="179"/>
      <c r="R453" s="179"/>
      <c r="S453" s="179"/>
      <c r="T453" s="179"/>
      <c r="U453" s="179"/>
      <c r="V453" s="179"/>
      <c r="W453" s="179"/>
      <c r="X453" s="179"/>
      <c r="Y453" s="179"/>
      <c r="Z453" s="179"/>
      <c r="AA453" s="179"/>
      <c r="AB453" s="179"/>
      <c r="AC453" s="179"/>
      <c r="AD453" s="179"/>
    </row>
    <row r="454" spans="1:95" s="31" customFormat="1" x14ac:dyDescent="0.2">
      <c r="A454" s="540"/>
      <c r="B454" s="448" t="s">
        <v>8</v>
      </c>
      <c r="C454" s="3">
        <v>10.31</v>
      </c>
      <c r="D454" s="3">
        <v>10.31</v>
      </c>
      <c r="E454" s="3">
        <v>10.31</v>
      </c>
      <c r="F454" s="3">
        <f>F119</f>
        <v>0</v>
      </c>
      <c r="G454" s="3">
        <f>G119</f>
        <v>0</v>
      </c>
      <c r="H454" s="3">
        <f>H119</f>
        <v>0</v>
      </c>
      <c r="I454" s="3">
        <f>I119</f>
        <v>0</v>
      </c>
      <c r="J454" s="3">
        <f>J119</f>
        <v>0</v>
      </c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 spans="1:95" s="180" customFormat="1" x14ac:dyDescent="0.2">
      <c r="A455" s="540"/>
      <c r="B455" s="447" t="s">
        <v>2</v>
      </c>
      <c r="C455" s="179">
        <f t="shared" ref="C455:I455" si="113">C454*MAX(C438:C439)</f>
        <v>0</v>
      </c>
      <c r="D455" s="179">
        <f t="shared" si="113"/>
        <v>0</v>
      </c>
      <c r="E455" s="179">
        <f t="shared" si="113"/>
        <v>0</v>
      </c>
      <c r="F455" s="179">
        <f t="shared" si="113"/>
        <v>0</v>
      </c>
      <c r="G455" s="179">
        <f t="shared" si="113"/>
        <v>0</v>
      </c>
      <c r="H455" s="179">
        <f t="shared" si="113"/>
        <v>0</v>
      </c>
      <c r="I455" s="179">
        <f t="shared" si="113"/>
        <v>0</v>
      </c>
      <c r="J455" s="179">
        <f>J454*MAX(J438:J439)</f>
        <v>0</v>
      </c>
      <c r="K455" s="179"/>
      <c r="L455" s="179"/>
      <c r="M455" s="179"/>
      <c r="N455" s="179"/>
      <c r="O455" s="179"/>
      <c r="P455" s="179"/>
      <c r="Q455" s="179"/>
      <c r="R455" s="179"/>
      <c r="S455" s="179"/>
      <c r="T455" s="179"/>
      <c r="U455" s="179"/>
      <c r="V455" s="179"/>
      <c r="W455" s="179"/>
      <c r="X455" s="179"/>
      <c r="Y455" s="179"/>
      <c r="Z455" s="179"/>
      <c r="AA455" s="179"/>
      <c r="AB455" s="179"/>
      <c r="AC455" s="179"/>
      <c r="AD455" s="179"/>
    </row>
    <row r="456" spans="1:95" s="1" customFormat="1" x14ac:dyDescent="0.2">
      <c r="A456" s="540"/>
      <c r="B456" s="537" t="s">
        <v>163</v>
      </c>
      <c r="C456" s="525"/>
    </row>
    <row r="457" spans="1:95" s="1" customFormat="1" x14ac:dyDescent="0.2">
      <c r="A457" s="540"/>
      <c r="B457" s="537" t="s">
        <v>164</v>
      </c>
      <c r="C457" s="525"/>
    </row>
    <row r="458" spans="1:95" s="1" customFormat="1" x14ac:dyDescent="0.2">
      <c r="A458" s="540"/>
      <c r="B458" s="537" t="s">
        <v>166</v>
      </c>
      <c r="C458" s="525"/>
      <c r="J458" s="1">
        <v>10.07</v>
      </c>
    </row>
    <row r="459" spans="1:95" s="211" customFormat="1" ht="13.5" thickBot="1" x14ac:dyDescent="0.25">
      <c r="A459" s="540"/>
      <c r="B459" s="538" t="s">
        <v>165</v>
      </c>
      <c r="C459" s="526"/>
      <c r="D459" s="210"/>
      <c r="E459" s="210"/>
      <c r="F459" s="210"/>
      <c r="G459" s="210"/>
      <c r="H459" s="210"/>
      <c r="I459" s="210"/>
      <c r="J459" s="210">
        <f>J456*J457*J458</f>
        <v>0</v>
      </c>
      <c r="K459" s="210"/>
      <c r="L459" s="210"/>
      <c r="M459" s="210"/>
      <c r="N459" s="210"/>
      <c r="O459" s="210"/>
      <c r="P459" s="210"/>
      <c r="Q459" s="210"/>
      <c r="R459" s="210"/>
      <c r="S459" s="210"/>
      <c r="T459" s="210"/>
      <c r="U459" s="210"/>
      <c r="V459" s="210"/>
      <c r="W459" s="210"/>
      <c r="X459" s="210"/>
      <c r="Y459" s="210"/>
      <c r="Z459" s="210"/>
      <c r="AA459" s="210"/>
      <c r="AB459" s="210"/>
      <c r="AC459" s="210"/>
      <c r="AD459" s="210"/>
    </row>
    <row r="460" spans="1:95" s="31" customFormat="1" x14ac:dyDescent="0.2">
      <c r="A460" s="540"/>
      <c r="B460" s="446" t="s">
        <v>29</v>
      </c>
      <c r="C460" s="115">
        <v>0.13789999999999999</v>
      </c>
      <c r="D460" s="115">
        <v>0.13789999999999999</v>
      </c>
      <c r="E460" s="115">
        <v>0.13789999999999999</v>
      </c>
      <c r="F460" s="115" t="e">
        <f>F125</f>
        <v>#REF!</v>
      </c>
      <c r="G460" s="115" t="e">
        <f>G125</f>
        <v>#REF!</v>
      </c>
      <c r="H460" s="66"/>
      <c r="I460" s="66"/>
      <c r="J460" s="66"/>
      <c r="K460" s="115"/>
      <c r="L460" s="115"/>
      <c r="M460" s="115"/>
      <c r="N460" s="115"/>
      <c r="O460" s="115"/>
      <c r="P460" s="115"/>
      <c r="Q460" s="115"/>
      <c r="R460" s="115"/>
      <c r="S460" s="115"/>
      <c r="T460" s="66"/>
      <c r="U460" s="66"/>
      <c r="V460" s="66"/>
      <c r="W460" s="115"/>
      <c r="X460" s="115"/>
      <c r="Y460" s="115"/>
      <c r="Z460" s="115"/>
      <c r="AA460" s="115"/>
      <c r="AB460" s="115"/>
      <c r="AC460" s="115"/>
      <c r="AD460" s="115"/>
    </row>
    <row r="461" spans="1:95" s="34" customFormat="1" x14ac:dyDescent="0.2">
      <c r="A461" s="540"/>
      <c r="B461" s="449" t="s">
        <v>60</v>
      </c>
      <c r="C461" s="14">
        <f>C460*C433</f>
        <v>0</v>
      </c>
      <c r="D461" s="14">
        <f>D460*D433</f>
        <v>0</v>
      </c>
      <c r="E461" s="14">
        <f>E460*E433</f>
        <v>0</v>
      </c>
      <c r="F461" s="14" t="e">
        <f>F460*F433</f>
        <v>#REF!</v>
      </c>
      <c r="G461" s="14" t="e">
        <f>G460*G433</f>
        <v>#REF!</v>
      </c>
      <c r="H461" s="119"/>
      <c r="I461" s="119"/>
      <c r="J461" s="119"/>
      <c r="K461" s="14"/>
      <c r="L461" s="14"/>
      <c r="M461" s="14"/>
      <c r="N461" s="14"/>
      <c r="O461" s="14"/>
      <c r="P461" s="14"/>
      <c r="Q461" s="14"/>
      <c r="R461" s="14"/>
      <c r="S461" s="14"/>
      <c r="T461" s="119"/>
      <c r="U461" s="119"/>
      <c r="V461" s="119"/>
      <c r="W461" s="14"/>
      <c r="X461" s="14"/>
      <c r="Y461" s="14"/>
      <c r="Z461" s="14"/>
      <c r="AA461" s="14"/>
      <c r="AB461" s="14"/>
      <c r="AC461" s="14"/>
      <c r="AD461" s="14"/>
    </row>
    <row r="462" spans="1:95" s="31" customFormat="1" x14ac:dyDescent="0.2">
      <c r="A462" s="540"/>
      <c r="B462" s="448" t="s">
        <v>30</v>
      </c>
      <c r="C462" s="117"/>
      <c r="D462" s="117"/>
      <c r="E462" s="117"/>
      <c r="F462" s="117"/>
      <c r="G462" s="117"/>
      <c r="H462" s="115">
        <v>0.19769999999999999</v>
      </c>
      <c r="I462" s="115">
        <v>0.19769999999999999</v>
      </c>
      <c r="J462" s="115">
        <v>0.19769999999999999</v>
      </c>
      <c r="K462" s="117"/>
      <c r="L462" s="117"/>
      <c r="M462" s="117"/>
      <c r="N462" s="117"/>
      <c r="O462" s="117"/>
      <c r="P462" s="117"/>
      <c r="Q462" s="117"/>
      <c r="R462" s="117"/>
      <c r="S462" s="117"/>
      <c r="T462" s="115"/>
      <c r="U462" s="115"/>
      <c r="V462" s="115"/>
      <c r="W462" s="117"/>
      <c r="X462" s="117"/>
      <c r="Y462" s="117"/>
      <c r="Z462" s="117"/>
      <c r="AA462" s="117"/>
      <c r="AB462" s="117"/>
      <c r="AC462" s="117"/>
      <c r="AD462" s="117"/>
    </row>
    <row r="463" spans="1:95" s="35" customFormat="1" x14ac:dyDescent="0.2">
      <c r="A463" s="540"/>
      <c r="B463" s="450" t="s">
        <v>61</v>
      </c>
      <c r="C463" s="118"/>
      <c r="D463" s="118"/>
      <c r="E463" s="118"/>
      <c r="F463" s="118"/>
      <c r="G463" s="118"/>
      <c r="H463" s="33">
        <f>H462*H433</f>
        <v>0</v>
      </c>
      <c r="I463" s="33">
        <f>I462*I433</f>
        <v>0</v>
      </c>
      <c r="J463" s="33">
        <f>J462*J433</f>
        <v>0</v>
      </c>
      <c r="K463" s="118"/>
      <c r="L463" s="118"/>
      <c r="M463" s="118"/>
      <c r="N463" s="118"/>
      <c r="O463" s="118"/>
      <c r="P463" s="118"/>
      <c r="Q463" s="118"/>
      <c r="R463" s="118"/>
      <c r="S463" s="118"/>
      <c r="T463" s="33"/>
      <c r="U463" s="33"/>
      <c r="V463" s="33"/>
      <c r="W463" s="118"/>
      <c r="X463" s="118"/>
      <c r="Y463" s="118"/>
      <c r="Z463" s="118"/>
      <c r="AA463" s="118"/>
      <c r="AB463" s="118"/>
      <c r="AC463" s="118"/>
      <c r="AD463" s="118"/>
    </row>
    <row r="464" spans="1:95" s="31" customFormat="1" x14ac:dyDescent="0.2">
      <c r="A464" s="540"/>
      <c r="B464" s="448" t="s">
        <v>31</v>
      </c>
      <c r="C464" s="115">
        <v>0.32190000000000002</v>
      </c>
      <c r="D464" s="115">
        <v>0.32190000000000002</v>
      </c>
      <c r="E464" s="115">
        <v>0.32190000000000002</v>
      </c>
      <c r="F464" s="115">
        <f>F129</f>
        <v>0</v>
      </c>
      <c r="G464" s="115">
        <f>G129</f>
        <v>0</v>
      </c>
      <c r="H464" s="120"/>
      <c r="I464" s="120"/>
      <c r="J464" s="120"/>
      <c r="K464" s="115"/>
      <c r="L464" s="115"/>
      <c r="M464" s="115"/>
      <c r="N464" s="115"/>
      <c r="O464" s="115"/>
      <c r="P464" s="115"/>
      <c r="Q464" s="115"/>
      <c r="R464" s="115"/>
      <c r="S464" s="115"/>
      <c r="T464" s="120"/>
      <c r="U464" s="120"/>
      <c r="V464" s="120"/>
      <c r="W464" s="115"/>
      <c r="X464" s="115"/>
      <c r="Y464" s="115"/>
      <c r="Z464" s="115"/>
      <c r="AA464" s="115"/>
      <c r="AB464" s="115"/>
      <c r="AC464" s="115"/>
      <c r="AD464" s="115"/>
    </row>
    <row r="465" spans="1:95" s="34" customFormat="1" x14ac:dyDescent="0.2">
      <c r="A465" s="540"/>
      <c r="B465" s="449" t="s">
        <v>62</v>
      </c>
      <c r="C465" s="14">
        <f>C464*C435</f>
        <v>0</v>
      </c>
      <c r="D465" s="14">
        <f>D464*D435</f>
        <v>0</v>
      </c>
      <c r="E465" s="14">
        <f>E464*E435</f>
        <v>0</v>
      </c>
      <c r="F465" s="14">
        <f>F464*F435</f>
        <v>0</v>
      </c>
      <c r="G465" s="14">
        <f>G464*G435</f>
        <v>0</v>
      </c>
      <c r="H465" s="119"/>
      <c r="I465" s="119"/>
      <c r="J465" s="119"/>
      <c r="K465" s="14"/>
      <c r="L465" s="14"/>
      <c r="M465" s="14"/>
      <c r="N465" s="14"/>
      <c r="O465" s="14"/>
      <c r="P465" s="14"/>
      <c r="Q465" s="14"/>
      <c r="R465" s="14"/>
      <c r="S465" s="14"/>
      <c r="T465" s="119"/>
      <c r="U465" s="119"/>
      <c r="V465" s="119"/>
      <c r="W465" s="14"/>
      <c r="X465" s="14"/>
      <c r="Y465" s="14"/>
      <c r="Z465" s="14"/>
      <c r="AA465" s="14"/>
      <c r="AB465" s="14"/>
      <c r="AC465" s="14"/>
      <c r="AD465" s="14"/>
    </row>
    <row r="466" spans="1:95" s="31" customFormat="1" x14ac:dyDescent="0.2">
      <c r="A466" s="540"/>
      <c r="B466" s="448" t="s">
        <v>32</v>
      </c>
      <c r="C466" s="117"/>
      <c r="D466" s="117"/>
      <c r="E466" s="117"/>
      <c r="F466" s="117"/>
      <c r="G466" s="117"/>
      <c r="H466" s="1">
        <v>1.4238</v>
      </c>
      <c r="I466" s="1">
        <v>1.4238</v>
      </c>
      <c r="J466" s="1">
        <v>1.4238</v>
      </c>
      <c r="K466" s="117"/>
      <c r="L466" s="117"/>
      <c r="M466" s="117"/>
      <c r="N466" s="117"/>
      <c r="O466" s="117"/>
      <c r="P466" s="117"/>
      <c r="Q466" s="117"/>
      <c r="R466" s="117"/>
      <c r="S466" s="117"/>
      <c r="T466" s="1"/>
      <c r="U466" s="1"/>
      <c r="V466" s="1"/>
      <c r="W466" s="117"/>
      <c r="X466" s="117"/>
      <c r="Y466" s="117"/>
      <c r="Z466" s="117"/>
      <c r="AA466" s="117"/>
      <c r="AB466" s="117"/>
      <c r="AC466" s="117"/>
      <c r="AD466" s="117"/>
    </row>
    <row r="467" spans="1:95" s="35" customFormat="1" x14ac:dyDescent="0.2">
      <c r="A467" s="540"/>
      <c r="B467" s="450" t="s">
        <v>63</v>
      </c>
      <c r="C467" s="118"/>
      <c r="D467" s="118"/>
      <c r="E467" s="118"/>
      <c r="F467" s="118"/>
      <c r="G467" s="118"/>
      <c r="H467" s="116">
        <f>H466*H435</f>
        <v>0</v>
      </c>
      <c r="I467" s="116">
        <f>I466*I435</f>
        <v>0</v>
      </c>
      <c r="J467" s="116">
        <f>J466*J435</f>
        <v>0</v>
      </c>
      <c r="K467" s="118"/>
      <c r="L467" s="118"/>
      <c r="M467" s="118"/>
      <c r="N467" s="118"/>
      <c r="O467" s="118"/>
      <c r="P467" s="118"/>
      <c r="Q467" s="118"/>
      <c r="R467" s="118"/>
      <c r="S467" s="118"/>
      <c r="T467" s="116"/>
      <c r="U467" s="116"/>
      <c r="V467" s="116"/>
      <c r="W467" s="118"/>
      <c r="X467" s="118"/>
      <c r="Y467" s="118"/>
      <c r="Z467" s="118"/>
      <c r="AA467" s="118"/>
      <c r="AB467" s="118"/>
      <c r="AC467" s="118"/>
      <c r="AD467" s="118"/>
    </row>
    <row r="468" spans="1:95" s="31" customFormat="1" x14ac:dyDescent="0.2">
      <c r="A468" s="540"/>
      <c r="B468" s="448" t="s">
        <v>79</v>
      </c>
      <c r="C468" s="1">
        <v>0.19719999999999999</v>
      </c>
      <c r="D468" s="1">
        <v>0.19719999999999999</v>
      </c>
      <c r="E468" s="1">
        <v>0.19719999999999999</v>
      </c>
      <c r="F468" s="1">
        <f>F133</f>
        <v>0</v>
      </c>
      <c r="G468" s="1">
        <f>G133</f>
        <v>0</v>
      </c>
      <c r="H468" s="120"/>
      <c r="I468" s="120"/>
      <c r="J468" s="120"/>
      <c r="K468" s="1"/>
      <c r="L468" s="1"/>
      <c r="M468" s="1"/>
      <c r="N468" s="1"/>
      <c r="O468" s="1"/>
      <c r="P468" s="1"/>
      <c r="Q468" s="1"/>
      <c r="R468" s="1"/>
      <c r="S468" s="1"/>
      <c r="T468" s="120"/>
      <c r="U468" s="120"/>
      <c r="V468" s="120"/>
      <c r="W468" s="1"/>
      <c r="X468" s="1"/>
      <c r="Y468" s="1"/>
      <c r="Z468" s="1"/>
      <c r="AA468" s="1"/>
      <c r="AB468" s="1"/>
      <c r="AC468" s="1"/>
      <c r="AD468" s="1"/>
    </row>
    <row r="469" spans="1:95" s="34" customFormat="1" x14ac:dyDescent="0.2">
      <c r="A469" s="540"/>
      <c r="B469" s="449" t="s">
        <v>64</v>
      </c>
      <c r="C469" s="14">
        <f>C468*C434</f>
        <v>0</v>
      </c>
      <c r="D469" s="14">
        <f>D468*D434</f>
        <v>0</v>
      </c>
      <c r="E469" s="14">
        <f>E468*E434</f>
        <v>0</v>
      </c>
      <c r="F469" s="14">
        <f>F468*F434</f>
        <v>0</v>
      </c>
      <c r="G469" s="14">
        <f>G468*G434</f>
        <v>0</v>
      </c>
      <c r="H469" s="121"/>
      <c r="I469" s="121"/>
      <c r="J469" s="121"/>
      <c r="K469" s="14"/>
      <c r="L469" s="14"/>
      <c r="M469" s="14"/>
      <c r="N469" s="14"/>
      <c r="O469" s="14"/>
      <c r="P469" s="14"/>
      <c r="Q469" s="14"/>
      <c r="R469" s="14"/>
      <c r="S469" s="14"/>
      <c r="T469" s="121"/>
      <c r="U469" s="121"/>
      <c r="V469" s="121"/>
      <c r="W469" s="14"/>
      <c r="X469" s="14"/>
      <c r="Y469" s="14"/>
      <c r="Z469" s="14"/>
      <c r="AA469" s="14"/>
      <c r="AB469" s="14"/>
      <c r="AC469" s="14"/>
      <c r="AD469" s="14"/>
    </row>
    <row r="470" spans="1:95" s="31" customFormat="1" x14ac:dyDescent="0.2">
      <c r="A470" s="540"/>
      <c r="B470" s="451" t="s">
        <v>33</v>
      </c>
      <c r="C470" s="117"/>
      <c r="D470" s="117"/>
      <c r="E470" s="117"/>
      <c r="F470" s="117"/>
      <c r="G470" s="117"/>
      <c r="H470" s="1">
        <v>0.37009999999999998</v>
      </c>
      <c r="I470" s="1">
        <v>0.37009999999999998</v>
      </c>
      <c r="J470" s="1">
        <v>0.37009999999999998</v>
      </c>
      <c r="K470" s="117"/>
      <c r="L470" s="117"/>
      <c r="M470" s="117"/>
      <c r="N470" s="117"/>
      <c r="O470" s="117"/>
      <c r="P470" s="117"/>
      <c r="Q470" s="117"/>
      <c r="R470" s="117"/>
      <c r="S470" s="117"/>
      <c r="T470" s="1"/>
      <c r="U470" s="1"/>
      <c r="V470" s="1"/>
      <c r="W470" s="117"/>
      <c r="X470" s="117"/>
      <c r="Y470" s="117"/>
      <c r="Z470" s="117"/>
      <c r="AA470" s="117"/>
      <c r="AB470" s="117"/>
      <c r="AC470" s="117"/>
      <c r="AD470" s="117"/>
    </row>
    <row r="471" spans="1:95" s="55" customFormat="1" ht="13.5" thickBot="1" x14ac:dyDescent="0.25">
      <c r="A471" s="540"/>
      <c r="B471" s="452" t="s">
        <v>65</v>
      </c>
      <c r="C471" s="125"/>
      <c r="D471" s="125"/>
      <c r="E471" s="125"/>
      <c r="F471" s="125"/>
      <c r="G471" s="125"/>
      <c r="H471" s="250">
        <f>H470*H434</f>
        <v>0</v>
      </c>
      <c r="I471" s="250">
        <f>I470*I434</f>
        <v>0</v>
      </c>
      <c r="J471" s="250">
        <f>J470*J434</f>
        <v>0</v>
      </c>
      <c r="K471" s="125"/>
      <c r="L471" s="125"/>
      <c r="M471" s="125"/>
      <c r="N471" s="125"/>
      <c r="O471" s="125"/>
      <c r="P471" s="125"/>
      <c r="Q471" s="125"/>
      <c r="R471" s="125"/>
      <c r="S471" s="125"/>
      <c r="T471" s="250"/>
      <c r="U471" s="250"/>
      <c r="V471" s="250"/>
      <c r="W471" s="125"/>
      <c r="X471" s="125"/>
      <c r="Y471" s="125"/>
      <c r="Z471" s="125"/>
      <c r="AA471" s="125"/>
      <c r="AB471" s="125"/>
      <c r="AC471" s="125"/>
      <c r="AD471" s="125"/>
      <c r="AE471" s="35"/>
      <c r="AF471" s="35"/>
      <c r="AG471" s="35"/>
      <c r="AH471" s="35"/>
      <c r="AI471" s="35"/>
      <c r="AJ471" s="35"/>
      <c r="AK471" s="35"/>
      <c r="AL471" s="35"/>
      <c r="AM471" s="35"/>
      <c r="AN471" s="35"/>
      <c r="AO471" s="35"/>
      <c r="AP471" s="35"/>
      <c r="AQ471" s="35"/>
      <c r="AR471" s="35"/>
      <c r="AS471" s="35"/>
      <c r="AT471" s="35"/>
      <c r="AU471" s="35"/>
      <c r="AV471" s="35"/>
      <c r="AW471" s="35"/>
      <c r="AX471" s="35"/>
      <c r="AY471" s="35"/>
      <c r="AZ471" s="35"/>
      <c r="BA471" s="35"/>
      <c r="BB471" s="35"/>
      <c r="BC471" s="35"/>
      <c r="BD471" s="35"/>
      <c r="BE471" s="35"/>
      <c r="BF471" s="35"/>
      <c r="BG471" s="35"/>
      <c r="BH471" s="35"/>
      <c r="BI471" s="35"/>
      <c r="BJ471" s="35"/>
      <c r="BK471" s="35"/>
      <c r="BL471" s="35"/>
      <c r="BM471" s="35"/>
      <c r="BN471" s="35"/>
      <c r="BO471" s="35"/>
      <c r="BP471" s="35"/>
      <c r="BQ471" s="35"/>
      <c r="BR471" s="35"/>
      <c r="BS471" s="35"/>
      <c r="BT471" s="35"/>
      <c r="BU471" s="35"/>
      <c r="BV471" s="35"/>
      <c r="BW471" s="35"/>
      <c r="BX471" s="35"/>
      <c r="BY471" s="35"/>
      <c r="BZ471" s="35"/>
      <c r="CA471" s="35"/>
      <c r="CB471" s="35"/>
      <c r="CC471" s="35"/>
      <c r="CD471" s="35"/>
      <c r="CE471" s="35"/>
      <c r="CF471" s="35"/>
      <c r="CG471" s="35"/>
      <c r="CH471" s="35"/>
      <c r="CI471" s="35"/>
      <c r="CJ471" s="35"/>
      <c r="CK471" s="35"/>
      <c r="CL471" s="35"/>
      <c r="CM471" s="35"/>
      <c r="CN471" s="35"/>
      <c r="CO471" s="35"/>
      <c r="CP471" s="35"/>
      <c r="CQ471" s="35"/>
    </row>
    <row r="472" spans="1:95" s="126" customFormat="1" x14ac:dyDescent="0.2">
      <c r="A472" s="540"/>
      <c r="B472" s="453" t="s">
        <v>104</v>
      </c>
      <c r="C472" s="251"/>
      <c r="D472" s="251"/>
      <c r="E472" s="251"/>
      <c r="F472" s="251"/>
      <c r="G472" s="251"/>
      <c r="H472" s="86"/>
      <c r="I472" s="86"/>
      <c r="J472" s="86"/>
      <c r="K472" s="251"/>
      <c r="L472" s="251"/>
      <c r="M472" s="251"/>
      <c r="N472" s="251"/>
      <c r="O472" s="251"/>
      <c r="P472" s="251"/>
      <c r="Q472" s="251"/>
      <c r="R472" s="251"/>
      <c r="S472" s="251"/>
      <c r="T472" s="86"/>
      <c r="U472" s="86"/>
      <c r="V472" s="86"/>
      <c r="W472" s="251"/>
      <c r="X472" s="251"/>
      <c r="Y472" s="251"/>
      <c r="Z472" s="251"/>
      <c r="AA472" s="251"/>
      <c r="AB472" s="251"/>
      <c r="AC472" s="251"/>
      <c r="AD472" s="251"/>
    </row>
    <row r="473" spans="1:95" s="1" customFormat="1" x14ac:dyDescent="0.2">
      <c r="A473" s="540"/>
      <c r="B473" s="454" t="s">
        <v>105</v>
      </c>
      <c r="C473" s="31"/>
      <c r="D473" s="31"/>
      <c r="E473" s="31"/>
      <c r="F473" s="31"/>
      <c r="G473" s="31"/>
      <c r="H473" s="427">
        <v>5.8900000000000001E-2</v>
      </c>
      <c r="I473" s="427">
        <v>5.8900000000000001E-2</v>
      </c>
      <c r="J473" s="427">
        <v>5.8900000000000001E-2</v>
      </c>
      <c r="K473" s="31"/>
      <c r="L473" s="31"/>
      <c r="M473" s="31"/>
      <c r="N473" s="31"/>
      <c r="O473" s="31"/>
      <c r="P473" s="31"/>
      <c r="Q473" s="31"/>
      <c r="R473" s="31"/>
      <c r="S473" s="31"/>
      <c r="T473" s="427"/>
      <c r="U473" s="427"/>
      <c r="V473" s="427"/>
      <c r="W473" s="31"/>
      <c r="X473" s="31"/>
      <c r="Y473" s="31"/>
      <c r="Z473" s="31"/>
      <c r="AA473" s="31"/>
      <c r="AB473" s="31"/>
      <c r="AC473" s="31"/>
      <c r="AD473" s="31"/>
      <c r="AE473" s="31"/>
      <c r="AF473" s="31"/>
      <c r="AG473" s="31"/>
      <c r="AH473" s="31"/>
      <c r="AI473" s="31"/>
      <c r="AJ473" s="31"/>
      <c r="AK473" s="31"/>
      <c r="AL473" s="31"/>
      <c r="AM473" s="31"/>
      <c r="AN473" s="31"/>
      <c r="AO473" s="31"/>
      <c r="AP473" s="31"/>
      <c r="AQ473" s="31"/>
      <c r="AR473" s="31"/>
      <c r="AS473" s="31"/>
      <c r="AT473" s="31"/>
      <c r="AU473" s="31"/>
      <c r="AV473" s="31"/>
      <c r="AW473" s="31"/>
      <c r="AX473" s="31"/>
      <c r="AY473" s="31"/>
      <c r="AZ473" s="31"/>
      <c r="BA473" s="31"/>
      <c r="BB473" s="31"/>
      <c r="BC473" s="31"/>
      <c r="BD473" s="31"/>
      <c r="BE473" s="31"/>
      <c r="BF473" s="31"/>
      <c r="BG473" s="31"/>
      <c r="BH473" s="31"/>
      <c r="BI473" s="31"/>
      <c r="BJ473" s="31"/>
      <c r="BK473" s="31"/>
      <c r="BL473" s="31"/>
      <c r="BM473" s="31"/>
      <c r="BN473" s="31"/>
      <c r="BO473" s="31"/>
      <c r="BP473" s="31"/>
      <c r="BQ473" s="31"/>
      <c r="BR473" s="31"/>
      <c r="BS473" s="31"/>
      <c r="BT473" s="31"/>
      <c r="BU473" s="31"/>
      <c r="BV473" s="31"/>
      <c r="BW473" s="31"/>
      <c r="BX473" s="31"/>
      <c r="BY473" s="31"/>
      <c r="BZ473" s="31"/>
      <c r="CA473" s="31"/>
      <c r="CB473" s="31"/>
      <c r="CC473" s="31"/>
      <c r="CD473" s="31"/>
      <c r="CE473" s="31"/>
      <c r="CF473" s="31"/>
      <c r="CG473" s="31"/>
      <c r="CH473" s="31"/>
      <c r="CI473" s="31"/>
      <c r="CJ473" s="31"/>
      <c r="CK473" s="31"/>
      <c r="CL473" s="31"/>
      <c r="CM473" s="31"/>
      <c r="CN473" s="31"/>
      <c r="CO473" s="31"/>
      <c r="CP473" s="31"/>
      <c r="CQ473" s="31"/>
    </row>
    <row r="474" spans="1:95" s="55" customFormat="1" ht="13.5" thickBot="1" x14ac:dyDescent="0.25">
      <c r="A474" s="540"/>
      <c r="B474" s="455" t="s">
        <v>106</v>
      </c>
      <c r="C474" s="125"/>
      <c r="D474" s="125"/>
      <c r="E474" s="125"/>
      <c r="F474" s="125"/>
      <c r="G474" s="125"/>
      <c r="H474" s="54">
        <f>H473*H472</f>
        <v>0</v>
      </c>
      <c r="I474" s="54">
        <f>I472*I473</f>
        <v>0</v>
      </c>
      <c r="J474" s="54">
        <f>J472*J473</f>
        <v>0</v>
      </c>
      <c r="K474" s="125"/>
      <c r="L474" s="125"/>
      <c r="M474" s="125"/>
      <c r="N474" s="125"/>
      <c r="O474" s="125"/>
      <c r="P474" s="125"/>
      <c r="Q474" s="125"/>
      <c r="R474" s="125"/>
      <c r="S474" s="125"/>
      <c r="T474" s="54"/>
      <c r="U474" s="54"/>
      <c r="V474" s="54"/>
      <c r="W474" s="125"/>
      <c r="X474" s="125"/>
      <c r="Y474" s="125"/>
      <c r="Z474" s="125"/>
      <c r="AA474" s="125"/>
      <c r="AB474" s="125"/>
      <c r="AC474" s="125"/>
      <c r="AD474" s="125"/>
      <c r="AE474" s="35"/>
      <c r="AF474" s="35"/>
      <c r="AG474" s="35"/>
      <c r="AH474" s="35"/>
      <c r="AI474" s="35"/>
      <c r="AJ474" s="35"/>
      <c r="AK474" s="35"/>
      <c r="AL474" s="35"/>
      <c r="AM474" s="35"/>
      <c r="AN474" s="35"/>
      <c r="AO474" s="35"/>
      <c r="AP474" s="35"/>
      <c r="AQ474" s="35"/>
      <c r="AR474" s="35"/>
      <c r="AS474" s="35"/>
      <c r="AT474" s="35"/>
      <c r="AU474" s="35"/>
      <c r="AV474" s="35"/>
      <c r="AW474" s="35"/>
      <c r="AX474" s="35"/>
      <c r="AY474" s="35"/>
      <c r="AZ474" s="35"/>
      <c r="BA474" s="35"/>
      <c r="BB474" s="35"/>
      <c r="BC474" s="35"/>
      <c r="BD474" s="35"/>
      <c r="BE474" s="35"/>
      <c r="BF474" s="35"/>
      <c r="BG474" s="35"/>
      <c r="BH474" s="35"/>
      <c r="BI474" s="35"/>
      <c r="BJ474" s="35"/>
      <c r="BK474" s="35"/>
      <c r="BL474" s="35"/>
      <c r="BM474" s="35"/>
      <c r="BN474" s="35"/>
      <c r="BO474" s="35"/>
      <c r="BP474" s="35"/>
      <c r="BQ474" s="35"/>
      <c r="BR474" s="35"/>
      <c r="BS474" s="35"/>
      <c r="BT474" s="35"/>
      <c r="BU474" s="35"/>
      <c r="BV474" s="35"/>
      <c r="BW474" s="35"/>
      <c r="BX474" s="35"/>
      <c r="BY474" s="35"/>
      <c r="BZ474" s="35"/>
      <c r="CA474" s="35"/>
      <c r="CB474" s="35"/>
      <c r="CC474" s="35"/>
      <c r="CD474" s="35"/>
      <c r="CE474" s="35"/>
      <c r="CF474" s="35"/>
      <c r="CG474" s="35"/>
      <c r="CH474" s="35"/>
      <c r="CI474" s="35"/>
      <c r="CJ474" s="35"/>
      <c r="CK474" s="35"/>
      <c r="CL474" s="35"/>
      <c r="CM474" s="35"/>
      <c r="CN474" s="35"/>
      <c r="CO474" s="35"/>
      <c r="CP474" s="35"/>
      <c r="CQ474" s="35"/>
    </row>
    <row r="475" spans="1:95" s="31" customFormat="1" ht="12" customHeight="1" x14ac:dyDescent="0.2">
      <c r="A475" s="540"/>
      <c r="B475" s="448" t="s">
        <v>9</v>
      </c>
      <c r="C475" s="1">
        <v>2.5000000000000001E-2</v>
      </c>
      <c r="D475" s="1">
        <v>2.5000000000000001E-2</v>
      </c>
      <c r="E475" s="1">
        <v>2.5000000000000001E-2</v>
      </c>
      <c r="F475" s="1">
        <f>F140</f>
        <v>0</v>
      </c>
      <c r="G475" s="1">
        <f>G140</f>
        <v>0</v>
      </c>
      <c r="H475" s="1">
        <f>H140</f>
        <v>0</v>
      </c>
      <c r="I475" s="1">
        <f>I140</f>
        <v>0</v>
      </c>
      <c r="J475" s="1">
        <f>J140</f>
        <v>0</v>
      </c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95" s="43" customFormat="1" x14ac:dyDescent="0.2">
      <c r="A476" s="540"/>
      <c r="B476" s="456" t="s">
        <v>11</v>
      </c>
      <c r="C476" s="4">
        <f t="shared" ref="C476:J476" si="114">C475*C436</f>
        <v>0</v>
      </c>
      <c r="D476" s="4">
        <f t="shared" si="114"/>
        <v>0</v>
      </c>
      <c r="E476" s="4">
        <f t="shared" si="114"/>
        <v>0</v>
      </c>
      <c r="F476" s="4">
        <f t="shared" si="114"/>
        <v>0</v>
      </c>
      <c r="G476" s="4">
        <f t="shared" si="114"/>
        <v>0</v>
      </c>
      <c r="H476" s="4">
        <f t="shared" si="114"/>
        <v>0</v>
      </c>
      <c r="I476" s="4">
        <f t="shared" si="114"/>
        <v>0</v>
      </c>
      <c r="J476" s="4">
        <f t="shared" si="114"/>
        <v>0</v>
      </c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spans="1:95" s="31" customFormat="1" x14ac:dyDescent="0.2">
      <c r="A477" s="540"/>
      <c r="B477" s="448" t="s">
        <v>26</v>
      </c>
      <c r="C477" s="49">
        <v>1.9699999999999999E-2</v>
      </c>
      <c r="D477" s="49">
        <v>1.9699999999999999E-2</v>
      </c>
      <c r="E477" s="49">
        <v>1.9699999999999999E-2</v>
      </c>
      <c r="F477" s="49">
        <f>F142</f>
        <v>0</v>
      </c>
      <c r="G477" s="49">
        <f>G142</f>
        <v>0</v>
      </c>
      <c r="H477" s="49">
        <f>H142</f>
        <v>0</v>
      </c>
      <c r="I477" s="49">
        <f>I142</f>
        <v>0</v>
      </c>
      <c r="J477" s="49">
        <f>J142</f>
        <v>0</v>
      </c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9"/>
      <c r="AB477" s="49"/>
      <c r="AC477" s="49"/>
      <c r="AD477" s="49"/>
    </row>
    <row r="478" spans="1:95" s="191" customFormat="1" x14ac:dyDescent="0.2">
      <c r="A478" s="540"/>
      <c r="B478" s="456" t="s">
        <v>27</v>
      </c>
      <c r="C478" s="129">
        <f t="shared" ref="C478:J478" si="115">C477*C436</f>
        <v>0</v>
      </c>
      <c r="D478" s="129">
        <f t="shared" si="115"/>
        <v>0</v>
      </c>
      <c r="E478" s="129">
        <f t="shared" si="115"/>
        <v>0</v>
      </c>
      <c r="F478" s="129">
        <f t="shared" si="115"/>
        <v>0</v>
      </c>
      <c r="G478" s="129">
        <f t="shared" si="115"/>
        <v>0</v>
      </c>
      <c r="H478" s="129">
        <f t="shared" si="115"/>
        <v>0</v>
      </c>
      <c r="I478" s="129">
        <f t="shared" si="115"/>
        <v>0</v>
      </c>
      <c r="J478" s="129">
        <f t="shared" si="115"/>
        <v>0</v>
      </c>
      <c r="K478" s="129"/>
      <c r="L478" s="129"/>
      <c r="M478" s="129"/>
      <c r="N478" s="129"/>
      <c r="O478" s="129"/>
      <c r="P478" s="129"/>
      <c r="Q478" s="129"/>
      <c r="R478" s="129"/>
      <c r="S478" s="129"/>
      <c r="T478" s="129"/>
      <c r="U478" s="129"/>
      <c r="V478" s="129"/>
      <c r="W478" s="129"/>
      <c r="X478" s="129"/>
      <c r="Y478" s="129"/>
      <c r="Z478" s="129"/>
      <c r="AA478" s="129"/>
      <c r="AB478" s="129"/>
      <c r="AC478" s="129"/>
      <c r="AD478" s="129"/>
    </row>
    <row r="479" spans="1:95" s="43" customFormat="1" x14ac:dyDescent="0.2">
      <c r="A479" s="540"/>
      <c r="B479" s="456" t="s">
        <v>4</v>
      </c>
      <c r="C479" s="93"/>
      <c r="D479" s="93"/>
      <c r="E479" s="93"/>
      <c r="F479" s="93"/>
      <c r="G479" s="93"/>
      <c r="H479" s="93"/>
      <c r="I479" s="93"/>
      <c r="J479" s="93"/>
      <c r="K479" s="93"/>
      <c r="L479" s="93"/>
      <c r="M479" s="93"/>
      <c r="N479" s="93"/>
      <c r="O479" s="93"/>
      <c r="P479" s="93"/>
      <c r="Q479" s="93"/>
      <c r="R479" s="93"/>
      <c r="S479" s="93"/>
      <c r="T479" s="93"/>
      <c r="U479" s="93"/>
      <c r="V479" s="93"/>
      <c r="W479" s="93"/>
      <c r="X479" s="93"/>
      <c r="Y479" s="93"/>
      <c r="Z479" s="93"/>
      <c r="AA479" s="93"/>
      <c r="AB479" s="93"/>
      <c r="AC479" s="93"/>
      <c r="AD479" s="93"/>
    </row>
    <row r="480" spans="1:95" s="46" customFormat="1" ht="13.5" thickBot="1" x14ac:dyDescent="0.25">
      <c r="A480" s="540"/>
      <c r="B480" s="457" t="s">
        <v>34</v>
      </c>
      <c r="C480" s="94"/>
      <c r="D480" s="94"/>
      <c r="E480" s="94"/>
      <c r="F480" s="199"/>
      <c r="G480" s="94"/>
      <c r="H480" s="94"/>
      <c r="I480" s="94"/>
      <c r="J480" s="94"/>
      <c r="K480" s="199"/>
      <c r="L480" s="199"/>
      <c r="M480" s="199"/>
      <c r="N480" s="199"/>
      <c r="O480" s="199"/>
      <c r="P480" s="199"/>
      <c r="Q480" s="199"/>
      <c r="R480" s="199"/>
      <c r="S480" s="199"/>
      <c r="T480" s="94"/>
      <c r="U480" s="94"/>
      <c r="V480" s="94"/>
      <c r="W480" s="199"/>
      <c r="X480" s="199"/>
      <c r="Y480" s="199"/>
      <c r="Z480" s="199"/>
      <c r="AA480" s="199"/>
      <c r="AB480" s="199"/>
      <c r="AC480" s="199"/>
      <c r="AD480" s="199"/>
      <c r="AE480" s="43"/>
      <c r="AF480" s="43"/>
      <c r="AG480" s="43"/>
      <c r="AH480" s="43"/>
      <c r="AI480" s="43"/>
      <c r="AJ480" s="43"/>
      <c r="AK480" s="43"/>
      <c r="AL480" s="43"/>
      <c r="AM480" s="43"/>
      <c r="AN480" s="43"/>
      <c r="AO480" s="43"/>
      <c r="AP480" s="43"/>
      <c r="AQ480" s="43"/>
      <c r="AR480" s="43"/>
      <c r="AS480" s="43"/>
      <c r="AT480" s="43"/>
      <c r="AU480" s="43"/>
      <c r="AV480" s="43"/>
      <c r="AW480" s="43"/>
      <c r="AX480" s="43"/>
      <c r="AY480" s="43"/>
      <c r="AZ480" s="43"/>
      <c r="BA480" s="43"/>
      <c r="BB480" s="43"/>
      <c r="BC480" s="43"/>
      <c r="BD480" s="43"/>
      <c r="BE480" s="43"/>
      <c r="BF480" s="43"/>
      <c r="BG480" s="43"/>
      <c r="BH480" s="43"/>
      <c r="BI480" s="43"/>
      <c r="BJ480" s="43"/>
      <c r="BK480" s="43"/>
      <c r="BL480" s="43"/>
      <c r="BM480" s="43"/>
      <c r="BN480" s="43"/>
      <c r="BO480" s="43"/>
      <c r="BP480" s="43"/>
      <c r="BQ480" s="43"/>
      <c r="BR480" s="43"/>
      <c r="BS480" s="43"/>
      <c r="BT480" s="43"/>
      <c r="BU480" s="43"/>
      <c r="BV480" s="43"/>
      <c r="BW480" s="43"/>
      <c r="BX480" s="43"/>
      <c r="BY480" s="43"/>
      <c r="BZ480" s="43"/>
      <c r="CA480" s="43"/>
      <c r="CB480" s="43"/>
      <c r="CC480" s="43"/>
      <c r="CD480" s="43"/>
      <c r="CE480" s="43"/>
      <c r="CF480" s="43"/>
      <c r="CG480" s="43"/>
      <c r="CH480" s="43"/>
      <c r="CI480" s="43"/>
      <c r="CJ480" s="43"/>
      <c r="CK480" s="43"/>
      <c r="CL480" s="43"/>
      <c r="CM480" s="43"/>
      <c r="CN480" s="43"/>
      <c r="CO480" s="43"/>
      <c r="CP480" s="43"/>
      <c r="CQ480" s="43"/>
    </row>
    <row r="481" spans="1:95" s="48" customFormat="1" ht="13.5" thickBot="1" x14ac:dyDescent="0.25">
      <c r="A481" s="540"/>
      <c r="B481" s="458" t="s">
        <v>51</v>
      </c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  <c r="AA481" s="74"/>
      <c r="AB481" s="74"/>
      <c r="AC481" s="74"/>
      <c r="AD481" s="74"/>
    </row>
    <row r="482" spans="1:95" s="38" customFormat="1" ht="13.5" thickBot="1" x14ac:dyDescent="0.25">
      <c r="A482" s="540"/>
      <c r="B482" s="459" t="s">
        <v>59</v>
      </c>
      <c r="C482" s="37" t="e">
        <f t="shared" ref="C482:J482" si="116">C481/C436*100</f>
        <v>#DIV/0!</v>
      </c>
      <c r="D482" s="37" t="e">
        <f t="shared" si="116"/>
        <v>#DIV/0!</v>
      </c>
      <c r="E482" s="37" t="e">
        <f t="shared" si="116"/>
        <v>#DIV/0!</v>
      </c>
      <c r="F482" s="37" t="e">
        <f t="shared" si="116"/>
        <v>#DIV/0!</v>
      </c>
      <c r="G482" s="37" t="e">
        <f t="shared" si="116"/>
        <v>#DIV/0!</v>
      </c>
      <c r="H482" s="37" t="e">
        <f t="shared" si="116"/>
        <v>#DIV/0!</v>
      </c>
      <c r="I482" s="37" t="e">
        <f t="shared" si="116"/>
        <v>#DIV/0!</v>
      </c>
      <c r="J482" s="91" t="e">
        <f t="shared" si="116"/>
        <v>#DIV/0!</v>
      </c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91"/>
      <c r="W482" s="37"/>
      <c r="X482" s="37"/>
      <c r="Y482" s="37"/>
      <c r="Z482" s="37"/>
      <c r="AA482" s="37"/>
      <c r="AB482" s="37"/>
      <c r="AC482" s="37"/>
      <c r="AD482" s="37"/>
      <c r="AE482" s="399"/>
      <c r="AF482" s="399"/>
      <c r="AG482" s="399"/>
      <c r="AH482" s="399"/>
      <c r="AI482" s="399"/>
      <c r="AJ482" s="399"/>
      <c r="AK482" s="399"/>
      <c r="AL482" s="399"/>
      <c r="AM482" s="399"/>
      <c r="AN482" s="399"/>
      <c r="AO482" s="399"/>
      <c r="AP482" s="399"/>
      <c r="AQ482" s="399"/>
      <c r="AR482" s="399"/>
      <c r="AS482" s="399"/>
      <c r="AT482" s="399"/>
      <c r="AU482" s="399"/>
      <c r="AV482" s="399"/>
      <c r="AW482" s="399"/>
      <c r="AX482" s="399"/>
      <c r="AY482" s="399"/>
      <c r="AZ482" s="399"/>
      <c r="BA482" s="399"/>
      <c r="BB482" s="399"/>
      <c r="BC482" s="399"/>
      <c r="BD482" s="399"/>
      <c r="BE482" s="399"/>
      <c r="BF482" s="399"/>
      <c r="BG482" s="399"/>
      <c r="BH482" s="399"/>
      <c r="BI482" s="399"/>
      <c r="BJ482" s="399"/>
      <c r="BK482" s="399"/>
      <c r="BL482" s="399"/>
      <c r="BM482" s="399"/>
      <c r="BN482" s="399"/>
      <c r="BO482" s="399"/>
      <c r="BP482" s="399"/>
      <c r="BQ482" s="399"/>
      <c r="BR482" s="399"/>
      <c r="BS482" s="399"/>
      <c r="BT482" s="399"/>
      <c r="BU482" s="399"/>
      <c r="BV482" s="399"/>
      <c r="BW482" s="399"/>
      <c r="BX482" s="399"/>
      <c r="BY482" s="399"/>
      <c r="BZ482" s="399"/>
      <c r="CA482" s="399"/>
      <c r="CB482" s="399"/>
      <c r="CC482" s="399"/>
      <c r="CD482" s="399"/>
      <c r="CE482" s="399"/>
      <c r="CF482" s="399"/>
      <c r="CG482" s="399"/>
      <c r="CH482" s="399"/>
      <c r="CI482" s="399"/>
      <c r="CJ482" s="399"/>
      <c r="CK482" s="399"/>
      <c r="CL482" s="399"/>
      <c r="CM482" s="399"/>
      <c r="CN482" s="399"/>
      <c r="CO482" s="399"/>
      <c r="CP482" s="399"/>
      <c r="CQ482" s="399"/>
    </row>
    <row r="483" spans="1:95" s="423" customFormat="1" ht="13.5" thickBot="1" x14ac:dyDescent="0.25">
      <c r="A483" s="540"/>
      <c r="B483" s="421" t="s">
        <v>71</v>
      </c>
      <c r="C483" s="422">
        <f t="shared" ref="C483:J483" si="117">SUM(C449,C451,C455,C453,C461,C463,C465,C467,C469,C471,C474,C476,C478,C479,C480)-C481</f>
        <v>0</v>
      </c>
      <c r="D483" s="422">
        <f t="shared" si="117"/>
        <v>0</v>
      </c>
      <c r="E483" s="422">
        <f t="shared" si="117"/>
        <v>0</v>
      </c>
      <c r="F483" s="422" t="e">
        <f t="shared" si="117"/>
        <v>#REF!</v>
      </c>
      <c r="G483" s="422" t="e">
        <f t="shared" si="117"/>
        <v>#REF!</v>
      </c>
      <c r="H483" s="422">
        <f t="shared" si="117"/>
        <v>0</v>
      </c>
      <c r="I483" s="422">
        <f t="shared" si="117"/>
        <v>0</v>
      </c>
      <c r="J483" s="422">
        <f t="shared" si="117"/>
        <v>0</v>
      </c>
      <c r="K483" s="422"/>
      <c r="L483" s="422"/>
      <c r="M483" s="422"/>
      <c r="N483" s="422"/>
      <c r="O483" s="422"/>
      <c r="P483" s="422"/>
      <c r="Q483" s="422"/>
      <c r="R483" s="422"/>
      <c r="S483" s="422"/>
      <c r="T483" s="422"/>
      <c r="U483" s="422"/>
      <c r="V483" s="422"/>
      <c r="W483" s="422"/>
      <c r="X483" s="422"/>
      <c r="Y483" s="422"/>
      <c r="Z483" s="422"/>
      <c r="AA483" s="422"/>
      <c r="AB483" s="422"/>
      <c r="AC483" s="422"/>
      <c r="AD483" s="422"/>
      <c r="AE483" s="103"/>
      <c r="AF483" s="103"/>
      <c r="AG483" s="103"/>
      <c r="AH483" s="103"/>
      <c r="AI483" s="103"/>
      <c r="AJ483" s="103"/>
      <c r="AK483" s="103"/>
      <c r="AL483" s="103"/>
      <c r="AM483" s="103"/>
      <c r="AN483" s="103"/>
      <c r="AO483" s="103"/>
      <c r="AP483" s="103"/>
      <c r="AQ483" s="103"/>
      <c r="AR483" s="103"/>
      <c r="AS483" s="103"/>
      <c r="AT483" s="103"/>
      <c r="AU483" s="103"/>
      <c r="AV483" s="103"/>
      <c r="AW483" s="103"/>
      <c r="AX483" s="103"/>
      <c r="AY483" s="103"/>
      <c r="AZ483" s="103"/>
      <c r="BA483" s="103"/>
      <c r="BB483" s="103"/>
      <c r="BC483" s="103"/>
      <c r="BD483" s="103"/>
      <c r="BE483" s="103"/>
      <c r="BF483" s="103"/>
      <c r="BG483" s="103"/>
      <c r="BH483" s="103"/>
      <c r="BI483" s="103"/>
      <c r="BJ483" s="103"/>
      <c r="BK483" s="103"/>
      <c r="BL483" s="103"/>
      <c r="BM483" s="103"/>
      <c r="BN483" s="103"/>
      <c r="BO483" s="103"/>
      <c r="BP483" s="103"/>
      <c r="BQ483" s="103"/>
      <c r="BR483" s="103"/>
      <c r="BS483" s="103"/>
      <c r="BT483" s="103"/>
      <c r="BU483" s="103"/>
      <c r="BV483" s="103"/>
      <c r="BW483" s="103"/>
      <c r="BX483" s="103"/>
      <c r="BY483" s="103"/>
      <c r="BZ483" s="103"/>
      <c r="CA483" s="103"/>
      <c r="CB483" s="103"/>
      <c r="CC483" s="103"/>
      <c r="CD483" s="103"/>
      <c r="CE483" s="103"/>
      <c r="CF483" s="103"/>
      <c r="CG483" s="103"/>
      <c r="CH483" s="103"/>
      <c r="CI483" s="103"/>
      <c r="CJ483" s="103"/>
      <c r="CK483" s="103"/>
      <c r="CL483" s="103"/>
      <c r="CM483" s="103"/>
      <c r="CN483" s="103"/>
      <c r="CO483" s="103"/>
      <c r="CP483" s="103"/>
      <c r="CQ483" s="103"/>
    </row>
    <row r="484" spans="1:95" s="426" customFormat="1" ht="13.5" thickBot="1" x14ac:dyDescent="0.25">
      <c r="A484" s="541"/>
      <c r="B484" s="424" t="s">
        <v>72</v>
      </c>
      <c r="C484" s="425" t="e">
        <f t="shared" ref="C484" si="118">C483/C481</f>
        <v>#DIV/0!</v>
      </c>
      <c r="D484" s="425" t="e">
        <f t="shared" ref="D484" si="119">D483/D481</f>
        <v>#DIV/0!</v>
      </c>
      <c r="E484" s="425" t="e">
        <f t="shared" ref="E484" si="120">E483/E481</f>
        <v>#DIV/0!</v>
      </c>
      <c r="F484" s="425" t="e">
        <f t="shared" ref="F484" si="121">F483/F481</f>
        <v>#REF!</v>
      </c>
      <c r="G484" s="425" t="e">
        <f t="shared" ref="G484" si="122">G483/G481</f>
        <v>#REF!</v>
      </c>
      <c r="H484" s="425" t="e">
        <f t="shared" ref="H484" si="123">H483/H481</f>
        <v>#DIV/0!</v>
      </c>
      <c r="I484" s="425" t="e">
        <f t="shared" ref="I484" si="124">I483/I481</f>
        <v>#DIV/0!</v>
      </c>
      <c r="J484" s="425" t="e">
        <f>J483/J481</f>
        <v>#DIV/0!</v>
      </c>
      <c r="K484" s="425"/>
      <c r="L484" s="425"/>
      <c r="M484" s="425"/>
      <c r="N484" s="425"/>
      <c r="O484" s="425"/>
      <c r="P484" s="425"/>
      <c r="Q484" s="425"/>
      <c r="R484" s="425"/>
      <c r="S484" s="425"/>
      <c r="T484" s="425"/>
      <c r="U484" s="425"/>
      <c r="V484" s="425"/>
      <c r="W484" s="425"/>
      <c r="X484" s="425"/>
      <c r="Y484" s="425"/>
      <c r="Z484" s="425"/>
      <c r="AA484" s="425"/>
      <c r="AB484" s="425"/>
      <c r="AC484" s="425"/>
      <c r="AD484" s="425"/>
      <c r="AE484" s="400"/>
      <c r="AF484" s="400"/>
      <c r="AG484" s="400"/>
      <c r="AH484" s="400"/>
      <c r="AI484" s="400"/>
      <c r="AJ484" s="400"/>
      <c r="AK484" s="400"/>
      <c r="AL484" s="400"/>
      <c r="AM484" s="400"/>
      <c r="AN484" s="400"/>
      <c r="AO484" s="400"/>
      <c r="AP484" s="400"/>
      <c r="AQ484" s="400"/>
      <c r="AR484" s="400"/>
      <c r="AS484" s="400"/>
      <c r="AT484" s="400"/>
      <c r="AU484" s="400"/>
      <c r="AV484" s="400"/>
      <c r="AW484" s="400"/>
      <c r="AX484" s="400"/>
      <c r="AY484" s="400"/>
      <c r="AZ484" s="400"/>
      <c r="BA484" s="400"/>
      <c r="BB484" s="400"/>
      <c r="BC484" s="400"/>
      <c r="BD484" s="400"/>
      <c r="BE484" s="400"/>
      <c r="BF484" s="400"/>
      <c r="BG484" s="400"/>
      <c r="BH484" s="400"/>
      <c r="BI484" s="400"/>
      <c r="BJ484" s="400"/>
      <c r="BK484" s="400"/>
      <c r="BL484" s="400"/>
      <c r="BM484" s="400"/>
      <c r="BN484" s="400"/>
      <c r="BO484" s="400"/>
      <c r="BP484" s="400"/>
      <c r="BQ484" s="400"/>
      <c r="BR484" s="400"/>
      <c r="BS484" s="400"/>
      <c r="BT484" s="400"/>
      <c r="BU484" s="400"/>
      <c r="BV484" s="400"/>
      <c r="BW484" s="400"/>
      <c r="BX484" s="400"/>
      <c r="BY484" s="400"/>
      <c r="BZ484" s="400"/>
      <c r="CA484" s="400"/>
      <c r="CB484" s="400"/>
      <c r="CC484" s="400"/>
      <c r="CD484" s="400"/>
      <c r="CE484" s="400"/>
      <c r="CF484" s="400"/>
      <c r="CG484" s="400"/>
      <c r="CH484" s="400"/>
      <c r="CI484" s="400"/>
      <c r="CJ484" s="400"/>
      <c r="CK484" s="400"/>
      <c r="CL484" s="400"/>
      <c r="CM484" s="400"/>
      <c r="CN484" s="400"/>
      <c r="CO484" s="400"/>
      <c r="CP484" s="400"/>
      <c r="CQ484" s="400"/>
    </row>
    <row r="485" spans="1:95" s="65" customFormat="1" x14ac:dyDescent="0.2">
      <c r="B485" s="491"/>
    </row>
    <row r="486" spans="1:95" s="64" customFormat="1" ht="13.5" thickBot="1" x14ac:dyDescent="0.25">
      <c r="B486" s="490" t="s">
        <v>175</v>
      </c>
      <c r="AE486" s="65"/>
      <c r="AF486" s="65"/>
      <c r="AG486" s="65"/>
      <c r="AH486" s="65"/>
      <c r="AI486" s="65"/>
      <c r="AJ486" s="65"/>
      <c r="AK486" s="65"/>
      <c r="AL486" s="65"/>
      <c r="AM486" s="65"/>
      <c r="AN486" s="65"/>
      <c r="AO486" s="65"/>
      <c r="AP486" s="65"/>
      <c r="AQ486" s="65"/>
      <c r="AR486" s="65"/>
      <c r="AS486" s="65"/>
      <c r="AT486" s="65"/>
      <c r="AU486" s="65"/>
      <c r="AV486" s="65"/>
      <c r="AW486" s="65"/>
      <c r="AX486" s="65"/>
      <c r="AY486" s="65"/>
      <c r="AZ486" s="65"/>
      <c r="BA486" s="65"/>
      <c r="BB486" s="65"/>
      <c r="BC486" s="65"/>
      <c r="BD486" s="65"/>
      <c r="BE486" s="65"/>
      <c r="BF486" s="65"/>
      <c r="BG486" s="65"/>
      <c r="BH486" s="65"/>
      <c r="BI486" s="65"/>
      <c r="BJ486" s="65"/>
      <c r="BK486" s="65"/>
      <c r="BL486" s="65"/>
      <c r="BM486" s="65"/>
      <c r="BN486" s="65"/>
      <c r="BO486" s="65"/>
      <c r="BP486" s="65"/>
      <c r="BQ486" s="65"/>
      <c r="BR486" s="65"/>
      <c r="BS486" s="65"/>
      <c r="BT486" s="65"/>
      <c r="BU486" s="65"/>
      <c r="BV486" s="65"/>
      <c r="BW486" s="65"/>
      <c r="BX486" s="65"/>
      <c r="BY486" s="65"/>
      <c r="BZ486" s="65"/>
      <c r="CA486" s="65"/>
      <c r="CB486" s="65"/>
      <c r="CC486" s="65"/>
      <c r="CD486" s="65"/>
      <c r="CE486" s="65"/>
      <c r="CF486" s="65"/>
      <c r="CG486" s="65"/>
      <c r="CH486" s="65"/>
      <c r="CI486" s="65"/>
      <c r="CJ486" s="65"/>
      <c r="CK486" s="65"/>
      <c r="CL486" s="65"/>
      <c r="CM486" s="65"/>
      <c r="CN486" s="65"/>
      <c r="CO486" s="65"/>
      <c r="CP486" s="65"/>
      <c r="CQ486" s="65"/>
    </row>
    <row r="487" spans="1:95" s="68" customFormat="1" ht="13.5" customHeight="1" x14ac:dyDescent="0.2">
      <c r="A487" s="554" t="s">
        <v>152</v>
      </c>
      <c r="B487" s="460" t="s">
        <v>56</v>
      </c>
      <c r="AE487" s="127"/>
      <c r="AF487" s="127"/>
      <c r="AG487" s="127"/>
      <c r="AH487" s="127"/>
      <c r="AI487" s="127"/>
      <c r="AJ487" s="127"/>
      <c r="AK487" s="127"/>
      <c r="AL487" s="127"/>
      <c r="AM487" s="127"/>
      <c r="AN487" s="127"/>
      <c r="AO487" s="127"/>
      <c r="AP487" s="127"/>
      <c r="AQ487" s="127"/>
      <c r="AR487" s="127"/>
      <c r="AS487" s="127"/>
      <c r="AT487" s="127"/>
      <c r="AU487" s="127"/>
      <c r="AV487" s="127"/>
      <c r="AW487" s="127"/>
      <c r="AX487" s="127"/>
      <c r="AY487" s="127"/>
      <c r="AZ487" s="127"/>
      <c r="BA487" s="127"/>
      <c r="BB487" s="127"/>
      <c r="BC487" s="127"/>
      <c r="BD487" s="127"/>
      <c r="BE487" s="127"/>
      <c r="BF487" s="127"/>
      <c r="BG487" s="127"/>
      <c r="BH487" s="127"/>
      <c r="BI487" s="127"/>
      <c r="BJ487" s="127"/>
      <c r="BK487" s="127"/>
      <c r="BL487" s="127"/>
      <c r="BM487" s="127"/>
      <c r="BN487" s="127"/>
      <c r="BO487" s="127"/>
      <c r="BP487" s="127"/>
      <c r="BQ487" s="127"/>
      <c r="BR487" s="127"/>
      <c r="BS487" s="127"/>
      <c r="BT487" s="127"/>
      <c r="BU487" s="127"/>
      <c r="BV487" s="127"/>
      <c r="BW487" s="127"/>
      <c r="BX487" s="127"/>
      <c r="BY487" s="127"/>
      <c r="BZ487" s="127"/>
      <c r="CA487" s="127"/>
      <c r="CB487" s="127"/>
      <c r="CC487" s="127"/>
      <c r="CD487" s="127"/>
      <c r="CE487" s="127"/>
      <c r="CF487" s="127"/>
      <c r="CG487" s="127"/>
      <c r="CH487" s="127"/>
      <c r="CI487" s="127"/>
      <c r="CJ487" s="127"/>
      <c r="CK487" s="127"/>
      <c r="CL487" s="127"/>
      <c r="CM487" s="127"/>
      <c r="CN487" s="127"/>
      <c r="CO487" s="127"/>
      <c r="CP487" s="127"/>
      <c r="CQ487" s="127"/>
    </row>
    <row r="488" spans="1:95" s="76" customFormat="1" x14ac:dyDescent="0.2">
      <c r="A488" s="555"/>
      <c r="B488" s="428" t="s">
        <v>55</v>
      </c>
      <c r="C488" s="128"/>
      <c r="D488" s="128"/>
      <c r="E488" s="128"/>
      <c r="F488" s="128"/>
      <c r="G488" s="128"/>
      <c r="H488" s="128"/>
      <c r="I488" s="128"/>
      <c r="J488" s="128"/>
      <c r="K488" s="128"/>
      <c r="L488" s="128"/>
      <c r="M488" s="128"/>
      <c r="N488" s="128"/>
      <c r="O488" s="128"/>
      <c r="P488" s="128"/>
      <c r="Q488" s="128"/>
      <c r="R488" s="128"/>
      <c r="S488" s="128"/>
      <c r="T488" s="128"/>
      <c r="U488" s="128"/>
      <c r="V488" s="128"/>
      <c r="W488" s="128"/>
      <c r="X488" s="128"/>
      <c r="Y488" s="128"/>
      <c r="Z488" s="128"/>
      <c r="AA488" s="128"/>
      <c r="AB488" s="128"/>
      <c r="AC488" s="128"/>
      <c r="AD488" s="128"/>
      <c r="AE488" s="127"/>
      <c r="AF488" s="127"/>
      <c r="AG488" s="127"/>
      <c r="AH488" s="127"/>
      <c r="AI488" s="127"/>
      <c r="AJ488" s="127"/>
      <c r="AK488" s="127"/>
      <c r="AL488" s="127"/>
      <c r="AM488" s="127"/>
      <c r="AN488" s="127"/>
      <c r="AO488" s="127"/>
      <c r="AP488" s="127"/>
      <c r="AQ488" s="127"/>
      <c r="AR488" s="127"/>
      <c r="AS488" s="127"/>
      <c r="AT488" s="127"/>
      <c r="AU488" s="127"/>
      <c r="AV488" s="127"/>
      <c r="AW488" s="127"/>
      <c r="AX488" s="127"/>
      <c r="AY488" s="127"/>
      <c r="AZ488" s="127"/>
      <c r="BA488" s="127"/>
      <c r="BB488" s="127"/>
      <c r="BC488" s="127"/>
      <c r="BD488" s="127"/>
      <c r="BE488" s="127"/>
      <c r="BF488" s="127"/>
      <c r="BG488" s="127"/>
      <c r="BH488" s="127"/>
      <c r="BI488" s="127"/>
      <c r="BJ488" s="127"/>
      <c r="BK488" s="127"/>
      <c r="BL488" s="127"/>
      <c r="BM488" s="127"/>
      <c r="BN488" s="127"/>
      <c r="BO488" s="127"/>
      <c r="BP488" s="127"/>
      <c r="BQ488" s="127"/>
      <c r="BR488" s="127"/>
      <c r="BS488" s="127"/>
      <c r="BT488" s="127"/>
      <c r="BU488" s="127"/>
      <c r="BV488" s="127"/>
      <c r="BW488" s="127"/>
      <c r="BX488" s="127"/>
      <c r="BY488" s="127"/>
      <c r="BZ488" s="127"/>
      <c r="CA488" s="127"/>
      <c r="CB488" s="127"/>
      <c r="CC488" s="127"/>
      <c r="CD488" s="127"/>
      <c r="CE488" s="127"/>
      <c r="CF488" s="127"/>
      <c r="CG488" s="127"/>
      <c r="CH488" s="127"/>
      <c r="CI488" s="127"/>
      <c r="CJ488" s="127"/>
      <c r="CK488" s="127"/>
      <c r="CL488" s="127"/>
      <c r="CM488" s="127"/>
      <c r="CN488" s="127"/>
      <c r="CO488" s="127"/>
      <c r="CP488" s="127"/>
      <c r="CQ488" s="127"/>
    </row>
    <row r="489" spans="1:95" s="77" customFormat="1" ht="12.75" customHeight="1" x14ac:dyDescent="0.2">
      <c r="A489" s="555"/>
      <c r="B489" s="429" t="s">
        <v>14</v>
      </c>
      <c r="C489" s="80"/>
      <c r="D489" s="80"/>
      <c r="E489" s="80"/>
      <c r="F489" s="80"/>
      <c r="G489" s="80"/>
      <c r="H489" s="80"/>
      <c r="I489" s="240"/>
      <c r="J489" s="24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240"/>
      <c r="V489" s="240"/>
      <c r="W489" s="80"/>
      <c r="X489" s="80"/>
      <c r="Y489" s="80"/>
      <c r="Z489" s="80"/>
      <c r="AA489" s="80"/>
      <c r="AB489" s="80"/>
      <c r="AC489" s="80"/>
      <c r="AD489" s="80"/>
      <c r="AE489" s="126"/>
      <c r="AF489" s="126"/>
      <c r="AG489" s="126"/>
      <c r="AH489" s="126"/>
      <c r="AI489" s="126"/>
      <c r="AJ489" s="126"/>
      <c r="AK489" s="126"/>
      <c r="AL489" s="126"/>
      <c r="AM489" s="126"/>
      <c r="AN489" s="126"/>
      <c r="AO489" s="126"/>
      <c r="AP489" s="126"/>
      <c r="AQ489" s="126"/>
      <c r="AR489" s="126"/>
      <c r="AS489" s="126"/>
      <c r="AT489" s="126"/>
      <c r="AU489" s="126"/>
      <c r="AV489" s="126"/>
      <c r="AW489" s="126"/>
      <c r="AX489" s="126"/>
      <c r="AY489" s="126"/>
      <c r="AZ489" s="126"/>
      <c r="BA489" s="126"/>
      <c r="BB489" s="126"/>
      <c r="BC489" s="126"/>
      <c r="BD489" s="126"/>
      <c r="BE489" s="126"/>
      <c r="BF489" s="126"/>
      <c r="BG489" s="126"/>
      <c r="BH489" s="126"/>
      <c r="BI489" s="126"/>
      <c r="BJ489" s="126"/>
      <c r="BK489" s="126"/>
      <c r="BL489" s="126"/>
      <c r="BM489" s="126"/>
      <c r="BN489" s="126"/>
      <c r="BO489" s="126"/>
      <c r="BP489" s="126"/>
      <c r="BQ489" s="126"/>
      <c r="BR489" s="126"/>
      <c r="BS489" s="126"/>
      <c r="BT489" s="126"/>
      <c r="BU489" s="126"/>
      <c r="BV489" s="126"/>
      <c r="BW489" s="126"/>
      <c r="BX489" s="126"/>
      <c r="BY489" s="126"/>
      <c r="BZ489" s="126"/>
      <c r="CA489" s="126"/>
      <c r="CB489" s="126"/>
      <c r="CC489" s="126"/>
      <c r="CD489" s="126"/>
      <c r="CE489" s="126"/>
      <c r="CF489" s="126"/>
      <c r="CG489" s="126"/>
      <c r="CH489" s="126"/>
      <c r="CI489" s="126"/>
      <c r="CJ489" s="126"/>
      <c r="CK489" s="126"/>
      <c r="CL489" s="126"/>
      <c r="CM489" s="126"/>
      <c r="CN489" s="126"/>
      <c r="CO489" s="126"/>
      <c r="CP489" s="126"/>
      <c r="CQ489" s="126"/>
    </row>
    <row r="490" spans="1:95" s="126" customFormat="1" x14ac:dyDescent="0.2">
      <c r="A490" s="555"/>
      <c r="B490" s="430" t="s">
        <v>15</v>
      </c>
      <c r="C490" s="240"/>
      <c r="D490" s="240"/>
      <c r="E490" s="240"/>
      <c r="F490" s="240"/>
      <c r="G490" s="240"/>
      <c r="H490" s="240"/>
      <c r="I490" s="240"/>
      <c r="J490" s="240"/>
      <c r="K490" s="240"/>
      <c r="L490" s="240"/>
      <c r="M490" s="240"/>
      <c r="N490" s="240"/>
      <c r="O490" s="240"/>
      <c r="P490" s="240"/>
      <c r="Q490" s="240"/>
      <c r="R490" s="240"/>
      <c r="S490" s="240"/>
      <c r="T490" s="240"/>
      <c r="U490" s="240"/>
      <c r="V490" s="240"/>
      <c r="W490" s="240"/>
      <c r="X490" s="240"/>
      <c r="Y490" s="240"/>
      <c r="Z490" s="240"/>
      <c r="AA490" s="240"/>
      <c r="AB490" s="240"/>
      <c r="AC490" s="240"/>
      <c r="AD490" s="240"/>
    </row>
    <row r="491" spans="1:95" s="243" customFormat="1" ht="12.75" customHeight="1" x14ac:dyDescent="0.2">
      <c r="A491" s="555"/>
      <c r="B491" s="431" t="s">
        <v>16</v>
      </c>
      <c r="C491" s="239"/>
      <c r="D491" s="239"/>
      <c r="E491" s="239"/>
      <c r="F491" s="239"/>
      <c r="G491" s="239"/>
      <c r="H491" s="239"/>
      <c r="I491" s="239"/>
      <c r="J491" s="239"/>
      <c r="K491" s="239"/>
      <c r="L491" s="239"/>
      <c r="M491" s="239"/>
      <c r="N491" s="239"/>
      <c r="O491" s="239"/>
      <c r="P491" s="239"/>
      <c r="Q491" s="239"/>
      <c r="R491" s="239"/>
      <c r="S491" s="239"/>
      <c r="T491" s="239"/>
      <c r="U491" s="239"/>
      <c r="V491" s="239"/>
      <c r="W491" s="239"/>
      <c r="X491" s="239"/>
      <c r="Y491" s="239"/>
      <c r="Z491" s="239"/>
      <c r="AA491" s="239"/>
      <c r="AB491" s="239"/>
      <c r="AC491" s="239"/>
      <c r="AD491" s="239"/>
      <c r="AE491" s="126"/>
      <c r="AF491" s="126"/>
      <c r="AG491" s="126"/>
      <c r="AH491" s="126"/>
      <c r="AI491" s="126"/>
      <c r="AJ491" s="126"/>
      <c r="AK491" s="126"/>
      <c r="AL491" s="126"/>
      <c r="AM491" s="126"/>
      <c r="AN491" s="126"/>
      <c r="AO491" s="126"/>
      <c r="AP491" s="126"/>
      <c r="AQ491" s="126"/>
      <c r="AR491" s="126"/>
      <c r="AS491" s="126"/>
      <c r="AT491" s="126"/>
      <c r="AU491" s="126"/>
      <c r="AV491" s="126"/>
      <c r="AW491" s="126"/>
      <c r="AX491" s="126"/>
      <c r="AY491" s="126"/>
      <c r="AZ491" s="126"/>
      <c r="BA491" s="126"/>
      <c r="BB491" s="126"/>
      <c r="BC491" s="126"/>
      <c r="BD491" s="126"/>
      <c r="BE491" s="126"/>
      <c r="BF491" s="126"/>
      <c r="BG491" s="126"/>
      <c r="BH491" s="126"/>
      <c r="BI491" s="126"/>
      <c r="BJ491" s="126"/>
      <c r="BK491" s="126"/>
      <c r="BL491" s="126"/>
      <c r="BM491" s="126"/>
      <c r="BN491" s="126"/>
      <c r="BO491" s="126"/>
      <c r="BP491" s="126"/>
      <c r="BQ491" s="126"/>
      <c r="BR491" s="126"/>
      <c r="BS491" s="126"/>
      <c r="BT491" s="126"/>
      <c r="BU491" s="126"/>
      <c r="BV491" s="126"/>
      <c r="BW491" s="126"/>
      <c r="BX491" s="126"/>
      <c r="BY491" s="126"/>
      <c r="BZ491" s="126"/>
      <c r="CA491" s="126"/>
      <c r="CB491" s="126"/>
      <c r="CC491" s="126"/>
      <c r="CD491" s="126"/>
      <c r="CE491" s="126"/>
      <c r="CF491" s="126"/>
      <c r="CG491" s="126"/>
      <c r="CH491" s="126"/>
      <c r="CI491" s="126"/>
      <c r="CJ491" s="126"/>
      <c r="CK491" s="126"/>
      <c r="CL491" s="126"/>
      <c r="CM491" s="126"/>
      <c r="CN491" s="126"/>
      <c r="CO491" s="126"/>
      <c r="CP491" s="126"/>
      <c r="CQ491" s="126"/>
    </row>
    <row r="492" spans="1:95" s="114" customFormat="1" x14ac:dyDescent="0.2">
      <c r="A492" s="555"/>
      <c r="B492" s="432" t="s">
        <v>17</v>
      </c>
      <c r="C492" s="113"/>
      <c r="D492" s="113"/>
      <c r="E492" s="113"/>
      <c r="F492" s="113"/>
      <c r="G492" s="113"/>
      <c r="H492" s="113"/>
      <c r="I492" s="113"/>
      <c r="J492" s="113"/>
      <c r="K492" s="113"/>
      <c r="L492" s="113"/>
      <c r="M492" s="113"/>
      <c r="N492" s="113"/>
      <c r="O492" s="113"/>
      <c r="P492" s="113"/>
      <c r="Q492" s="113"/>
      <c r="R492" s="113"/>
      <c r="S492" s="113"/>
      <c r="T492" s="113"/>
      <c r="U492" s="113"/>
      <c r="V492" s="113"/>
      <c r="W492" s="113"/>
      <c r="X492" s="113"/>
      <c r="Y492" s="113"/>
      <c r="Z492" s="113"/>
      <c r="AA492" s="113"/>
      <c r="AB492" s="113"/>
      <c r="AC492" s="113"/>
      <c r="AD492" s="113"/>
    </row>
    <row r="493" spans="1:95" s="83" customFormat="1" x14ac:dyDescent="0.2">
      <c r="A493" s="555"/>
      <c r="B493" s="433" t="s">
        <v>12</v>
      </c>
      <c r="C493" s="82"/>
      <c r="D493" s="82"/>
      <c r="E493" s="82"/>
      <c r="F493" s="82"/>
      <c r="G493" s="82"/>
      <c r="H493" s="82"/>
      <c r="I493" s="82"/>
      <c r="J493" s="82"/>
      <c r="K493" s="82"/>
      <c r="L493" s="82"/>
      <c r="M493" s="82"/>
      <c r="N493" s="82"/>
      <c r="O493" s="82"/>
      <c r="P493" s="82"/>
      <c r="Q493" s="82"/>
      <c r="R493" s="82"/>
      <c r="S493" s="82"/>
      <c r="T493" s="82"/>
      <c r="U493" s="82"/>
      <c r="V493" s="82"/>
      <c r="W493" s="82"/>
      <c r="X493" s="82"/>
      <c r="Y493" s="82"/>
      <c r="Z493" s="82"/>
      <c r="AA493" s="82"/>
      <c r="AB493" s="82"/>
      <c r="AC493" s="82"/>
      <c r="AD493" s="82"/>
      <c r="AE493" s="245"/>
      <c r="AF493" s="245"/>
      <c r="AG493" s="245"/>
      <c r="AH493" s="245"/>
      <c r="AI493" s="245"/>
      <c r="AJ493" s="245"/>
      <c r="AK493" s="245"/>
      <c r="AL493" s="245"/>
      <c r="AM493" s="245"/>
      <c r="AN493" s="245"/>
      <c r="AO493" s="245"/>
      <c r="AP493" s="245"/>
      <c r="AQ493" s="245"/>
      <c r="AR493" s="245"/>
      <c r="AS493" s="245"/>
      <c r="AT493" s="245"/>
      <c r="AU493" s="245"/>
      <c r="AV493" s="245"/>
      <c r="AW493" s="245"/>
      <c r="AX493" s="245"/>
      <c r="AY493" s="245"/>
      <c r="AZ493" s="245"/>
      <c r="BA493" s="245"/>
      <c r="BB493" s="245"/>
      <c r="BC493" s="245"/>
      <c r="BD493" s="245"/>
      <c r="BE493" s="245"/>
      <c r="BF493" s="245"/>
      <c r="BG493" s="245"/>
      <c r="BH493" s="245"/>
      <c r="BI493" s="245"/>
      <c r="BJ493" s="245"/>
      <c r="BK493" s="245"/>
      <c r="BL493" s="245"/>
      <c r="BM493" s="245"/>
      <c r="BN493" s="245"/>
      <c r="BO493" s="245"/>
      <c r="BP493" s="245"/>
      <c r="BQ493" s="245"/>
      <c r="BR493" s="245"/>
      <c r="BS493" s="245"/>
      <c r="BT493" s="245"/>
      <c r="BU493" s="245"/>
      <c r="BV493" s="245"/>
      <c r="BW493" s="245"/>
      <c r="BX493" s="245"/>
      <c r="BY493" s="245"/>
      <c r="BZ493" s="245"/>
      <c r="CA493" s="245"/>
      <c r="CB493" s="245"/>
      <c r="CC493" s="245"/>
      <c r="CD493" s="245"/>
      <c r="CE493" s="245"/>
      <c r="CF493" s="245"/>
      <c r="CG493" s="245"/>
      <c r="CH493" s="245"/>
      <c r="CI493" s="245"/>
      <c r="CJ493" s="245"/>
      <c r="CK493" s="245"/>
      <c r="CL493" s="245"/>
      <c r="CM493" s="245"/>
      <c r="CN493" s="245"/>
      <c r="CO493" s="245"/>
      <c r="CP493" s="245"/>
      <c r="CQ493" s="245"/>
    </row>
    <row r="494" spans="1:95" s="245" customFormat="1" x14ac:dyDescent="0.2">
      <c r="A494" s="555"/>
      <c r="B494" s="434" t="s">
        <v>6</v>
      </c>
      <c r="C494" s="95"/>
      <c r="D494" s="95"/>
      <c r="E494" s="95"/>
      <c r="F494" s="95"/>
      <c r="G494" s="95"/>
      <c r="H494" s="95"/>
      <c r="I494" s="95"/>
      <c r="J494" s="95"/>
      <c r="K494" s="95"/>
      <c r="L494" s="95"/>
      <c r="M494" s="95"/>
      <c r="N494" s="95"/>
      <c r="O494" s="95"/>
      <c r="P494" s="95"/>
      <c r="Q494" s="95"/>
      <c r="R494" s="95"/>
      <c r="S494" s="95"/>
      <c r="T494" s="95"/>
      <c r="U494" s="95"/>
      <c r="V494" s="95"/>
      <c r="W494" s="95"/>
      <c r="X494" s="95"/>
      <c r="Y494" s="95"/>
      <c r="Z494" s="95"/>
      <c r="AA494" s="95"/>
      <c r="AB494" s="95"/>
      <c r="AC494" s="95"/>
      <c r="AD494" s="95"/>
    </row>
    <row r="495" spans="1:95" s="245" customFormat="1" x14ac:dyDescent="0.2">
      <c r="A495" s="555"/>
      <c r="B495" s="435" t="s">
        <v>13</v>
      </c>
      <c r="C495" s="95"/>
      <c r="D495" s="95"/>
      <c r="E495" s="95"/>
      <c r="F495" s="95"/>
      <c r="G495" s="95"/>
      <c r="H495" s="16"/>
      <c r="I495" s="16"/>
      <c r="J495" s="16"/>
      <c r="K495" s="95"/>
      <c r="L495" s="95"/>
      <c r="M495" s="95"/>
      <c r="N495" s="95"/>
      <c r="O495" s="95"/>
      <c r="P495" s="95"/>
      <c r="Q495" s="95"/>
      <c r="R495" s="95"/>
      <c r="S495" s="95"/>
      <c r="T495" s="16"/>
      <c r="U495" s="16"/>
      <c r="V495" s="16"/>
      <c r="W495" s="95"/>
      <c r="X495" s="95"/>
      <c r="Y495" s="95"/>
      <c r="Z495" s="95"/>
      <c r="AA495" s="95"/>
      <c r="AB495" s="95"/>
      <c r="AC495" s="95"/>
      <c r="AD495" s="95"/>
    </row>
    <row r="496" spans="1:95" s="103" customFormat="1" ht="13.5" thickBot="1" x14ac:dyDescent="0.25">
      <c r="A496" s="555"/>
      <c r="B496" s="436" t="s">
        <v>18</v>
      </c>
      <c r="C496" s="104"/>
      <c r="D496" s="104"/>
      <c r="E496" s="104"/>
      <c r="F496" s="104"/>
      <c r="G496" s="104"/>
      <c r="H496" s="248"/>
      <c r="I496" s="248"/>
      <c r="J496" s="248"/>
      <c r="K496" s="104"/>
      <c r="L496" s="104"/>
      <c r="M496" s="104"/>
      <c r="N496" s="104"/>
      <c r="O496" s="104"/>
      <c r="P496" s="104"/>
      <c r="Q496" s="104"/>
      <c r="R496" s="104"/>
      <c r="S496" s="104"/>
      <c r="T496" s="248"/>
      <c r="U496" s="248"/>
      <c r="V496" s="248"/>
      <c r="W496" s="104"/>
      <c r="X496" s="104"/>
      <c r="Y496" s="104"/>
      <c r="Z496" s="104"/>
      <c r="AA496" s="104"/>
      <c r="AB496" s="104"/>
      <c r="AC496" s="104"/>
      <c r="AD496" s="104"/>
    </row>
    <row r="497" spans="1:95" s="28" customFormat="1" x14ac:dyDescent="0.2">
      <c r="A497" s="555"/>
      <c r="B497" s="437" t="s">
        <v>19</v>
      </c>
      <c r="C497" s="96"/>
      <c r="D497" s="96"/>
      <c r="E497" s="96"/>
      <c r="F497" s="96"/>
      <c r="G497" s="96"/>
      <c r="H497" s="96"/>
      <c r="I497" s="96"/>
      <c r="J497" s="96"/>
      <c r="K497" s="96"/>
      <c r="L497" s="96"/>
      <c r="M497" s="96"/>
      <c r="N497" s="96"/>
      <c r="O497" s="96"/>
      <c r="P497" s="96"/>
      <c r="Q497" s="96"/>
      <c r="R497" s="96"/>
      <c r="S497" s="96"/>
      <c r="T497" s="96"/>
      <c r="U497" s="96"/>
      <c r="V497" s="96"/>
      <c r="W497" s="96"/>
      <c r="X497" s="96"/>
      <c r="Y497" s="96"/>
      <c r="Z497" s="96"/>
      <c r="AA497" s="96"/>
      <c r="AB497" s="96"/>
      <c r="AC497" s="96"/>
      <c r="AD497" s="96"/>
      <c r="AE497" s="29"/>
      <c r="AF497" s="29"/>
      <c r="AG497" s="29"/>
      <c r="AH497" s="29"/>
      <c r="AI497" s="29"/>
      <c r="AJ497" s="29"/>
      <c r="AK497" s="29"/>
      <c r="AL497" s="29"/>
      <c r="AM497" s="29"/>
      <c r="AN497" s="29"/>
      <c r="AO497" s="29"/>
      <c r="AP497" s="29"/>
      <c r="AQ497" s="29"/>
      <c r="AR497" s="29"/>
      <c r="AS497" s="29"/>
      <c r="AT497" s="29"/>
      <c r="AU497" s="29"/>
      <c r="AV497" s="29"/>
      <c r="AW497" s="29"/>
      <c r="AX497" s="29"/>
      <c r="AY497" s="29"/>
      <c r="AZ497" s="29"/>
      <c r="BA497" s="29"/>
      <c r="BB497" s="29"/>
      <c r="BC497" s="29"/>
      <c r="BD497" s="29"/>
      <c r="BE497" s="29"/>
      <c r="BF497" s="29"/>
      <c r="BG497" s="29"/>
      <c r="BH497" s="29"/>
      <c r="BI497" s="29"/>
      <c r="BJ497" s="29"/>
      <c r="BK497" s="29"/>
      <c r="BL497" s="29"/>
      <c r="BM497" s="29"/>
      <c r="BN497" s="29"/>
      <c r="BO497" s="29"/>
      <c r="BP497" s="29"/>
      <c r="BQ497" s="29"/>
      <c r="BR497" s="29"/>
      <c r="BS497" s="29"/>
      <c r="BT497" s="29"/>
      <c r="BU497" s="29"/>
      <c r="BV497" s="29"/>
      <c r="BW497" s="29"/>
      <c r="BX497" s="29"/>
      <c r="BY497" s="29"/>
      <c r="BZ497" s="29"/>
      <c r="CA497" s="29"/>
      <c r="CB497" s="29"/>
      <c r="CC497" s="29"/>
      <c r="CD497" s="29"/>
      <c r="CE497" s="29"/>
      <c r="CF497" s="29"/>
      <c r="CG497" s="29"/>
      <c r="CH497" s="29"/>
      <c r="CI497" s="29"/>
      <c r="CJ497" s="29"/>
      <c r="CK497" s="29"/>
      <c r="CL497" s="29"/>
      <c r="CM497" s="29"/>
      <c r="CN497" s="29"/>
      <c r="CO497" s="29"/>
      <c r="CP497" s="29"/>
      <c r="CQ497" s="29"/>
    </row>
    <row r="498" spans="1:95" s="29" customFormat="1" x14ac:dyDescent="0.2">
      <c r="A498" s="555"/>
      <c r="B498" s="438" t="s">
        <v>20</v>
      </c>
      <c r="C498" s="92"/>
      <c r="D498" s="92"/>
      <c r="E498" s="92"/>
      <c r="F498" s="92"/>
      <c r="G498" s="92"/>
      <c r="H498" s="92"/>
      <c r="I498" s="92"/>
      <c r="J498" s="92"/>
      <c r="K498" s="92"/>
      <c r="L498" s="92"/>
      <c r="M498" s="92"/>
      <c r="N498" s="92"/>
      <c r="O498" s="92"/>
      <c r="P498" s="92"/>
      <c r="Q498" s="92"/>
      <c r="R498" s="92"/>
      <c r="S498" s="92"/>
      <c r="T498" s="92"/>
      <c r="U498" s="92"/>
      <c r="V498" s="92"/>
      <c r="W498" s="92"/>
      <c r="X498" s="92"/>
      <c r="Y498" s="92"/>
      <c r="Z498" s="92"/>
      <c r="AA498" s="92"/>
      <c r="AB498" s="92"/>
      <c r="AC498" s="92"/>
      <c r="AD498" s="92"/>
    </row>
    <row r="499" spans="1:95" s="29" customFormat="1" x14ac:dyDescent="0.2">
      <c r="A499" s="555"/>
      <c r="B499" s="439" t="s">
        <v>21</v>
      </c>
      <c r="C499" s="86"/>
      <c r="D499" s="86"/>
      <c r="E499" s="86"/>
      <c r="F499" s="86"/>
      <c r="G499" s="86"/>
      <c r="H499" s="86"/>
      <c r="I499" s="86"/>
      <c r="J499" s="86"/>
      <c r="K499" s="86"/>
      <c r="L499" s="86"/>
      <c r="M499" s="86"/>
      <c r="N499" s="86"/>
      <c r="O499" s="86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  <c r="AA499" s="86"/>
      <c r="AB499" s="86"/>
      <c r="AC499" s="86"/>
      <c r="AD499" s="86"/>
    </row>
    <row r="500" spans="1:95" s="189" customFormat="1" ht="13.5" thickBot="1" x14ac:dyDescent="0.25">
      <c r="A500" s="555"/>
      <c r="B500" s="440" t="s">
        <v>28</v>
      </c>
      <c r="C500" s="187"/>
      <c r="D500" s="187"/>
      <c r="E500" s="187"/>
      <c r="F500" s="187"/>
      <c r="G500" s="187"/>
      <c r="H500" s="495"/>
      <c r="I500" s="495"/>
      <c r="J500" s="495"/>
      <c r="K500" s="187"/>
      <c r="L500" s="187"/>
      <c r="M500" s="187"/>
      <c r="N500" s="187"/>
      <c r="O500" s="187"/>
      <c r="P500" s="187"/>
      <c r="Q500" s="187"/>
      <c r="R500" s="187"/>
      <c r="S500" s="187"/>
      <c r="T500" s="495"/>
      <c r="U500" s="495"/>
      <c r="V500" s="495"/>
      <c r="W500" s="187"/>
      <c r="X500" s="187"/>
      <c r="Y500" s="187"/>
      <c r="Z500" s="187"/>
      <c r="AA500" s="187"/>
      <c r="AB500" s="187"/>
      <c r="AC500" s="187"/>
      <c r="AD500" s="187"/>
      <c r="AE500" s="330"/>
      <c r="AF500" s="330"/>
      <c r="AG500" s="330"/>
      <c r="AH500" s="330"/>
      <c r="AI500" s="330"/>
      <c r="AJ500" s="330"/>
      <c r="AK500" s="330"/>
      <c r="AL500" s="330"/>
      <c r="AM500" s="330"/>
      <c r="AN500" s="330"/>
      <c r="AO500" s="330"/>
      <c r="AP500" s="330"/>
      <c r="AQ500" s="330"/>
      <c r="AR500" s="330"/>
      <c r="AS500" s="330"/>
      <c r="AT500" s="330"/>
      <c r="AU500" s="330"/>
      <c r="AV500" s="330"/>
      <c r="AW500" s="330"/>
      <c r="AX500" s="330"/>
      <c r="AY500" s="330"/>
      <c r="AZ500" s="330"/>
      <c r="BA500" s="330"/>
      <c r="BB500" s="330"/>
      <c r="BC500" s="330"/>
      <c r="BD500" s="330"/>
      <c r="BE500" s="330"/>
      <c r="BF500" s="330"/>
      <c r="BG500" s="330"/>
      <c r="BH500" s="330"/>
      <c r="BI500" s="330"/>
      <c r="BJ500" s="330"/>
      <c r="BK500" s="330"/>
      <c r="BL500" s="330"/>
      <c r="BM500" s="330"/>
      <c r="BN500" s="330"/>
      <c r="BO500" s="489"/>
      <c r="BP500" s="489"/>
      <c r="BQ500" s="489"/>
      <c r="BR500" s="489"/>
      <c r="BS500" s="489"/>
      <c r="BT500" s="489"/>
      <c r="BU500" s="489"/>
      <c r="BV500" s="489"/>
      <c r="BW500" s="489"/>
      <c r="BX500" s="489"/>
      <c r="BY500" s="489"/>
      <c r="BZ500" s="489"/>
      <c r="CA500" s="489"/>
      <c r="CB500" s="489"/>
      <c r="CC500" s="489"/>
      <c r="CD500" s="489"/>
      <c r="CE500" s="489"/>
      <c r="CF500" s="489"/>
      <c r="CG500" s="489"/>
      <c r="CH500" s="489"/>
      <c r="CI500" s="489"/>
      <c r="CJ500" s="489"/>
      <c r="CK500" s="489"/>
      <c r="CL500" s="489"/>
      <c r="CM500" s="489"/>
      <c r="CN500" s="489"/>
      <c r="CO500" s="489"/>
      <c r="CP500" s="489"/>
      <c r="CQ500" s="489"/>
    </row>
    <row r="501" spans="1:95" s="8" customFormat="1" x14ac:dyDescent="0.2">
      <c r="A501" s="555"/>
      <c r="B501" s="441" t="s">
        <v>22</v>
      </c>
      <c r="C501" s="84"/>
      <c r="D501" s="84"/>
      <c r="E501" s="84"/>
      <c r="F501" s="84"/>
      <c r="G501" s="84"/>
      <c r="H501" s="494"/>
      <c r="I501" s="494"/>
      <c r="J501" s="494"/>
      <c r="K501" s="84"/>
      <c r="L501" s="84"/>
      <c r="M501" s="84"/>
      <c r="N501" s="84"/>
      <c r="O501" s="84"/>
      <c r="P501" s="84"/>
      <c r="Q501" s="84"/>
      <c r="R501" s="84"/>
      <c r="S501" s="84"/>
      <c r="T501" s="494"/>
      <c r="U501" s="494"/>
      <c r="V501" s="494"/>
      <c r="W501" s="84"/>
      <c r="X501" s="84"/>
      <c r="Y501" s="84"/>
      <c r="Z501" s="84"/>
      <c r="AA501" s="84"/>
      <c r="AB501" s="84"/>
      <c r="AC501" s="84"/>
      <c r="AD501" s="84"/>
      <c r="AE501" s="396"/>
      <c r="AF501" s="396"/>
      <c r="AG501" s="396"/>
      <c r="AH501" s="396"/>
      <c r="AI501" s="396"/>
      <c r="AJ501" s="396"/>
      <c r="AK501" s="396"/>
      <c r="AL501" s="396"/>
      <c r="AM501" s="396"/>
      <c r="AN501" s="396"/>
      <c r="AO501" s="396"/>
      <c r="AP501" s="396"/>
      <c r="AQ501" s="396"/>
      <c r="AR501" s="396"/>
      <c r="AS501" s="396"/>
      <c r="AT501" s="396"/>
      <c r="AU501" s="396"/>
      <c r="AV501" s="396"/>
      <c r="AW501" s="396"/>
      <c r="AX501" s="396"/>
      <c r="AY501" s="396"/>
      <c r="AZ501" s="396"/>
      <c r="BA501" s="396"/>
      <c r="BB501" s="396"/>
      <c r="BC501" s="396"/>
      <c r="BD501" s="396"/>
      <c r="BE501" s="396"/>
      <c r="BF501" s="396"/>
      <c r="BG501" s="396"/>
      <c r="BH501" s="396"/>
      <c r="BI501" s="396"/>
      <c r="BJ501" s="396"/>
      <c r="BK501" s="396"/>
      <c r="BL501" s="396"/>
      <c r="BM501" s="396"/>
      <c r="BN501" s="396"/>
      <c r="BO501" s="396"/>
      <c r="BP501" s="396"/>
      <c r="BQ501" s="396"/>
      <c r="BR501" s="396"/>
      <c r="BS501" s="396"/>
      <c r="BT501" s="396"/>
      <c r="BU501" s="396"/>
      <c r="BV501" s="396"/>
      <c r="BW501" s="396"/>
      <c r="BX501" s="396"/>
      <c r="BY501" s="396"/>
      <c r="BZ501" s="396"/>
      <c r="CA501" s="396"/>
      <c r="CB501" s="396"/>
      <c r="CC501" s="396"/>
      <c r="CD501" s="396"/>
      <c r="CE501" s="396"/>
      <c r="CF501" s="396"/>
      <c r="CG501" s="396"/>
      <c r="CH501" s="396"/>
      <c r="CI501" s="396"/>
      <c r="CJ501" s="396"/>
      <c r="CK501" s="396"/>
      <c r="CL501" s="396"/>
      <c r="CM501" s="396"/>
      <c r="CN501" s="396"/>
      <c r="CO501" s="396"/>
      <c r="CP501" s="396"/>
      <c r="CQ501" s="396"/>
    </row>
    <row r="502" spans="1:95" s="5" customFormat="1" x14ac:dyDescent="0.2">
      <c r="A502" s="555"/>
      <c r="B502" s="442" t="s">
        <v>73</v>
      </c>
      <c r="C502" s="30"/>
      <c r="D502" s="30"/>
      <c r="E502" s="174"/>
      <c r="F502" s="174"/>
      <c r="G502" s="174"/>
      <c r="H502" s="380"/>
      <c r="I502" s="380"/>
      <c r="J502" s="380"/>
      <c r="K502" s="174"/>
      <c r="L502" s="174"/>
      <c r="M502" s="174"/>
      <c r="N502" s="174"/>
      <c r="O502" s="174"/>
      <c r="P502" s="174"/>
      <c r="Q502" s="174"/>
      <c r="R502" s="174"/>
      <c r="S502" s="174"/>
      <c r="T502" s="380"/>
      <c r="U502" s="380"/>
      <c r="V502" s="380"/>
      <c r="W502" s="174"/>
      <c r="X502" s="174"/>
      <c r="Y502" s="174"/>
      <c r="Z502" s="174"/>
      <c r="AA502" s="174"/>
      <c r="AB502" s="174"/>
      <c r="AC502" s="174"/>
      <c r="AD502" s="174"/>
      <c r="AE502" s="43"/>
      <c r="AF502" s="43"/>
      <c r="AG502" s="43"/>
      <c r="AH502" s="43"/>
      <c r="AI502" s="43"/>
      <c r="AJ502" s="43"/>
      <c r="AK502" s="43"/>
      <c r="AL502" s="43"/>
      <c r="AM502" s="43"/>
      <c r="AN502" s="43"/>
      <c r="AO502" s="43"/>
      <c r="AP502" s="43"/>
      <c r="AQ502" s="43"/>
      <c r="AR502" s="43"/>
      <c r="AS502" s="43"/>
      <c r="AT502" s="43"/>
      <c r="AU502" s="43"/>
      <c r="AV502" s="43"/>
      <c r="AW502" s="43"/>
      <c r="AX502" s="43"/>
      <c r="AY502" s="43"/>
      <c r="AZ502" s="43"/>
      <c r="BA502" s="43"/>
      <c r="BB502" s="43"/>
      <c r="BC502" s="43"/>
      <c r="BD502" s="43"/>
      <c r="BE502" s="43"/>
      <c r="BF502" s="43"/>
      <c r="BG502" s="43"/>
      <c r="BH502" s="43"/>
      <c r="BI502" s="43"/>
      <c r="BJ502" s="43"/>
      <c r="BK502" s="43"/>
      <c r="BL502" s="43"/>
      <c r="BM502" s="43"/>
      <c r="BN502" s="43"/>
      <c r="BO502" s="43"/>
      <c r="BP502" s="43"/>
      <c r="BQ502" s="43"/>
      <c r="BR502" s="43"/>
      <c r="BS502" s="43"/>
      <c r="BT502" s="43"/>
      <c r="BU502" s="43"/>
      <c r="BV502" s="43"/>
      <c r="BW502" s="43"/>
      <c r="BX502" s="43"/>
      <c r="BY502" s="43"/>
      <c r="BZ502" s="43"/>
      <c r="CA502" s="43"/>
      <c r="CB502" s="43"/>
      <c r="CC502" s="43"/>
      <c r="CD502" s="43"/>
      <c r="CE502" s="43"/>
      <c r="CF502" s="43"/>
      <c r="CG502" s="43"/>
      <c r="CH502" s="43"/>
      <c r="CI502" s="43"/>
      <c r="CJ502" s="43"/>
      <c r="CK502" s="43"/>
      <c r="CL502" s="43"/>
      <c r="CM502" s="43"/>
      <c r="CN502" s="43"/>
      <c r="CO502" s="43"/>
      <c r="CP502" s="43"/>
      <c r="CQ502" s="43"/>
    </row>
    <row r="503" spans="1:95" s="173" customFormat="1" ht="4.5" customHeight="1" x14ac:dyDescent="0.2">
      <c r="A503" s="555"/>
      <c r="B503" s="443"/>
      <c r="C503" s="172"/>
      <c r="D503" s="172"/>
      <c r="E503" s="172"/>
      <c r="F503" s="172"/>
      <c r="G503" s="172"/>
      <c r="K503" s="172"/>
      <c r="L503" s="172"/>
      <c r="M503" s="172"/>
      <c r="N503" s="172"/>
      <c r="O503" s="172"/>
      <c r="P503" s="172"/>
      <c r="Q503" s="172"/>
      <c r="R503" s="172"/>
      <c r="S503" s="172"/>
      <c r="W503" s="172"/>
      <c r="X503" s="172"/>
      <c r="Y503" s="172"/>
      <c r="Z503" s="172"/>
      <c r="AA503" s="172"/>
      <c r="AB503" s="172"/>
      <c r="AC503" s="172"/>
      <c r="AD503" s="172"/>
      <c r="AE503" s="397"/>
      <c r="AF503" s="397"/>
      <c r="AG503" s="397"/>
      <c r="AH503" s="397"/>
      <c r="AI503" s="397"/>
      <c r="AJ503" s="397"/>
      <c r="AK503" s="397"/>
      <c r="AL503" s="397"/>
      <c r="AM503" s="397"/>
      <c r="AN503" s="397"/>
      <c r="AO503" s="397"/>
      <c r="AP503" s="397"/>
      <c r="AQ503" s="397"/>
      <c r="AR503" s="397"/>
      <c r="AS503" s="397"/>
      <c r="AT503" s="397"/>
      <c r="AU503" s="397"/>
      <c r="AV503" s="397"/>
      <c r="AW503" s="397"/>
      <c r="AX503" s="397"/>
      <c r="AY503" s="397"/>
      <c r="AZ503" s="397"/>
      <c r="BA503" s="397"/>
      <c r="BB503" s="397"/>
      <c r="BC503" s="397"/>
      <c r="BD503" s="397"/>
      <c r="BE503" s="397"/>
      <c r="BF503" s="397"/>
      <c r="BG503" s="397"/>
      <c r="BH503" s="397"/>
      <c r="BI503" s="397"/>
      <c r="BJ503" s="397"/>
      <c r="BK503" s="397"/>
      <c r="BL503" s="397"/>
      <c r="BM503" s="397"/>
      <c r="BN503" s="397"/>
      <c r="BO503" s="397"/>
      <c r="BP503" s="397"/>
      <c r="BQ503" s="397"/>
      <c r="BR503" s="397"/>
      <c r="BS503" s="397"/>
      <c r="BT503" s="397"/>
      <c r="BU503" s="397"/>
      <c r="BV503" s="397"/>
      <c r="BW503" s="397"/>
      <c r="BX503" s="397"/>
      <c r="BY503" s="397"/>
      <c r="BZ503" s="397"/>
      <c r="CA503" s="397"/>
      <c r="CB503" s="397"/>
      <c r="CC503" s="397"/>
      <c r="CD503" s="397"/>
      <c r="CE503" s="397"/>
      <c r="CF503" s="397"/>
      <c r="CG503" s="397"/>
      <c r="CH503" s="397"/>
      <c r="CI503" s="397"/>
      <c r="CJ503" s="397"/>
      <c r="CK503" s="397"/>
      <c r="CL503" s="397"/>
      <c r="CM503" s="397"/>
      <c r="CN503" s="397"/>
      <c r="CO503" s="397"/>
      <c r="CP503" s="397"/>
      <c r="CQ503" s="397"/>
    </row>
    <row r="504" spans="1:95" s="177" customFormat="1" x14ac:dyDescent="0.2">
      <c r="A504" s="555"/>
      <c r="B504" s="444" t="s">
        <v>74</v>
      </c>
      <c r="C504" s="176">
        <v>42.37</v>
      </c>
      <c r="D504" s="176">
        <v>42.37</v>
      </c>
      <c r="E504" s="176">
        <v>42.37</v>
      </c>
      <c r="F504" s="176">
        <f>F673</f>
        <v>0</v>
      </c>
      <c r="G504" s="176">
        <f>G673</f>
        <v>0</v>
      </c>
      <c r="H504" s="176">
        <f>H673</f>
        <v>0</v>
      </c>
      <c r="I504" s="176">
        <f>I673</f>
        <v>0</v>
      </c>
      <c r="J504" s="176">
        <f>J673</f>
        <v>0</v>
      </c>
      <c r="K504" s="176"/>
      <c r="L504" s="176"/>
      <c r="M504" s="176"/>
      <c r="N504" s="176"/>
      <c r="O504" s="176"/>
      <c r="P504" s="176"/>
      <c r="Q504" s="176"/>
      <c r="R504" s="176"/>
      <c r="S504" s="176"/>
      <c r="T504" s="176"/>
      <c r="U504" s="176"/>
      <c r="V504" s="176"/>
      <c r="W504" s="176"/>
      <c r="X504" s="176"/>
      <c r="Y504" s="176"/>
      <c r="Z504" s="176"/>
      <c r="AA504" s="176"/>
      <c r="AB504" s="176"/>
      <c r="AC504" s="176"/>
      <c r="AD504" s="176"/>
      <c r="AE504" s="398"/>
      <c r="AF504" s="398"/>
      <c r="AG504" s="398"/>
      <c r="AH504" s="398"/>
      <c r="AI504" s="398"/>
      <c r="AJ504" s="398"/>
      <c r="AK504" s="398"/>
      <c r="AL504" s="398"/>
      <c r="AM504" s="398"/>
      <c r="AN504" s="398"/>
      <c r="AO504" s="398"/>
      <c r="AP504" s="398"/>
      <c r="AQ504" s="398"/>
      <c r="AR504" s="398"/>
      <c r="AS504" s="398"/>
      <c r="AT504" s="398"/>
      <c r="AU504" s="398"/>
      <c r="AV504" s="398"/>
      <c r="AW504" s="398"/>
      <c r="AX504" s="398"/>
      <c r="AY504" s="398"/>
      <c r="AZ504" s="398"/>
      <c r="BA504" s="398"/>
      <c r="BB504" s="398"/>
      <c r="BC504" s="398"/>
      <c r="BD504" s="398"/>
      <c r="BE504" s="398"/>
      <c r="BF504" s="398"/>
      <c r="BG504" s="398"/>
      <c r="BH504" s="398"/>
      <c r="BI504" s="398"/>
      <c r="BJ504" s="398"/>
      <c r="BK504" s="398"/>
      <c r="BL504" s="398"/>
      <c r="BM504" s="398"/>
      <c r="BN504" s="398"/>
      <c r="BO504" s="398"/>
      <c r="BP504" s="398"/>
      <c r="BQ504" s="398"/>
      <c r="BR504" s="398"/>
      <c r="BS504" s="398"/>
      <c r="BT504" s="398"/>
      <c r="BU504" s="398"/>
      <c r="BV504" s="398"/>
      <c r="BW504" s="398"/>
      <c r="BX504" s="398"/>
      <c r="BY504" s="398"/>
      <c r="BZ504" s="398"/>
      <c r="CA504" s="398"/>
      <c r="CB504" s="398"/>
      <c r="CC504" s="398"/>
      <c r="CD504" s="398"/>
      <c r="CE504" s="398"/>
      <c r="CF504" s="398"/>
      <c r="CG504" s="398"/>
      <c r="CH504" s="398"/>
      <c r="CI504" s="398"/>
      <c r="CJ504" s="398"/>
      <c r="CK504" s="398"/>
      <c r="CL504" s="398"/>
      <c r="CM504" s="398"/>
      <c r="CN504" s="398"/>
      <c r="CO504" s="398"/>
      <c r="CP504" s="398"/>
      <c r="CQ504" s="398"/>
    </row>
    <row r="505" spans="1:95" s="185" customFormat="1" x14ac:dyDescent="0.2">
      <c r="A505" s="555"/>
      <c r="B505" s="445" t="s">
        <v>75</v>
      </c>
      <c r="C505" s="4">
        <f t="shared" ref="C505:J505" si="125">C502*C504</f>
        <v>0</v>
      </c>
      <c r="D505" s="4">
        <f t="shared" si="125"/>
        <v>0</v>
      </c>
      <c r="E505" s="4">
        <f t="shared" si="125"/>
        <v>0</v>
      </c>
      <c r="F505" s="4">
        <f t="shared" si="125"/>
        <v>0</v>
      </c>
      <c r="G505" s="4">
        <f t="shared" si="125"/>
        <v>0</v>
      </c>
      <c r="H505" s="4">
        <f t="shared" si="125"/>
        <v>0</v>
      </c>
      <c r="I505" s="4">
        <f t="shared" si="125"/>
        <v>0</v>
      </c>
      <c r="J505" s="4">
        <f t="shared" si="125"/>
        <v>0</v>
      </c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3"/>
      <c r="AF505" s="43"/>
      <c r="AG505" s="43"/>
      <c r="AH505" s="43"/>
      <c r="AI505" s="43"/>
      <c r="AJ505" s="43"/>
      <c r="AK505" s="43"/>
      <c r="AL505" s="43"/>
      <c r="AM505" s="43"/>
      <c r="AN505" s="43"/>
      <c r="AO505" s="43"/>
      <c r="AP505" s="43"/>
      <c r="AQ505" s="43"/>
      <c r="AR505" s="43"/>
      <c r="AS505" s="43"/>
      <c r="AT505" s="43"/>
      <c r="AU505" s="43"/>
      <c r="AV505" s="43"/>
      <c r="AW505" s="43"/>
      <c r="AX505" s="43"/>
      <c r="AY505" s="43"/>
      <c r="AZ505" s="43"/>
      <c r="BA505" s="43"/>
      <c r="BB505" s="43"/>
      <c r="BC505" s="43"/>
      <c r="BD505" s="43"/>
      <c r="BE505" s="43"/>
      <c r="BF505" s="43"/>
      <c r="BG505" s="43"/>
      <c r="BH505" s="43"/>
      <c r="BI505" s="43"/>
      <c r="BJ505" s="43"/>
      <c r="BK505" s="43"/>
      <c r="BL505" s="43"/>
      <c r="BM505" s="43"/>
      <c r="BN505" s="43"/>
      <c r="BO505" s="43"/>
      <c r="BP505" s="43"/>
      <c r="BQ505" s="43"/>
      <c r="BR505" s="43"/>
      <c r="BS505" s="43"/>
      <c r="BT505" s="43"/>
      <c r="BU505" s="43"/>
      <c r="BV505" s="43"/>
      <c r="BW505" s="43"/>
      <c r="BX505" s="43"/>
      <c r="BY505" s="43"/>
      <c r="BZ505" s="43"/>
      <c r="CA505" s="43"/>
      <c r="CB505" s="43"/>
      <c r="CC505" s="43"/>
      <c r="CD505" s="43"/>
      <c r="CE505" s="43"/>
      <c r="CF505" s="43"/>
      <c r="CG505" s="43"/>
      <c r="CH505" s="43"/>
      <c r="CI505" s="43"/>
      <c r="CJ505" s="43"/>
      <c r="CK505" s="43"/>
      <c r="CL505" s="43"/>
      <c r="CM505" s="43"/>
      <c r="CN505" s="43"/>
      <c r="CO505" s="43"/>
      <c r="CP505" s="43"/>
      <c r="CQ505" s="43"/>
    </row>
    <row r="506" spans="1:95" s="31" customFormat="1" x14ac:dyDescent="0.2">
      <c r="A506" s="555"/>
      <c r="B506" s="446" t="s">
        <v>24</v>
      </c>
      <c r="C506" s="182">
        <v>2.71</v>
      </c>
      <c r="D506" s="182">
        <v>2.71</v>
      </c>
      <c r="E506" s="182">
        <v>2.71</v>
      </c>
      <c r="F506" s="182">
        <f>F675</f>
        <v>0</v>
      </c>
      <c r="G506" s="182">
        <f>G675</f>
        <v>0</v>
      </c>
      <c r="H506" s="182">
        <f>H675</f>
        <v>0</v>
      </c>
      <c r="I506" s="182">
        <f>I675</f>
        <v>0</v>
      </c>
      <c r="J506" s="182">
        <f>J675</f>
        <v>0</v>
      </c>
      <c r="K506" s="182"/>
      <c r="L506" s="182"/>
      <c r="M506" s="182"/>
      <c r="N506" s="182"/>
      <c r="O506" s="182"/>
      <c r="P506" s="182"/>
      <c r="Q506" s="182"/>
      <c r="R506" s="182"/>
      <c r="S506" s="182"/>
      <c r="T506" s="182"/>
      <c r="U506" s="182"/>
      <c r="V506" s="182"/>
      <c r="W506" s="182"/>
      <c r="X506" s="182"/>
      <c r="Y506" s="182"/>
      <c r="Z506" s="182"/>
      <c r="AA506" s="182"/>
      <c r="AB506" s="182"/>
      <c r="AC506" s="182"/>
      <c r="AD506" s="182"/>
    </row>
    <row r="507" spans="1:95" s="180" customFormat="1" x14ac:dyDescent="0.2">
      <c r="A507" s="555"/>
      <c r="B507" s="447" t="s">
        <v>25</v>
      </c>
      <c r="C507" s="179">
        <f t="shared" ref="C507:J507" si="126">C506*C488</f>
        <v>0</v>
      </c>
      <c r="D507" s="179">
        <f t="shared" si="126"/>
        <v>0</v>
      </c>
      <c r="E507" s="179">
        <f t="shared" si="126"/>
        <v>0</v>
      </c>
      <c r="F507" s="179">
        <f t="shared" si="126"/>
        <v>0</v>
      </c>
      <c r="G507" s="179">
        <f t="shared" si="126"/>
        <v>0</v>
      </c>
      <c r="H507" s="179">
        <f t="shared" si="126"/>
        <v>0</v>
      </c>
      <c r="I507" s="179">
        <f t="shared" si="126"/>
        <v>0</v>
      </c>
      <c r="J507" s="179">
        <f t="shared" si="126"/>
        <v>0</v>
      </c>
      <c r="K507" s="179"/>
      <c r="L507" s="179"/>
      <c r="M507" s="179"/>
      <c r="N507" s="179"/>
      <c r="O507" s="179"/>
      <c r="P507" s="179"/>
      <c r="Q507" s="179"/>
      <c r="R507" s="179"/>
      <c r="S507" s="179"/>
      <c r="T507" s="179"/>
      <c r="U507" s="179"/>
      <c r="V507" s="179"/>
      <c r="W507" s="179"/>
      <c r="X507" s="179"/>
      <c r="Y507" s="179"/>
      <c r="Z507" s="179"/>
      <c r="AA507" s="179"/>
      <c r="AB507" s="179"/>
      <c r="AC507" s="179"/>
      <c r="AD507" s="179"/>
    </row>
    <row r="508" spans="1:95" s="31" customFormat="1" x14ac:dyDescent="0.2">
      <c r="A508" s="555"/>
      <c r="B508" s="448" t="s">
        <v>7</v>
      </c>
      <c r="C508" s="3">
        <v>5.44</v>
      </c>
      <c r="D508" s="3">
        <v>5.44</v>
      </c>
      <c r="E508" s="3">
        <v>5.44</v>
      </c>
      <c r="F508" s="3">
        <f>F677</f>
        <v>0</v>
      </c>
      <c r="G508" s="3">
        <f>G677</f>
        <v>0</v>
      </c>
      <c r="H508" s="3">
        <f>H677</f>
        <v>0</v>
      </c>
      <c r="I508" s="3">
        <f>I677</f>
        <v>0</v>
      </c>
      <c r="J508" s="3">
        <f>J677</f>
        <v>0</v>
      </c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 spans="1:95" s="180" customFormat="1" x14ac:dyDescent="0.2">
      <c r="A509" s="555"/>
      <c r="B509" s="447" t="s">
        <v>10</v>
      </c>
      <c r="C509" s="179">
        <f t="shared" ref="C509:J509" si="127">C508*C488</f>
        <v>0</v>
      </c>
      <c r="D509" s="179">
        <f t="shared" si="127"/>
        <v>0</v>
      </c>
      <c r="E509" s="179">
        <f t="shared" si="127"/>
        <v>0</v>
      </c>
      <c r="F509" s="179">
        <f t="shared" si="127"/>
        <v>0</v>
      </c>
      <c r="G509" s="179">
        <f t="shared" si="127"/>
        <v>0</v>
      </c>
      <c r="H509" s="179">
        <f t="shared" si="127"/>
        <v>0</v>
      </c>
      <c r="I509" s="179">
        <f t="shared" si="127"/>
        <v>0</v>
      </c>
      <c r="J509" s="179">
        <f t="shared" si="127"/>
        <v>0</v>
      </c>
      <c r="K509" s="179"/>
      <c r="L509" s="179"/>
      <c r="M509" s="179"/>
      <c r="N509" s="179"/>
      <c r="O509" s="179"/>
      <c r="P509" s="179"/>
      <c r="Q509" s="179"/>
      <c r="R509" s="179"/>
      <c r="S509" s="179"/>
      <c r="T509" s="179"/>
      <c r="U509" s="179"/>
      <c r="V509" s="179"/>
      <c r="W509" s="179"/>
      <c r="X509" s="179"/>
      <c r="Y509" s="179"/>
      <c r="Z509" s="179"/>
      <c r="AA509" s="179"/>
      <c r="AB509" s="179"/>
      <c r="AC509" s="179"/>
      <c r="AD509" s="179"/>
    </row>
    <row r="510" spans="1:95" s="31" customFormat="1" x14ac:dyDescent="0.2">
      <c r="A510" s="555"/>
      <c r="B510" s="448" t="s">
        <v>8</v>
      </c>
      <c r="C510" s="3">
        <v>10.31</v>
      </c>
      <c r="D510" s="3">
        <v>10.31</v>
      </c>
      <c r="E510" s="3">
        <v>10.31</v>
      </c>
      <c r="F510" s="3">
        <f>F679</f>
        <v>0</v>
      </c>
      <c r="G510" s="3">
        <f>G679</f>
        <v>0</v>
      </c>
      <c r="H510" s="3">
        <f>H679</f>
        <v>0</v>
      </c>
      <c r="I510" s="3">
        <f>I679</f>
        <v>0</v>
      </c>
      <c r="J510" s="3">
        <f>J679</f>
        <v>0</v>
      </c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 spans="1:95" s="180" customFormat="1" x14ac:dyDescent="0.2">
      <c r="A511" s="555"/>
      <c r="B511" s="447" t="s">
        <v>2</v>
      </c>
      <c r="C511" s="179">
        <f t="shared" ref="C511:I511" si="128">C510*MAX(C494:C495)</f>
        <v>0</v>
      </c>
      <c r="D511" s="179">
        <f t="shared" si="128"/>
        <v>0</v>
      </c>
      <c r="E511" s="179">
        <f t="shared" si="128"/>
        <v>0</v>
      </c>
      <c r="F511" s="179">
        <f t="shared" si="128"/>
        <v>0</v>
      </c>
      <c r="G511" s="179">
        <f t="shared" si="128"/>
        <v>0</v>
      </c>
      <c r="H511" s="179">
        <f t="shared" si="128"/>
        <v>0</v>
      </c>
      <c r="I511" s="179">
        <f t="shared" si="128"/>
        <v>0</v>
      </c>
      <c r="J511" s="179">
        <f>J510*MAX(J494:J495)</f>
        <v>0</v>
      </c>
      <c r="K511" s="179"/>
      <c r="L511" s="179"/>
      <c r="M511" s="179"/>
      <c r="N511" s="179"/>
      <c r="O511" s="179"/>
      <c r="P511" s="179"/>
      <c r="Q511" s="179"/>
      <c r="R511" s="179"/>
      <c r="S511" s="179"/>
      <c r="T511" s="179"/>
      <c r="U511" s="179"/>
      <c r="V511" s="179"/>
      <c r="W511" s="179"/>
      <c r="X511" s="179"/>
      <c r="Y511" s="179"/>
      <c r="Z511" s="179"/>
      <c r="AA511" s="179"/>
      <c r="AB511" s="179"/>
      <c r="AC511" s="179"/>
      <c r="AD511" s="179"/>
    </row>
    <row r="512" spans="1:95" s="1" customFormat="1" x14ac:dyDescent="0.2">
      <c r="A512" s="555"/>
      <c r="B512" s="537" t="s">
        <v>163</v>
      </c>
      <c r="C512" s="525"/>
    </row>
    <row r="513" spans="1:95" s="1" customFormat="1" x14ac:dyDescent="0.2">
      <c r="A513" s="555"/>
      <c r="B513" s="537" t="s">
        <v>164</v>
      </c>
      <c r="C513" s="525"/>
    </row>
    <row r="514" spans="1:95" s="1" customFormat="1" x14ac:dyDescent="0.2">
      <c r="A514" s="555"/>
      <c r="B514" s="537" t="s">
        <v>166</v>
      </c>
      <c r="C514" s="525"/>
      <c r="J514" s="1">
        <v>10.07</v>
      </c>
    </row>
    <row r="515" spans="1:95" s="211" customFormat="1" ht="13.5" thickBot="1" x14ac:dyDescent="0.25">
      <c r="A515" s="555"/>
      <c r="B515" s="538" t="s">
        <v>165</v>
      </c>
      <c r="C515" s="526"/>
      <c r="D515" s="210"/>
      <c r="E515" s="210"/>
      <c r="F515" s="210"/>
      <c r="G515" s="210"/>
      <c r="H515" s="210"/>
      <c r="I515" s="210"/>
      <c r="J515" s="210">
        <f>J512*J513*J514</f>
        <v>0</v>
      </c>
      <c r="K515" s="210"/>
      <c r="L515" s="210"/>
      <c r="M515" s="210"/>
      <c r="N515" s="210"/>
      <c r="O515" s="210"/>
      <c r="P515" s="210"/>
      <c r="Q515" s="210"/>
      <c r="R515" s="210"/>
      <c r="S515" s="210"/>
      <c r="T515" s="210"/>
      <c r="U515" s="210"/>
      <c r="V515" s="210"/>
      <c r="W515" s="210"/>
      <c r="X515" s="210"/>
      <c r="Y515" s="210"/>
      <c r="Z515" s="210"/>
      <c r="AA515" s="210"/>
      <c r="AB515" s="210"/>
      <c r="AC515" s="210"/>
      <c r="AD515" s="210"/>
    </row>
    <row r="516" spans="1:95" s="31" customFormat="1" x14ac:dyDescent="0.2">
      <c r="A516" s="555"/>
      <c r="B516" s="446" t="s">
        <v>29</v>
      </c>
      <c r="C516" s="115">
        <v>0.13789999999999999</v>
      </c>
      <c r="D516" s="115">
        <v>0.13789999999999999</v>
      </c>
      <c r="E516" s="115">
        <v>0.13789999999999999</v>
      </c>
      <c r="F516" s="115" t="e">
        <f>F685</f>
        <v>#REF!</v>
      </c>
      <c r="G516" s="115" t="e">
        <f>G685</f>
        <v>#REF!</v>
      </c>
      <c r="H516" s="66"/>
      <c r="I516" s="66"/>
      <c r="J516" s="66"/>
      <c r="K516" s="115"/>
      <c r="L516" s="115"/>
      <c r="M516" s="115"/>
      <c r="N516" s="115"/>
      <c r="O516" s="115"/>
      <c r="P516" s="115"/>
      <c r="Q516" s="115"/>
      <c r="R516" s="115"/>
      <c r="S516" s="115"/>
      <c r="T516" s="66"/>
      <c r="U516" s="66"/>
      <c r="V516" s="66"/>
      <c r="W516" s="115"/>
      <c r="X516" s="115"/>
      <c r="Y516" s="115"/>
      <c r="Z516" s="115"/>
      <c r="AA516" s="115"/>
      <c r="AB516" s="115"/>
      <c r="AC516" s="115"/>
      <c r="AD516" s="115"/>
    </row>
    <row r="517" spans="1:95" s="34" customFormat="1" x14ac:dyDescent="0.2">
      <c r="A517" s="555"/>
      <c r="B517" s="449" t="s">
        <v>60</v>
      </c>
      <c r="C517" s="14">
        <f>C516*C489</f>
        <v>0</v>
      </c>
      <c r="D517" s="14">
        <f>D516*D489</f>
        <v>0</v>
      </c>
      <c r="E517" s="14">
        <f>E516*E489</f>
        <v>0</v>
      </c>
      <c r="F517" s="14" t="e">
        <f>F516*F489</f>
        <v>#REF!</v>
      </c>
      <c r="G517" s="14" t="e">
        <f>G516*G489</f>
        <v>#REF!</v>
      </c>
      <c r="H517" s="119"/>
      <c r="I517" s="119"/>
      <c r="J517" s="119"/>
      <c r="K517" s="14"/>
      <c r="L517" s="14"/>
      <c r="M517" s="14"/>
      <c r="N517" s="14"/>
      <c r="O517" s="14"/>
      <c r="P517" s="14"/>
      <c r="Q517" s="14"/>
      <c r="R517" s="14"/>
      <c r="S517" s="14"/>
      <c r="T517" s="119"/>
      <c r="U517" s="119"/>
      <c r="V517" s="119"/>
      <c r="W517" s="14"/>
      <c r="X517" s="14"/>
      <c r="Y517" s="14"/>
      <c r="Z517" s="14"/>
      <c r="AA517" s="14"/>
      <c r="AB517" s="14"/>
      <c r="AC517" s="14"/>
      <c r="AD517" s="14"/>
    </row>
    <row r="518" spans="1:95" s="31" customFormat="1" x14ac:dyDescent="0.2">
      <c r="A518" s="555"/>
      <c r="B518" s="448" t="s">
        <v>30</v>
      </c>
      <c r="C518" s="117"/>
      <c r="D518" s="117"/>
      <c r="E518" s="117"/>
      <c r="F518" s="117"/>
      <c r="G518" s="117"/>
      <c r="H518" s="115">
        <v>0.19769999999999999</v>
      </c>
      <c r="I518" s="115">
        <v>0.19769999999999999</v>
      </c>
      <c r="J518" s="115">
        <v>0.19769999999999999</v>
      </c>
      <c r="K518" s="117"/>
      <c r="L518" s="117"/>
      <c r="M518" s="117"/>
      <c r="N518" s="117"/>
      <c r="O518" s="117"/>
      <c r="P518" s="117"/>
      <c r="Q518" s="117"/>
      <c r="R518" s="117"/>
      <c r="S518" s="117"/>
      <c r="T518" s="115"/>
      <c r="U518" s="115"/>
      <c r="V518" s="115"/>
      <c r="W518" s="117"/>
      <c r="X518" s="117"/>
      <c r="Y518" s="117"/>
      <c r="Z518" s="117"/>
      <c r="AA518" s="117"/>
      <c r="AB518" s="117"/>
      <c r="AC518" s="117"/>
      <c r="AD518" s="117"/>
    </row>
    <row r="519" spans="1:95" s="35" customFormat="1" x14ac:dyDescent="0.2">
      <c r="A519" s="555"/>
      <c r="B519" s="450" t="s">
        <v>61</v>
      </c>
      <c r="C519" s="118"/>
      <c r="D519" s="118"/>
      <c r="E519" s="118"/>
      <c r="F519" s="118"/>
      <c r="G519" s="118"/>
      <c r="H519" s="33">
        <f>H518*H489</f>
        <v>0</v>
      </c>
      <c r="I519" s="33">
        <f>I518*I489</f>
        <v>0</v>
      </c>
      <c r="J519" s="33">
        <f>J518*J489</f>
        <v>0</v>
      </c>
      <c r="K519" s="118"/>
      <c r="L519" s="118"/>
      <c r="M519" s="118"/>
      <c r="N519" s="118"/>
      <c r="O519" s="118"/>
      <c r="P519" s="118"/>
      <c r="Q519" s="118"/>
      <c r="R519" s="118"/>
      <c r="S519" s="118"/>
      <c r="T519" s="33"/>
      <c r="U519" s="33"/>
      <c r="V519" s="33"/>
      <c r="W519" s="118"/>
      <c r="X519" s="118"/>
      <c r="Y519" s="118"/>
      <c r="Z519" s="118"/>
      <c r="AA519" s="118"/>
      <c r="AB519" s="118"/>
      <c r="AC519" s="118"/>
      <c r="AD519" s="118"/>
    </row>
    <row r="520" spans="1:95" s="31" customFormat="1" x14ac:dyDescent="0.2">
      <c r="A520" s="555"/>
      <c r="B520" s="448" t="s">
        <v>31</v>
      </c>
      <c r="C520" s="115">
        <v>0.32190000000000002</v>
      </c>
      <c r="D520" s="115">
        <v>0.32190000000000002</v>
      </c>
      <c r="E520" s="115">
        <v>0.32190000000000002</v>
      </c>
      <c r="F520" s="115">
        <f>F689</f>
        <v>0</v>
      </c>
      <c r="G520" s="115">
        <f>G689</f>
        <v>0</v>
      </c>
      <c r="H520" s="120"/>
      <c r="I520" s="120"/>
      <c r="J520" s="120"/>
      <c r="K520" s="115"/>
      <c r="L520" s="115"/>
      <c r="M520" s="115"/>
      <c r="N520" s="115"/>
      <c r="O520" s="115"/>
      <c r="P520" s="115"/>
      <c r="Q520" s="115"/>
      <c r="R520" s="115"/>
      <c r="S520" s="115"/>
      <c r="T520" s="120"/>
      <c r="U520" s="120"/>
      <c r="V520" s="120"/>
      <c r="W520" s="115"/>
      <c r="X520" s="115"/>
      <c r="Y520" s="115"/>
      <c r="Z520" s="115"/>
      <c r="AA520" s="115"/>
      <c r="AB520" s="115"/>
      <c r="AC520" s="115"/>
      <c r="AD520" s="115"/>
    </row>
    <row r="521" spans="1:95" s="34" customFormat="1" x14ac:dyDescent="0.2">
      <c r="A521" s="555"/>
      <c r="B521" s="449" t="s">
        <v>62</v>
      </c>
      <c r="C521" s="14">
        <f>C520*C491</f>
        <v>0</v>
      </c>
      <c r="D521" s="14">
        <f>D520*D491</f>
        <v>0</v>
      </c>
      <c r="E521" s="14">
        <f>E520*E491</f>
        <v>0</v>
      </c>
      <c r="F521" s="14">
        <f>F520*F491</f>
        <v>0</v>
      </c>
      <c r="G521" s="14">
        <f>G520*G491</f>
        <v>0</v>
      </c>
      <c r="H521" s="119"/>
      <c r="I521" s="119"/>
      <c r="J521" s="119"/>
      <c r="K521" s="14"/>
      <c r="L521" s="14"/>
      <c r="M521" s="14"/>
      <c r="N521" s="14"/>
      <c r="O521" s="14"/>
      <c r="P521" s="14"/>
      <c r="Q521" s="14"/>
      <c r="R521" s="14"/>
      <c r="S521" s="14"/>
      <c r="T521" s="119"/>
      <c r="U521" s="119"/>
      <c r="V521" s="119"/>
      <c r="W521" s="14"/>
      <c r="X521" s="14"/>
      <c r="Y521" s="14"/>
      <c r="Z521" s="14"/>
      <c r="AA521" s="14"/>
      <c r="AB521" s="14"/>
      <c r="AC521" s="14"/>
      <c r="AD521" s="14"/>
    </row>
    <row r="522" spans="1:95" s="31" customFormat="1" x14ac:dyDescent="0.2">
      <c r="A522" s="555"/>
      <c r="B522" s="448" t="s">
        <v>32</v>
      </c>
      <c r="C522" s="117"/>
      <c r="D522" s="117"/>
      <c r="E522" s="117"/>
      <c r="F522" s="117"/>
      <c r="G522" s="117"/>
      <c r="H522" s="1">
        <v>1.4238</v>
      </c>
      <c r="I522" s="1">
        <v>1.4238</v>
      </c>
      <c r="J522" s="1">
        <v>1.4238</v>
      </c>
      <c r="K522" s="117"/>
      <c r="L522" s="117"/>
      <c r="M522" s="117"/>
      <c r="N522" s="117"/>
      <c r="O522" s="117"/>
      <c r="P522" s="117"/>
      <c r="Q522" s="117"/>
      <c r="R522" s="117"/>
      <c r="S522" s="117"/>
      <c r="T522" s="1"/>
      <c r="U522" s="1"/>
      <c r="V522" s="1"/>
      <c r="W522" s="117"/>
      <c r="X522" s="117"/>
      <c r="Y522" s="117"/>
      <c r="Z522" s="117"/>
      <c r="AA522" s="117"/>
      <c r="AB522" s="117"/>
      <c r="AC522" s="117"/>
      <c r="AD522" s="117"/>
    </row>
    <row r="523" spans="1:95" s="35" customFormat="1" x14ac:dyDescent="0.2">
      <c r="A523" s="555"/>
      <c r="B523" s="450" t="s">
        <v>63</v>
      </c>
      <c r="C523" s="118"/>
      <c r="D523" s="118"/>
      <c r="E523" s="118"/>
      <c r="F523" s="118"/>
      <c r="G523" s="118"/>
      <c r="H523" s="116">
        <f>H522*H491</f>
        <v>0</v>
      </c>
      <c r="I523" s="116">
        <f>I522*I491</f>
        <v>0</v>
      </c>
      <c r="J523" s="116">
        <f>J522*J491</f>
        <v>0</v>
      </c>
      <c r="K523" s="118"/>
      <c r="L523" s="118"/>
      <c r="M523" s="118"/>
      <c r="N523" s="118"/>
      <c r="O523" s="118"/>
      <c r="P523" s="118"/>
      <c r="Q523" s="118"/>
      <c r="R523" s="118"/>
      <c r="S523" s="118"/>
      <c r="T523" s="116"/>
      <c r="U523" s="116"/>
      <c r="V523" s="116"/>
      <c r="W523" s="118"/>
      <c r="X523" s="118"/>
      <c r="Y523" s="118"/>
      <c r="Z523" s="118"/>
      <c r="AA523" s="118"/>
      <c r="AB523" s="118"/>
      <c r="AC523" s="118"/>
      <c r="AD523" s="118"/>
    </row>
    <row r="524" spans="1:95" s="31" customFormat="1" x14ac:dyDescent="0.2">
      <c r="A524" s="555"/>
      <c r="B524" s="448" t="s">
        <v>79</v>
      </c>
      <c r="C524" s="1">
        <v>0.19719999999999999</v>
      </c>
      <c r="D524" s="1">
        <v>0.19719999999999999</v>
      </c>
      <c r="E524" s="1">
        <v>0.19719999999999999</v>
      </c>
      <c r="F524" s="1">
        <f>F693</f>
        <v>0</v>
      </c>
      <c r="G524" s="1">
        <f>G693</f>
        <v>0</v>
      </c>
      <c r="H524" s="120"/>
      <c r="I524" s="120"/>
      <c r="J524" s="120"/>
      <c r="K524" s="1"/>
      <c r="L524" s="1"/>
      <c r="M524" s="1"/>
      <c r="N524" s="1"/>
      <c r="O524" s="1"/>
      <c r="P524" s="1"/>
      <c r="Q524" s="1"/>
      <c r="R524" s="1"/>
      <c r="S524" s="1"/>
      <c r="T524" s="120"/>
      <c r="U524" s="120"/>
      <c r="V524" s="120"/>
      <c r="W524" s="1"/>
      <c r="X524" s="1"/>
      <c r="Y524" s="1"/>
      <c r="Z524" s="1"/>
      <c r="AA524" s="1"/>
      <c r="AB524" s="1"/>
      <c r="AC524" s="1"/>
      <c r="AD524" s="1"/>
    </row>
    <row r="525" spans="1:95" s="34" customFormat="1" x14ac:dyDescent="0.2">
      <c r="A525" s="555"/>
      <c r="B525" s="449" t="s">
        <v>64</v>
      </c>
      <c r="C525" s="14">
        <f>C524*C490</f>
        <v>0</v>
      </c>
      <c r="D525" s="14">
        <f>D524*D490</f>
        <v>0</v>
      </c>
      <c r="E525" s="14">
        <f>E524*E490</f>
        <v>0</v>
      </c>
      <c r="F525" s="14">
        <f>F524*F490</f>
        <v>0</v>
      </c>
      <c r="G525" s="14">
        <f>G524*G490</f>
        <v>0</v>
      </c>
      <c r="H525" s="121"/>
      <c r="I525" s="121"/>
      <c r="J525" s="121"/>
      <c r="K525" s="14"/>
      <c r="L525" s="14"/>
      <c r="M525" s="14"/>
      <c r="N525" s="14"/>
      <c r="O525" s="14"/>
      <c r="P525" s="14"/>
      <c r="Q525" s="14"/>
      <c r="R525" s="14"/>
      <c r="S525" s="14"/>
      <c r="T525" s="121"/>
      <c r="U525" s="121"/>
      <c r="V525" s="121"/>
      <c r="W525" s="14"/>
      <c r="X525" s="14"/>
      <c r="Y525" s="14"/>
      <c r="Z525" s="14"/>
      <c r="AA525" s="14"/>
      <c r="AB525" s="14"/>
      <c r="AC525" s="14"/>
      <c r="AD525" s="14"/>
    </row>
    <row r="526" spans="1:95" s="31" customFormat="1" x14ac:dyDescent="0.2">
      <c r="A526" s="555"/>
      <c r="B526" s="451" t="s">
        <v>33</v>
      </c>
      <c r="C526" s="117"/>
      <c r="D526" s="117"/>
      <c r="E526" s="117"/>
      <c r="F526" s="117"/>
      <c r="G526" s="117"/>
      <c r="H526" s="1">
        <v>0.37009999999999998</v>
      </c>
      <c r="I526" s="1">
        <v>0.37009999999999998</v>
      </c>
      <c r="J526" s="1">
        <v>0.37009999999999998</v>
      </c>
      <c r="K526" s="117"/>
      <c r="L526" s="117"/>
      <c r="M526" s="117"/>
      <c r="N526" s="117"/>
      <c r="O526" s="117"/>
      <c r="P526" s="117"/>
      <c r="Q526" s="117"/>
      <c r="R526" s="117"/>
      <c r="S526" s="117"/>
      <c r="T526" s="1"/>
      <c r="U526" s="1"/>
      <c r="V526" s="1"/>
      <c r="W526" s="117"/>
      <c r="X526" s="117"/>
      <c r="Y526" s="117"/>
      <c r="Z526" s="117"/>
      <c r="AA526" s="117"/>
      <c r="AB526" s="117"/>
      <c r="AC526" s="117"/>
      <c r="AD526" s="117"/>
    </row>
    <row r="527" spans="1:95" s="55" customFormat="1" ht="13.5" thickBot="1" x14ac:dyDescent="0.25">
      <c r="A527" s="555"/>
      <c r="B527" s="452" t="s">
        <v>65</v>
      </c>
      <c r="C527" s="125"/>
      <c r="D527" s="125"/>
      <c r="E527" s="125"/>
      <c r="F527" s="125"/>
      <c r="G527" s="125"/>
      <c r="H527" s="250">
        <f>H526*H490</f>
        <v>0</v>
      </c>
      <c r="I527" s="250">
        <f>I526*I490</f>
        <v>0</v>
      </c>
      <c r="J527" s="250">
        <f>J526*J490</f>
        <v>0</v>
      </c>
      <c r="K527" s="125"/>
      <c r="L527" s="125"/>
      <c r="M527" s="125"/>
      <c r="N527" s="125"/>
      <c r="O527" s="125"/>
      <c r="P527" s="125"/>
      <c r="Q527" s="125"/>
      <c r="R527" s="125"/>
      <c r="S527" s="125"/>
      <c r="T527" s="250"/>
      <c r="U527" s="250"/>
      <c r="V527" s="250"/>
      <c r="W527" s="125"/>
      <c r="X527" s="125"/>
      <c r="Y527" s="125"/>
      <c r="Z527" s="125"/>
      <c r="AA527" s="125"/>
      <c r="AB527" s="125"/>
      <c r="AC527" s="125"/>
      <c r="AD527" s="125"/>
      <c r="AE527" s="35"/>
      <c r="AF527" s="35"/>
      <c r="AG527" s="35"/>
      <c r="AH527" s="35"/>
      <c r="AI527" s="35"/>
      <c r="AJ527" s="35"/>
      <c r="AK527" s="35"/>
      <c r="AL527" s="35"/>
      <c r="AM527" s="35"/>
      <c r="AN527" s="35"/>
      <c r="AO527" s="35"/>
      <c r="AP527" s="35"/>
      <c r="AQ527" s="35"/>
      <c r="AR527" s="35"/>
      <c r="AS527" s="35"/>
      <c r="AT527" s="35"/>
      <c r="AU527" s="35"/>
      <c r="AV527" s="35"/>
      <c r="AW527" s="35"/>
      <c r="AX527" s="35"/>
      <c r="AY527" s="35"/>
      <c r="AZ527" s="35"/>
      <c r="BA527" s="35"/>
      <c r="BB527" s="35"/>
      <c r="BC527" s="35"/>
      <c r="BD527" s="35"/>
      <c r="BE527" s="35"/>
      <c r="BF527" s="35"/>
      <c r="BG527" s="35"/>
      <c r="BH527" s="35"/>
      <c r="BI527" s="35"/>
      <c r="BJ527" s="35"/>
      <c r="BK527" s="35"/>
      <c r="BL527" s="35"/>
      <c r="BM527" s="35"/>
      <c r="BN527" s="35"/>
      <c r="BO527" s="35"/>
      <c r="BP527" s="35"/>
      <c r="BQ527" s="35"/>
      <c r="BR527" s="35"/>
      <c r="BS527" s="35"/>
      <c r="BT527" s="35"/>
      <c r="BU527" s="35"/>
      <c r="BV527" s="35"/>
      <c r="BW527" s="35"/>
      <c r="BX527" s="35"/>
      <c r="BY527" s="35"/>
      <c r="BZ527" s="35"/>
      <c r="CA527" s="35"/>
      <c r="CB527" s="35"/>
      <c r="CC527" s="35"/>
      <c r="CD527" s="35"/>
      <c r="CE527" s="35"/>
      <c r="CF527" s="35"/>
      <c r="CG527" s="35"/>
      <c r="CH527" s="35"/>
      <c r="CI527" s="35"/>
      <c r="CJ527" s="35"/>
      <c r="CK527" s="35"/>
      <c r="CL527" s="35"/>
      <c r="CM527" s="35"/>
      <c r="CN527" s="35"/>
      <c r="CO527" s="35"/>
      <c r="CP527" s="35"/>
      <c r="CQ527" s="35"/>
    </row>
    <row r="528" spans="1:95" s="126" customFormat="1" x14ac:dyDescent="0.2">
      <c r="A528" s="555"/>
      <c r="B528" s="453" t="s">
        <v>104</v>
      </c>
      <c r="C528" s="251"/>
      <c r="D528" s="251"/>
      <c r="E528" s="251"/>
      <c r="F528" s="251"/>
      <c r="G528" s="251"/>
      <c r="H528" s="86"/>
      <c r="I528" s="86"/>
      <c r="J528" s="86"/>
      <c r="K528" s="251"/>
      <c r="L528" s="251"/>
      <c r="M528" s="251"/>
      <c r="N528" s="251"/>
      <c r="O528" s="251"/>
      <c r="P528" s="251"/>
      <c r="Q528" s="251"/>
      <c r="R528" s="251"/>
      <c r="S528" s="251"/>
      <c r="T528" s="86"/>
      <c r="U528" s="86"/>
      <c r="V528" s="86"/>
      <c r="W528" s="251"/>
      <c r="X528" s="251"/>
      <c r="Y528" s="251"/>
      <c r="Z528" s="251"/>
      <c r="AA528" s="251"/>
      <c r="AB528" s="251"/>
      <c r="AC528" s="251"/>
      <c r="AD528" s="251"/>
    </row>
    <row r="529" spans="1:95" s="1" customFormat="1" x14ac:dyDescent="0.2">
      <c r="A529" s="555"/>
      <c r="B529" s="454" t="s">
        <v>105</v>
      </c>
      <c r="C529" s="31"/>
      <c r="D529" s="31"/>
      <c r="E529" s="31"/>
      <c r="F529" s="31"/>
      <c r="G529" s="31"/>
      <c r="H529" s="427">
        <v>5.8900000000000001E-2</v>
      </c>
      <c r="I529" s="427">
        <v>5.8900000000000001E-2</v>
      </c>
      <c r="J529" s="427">
        <v>5.8900000000000001E-2</v>
      </c>
      <c r="K529" s="31"/>
      <c r="L529" s="31"/>
      <c r="M529" s="31"/>
      <c r="N529" s="31"/>
      <c r="O529" s="31"/>
      <c r="P529" s="31"/>
      <c r="Q529" s="31"/>
      <c r="R529" s="31"/>
      <c r="S529" s="31"/>
      <c r="T529" s="427"/>
      <c r="U529" s="427"/>
      <c r="V529" s="427"/>
      <c r="W529" s="31"/>
      <c r="X529" s="31"/>
      <c r="Y529" s="31"/>
      <c r="Z529" s="31"/>
      <c r="AA529" s="31"/>
      <c r="AB529" s="31"/>
      <c r="AC529" s="31"/>
      <c r="AD529" s="31"/>
      <c r="AE529" s="31"/>
      <c r="AF529" s="31"/>
      <c r="AG529" s="31"/>
      <c r="AH529" s="31"/>
      <c r="AI529" s="31"/>
      <c r="AJ529" s="31"/>
      <c r="AK529" s="31"/>
      <c r="AL529" s="31"/>
      <c r="AM529" s="31"/>
      <c r="AN529" s="31"/>
      <c r="AO529" s="31"/>
      <c r="AP529" s="31"/>
      <c r="AQ529" s="31"/>
      <c r="AR529" s="31"/>
      <c r="AS529" s="31"/>
      <c r="AT529" s="31"/>
      <c r="AU529" s="31"/>
      <c r="AV529" s="31"/>
      <c r="AW529" s="31"/>
      <c r="AX529" s="31"/>
      <c r="AY529" s="31"/>
      <c r="AZ529" s="31"/>
      <c r="BA529" s="31"/>
      <c r="BB529" s="31"/>
      <c r="BC529" s="31"/>
      <c r="BD529" s="31"/>
      <c r="BE529" s="31"/>
      <c r="BF529" s="31"/>
      <c r="BG529" s="31"/>
      <c r="BH529" s="31"/>
      <c r="BI529" s="31"/>
      <c r="BJ529" s="31"/>
      <c r="BK529" s="31"/>
      <c r="BL529" s="31"/>
      <c r="BM529" s="31"/>
      <c r="BN529" s="31"/>
      <c r="BO529" s="31"/>
      <c r="BP529" s="31"/>
      <c r="BQ529" s="31"/>
      <c r="BR529" s="31"/>
      <c r="BS529" s="31"/>
      <c r="BT529" s="31"/>
      <c r="BU529" s="31"/>
      <c r="BV529" s="31"/>
      <c r="BW529" s="31"/>
      <c r="BX529" s="31"/>
      <c r="BY529" s="31"/>
      <c r="BZ529" s="31"/>
      <c r="CA529" s="31"/>
      <c r="CB529" s="31"/>
      <c r="CC529" s="31"/>
      <c r="CD529" s="31"/>
      <c r="CE529" s="31"/>
      <c r="CF529" s="31"/>
      <c r="CG529" s="31"/>
      <c r="CH529" s="31"/>
      <c r="CI529" s="31"/>
      <c r="CJ529" s="31"/>
      <c r="CK529" s="31"/>
      <c r="CL529" s="31"/>
      <c r="CM529" s="31"/>
      <c r="CN529" s="31"/>
      <c r="CO529" s="31"/>
      <c r="CP529" s="31"/>
      <c r="CQ529" s="31"/>
    </row>
    <row r="530" spans="1:95" s="55" customFormat="1" ht="13.5" thickBot="1" x14ac:dyDescent="0.25">
      <c r="A530" s="555"/>
      <c r="B530" s="455" t="s">
        <v>106</v>
      </c>
      <c r="C530" s="125"/>
      <c r="D530" s="125"/>
      <c r="E530" s="125"/>
      <c r="F530" s="125"/>
      <c r="G530" s="125"/>
      <c r="H530" s="54">
        <f>H529*H528</f>
        <v>0</v>
      </c>
      <c r="I530" s="54">
        <f>I528*I529</f>
        <v>0</v>
      </c>
      <c r="J530" s="54">
        <f>J528*J529</f>
        <v>0</v>
      </c>
      <c r="K530" s="125"/>
      <c r="L530" s="125"/>
      <c r="M530" s="125"/>
      <c r="N530" s="125"/>
      <c r="O530" s="125"/>
      <c r="P530" s="125"/>
      <c r="Q530" s="125"/>
      <c r="R530" s="125"/>
      <c r="S530" s="125"/>
      <c r="T530" s="54"/>
      <c r="U530" s="54"/>
      <c r="V530" s="54"/>
      <c r="W530" s="125"/>
      <c r="X530" s="125"/>
      <c r="Y530" s="125"/>
      <c r="Z530" s="125"/>
      <c r="AA530" s="125"/>
      <c r="AB530" s="125"/>
      <c r="AC530" s="125"/>
      <c r="AD530" s="125"/>
      <c r="AE530" s="35"/>
      <c r="AF530" s="35"/>
      <c r="AG530" s="35"/>
      <c r="AH530" s="35"/>
      <c r="AI530" s="35"/>
      <c r="AJ530" s="35"/>
      <c r="AK530" s="35"/>
      <c r="AL530" s="35"/>
      <c r="AM530" s="35"/>
      <c r="AN530" s="35"/>
      <c r="AO530" s="35"/>
      <c r="AP530" s="35"/>
      <c r="AQ530" s="35"/>
      <c r="AR530" s="35"/>
      <c r="AS530" s="35"/>
      <c r="AT530" s="35"/>
      <c r="AU530" s="35"/>
      <c r="AV530" s="35"/>
      <c r="AW530" s="35"/>
      <c r="AX530" s="35"/>
      <c r="AY530" s="35"/>
      <c r="AZ530" s="35"/>
      <c r="BA530" s="35"/>
      <c r="BB530" s="35"/>
      <c r="BC530" s="35"/>
      <c r="BD530" s="35"/>
      <c r="BE530" s="35"/>
      <c r="BF530" s="35"/>
      <c r="BG530" s="35"/>
      <c r="BH530" s="35"/>
      <c r="BI530" s="35"/>
      <c r="BJ530" s="35"/>
      <c r="BK530" s="35"/>
      <c r="BL530" s="35"/>
      <c r="BM530" s="35"/>
      <c r="BN530" s="35"/>
      <c r="BO530" s="35"/>
      <c r="BP530" s="35"/>
      <c r="BQ530" s="35"/>
      <c r="BR530" s="35"/>
      <c r="BS530" s="35"/>
      <c r="BT530" s="35"/>
      <c r="BU530" s="35"/>
      <c r="BV530" s="35"/>
      <c r="BW530" s="35"/>
      <c r="BX530" s="35"/>
      <c r="BY530" s="35"/>
      <c r="BZ530" s="35"/>
      <c r="CA530" s="35"/>
      <c r="CB530" s="35"/>
      <c r="CC530" s="35"/>
      <c r="CD530" s="35"/>
      <c r="CE530" s="35"/>
      <c r="CF530" s="35"/>
      <c r="CG530" s="35"/>
      <c r="CH530" s="35"/>
      <c r="CI530" s="35"/>
      <c r="CJ530" s="35"/>
      <c r="CK530" s="35"/>
      <c r="CL530" s="35"/>
      <c r="CM530" s="35"/>
      <c r="CN530" s="35"/>
      <c r="CO530" s="35"/>
      <c r="CP530" s="35"/>
      <c r="CQ530" s="35"/>
    </row>
    <row r="531" spans="1:95" s="31" customFormat="1" ht="12" customHeight="1" x14ac:dyDescent="0.2">
      <c r="A531" s="555"/>
      <c r="B531" s="448" t="s">
        <v>9</v>
      </c>
      <c r="C531" s="1">
        <v>2.5000000000000001E-2</v>
      </c>
      <c r="D531" s="1">
        <v>2.5000000000000001E-2</v>
      </c>
      <c r="E531" s="1">
        <v>2.5000000000000001E-2</v>
      </c>
      <c r="F531" s="1">
        <f>F700</f>
        <v>0</v>
      </c>
      <c r="G531" s="1">
        <f>G700</f>
        <v>0</v>
      </c>
      <c r="H531" s="1">
        <f>H700</f>
        <v>0</v>
      </c>
      <c r="I531" s="1">
        <f>I700</f>
        <v>0</v>
      </c>
      <c r="J531" s="1">
        <f>J700</f>
        <v>0</v>
      </c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95" s="43" customFormat="1" x14ac:dyDescent="0.2">
      <c r="A532" s="555"/>
      <c r="B532" s="456" t="s">
        <v>11</v>
      </c>
      <c r="C532" s="4">
        <f t="shared" ref="C532:J532" si="129">C531*C492</f>
        <v>0</v>
      </c>
      <c r="D532" s="4">
        <f t="shared" si="129"/>
        <v>0</v>
      </c>
      <c r="E532" s="4">
        <f t="shared" si="129"/>
        <v>0</v>
      </c>
      <c r="F532" s="4">
        <f t="shared" si="129"/>
        <v>0</v>
      </c>
      <c r="G532" s="4">
        <f t="shared" si="129"/>
        <v>0</v>
      </c>
      <c r="H532" s="4">
        <f t="shared" si="129"/>
        <v>0</v>
      </c>
      <c r="I532" s="4">
        <f t="shared" si="129"/>
        <v>0</v>
      </c>
      <c r="J532" s="4">
        <f t="shared" si="129"/>
        <v>0</v>
      </c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spans="1:95" s="31" customFormat="1" x14ac:dyDescent="0.2">
      <c r="A533" s="555"/>
      <c r="B533" s="448" t="s">
        <v>26</v>
      </c>
      <c r="C533" s="49">
        <v>1.9699999999999999E-2</v>
      </c>
      <c r="D533" s="49">
        <v>1.9699999999999999E-2</v>
      </c>
      <c r="E533" s="49">
        <v>1.9699999999999999E-2</v>
      </c>
      <c r="F533" s="49">
        <f>F702</f>
        <v>0</v>
      </c>
      <c r="G533" s="49">
        <f>G702</f>
        <v>0</v>
      </c>
      <c r="H533" s="49">
        <f>H702</f>
        <v>0</v>
      </c>
      <c r="I533" s="49">
        <f>I702</f>
        <v>0</v>
      </c>
      <c r="J533" s="49">
        <f>J702</f>
        <v>0</v>
      </c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  <c r="AB533" s="49"/>
      <c r="AC533" s="49"/>
      <c r="AD533" s="49"/>
    </row>
    <row r="534" spans="1:95" s="191" customFormat="1" x14ac:dyDescent="0.2">
      <c r="A534" s="555"/>
      <c r="B534" s="456" t="s">
        <v>27</v>
      </c>
      <c r="C534" s="129">
        <f t="shared" ref="C534:J534" si="130">C533*C492</f>
        <v>0</v>
      </c>
      <c r="D534" s="129">
        <f t="shared" si="130"/>
        <v>0</v>
      </c>
      <c r="E534" s="129">
        <f t="shared" si="130"/>
        <v>0</v>
      </c>
      <c r="F534" s="129">
        <f t="shared" si="130"/>
        <v>0</v>
      </c>
      <c r="G534" s="129">
        <f t="shared" si="130"/>
        <v>0</v>
      </c>
      <c r="H534" s="129">
        <f t="shared" si="130"/>
        <v>0</v>
      </c>
      <c r="I534" s="129">
        <f t="shared" si="130"/>
        <v>0</v>
      </c>
      <c r="J534" s="129">
        <f t="shared" si="130"/>
        <v>0</v>
      </c>
      <c r="K534" s="129"/>
      <c r="L534" s="129"/>
      <c r="M534" s="129"/>
      <c r="N534" s="129"/>
      <c r="O534" s="129"/>
      <c r="P534" s="129"/>
      <c r="Q534" s="129"/>
      <c r="R534" s="129"/>
      <c r="S534" s="129"/>
      <c r="T534" s="129"/>
      <c r="U534" s="129"/>
      <c r="V534" s="129"/>
      <c r="W534" s="129"/>
      <c r="X534" s="129"/>
      <c r="Y534" s="129"/>
      <c r="Z534" s="129"/>
      <c r="AA534" s="129"/>
      <c r="AB534" s="129"/>
      <c r="AC534" s="129"/>
      <c r="AD534" s="129"/>
    </row>
    <row r="535" spans="1:95" s="43" customFormat="1" x14ac:dyDescent="0.2">
      <c r="A535" s="555"/>
      <c r="B535" s="456" t="s">
        <v>4</v>
      </c>
      <c r="C535" s="93"/>
      <c r="D535" s="93"/>
      <c r="E535" s="93"/>
      <c r="F535" s="93"/>
      <c r="G535" s="93"/>
      <c r="H535" s="93"/>
      <c r="I535" s="93"/>
      <c r="J535" s="93"/>
      <c r="K535" s="93"/>
      <c r="L535" s="93"/>
      <c r="M535" s="93"/>
      <c r="N535" s="93"/>
      <c r="O535" s="93"/>
      <c r="P535" s="93"/>
      <c r="Q535" s="93"/>
      <c r="R535" s="93"/>
      <c r="S535" s="93"/>
      <c r="T535" s="93"/>
      <c r="U535" s="93"/>
      <c r="V535" s="93"/>
      <c r="W535" s="93"/>
      <c r="X535" s="93"/>
      <c r="Y535" s="93"/>
      <c r="Z535" s="93"/>
      <c r="AA535" s="93"/>
      <c r="AB535" s="93"/>
      <c r="AC535" s="93"/>
      <c r="AD535" s="93"/>
    </row>
    <row r="536" spans="1:95" s="46" customFormat="1" ht="13.5" thickBot="1" x14ac:dyDescent="0.25">
      <c r="A536" s="555"/>
      <c r="B536" s="457" t="s">
        <v>34</v>
      </c>
      <c r="C536" s="94"/>
      <c r="D536" s="94"/>
      <c r="E536" s="94"/>
      <c r="F536" s="199"/>
      <c r="G536" s="94"/>
      <c r="H536" s="94"/>
      <c r="I536" s="94"/>
      <c r="J536" s="94"/>
      <c r="K536" s="199"/>
      <c r="L536" s="199"/>
      <c r="M536" s="199"/>
      <c r="N536" s="199"/>
      <c r="O536" s="199"/>
      <c r="P536" s="199"/>
      <c r="Q536" s="199"/>
      <c r="R536" s="199"/>
      <c r="S536" s="199"/>
      <c r="T536" s="94"/>
      <c r="U536" s="94"/>
      <c r="V536" s="94"/>
      <c r="W536" s="199"/>
      <c r="X536" s="199"/>
      <c r="Y536" s="199"/>
      <c r="Z536" s="199"/>
      <c r="AA536" s="199"/>
      <c r="AB536" s="199"/>
      <c r="AC536" s="199"/>
      <c r="AD536" s="199"/>
      <c r="AE536" s="43"/>
      <c r="AF536" s="43"/>
      <c r="AG536" s="43"/>
      <c r="AH536" s="43"/>
      <c r="AI536" s="43"/>
      <c r="AJ536" s="43"/>
      <c r="AK536" s="43"/>
      <c r="AL536" s="43"/>
      <c r="AM536" s="43"/>
      <c r="AN536" s="43"/>
      <c r="AO536" s="43"/>
      <c r="AP536" s="43"/>
      <c r="AQ536" s="43"/>
      <c r="AR536" s="43"/>
      <c r="AS536" s="43"/>
      <c r="AT536" s="43"/>
      <c r="AU536" s="43"/>
      <c r="AV536" s="43"/>
      <c r="AW536" s="43"/>
      <c r="AX536" s="43"/>
      <c r="AY536" s="43"/>
      <c r="AZ536" s="43"/>
      <c r="BA536" s="43"/>
      <c r="BB536" s="43"/>
      <c r="BC536" s="43"/>
      <c r="BD536" s="43"/>
      <c r="BE536" s="43"/>
      <c r="BF536" s="43"/>
      <c r="BG536" s="43"/>
      <c r="BH536" s="43"/>
      <c r="BI536" s="43"/>
      <c r="BJ536" s="43"/>
      <c r="BK536" s="43"/>
      <c r="BL536" s="43"/>
      <c r="BM536" s="43"/>
      <c r="BN536" s="43"/>
      <c r="BO536" s="43"/>
      <c r="BP536" s="43"/>
      <c r="BQ536" s="43"/>
      <c r="BR536" s="43"/>
      <c r="BS536" s="43"/>
      <c r="BT536" s="43"/>
      <c r="BU536" s="43"/>
      <c r="BV536" s="43"/>
      <c r="BW536" s="43"/>
      <c r="BX536" s="43"/>
      <c r="BY536" s="43"/>
      <c r="BZ536" s="43"/>
      <c r="CA536" s="43"/>
      <c r="CB536" s="43"/>
      <c r="CC536" s="43"/>
      <c r="CD536" s="43"/>
      <c r="CE536" s="43"/>
      <c r="CF536" s="43"/>
      <c r="CG536" s="43"/>
      <c r="CH536" s="43"/>
      <c r="CI536" s="43"/>
      <c r="CJ536" s="43"/>
      <c r="CK536" s="43"/>
      <c r="CL536" s="43"/>
      <c r="CM536" s="43"/>
      <c r="CN536" s="43"/>
      <c r="CO536" s="43"/>
      <c r="CP536" s="43"/>
      <c r="CQ536" s="43"/>
    </row>
    <row r="537" spans="1:95" s="48" customFormat="1" ht="13.5" thickBot="1" x14ac:dyDescent="0.25">
      <c r="A537" s="555"/>
      <c r="B537" s="458" t="s">
        <v>51</v>
      </c>
      <c r="C537" s="74"/>
      <c r="D537" s="74"/>
      <c r="E537" s="74"/>
      <c r="F537" s="74"/>
      <c r="G537" s="74"/>
      <c r="H537" s="74"/>
      <c r="I537" s="74"/>
      <c r="J537" s="74"/>
      <c r="K537" s="74"/>
      <c r="L537" s="74"/>
      <c r="M537" s="74"/>
      <c r="N537" s="74"/>
      <c r="O537" s="74"/>
      <c r="P537" s="74"/>
      <c r="Q537" s="74"/>
      <c r="R537" s="74"/>
      <c r="S537" s="74"/>
      <c r="T537" s="74"/>
      <c r="U537" s="74"/>
      <c r="V537" s="74"/>
      <c r="W537" s="74"/>
      <c r="X537" s="74"/>
      <c r="Y537" s="74"/>
      <c r="Z537" s="74"/>
      <c r="AA537" s="74"/>
      <c r="AB537" s="74"/>
      <c r="AC537" s="74"/>
      <c r="AD537" s="74"/>
    </row>
    <row r="538" spans="1:95" s="38" customFormat="1" ht="13.5" thickBot="1" x14ac:dyDescent="0.25">
      <c r="A538" s="555"/>
      <c r="B538" s="459" t="s">
        <v>59</v>
      </c>
      <c r="C538" s="37" t="e">
        <f t="shared" ref="C538:J538" si="131">C537/C492*100</f>
        <v>#DIV/0!</v>
      </c>
      <c r="D538" s="37" t="e">
        <f t="shared" si="131"/>
        <v>#DIV/0!</v>
      </c>
      <c r="E538" s="37" t="e">
        <f t="shared" si="131"/>
        <v>#DIV/0!</v>
      </c>
      <c r="F538" s="37" t="e">
        <f t="shared" si="131"/>
        <v>#DIV/0!</v>
      </c>
      <c r="G538" s="37" t="e">
        <f t="shared" si="131"/>
        <v>#DIV/0!</v>
      </c>
      <c r="H538" s="37" t="e">
        <f t="shared" si="131"/>
        <v>#DIV/0!</v>
      </c>
      <c r="I538" s="37" t="e">
        <f t="shared" si="131"/>
        <v>#DIV/0!</v>
      </c>
      <c r="J538" s="91" t="e">
        <f t="shared" si="131"/>
        <v>#DIV/0!</v>
      </c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91"/>
      <c r="W538" s="37"/>
      <c r="X538" s="37"/>
      <c r="Y538" s="37"/>
      <c r="Z538" s="37"/>
      <c r="AA538" s="37"/>
      <c r="AB538" s="37"/>
      <c r="AC538" s="37"/>
      <c r="AD538" s="37"/>
      <c r="AE538" s="399"/>
      <c r="AF538" s="399"/>
      <c r="AG538" s="399"/>
      <c r="AH538" s="399"/>
      <c r="AI538" s="399"/>
      <c r="AJ538" s="399"/>
      <c r="AK538" s="399"/>
      <c r="AL538" s="399"/>
      <c r="AM538" s="399"/>
      <c r="AN538" s="399"/>
      <c r="AO538" s="399"/>
      <c r="AP538" s="399"/>
      <c r="AQ538" s="399"/>
      <c r="AR538" s="399"/>
      <c r="AS538" s="399"/>
      <c r="AT538" s="399"/>
      <c r="AU538" s="399"/>
      <c r="AV538" s="399"/>
      <c r="AW538" s="399"/>
      <c r="AX538" s="399"/>
      <c r="AY538" s="399"/>
      <c r="AZ538" s="399"/>
      <c r="BA538" s="399"/>
      <c r="BB538" s="399"/>
      <c r="BC538" s="399"/>
      <c r="BD538" s="399"/>
      <c r="BE538" s="399"/>
      <c r="BF538" s="399"/>
      <c r="BG538" s="399"/>
      <c r="BH538" s="399"/>
      <c r="BI538" s="399"/>
      <c r="BJ538" s="399"/>
      <c r="BK538" s="399"/>
      <c r="BL538" s="399"/>
      <c r="BM538" s="399"/>
      <c r="BN538" s="399"/>
      <c r="BO538" s="399"/>
      <c r="BP538" s="399"/>
      <c r="BQ538" s="399"/>
      <c r="BR538" s="399"/>
      <c r="BS538" s="399"/>
      <c r="BT538" s="399"/>
      <c r="BU538" s="399"/>
      <c r="BV538" s="399"/>
      <c r="BW538" s="399"/>
      <c r="BX538" s="399"/>
      <c r="BY538" s="399"/>
      <c r="BZ538" s="399"/>
      <c r="CA538" s="399"/>
      <c r="CB538" s="399"/>
      <c r="CC538" s="399"/>
      <c r="CD538" s="399"/>
      <c r="CE538" s="399"/>
      <c r="CF538" s="399"/>
      <c r="CG538" s="399"/>
      <c r="CH538" s="399"/>
      <c r="CI538" s="399"/>
      <c r="CJ538" s="399"/>
      <c r="CK538" s="399"/>
      <c r="CL538" s="399"/>
      <c r="CM538" s="399"/>
      <c r="CN538" s="399"/>
      <c r="CO538" s="399"/>
      <c r="CP538" s="399"/>
      <c r="CQ538" s="399"/>
    </row>
    <row r="539" spans="1:95" s="423" customFormat="1" ht="13.5" thickBot="1" x14ac:dyDescent="0.25">
      <c r="A539" s="555"/>
      <c r="B539" s="421" t="s">
        <v>71</v>
      </c>
      <c r="C539" s="422">
        <f t="shared" ref="C539:J539" si="132">SUM(C505,C507,C511,C509,C517,C519,C521,C523,C525,C527,C530,C532,C534,C535,C536)-C537</f>
        <v>0</v>
      </c>
      <c r="D539" s="422">
        <f t="shared" si="132"/>
        <v>0</v>
      </c>
      <c r="E539" s="422">
        <f t="shared" si="132"/>
        <v>0</v>
      </c>
      <c r="F539" s="422" t="e">
        <f t="shared" si="132"/>
        <v>#REF!</v>
      </c>
      <c r="G539" s="422" t="e">
        <f t="shared" si="132"/>
        <v>#REF!</v>
      </c>
      <c r="H539" s="422">
        <f t="shared" si="132"/>
        <v>0</v>
      </c>
      <c r="I539" s="422">
        <f t="shared" si="132"/>
        <v>0</v>
      </c>
      <c r="J539" s="422">
        <f t="shared" si="132"/>
        <v>0</v>
      </c>
      <c r="K539" s="422"/>
      <c r="L539" s="422"/>
      <c r="M539" s="422"/>
      <c r="N539" s="422"/>
      <c r="O539" s="422"/>
      <c r="P539" s="422"/>
      <c r="Q539" s="422"/>
      <c r="R539" s="422"/>
      <c r="S539" s="422"/>
      <c r="T539" s="422"/>
      <c r="U539" s="422"/>
      <c r="V539" s="422"/>
      <c r="W539" s="422"/>
      <c r="X539" s="422"/>
      <c r="Y539" s="422"/>
      <c r="Z539" s="422"/>
      <c r="AA539" s="422"/>
      <c r="AB539" s="422"/>
      <c r="AC539" s="422"/>
      <c r="AD539" s="422"/>
      <c r="AE539" s="103"/>
      <c r="AF539" s="103"/>
      <c r="AG539" s="103"/>
      <c r="AH539" s="103"/>
      <c r="AI539" s="103"/>
      <c r="AJ539" s="103"/>
      <c r="AK539" s="103"/>
      <c r="AL539" s="103"/>
      <c r="AM539" s="103"/>
      <c r="AN539" s="103"/>
      <c r="AO539" s="103"/>
      <c r="AP539" s="103"/>
      <c r="AQ539" s="103"/>
      <c r="AR539" s="103"/>
      <c r="AS539" s="103"/>
      <c r="AT539" s="103"/>
      <c r="AU539" s="103"/>
      <c r="AV539" s="103"/>
      <c r="AW539" s="103"/>
      <c r="AX539" s="103"/>
      <c r="AY539" s="103"/>
      <c r="AZ539" s="103"/>
      <c r="BA539" s="103"/>
      <c r="BB539" s="103"/>
      <c r="BC539" s="103"/>
      <c r="BD539" s="103"/>
      <c r="BE539" s="103"/>
      <c r="BF539" s="103"/>
      <c r="BG539" s="103"/>
      <c r="BH539" s="103"/>
      <c r="BI539" s="103"/>
      <c r="BJ539" s="103"/>
      <c r="BK539" s="103"/>
      <c r="BL539" s="103"/>
      <c r="BM539" s="103"/>
      <c r="BN539" s="103"/>
      <c r="BO539" s="103"/>
      <c r="BP539" s="103"/>
      <c r="BQ539" s="103"/>
      <c r="BR539" s="103"/>
      <c r="BS539" s="103"/>
      <c r="BT539" s="103"/>
      <c r="BU539" s="103"/>
      <c r="BV539" s="103"/>
      <c r="BW539" s="103"/>
      <c r="BX539" s="103"/>
      <c r="BY539" s="103"/>
      <c r="BZ539" s="103"/>
      <c r="CA539" s="103"/>
      <c r="CB539" s="103"/>
      <c r="CC539" s="103"/>
      <c r="CD539" s="103"/>
      <c r="CE539" s="103"/>
      <c r="CF539" s="103"/>
      <c r="CG539" s="103"/>
      <c r="CH539" s="103"/>
      <c r="CI539" s="103"/>
      <c r="CJ539" s="103"/>
      <c r="CK539" s="103"/>
      <c r="CL539" s="103"/>
      <c r="CM539" s="103"/>
      <c r="CN539" s="103"/>
      <c r="CO539" s="103"/>
      <c r="CP539" s="103"/>
      <c r="CQ539" s="103"/>
    </row>
    <row r="540" spans="1:95" s="426" customFormat="1" ht="13.5" thickBot="1" x14ac:dyDescent="0.25">
      <c r="A540" s="556"/>
      <c r="B540" s="424" t="s">
        <v>72</v>
      </c>
      <c r="C540" s="425" t="e">
        <f t="shared" ref="C540" si="133">C539/C537</f>
        <v>#DIV/0!</v>
      </c>
      <c r="D540" s="425" t="e">
        <f t="shared" ref="D540" si="134">D539/D537</f>
        <v>#DIV/0!</v>
      </c>
      <c r="E540" s="425" t="e">
        <f t="shared" ref="E540" si="135">E539/E537</f>
        <v>#DIV/0!</v>
      </c>
      <c r="F540" s="425" t="e">
        <f t="shared" ref="F540" si="136">F539/F537</f>
        <v>#REF!</v>
      </c>
      <c r="G540" s="425" t="e">
        <f t="shared" ref="G540" si="137">G539/G537</f>
        <v>#REF!</v>
      </c>
      <c r="H540" s="425" t="e">
        <f t="shared" ref="H540" si="138">H539/H537</f>
        <v>#DIV/0!</v>
      </c>
      <c r="I540" s="425" t="e">
        <f t="shared" ref="I540" si="139">I539/I537</f>
        <v>#DIV/0!</v>
      </c>
      <c r="J540" s="425" t="e">
        <f>J539/J537</f>
        <v>#DIV/0!</v>
      </c>
      <c r="K540" s="425"/>
      <c r="L540" s="425"/>
      <c r="M540" s="425"/>
      <c r="N540" s="425"/>
      <c r="O540" s="425"/>
      <c r="P540" s="425"/>
      <c r="Q540" s="425"/>
      <c r="R540" s="425"/>
      <c r="S540" s="425"/>
      <c r="T540" s="425"/>
      <c r="U540" s="425"/>
      <c r="V540" s="425"/>
      <c r="W540" s="425"/>
      <c r="X540" s="425"/>
      <c r="Y540" s="425"/>
      <c r="Z540" s="425"/>
      <c r="AA540" s="425"/>
      <c r="AB540" s="425"/>
      <c r="AC540" s="425"/>
      <c r="AD540" s="425"/>
      <c r="AE540" s="400"/>
      <c r="AF540" s="400"/>
      <c r="AG540" s="400"/>
      <c r="AH540" s="400"/>
      <c r="AI540" s="400"/>
      <c r="AJ540" s="400"/>
      <c r="AK540" s="400"/>
      <c r="AL540" s="400"/>
      <c r="AM540" s="400"/>
      <c r="AN540" s="400"/>
      <c r="AO540" s="400"/>
      <c r="AP540" s="400"/>
      <c r="AQ540" s="400"/>
      <c r="AR540" s="400"/>
      <c r="AS540" s="400"/>
      <c r="AT540" s="400"/>
      <c r="AU540" s="400"/>
      <c r="AV540" s="400"/>
      <c r="AW540" s="400"/>
      <c r="AX540" s="400"/>
      <c r="AY540" s="400"/>
      <c r="AZ540" s="400"/>
      <c r="BA540" s="400"/>
      <c r="BB540" s="400"/>
      <c r="BC540" s="400"/>
      <c r="BD540" s="400"/>
      <c r="BE540" s="400"/>
      <c r="BF540" s="400"/>
      <c r="BG540" s="400"/>
      <c r="BH540" s="400"/>
      <c r="BI540" s="400"/>
      <c r="BJ540" s="400"/>
      <c r="BK540" s="400"/>
      <c r="BL540" s="400"/>
      <c r="BM540" s="400"/>
      <c r="BN540" s="400"/>
      <c r="BO540" s="400"/>
      <c r="BP540" s="400"/>
      <c r="BQ540" s="400"/>
      <c r="BR540" s="400"/>
      <c r="BS540" s="400"/>
      <c r="BT540" s="400"/>
      <c r="BU540" s="400"/>
      <c r="BV540" s="400"/>
      <c r="BW540" s="400"/>
      <c r="BX540" s="400"/>
      <c r="BY540" s="400"/>
      <c r="BZ540" s="400"/>
      <c r="CA540" s="400"/>
      <c r="CB540" s="400"/>
      <c r="CC540" s="400"/>
      <c r="CD540" s="400"/>
      <c r="CE540" s="400"/>
      <c r="CF540" s="400"/>
      <c r="CG540" s="400"/>
      <c r="CH540" s="400"/>
      <c r="CI540" s="400"/>
      <c r="CJ540" s="400"/>
      <c r="CK540" s="400"/>
      <c r="CL540" s="400"/>
      <c r="CM540" s="400"/>
      <c r="CN540" s="400"/>
      <c r="CO540" s="400"/>
      <c r="CP540" s="400"/>
      <c r="CQ540" s="400"/>
    </row>
    <row r="541" spans="1:95" s="65" customFormat="1" x14ac:dyDescent="0.2">
      <c r="B541" s="491"/>
    </row>
    <row r="542" spans="1:95" s="64" customFormat="1" ht="13.5" thickBot="1" x14ac:dyDescent="0.25">
      <c r="B542" s="490" t="s">
        <v>176</v>
      </c>
      <c r="AE542" s="65"/>
      <c r="AF542" s="65"/>
      <c r="AG542" s="65"/>
      <c r="AH542" s="65"/>
      <c r="AI542" s="65"/>
      <c r="AJ542" s="65"/>
      <c r="AK542" s="65"/>
      <c r="AL542" s="65"/>
      <c r="AM542" s="65"/>
      <c r="AN542" s="65"/>
      <c r="AO542" s="65"/>
      <c r="AP542" s="65"/>
      <c r="AQ542" s="65"/>
      <c r="AR542" s="65"/>
      <c r="AS542" s="65"/>
      <c r="AT542" s="65"/>
      <c r="AU542" s="65"/>
      <c r="AV542" s="65"/>
      <c r="AW542" s="65"/>
      <c r="AX542" s="65"/>
      <c r="AY542" s="65"/>
      <c r="AZ542" s="65"/>
      <c r="BA542" s="65"/>
      <c r="BB542" s="65"/>
      <c r="BC542" s="65"/>
      <c r="BD542" s="65"/>
      <c r="BE542" s="65"/>
      <c r="BF542" s="65"/>
      <c r="BG542" s="65"/>
      <c r="BH542" s="65"/>
      <c r="BI542" s="65"/>
      <c r="BJ542" s="65"/>
      <c r="BK542" s="65"/>
      <c r="BL542" s="65"/>
      <c r="BM542" s="65"/>
      <c r="BN542" s="65"/>
      <c r="BO542" s="65"/>
      <c r="BP542" s="65"/>
      <c r="BQ542" s="65"/>
      <c r="BR542" s="65"/>
      <c r="BS542" s="65"/>
      <c r="BT542" s="65"/>
      <c r="BU542" s="65"/>
      <c r="BV542" s="65"/>
      <c r="BW542" s="65"/>
      <c r="BX542" s="65"/>
      <c r="BY542" s="65"/>
      <c r="BZ542" s="65"/>
      <c r="CA542" s="65"/>
      <c r="CB542" s="65"/>
      <c r="CC542" s="65"/>
      <c r="CD542" s="65"/>
      <c r="CE542" s="65"/>
      <c r="CF542" s="65"/>
      <c r="CG542" s="65"/>
      <c r="CH542" s="65"/>
      <c r="CI542" s="65"/>
      <c r="CJ542" s="65"/>
      <c r="CK542" s="65"/>
      <c r="CL542" s="65"/>
      <c r="CM542" s="65"/>
      <c r="CN542" s="65"/>
      <c r="CO542" s="65"/>
      <c r="CP542" s="65"/>
      <c r="CQ542" s="65"/>
    </row>
    <row r="543" spans="1:95" s="68" customFormat="1" ht="13.5" customHeight="1" x14ac:dyDescent="0.2">
      <c r="A543" s="563" t="s">
        <v>153</v>
      </c>
      <c r="B543" s="460" t="s">
        <v>56</v>
      </c>
      <c r="AE543" s="127"/>
      <c r="AF543" s="127"/>
      <c r="AG543" s="127"/>
      <c r="AH543" s="127"/>
      <c r="AI543" s="127"/>
      <c r="AJ543" s="127"/>
      <c r="AK543" s="127"/>
      <c r="AL543" s="127"/>
      <c r="AM543" s="127"/>
      <c r="AN543" s="127"/>
      <c r="AO543" s="127"/>
      <c r="AP543" s="127"/>
      <c r="AQ543" s="127"/>
      <c r="AR543" s="127"/>
      <c r="AS543" s="127"/>
      <c r="AT543" s="127"/>
      <c r="AU543" s="127"/>
      <c r="AV543" s="127"/>
      <c r="AW543" s="127"/>
      <c r="AX543" s="127"/>
      <c r="AY543" s="127"/>
      <c r="AZ543" s="127"/>
      <c r="BA543" s="127"/>
      <c r="BB543" s="127"/>
      <c r="BC543" s="127"/>
      <c r="BD543" s="127"/>
      <c r="BE543" s="127"/>
      <c r="BF543" s="127"/>
      <c r="BG543" s="127"/>
      <c r="BH543" s="127"/>
      <c r="BI543" s="127"/>
      <c r="BJ543" s="127"/>
      <c r="BK543" s="127"/>
      <c r="BL543" s="127"/>
      <c r="BM543" s="127"/>
      <c r="BN543" s="127"/>
      <c r="BO543" s="127"/>
      <c r="BP543" s="127"/>
      <c r="BQ543" s="127"/>
      <c r="BR543" s="127"/>
      <c r="BS543" s="127"/>
      <c r="BT543" s="127"/>
      <c r="BU543" s="127"/>
      <c r="BV543" s="127"/>
      <c r="BW543" s="127"/>
      <c r="BX543" s="127"/>
      <c r="BY543" s="127"/>
      <c r="BZ543" s="127"/>
      <c r="CA543" s="127"/>
      <c r="CB543" s="127"/>
      <c r="CC543" s="127"/>
      <c r="CD543" s="127"/>
      <c r="CE543" s="127"/>
      <c r="CF543" s="127"/>
      <c r="CG543" s="127"/>
      <c r="CH543" s="127"/>
      <c r="CI543" s="127"/>
      <c r="CJ543" s="127"/>
      <c r="CK543" s="127"/>
      <c r="CL543" s="127"/>
      <c r="CM543" s="127"/>
      <c r="CN543" s="127"/>
      <c r="CO543" s="127"/>
      <c r="CP543" s="127"/>
      <c r="CQ543" s="127"/>
    </row>
    <row r="544" spans="1:95" s="76" customFormat="1" x14ac:dyDescent="0.2">
      <c r="A544" s="564"/>
      <c r="B544" s="428" t="s">
        <v>55</v>
      </c>
      <c r="C544" s="128"/>
      <c r="D544" s="128"/>
      <c r="E544" s="128"/>
      <c r="F544" s="128"/>
      <c r="G544" s="128"/>
      <c r="H544" s="128"/>
      <c r="I544" s="128"/>
      <c r="J544" s="128"/>
      <c r="K544" s="128"/>
      <c r="L544" s="128"/>
      <c r="M544" s="128"/>
      <c r="N544" s="128"/>
      <c r="O544" s="128"/>
      <c r="P544" s="128"/>
      <c r="Q544" s="128"/>
      <c r="R544" s="128"/>
      <c r="S544" s="128"/>
      <c r="T544" s="128"/>
      <c r="U544" s="128"/>
      <c r="V544" s="128"/>
      <c r="W544" s="128"/>
      <c r="X544" s="128"/>
      <c r="Y544" s="128"/>
      <c r="Z544" s="128"/>
      <c r="AA544" s="128"/>
      <c r="AB544" s="128"/>
      <c r="AC544" s="128"/>
      <c r="AD544" s="128"/>
      <c r="AE544" s="127"/>
      <c r="AF544" s="127"/>
      <c r="AG544" s="127"/>
      <c r="AH544" s="127"/>
      <c r="AI544" s="127"/>
      <c r="AJ544" s="127"/>
      <c r="AK544" s="127"/>
      <c r="AL544" s="127"/>
      <c r="AM544" s="127"/>
      <c r="AN544" s="127"/>
      <c r="AO544" s="127"/>
      <c r="AP544" s="127"/>
      <c r="AQ544" s="127"/>
      <c r="AR544" s="127"/>
      <c r="AS544" s="127"/>
      <c r="AT544" s="127"/>
      <c r="AU544" s="127"/>
      <c r="AV544" s="127"/>
      <c r="AW544" s="127"/>
      <c r="AX544" s="127"/>
      <c r="AY544" s="127"/>
      <c r="AZ544" s="127"/>
      <c r="BA544" s="127"/>
      <c r="BB544" s="127"/>
      <c r="BC544" s="127"/>
      <c r="BD544" s="127"/>
      <c r="BE544" s="127"/>
      <c r="BF544" s="127"/>
      <c r="BG544" s="127"/>
      <c r="BH544" s="127"/>
      <c r="BI544" s="127"/>
      <c r="BJ544" s="127"/>
      <c r="BK544" s="127"/>
      <c r="BL544" s="127"/>
      <c r="BM544" s="127"/>
      <c r="BN544" s="127"/>
      <c r="BO544" s="127"/>
      <c r="BP544" s="127"/>
      <c r="BQ544" s="127"/>
      <c r="BR544" s="127"/>
      <c r="BS544" s="127"/>
      <c r="BT544" s="127"/>
      <c r="BU544" s="127"/>
      <c r="BV544" s="127"/>
      <c r="BW544" s="127"/>
      <c r="BX544" s="127"/>
      <c r="BY544" s="127"/>
      <c r="BZ544" s="127"/>
      <c r="CA544" s="127"/>
      <c r="CB544" s="127"/>
      <c r="CC544" s="127"/>
      <c r="CD544" s="127"/>
      <c r="CE544" s="127"/>
      <c r="CF544" s="127"/>
      <c r="CG544" s="127"/>
      <c r="CH544" s="127"/>
      <c r="CI544" s="127"/>
      <c r="CJ544" s="127"/>
      <c r="CK544" s="127"/>
      <c r="CL544" s="127"/>
      <c r="CM544" s="127"/>
      <c r="CN544" s="127"/>
      <c r="CO544" s="127"/>
      <c r="CP544" s="127"/>
      <c r="CQ544" s="127"/>
    </row>
    <row r="545" spans="1:95" s="77" customFormat="1" ht="12.75" customHeight="1" x14ac:dyDescent="0.2">
      <c r="A545" s="564"/>
      <c r="B545" s="429" t="s">
        <v>14</v>
      </c>
      <c r="C545" s="80"/>
      <c r="D545" s="80"/>
      <c r="E545" s="80"/>
      <c r="F545" s="80"/>
      <c r="G545" s="80"/>
      <c r="H545" s="80"/>
      <c r="I545" s="240"/>
      <c r="J545" s="24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240"/>
      <c r="V545" s="240"/>
      <c r="W545" s="80"/>
      <c r="X545" s="80"/>
      <c r="Y545" s="80"/>
      <c r="Z545" s="80"/>
      <c r="AA545" s="80"/>
      <c r="AB545" s="80"/>
      <c r="AC545" s="80"/>
      <c r="AD545" s="80"/>
      <c r="AE545" s="126"/>
      <c r="AF545" s="126"/>
      <c r="AG545" s="126"/>
      <c r="AH545" s="126"/>
      <c r="AI545" s="126"/>
      <c r="AJ545" s="126"/>
      <c r="AK545" s="126"/>
      <c r="AL545" s="126"/>
      <c r="AM545" s="126"/>
      <c r="AN545" s="126"/>
      <c r="AO545" s="126"/>
      <c r="AP545" s="126"/>
      <c r="AQ545" s="126"/>
      <c r="AR545" s="126"/>
      <c r="AS545" s="126"/>
      <c r="AT545" s="126"/>
      <c r="AU545" s="126"/>
      <c r="AV545" s="126"/>
      <c r="AW545" s="126"/>
      <c r="AX545" s="126"/>
      <c r="AY545" s="126"/>
      <c r="AZ545" s="126"/>
      <c r="BA545" s="126"/>
      <c r="BB545" s="126"/>
      <c r="BC545" s="126"/>
      <c r="BD545" s="126"/>
      <c r="BE545" s="126"/>
      <c r="BF545" s="126"/>
      <c r="BG545" s="126"/>
      <c r="BH545" s="126"/>
      <c r="BI545" s="126"/>
      <c r="BJ545" s="126"/>
      <c r="BK545" s="126"/>
      <c r="BL545" s="126"/>
      <c r="BM545" s="126"/>
      <c r="BN545" s="126"/>
      <c r="BO545" s="126"/>
      <c r="BP545" s="126"/>
      <c r="BQ545" s="126"/>
      <c r="BR545" s="126"/>
      <c r="BS545" s="126"/>
      <c r="BT545" s="126"/>
      <c r="BU545" s="126"/>
      <c r="BV545" s="126"/>
      <c r="BW545" s="126"/>
      <c r="BX545" s="126"/>
      <c r="BY545" s="126"/>
      <c r="BZ545" s="126"/>
      <c r="CA545" s="126"/>
      <c r="CB545" s="126"/>
      <c r="CC545" s="126"/>
      <c r="CD545" s="126"/>
      <c r="CE545" s="126"/>
      <c r="CF545" s="126"/>
      <c r="CG545" s="126"/>
      <c r="CH545" s="126"/>
      <c r="CI545" s="126"/>
      <c r="CJ545" s="126"/>
      <c r="CK545" s="126"/>
      <c r="CL545" s="126"/>
      <c r="CM545" s="126"/>
      <c r="CN545" s="126"/>
      <c r="CO545" s="126"/>
      <c r="CP545" s="126"/>
      <c r="CQ545" s="126"/>
    </row>
    <row r="546" spans="1:95" s="126" customFormat="1" x14ac:dyDescent="0.2">
      <c r="A546" s="564"/>
      <c r="B546" s="430" t="s">
        <v>15</v>
      </c>
      <c r="C546" s="240"/>
      <c r="D546" s="240"/>
      <c r="E546" s="240"/>
      <c r="F546" s="240"/>
      <c r="G546" s="240"/>
      <c r="H546" s="240"/>
      <c r="I546" s="240"/>
      <c r="J546" s="240"/>
      <c r="K546" s="240"/>
      <c r="L546" s="240"/>
      <c r="M546" s="240"/>
      <c r="N546" s="240"/>
      <c r="O546" s="240"/>
      <c r="P546" s="240"/>
      <c r="Q546" s="240"/>
      <c r="R546" s="240"/>
      <c r="S546" s="240"/>
      <c r="T546" s="240"/>
      <c r="U546" s="240"/>
      <c r="V546" s="240"/>
      <c r="W546" s="240"/>
      <c r="X546" s="240"/>
      <c r="Y546" s="240"/>
      <c r="Z546" s="240"/>
      <c r="AA546" s="240"/>
      <c r="AB546" s="240"/>
      <c r="AC546" s="240"/>
      <c r="AD546" s="240"/>
    </row>
    <row r="547" spans="1:95" s="243" customFormat="1" ht="12.75" customHeight="1" x14ac:dyDescent="0.2">
      <c r="A547" s="564"/>
      <c r="B547" s="431" t="s">
        <v>16</v>
      </c>
      <c r="C547" s="239"/>
      <c r="D547" s="239"/>
      <c r="E547" s="239"/>
      <c r="F547" s="239"/>
      <c r="G547" s="239"/>
      <c r="H547" s="239"/>
      <c r="I547" s="239"/>
      <c r="J547" s="239"/>
      <c r="K547" s="239"/>
      <c r="L547" s="239"/>
      <c r="M547" s="239"/>
      <c r="N547" s="239"/>
      <c r="O547" s="239"/>
      <c r="P547" s="239"/>
      <c r="Q547" s="239"/>
      <c r="R547" s="239"/>
      <c r="S547" s="239"/>
      <c r="T547" s="239"/>
      <c r="U547" s="239"/>
      <c r="V547" s="239"/>
      <c r="W547" s="239"/>
      <c r="X547" s="239"/>
      <c r="Y547" s="239"/>
      <c r="Z547" s="239"/>
      <c r="AA547" s="239"/>
      <c r="AB547" s="239"/>
      <c r="AC547" s="239"/>
      <c r="AD547" s="239"/>
      <c r="AE547" s="126"/>
      <c r="AF547" s="126"/>
      <c r="AG547" s="126"/>
      <c r="AH547" s="126"/>
      <c r="AI547" s="126"/>
      <c r="AJ547" s="126"/>
      <c r="AK547" s="126"/>
      <c r="AL547" s="126"/>
      <c r="AM547" s="126"/>
      <c r="AN547" s="126"/>
      <c r="AO547" s="126"/>
      <c r="AP547" s="126"/>
      <c r="AQ547" s="126"/>
      <c r="AR547" s="126"/>
      <c r="AS547" s="126"/>
      <c r="AT547" s="126"/>
      <c r="AU547" s="126"/>
      <c r="AV547" s="126"/>
      <c r="AW547" s="126"/>
      <c r="AX547" s="126"/>
      <c r="AY547" s="126"/>
      <c r="AZ547" s="126"/>
      <c r="BA547" s="126"/>
      <c r="BB547" s="126"/>
      <c r="BC547" s="126"/>
      <c r="BD547" s="126"/>
      <c r="BE547" s="126"/>
      <c r="BF547" s="126"/>
      <c r="BG547" s="126"/>
      <c r="BH547" s="126"/>
      <c r="BI547" s="126"/>
      <c r="BJ547" s="126"/>
      <c r="BK547" s="126"/>
      <c r="BL547" s="126"/>
      <c r="BM547" s="126"/>
      <c r="BN547" s="126"/>
      <c r="BO547" s="126"/>
      <c r="BP547" s="126"/>
      <c r="BQ547" s="126"/>
      <c r="BR547" s="126"/>
      <c r="BS547" s="126"/>
      <c r="BT547" s="126"/>
      <c r="BU547" s="126"/>
      <c r="BV547" s="126"/>
      <c r="BW547" s="126"/>
      <c r="BX547" s="126"/>
      <c r="BY547" s="126"/>
      <c r="BZ547" s="126"/>
      <c r="CA547" s="126"/>
      <c r="CB547" s="126"/>
      <c r="CC547" s="126"/>
      <c r="CD547" s="126"/>
      <c r="CE547" s="126"/>
      <c r="CF547" s="126"/>
      <c r="CG547" s="126"/>
      <c r="CH547" s="126"/>
      <c r="CI547" s="126"/>
      <c r="CJ547" s="126"/>
      <c r="CK547" s="126"/>
      <c r="CL547" s="126"/>
      <c r="CM547" s="126"/>
      <c r="CN547" s="126"/>
      <c r="CO547" s="126"/>
      <c r="CP547" s="126"/>
      <c r="CQ547" s="126"/>
    </row>
    <row r="548" spans="1:95" s="114" customFormat="1" x14ac:dyDescent="0.2">
      <c r="A548" s="564"/>
      <c r="B548" s="432" t="s">
        <v>17</v>
      </c>
      <c r="C548" s="113"/>
      <c r="D548" s="113"/>
      <c r="E548" s="113"/>
      <c r="F548" s="113"/>
      <c r="G548" s="113"/>
      <c r="H548" s="113"/>
      <c r="I548" s="113"/>
      <c r="J548" s="113"/>
      <c r="K548" s="113"/>
      <c r="L548" s="113"/>
      <c r="M548" s="113"/>
      <c r="N548" s="113"/>
      <c r="O548" s="113"/>
      <c r="P548" s="113"/>
      <c r="Q548" s="113"/>
      <c r="R548" s="113"/>
      <c r="S548" s="113"/>
      <c r="T548" s="113"/>
      <c r="U548" s="113"/>
      <c r="V548" s="113"/>
      <c r="W548" s="113"/>
      <c r="X548" s="113"/>
      <c r="Y548" s="113"/>
      <c r="Z548" s="113"/>
      <c r="AA548" s="113"/>
      <c r="AB548" s="113"/>
      <c r="AC548" s="113"/>
      <c r="AD548" s="113"/>
    </row>
    <row r="549" spans="1:95" s="83" customFormat="1" x14ac:dyDescent="0.2">
      <c r="A549" s="564"/>
      <c r="B549" s="433" t="s">
        <v>12</v>
      </c>
      <c r="C549" s="82"/>
      <c r="D549" s="82"/>
      <c r="E549" s="82"/>
      <c r="F549" s="82"/>
      <c r="G549" s="82"/>
      <c r="H549" s="82"/>
      <c r="I549" s="82"/>
      <c r="J549" s="82"/>
      <c r="K549" s="82"/>
      <c r="L549" s="82"/>
      <c r="M549" s="82"/>
      <c r="N549" s="82"/>
      <c r="O549" s="82"/>
      <c r="P549" s="82"/>
      <c r="Q549" s="82"/>
      <c r="R549" s="82"/>
      <c r="S549" s="82"/>
      <c r="T549" s="82"/>
      <c r="U549" s="82"/>
      <c r="V549" s="82"/>
      <c r="W549" s="82"/>
      <c r="X549" s="82"/>
      <c r="Y549" s="82"/>
      <c r="Z549" s="82"/>
      <c r="AA549" s="82"/>
      <c r="AB549" s="82"/>
      <c r="AC549" s="82"/>
      <c r="AD549" s="82"/>
      <c r="AE549" s="245"/>
      <c r="AF549" s="245"/>
      <c r="AG549" s="245"/>
      <c r="AH549" s="245"/>
      <c r="AI549" s="245"/>
      <c r="AJ549" s="245"/>
      <c r="AK549" s="245"/>
      <c r="AL549" s="245"/>
      <c r="AM549" s="245"/>
      <c r="AN549" s="245"/>
      <c r="AO549" s="245"/>
      <c r="AP549" s="245"/>
      <c r="AQ549" s="245"/>
      <c r="AR549" s="245"/>
      <c r="AS549" s="245"/>
      <c r="AT549" s="245"/>
      <c r="AU549" s="245"/>
      <c r="AV549" s="245"/>
      <c r="AW549" s="245"/>
      <c r="AX549" s="245"/>
      <c r="AY549" s="245"/>
      <c r="AZ549" s="245"/>
      <c r="BA549" s="245"/>
      <c r="BB549" s="245"/>
      <c r="BC549" s="245"/>
      <c r="BD549" s="245"/>
      <c r="BE549" s="245"/>
      <c r="BF549" s="245"/>
      <c r="BG549" s="245"/>
      <c r="BH549" s="245"/>
      <c r="BI549" s="245"/>
      <c r="BJ549" s="245"/>
      <c r="BK549" s="245"/>
      <c r="BL549" s="245"/>
      <c r="BM549" s="245"/>
      <c r="BN549" s="245"/>
      <c r="BO549" s="245"/>
      <c r="BP549" s="245"/>
      <c r="BQ549" s="245"/>
      <c r="BR549" s="245"/>
      <c r="BS549" s="245"/>
      <c r="BT549" s="245"/>
      <c r="BU549" s="245"/>
      <c r="BV549" s="245"/>
      <c r="BW549" s="245"/>
      <c r="BX549" s="245"/>
      <c r="BY549" s="245"/>
      <c r="BZ549" s="245"/>
      <c r="CA549" s="245"/>
      <c r="CB549" s="245"/>
      <c r="CC549" s="245"/>
      <c r="CD549" s="245"/>
      <c r="CE549" s="245"/>
      <c r="CF549" s="245"/>
      <c r="CG549" s="245"/>
      <c r="CH549" s="245"/>
      <c r="CI549" s="245"/>
      <c r="CJ549" s="245"/>
      <c r="CK549" s="245"/>
      <c r="CL549" s="245"/>
      <c r="CM549" s="245"/>
      <c r="CN549" s="245"/>
      <c r="CO549" s="245"/>
      <c r="CP549" s="245"/>
      <c r="CQ549" s="245"/>
    </row>
    <row r="550" spans="1:95" s="245" customFormat="1" x14ac:dyDescent="0.2">
      <c r="A550" s="564"/>
      <c r="B550" s="434" t="s">
        <v>6</v>
      </c>
      <c r="C550" s="95"/>
      <c r="D550" s="95"/>
      <c r="E550" s="95"/>
      <c r="F550" s="95"/>
      <c r="G550" s="95"/>
      <c r="H550" s="95"/>
      <c r="I550" s="95"/>
      <c r="J550" s="95"/>
      <c r="K550" s="95"/>
      <c r="L550" s="95"/>
      <c r="M550" s="95"/>
      <c r="N550" s="95"/>
      <c r="O550" s="95"/>
      <c r="P550" s="95"/>
      <c r="Q550" s="95"/>
      <c r="R550" s="95"/>
      <c r="S550" s="95"/>
      <c r="T550" s="95"/>
      <c r="U550" s="95"/>
      <c r="V550" s="95"/>
      <c r="W550" s="95"/>
      <c r="X550" s="95"/>
      <c r="Y550" s="95"/>
      <c r="Z550" s="95"/>
      <c r="AA550" s="95"/>
      <c r="AB550" s="95"/>
      <c r="AC550" s="95"/>
      <c r="AD550" s="95"/>
    </row>
    <row r="551" spans="1:95" s="245" customFormat="1" x14ac:dyDescent="0.2">
      <c r="A551" s="564"/>
      <c r="B551" s="435" t="s">
        <v>13</v>
      </c>
      <c r="C551" s="95"/>
      <c r="D551" s="95"/>
      <c r="E551" s="95"/>
      <c r="F551" s="95"/>
      <c r="G551" s="95"/>
      <c r="H551" s="16"/>
      <c r="I551" s="16"/>
      <c r="J551" s="16"/>
      <c r="K551" s="95"/>
      <c r="L551" s="95"/>
      <c r="M551" s="95"/>
      <c r="N551" s="95"/>
      <c r="O551" s="95"/>
      <c r="P551" s="95"/>
      <c r="Q551" s="95"/>
      <c r="R551" s="95"/>
      <c r="S551" s="95"/>
      <c r="T551" s="16"/>
      <c r="U551" s="16"/>
      <c r="V551" s="16"/>
      <c r="W551" s="95"/>
      <c r="X551" s="95"/>
      <c r="Y551" s="95"/>
      <c r="Z551" s="95"/>
      <c r="AA551" s="95"/>
      <c r="AB551" s="95"/>
      <c r="AC551" s="95"/>
      <c r="AD551" s="95"/>
    </row>
    <row r="552" spans="1:95" s="103" customFormat="1" ht="13.5" thickBot="1" x14ac:dyDescent="0.25">
      <c r="A552" s="564"/>
      <c r="B552" s="436" t="s">
        <v>18</v>
      </c>
      <c r="C552" s="104"/>
      <c r="D552" s="104"/>
      <c r="E552" s="104"/>
      <c r="F552" s="104"/>
      <c r="G552" s="104"/>
      <c r="H552" s="248"/>
      <c r="I552" s="248"/>
      <c r="J552" s="248"/>
      <c r="K552" s="104"/>
      <c r="L552" s="104"/>
      <c r="M552" s="104"/>
      <c r="N552" s="104"/>
      <c r="O552" s="104"/>
      <c r="P552" s="104"/>
      <c r="Q552" s="104"/>
      <c r="R552" s="104"/>
      <c r="S552" s="104"/>
      <c r="T552" s="248"/>
      <c r="U552" s="248"/>
      <c r="V552" s="248"/>
      <c r="W552" s="104"/>
      <c r="X552" s="104"/>
      <c r="Y552" s="104"/>
      <c r="Z552" s="104"/>
      <c r="AA552" s="104"/>
      <c r="AB552" s="104"/>
      <c r="AC552" s="104"/>
      <c r="AD552" s="104"/>
    </row>
    <row r="553" spans="1:95" s="28" customFormat="1" x14ac:dyDescent="0.2">
      <c r="A553" s="564"/>
      <c r="B553" s="437" t="s">
        <v>19</v>
      </c>
      <c r="C553" s="96"/>
      <c r="D553" s="96"/>
      <c r="E553" s="96"/>
      <c r="F553" s="96"/>
      <c r="G553" s="96"/>
      <c r="H553" s="96"/>
      <c r="I553" s="96"/>
      <c r="J553" s="96"/>
      <c r="K553" s="96"/>
      <c r="L553" s="96"/>
      <c r="M553" s="96"/>
      <c r="N553" s="96"/>
      <c r="O553" s="96"/>
      <c r="P553" s="96"/>
      <c r="Q553" s="96"/>
      <c r="R553" s="96"/>
      <c r="S553" s="96"/>
      <c r="T553" s="96"/>
      <c r="U553" s="96"/>
      <c r="V553" s="96"/>
      <c r="W553" s="96"/>
      <c r="X553" s="96"/>
      <c r="Y553" s="96"/>
      <c r="Z553" s="96"/>
      <c r="AA553" s="96"/>
      <c r="AB553" s="96"/>
      <c r="AC553" s="96"/>
      <c r="AD553" s="96"/>
      <c r="AE553" s="29"/>
      <c r="AF553" s="29"/>
      <c r="AG553" s="29"/>
      <c r="AH553" s="29"/>
      <c r="AI553" s="29"/>
      <c r="AJ553" s="29"/>
      <c r="AK553" s="29"/>
      <c r="AL553" s="29"/>
      <c r="AM553" s="29"/>
      <c r="AN553" s="29"/>
      <c r="AO553" s="29"/>
      <c r="AP553" s="29"/>
      <c r="AQ553" s="29"/>
      <c r="AR553" s="29"/>
      <c r="AS553" s="29"/>
      <c r="AT553" s="29"/>
      <c r="AU553" s="29"/>
      <c r="AV553" s="29"/>
      <c r="AW553" s="29"/>
      <c r="AX553" s="29"/>
      <c r="AY553" s="29"/>
      <c r="AZ553" s="29"/>
      <c r="BA553" s="29"/>
      <c r="BB553" s="29"/>
      <c r="BC553" s="29"/>
      <c r="BD553" s="29"/>
      <c r="BE553" s="29"/>
      <c r="BF553" s="29"/>
      <c r="BG553" s="29"/>
      <c r="BH553" s="29"/>
      <c r="BI553" s="29"/>
      <c r="BJ553" s="29"/>
      <c r="BK553" s="29"/>
      <c r="BL553" s="29"/>
      <c r="BM553" s="29"/>
      <c r="BN553" s="29"/>
      <c r="BO553" s="29"/>
      <c r="BP553" s="29"/>
      <c r="BQ553" s="29"/>
      <c r="BR553" s="29"/>
      <c r="BS553" s="29"/>
      <c r="BT553" s="29"/>
      <c r="BU553" s="29"/>
      <c r="BV553" s="29"/>
      <c r="BW553" s="29"/>
      <c r="BX553" s="29"/>
      <c r="BY553" s="29"/>
      <c r="BZ553" s="29"/>
      <c r="CA553" s="29"/>
      <c r="CB553" s="29"/>
      <c r="CC553" s="29"/>
      <c r="CD553" s="29"/>
      <c r="CE553" s="29"/>
      <c r="CF553" s="29"/>
      <c r="CG553" s="29"/>
      <c r="CH553" s="29"/>
      <c r="CI553" s="29"/>
      <c r="CJ553" s="29"/>
      <c r="CK553" s="29"/>
      <c r="CL553" s="29"/>
      <c r="CM553" s="29"/>
      <c r="CN553" s="29"/>
      <c r="CO553" s="29"/>
      <c r="CP553" s="29"/>
      <c r="CQ553" s="29"/>
    </row>
    <row r="554" spans="1:95" s="29" customFormat="1" x14ac:dyDescent="0.2">
      <c r="A554" s="564"/>
      <c r="B554" s="438" t="s">
        <v>20</v>
      </c>
      <c r="C554" s="92"/>
      <c r="D554" s="92"/>
      <c r="E554" s="92"/>
      <c r="F554" s="92"/>
      <c r="G554" s="92"/>
      <c r="H554" s="92"/>
      <c r="I554" s="92"/>
      <c r="J554" s="92"/>
      <c r="K554" s="92"/>
      <c r="L554" s="92"/>
      <c r="M554" s="92"/>
      <c r="N554" s="92"/>
      <c r="O554" s="92"/>
      <c r="P554" s="92"/>
      <c r="Q554" s="92"/>
      <c r="R554" s="92"/>
      <c r="S554" s="92"/>
      <c r="T554" s="92"/>
      <c r="U554" s="92"/>
      <c r="V554" s="92"/>
      <c r="W554" s="92"/>
      <c r="X554" s="92"/>
      <c r="Y554" s="92"/>
      <c r="Z554" s="92"/>
      <c r="AA554" s="92"/>
      <c r="AB554" s="92"/>
      <c r="AC554" s="92"/>
      <c r="AD554" s="92"/>
    </row>
    <row r="555" spans="1:95" s="29" customFormat="1" x14ac:dyDescent="0.2">
      <c r="A555" s="564"/>
      <c r="B555" s="439" t="s">
        <v>21</v>
      </c>
      <c r="C555" s="86"/>
      <c r="D555" s="86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  <c r="T555" s="86"/>
      <c r="U555" s="86"/>
      <c r="V555" s="86"/>
      <c r="W555" s="86"/>
      <c r="X555" s="86"/>
      <c r="Y555" s="86"/>
      <c r="Z555" s="86"/>
      <c r="AA555" s="86"/>
      <c r="AB555" s="86"/>
      <c r="AC555" s="86"/>
      <c r="AD555" s="86"/>
    </row>
    <row r="556" spans="1:95" s="189" customFormat="1" ht="13.5" thickBot="1" x14ac:dyDescent="0.25">
      <c r="A556" s="564"/>
      <c r="B556" s="440" t="s">
        <v>28</v>
      </c>
      <c r="C556" s="187"/>
      <c r="D556" s="187"/>
      <c r="E556" s="187"/>
      <c r="F556" s="187"/>
      <c r="G556" s="187"/>
      <c r="H556" s="495"/>
      <c r="I556" s="495"/>
      <c r="J556" s="495"/>
      <c r="K556" s="187"/>
      <c r="L556" s="187"/>
      <c r="M556" s="187"/>
      <c r="N556" s="187"/>
      <c r="O556" s="187"/>
      <c r="P556" s="187"/>
      <c r="Q556" s="187"/>
      <c r="R556" s="187"/>
      <c r="S556" s="187"/>
      <c r="T556" s="495"/>
      <c r="U556" s="495"/>
      <c r="V556" s="495"/>
      <c r="W556" s="187"/>
      <c r="X556" s="187"/>
      <c r="Y556" s="187"/>
      <c r="Z556" s="187"/>
      <c r="AA556" s="187"/>
      <c r="AB556" s="187"/>
      <c r="AC556" s="187"/>
      <c r="AD556" s="187"/>
      <c r="AE556" s="330"/>
      <c r="AF556" s="330"/>
      <c r="AG556" s="330"/>
      <c r="AH556" s="330"/>
      <c r="AI556" s="330"/>
      <c r="AJ556" s="330"/>
      <c r="AK556" s="330"/>
      <c r="AL556" s="330"/>
      <c r="AM556" s="330"/>
      <c r="AN556" s="330"/>
      <c r="AO556" s="330"/>
      <c r="AP556" s="330"/>
      <c r="AQ556" s="330"/>
      <c r="AR556" s="330"/>
      <c r="AS556" s="330"/>
      <c r="AT556" s="330"/>
      <c r="AU556" s="330"/>
      <c r="AV556" s="330"/>
      <c r="AW556" s="330"/>
      <c r="AX556" s="330"/>
      <c r="AY556" s="330"/>
      <c r="AZ556" s="330"/>
      <c r="BA556" s="330"/>
      <c r="BB556" s="330"/>
      <c r="BC556" s="330"/>
      <c r="BD556" s="330"/>
      <c r="BE556" s="330"/>
      <c r="BF556" s="330"/>
      <c r="BG556" s="330"/>
      <c r="BH556" s="330"/>
      <c r="BI556" s="330"/>
      <c r="BJ556" s="330"/>
      <c r="BK556" s="330"/>
      <c r="BL556" s="330"/>
      <c r="BM556" s="330"/>
      <c r="BN556" s="330"/>
      <c r="BO556" s="489"/>
      <c r="BP556" s="489"/>
      <c r="BQ556" s="489"/>
      <c r="BR556" s="489"/>
      <c r="BS556" s="489"/>
      <c r="BT556" s="489"/>
      <c r="BU556" s="489"/>
      <c r="BV556" s="489"/>
      <c r="BW556" s="489"/>
      <c r="BX556" s="489"/>
      <c r="BY556" s="489"/>
      <c r="BZ556" s="489"/>
      <c r="CA556" s="489"/>
      <c r="CB556" s="489"/>
      <c r="CC556" s="489"/>
      <c r="CD556" s="489"/>
      <c r="CE556" s="489"/>
      <c r="CF556" s="489"/>
      <c r="CG556" s="489"/>
      <c r="CH556" s="489"/>
      <c r="CI556" s="489"/>
      <c r="CJ556" s="489"/>
      <c r="CK556" s="489"/>
      <c r="CL556" s="489"/>
      <c r="CM556" s="489"/>
      <c r="CN556" s="489"/>
      <c r="CO556" s="489"/>
      <c r="CP556" s="489"/>
      <c r="CQ556" s="489"/>
    </row>
    <row r="557" spans="1:95" s="8" customFormat="1" x14ac:dyDescent="0.2">
      <c r="A557" s="564"/>
      <c r="B557" s="441" t="s">
        <v>22</v>
      </c>
      <c r="C557" s="84"/>
      <c r="D557" s="84"/>
      <c r="E557" s="84"/>
      <c r="F557" s="84"/>
      <c r="G557" s="84"/>
      <c r="H557" s="494"/>
      <c r="I557" s="494"/>
      <c r="J557" s="494"/>
      <c r="K557" s="84"/>
      <c r="L557" s="84"/>
      <c r="M557" s="84"/>
      <c r="N557" s="84"/>
      <c r="O557" s="84"/>
      <c r="P557" s="84"/>
      <c r="Q557" s="84"/>
      <c r="R557" s="84"/>
      <c r="S557" s="84"/>
      <c r="T557" s="494"/>
      <c r="U557" s="494"/>
      <c r="V557" s="494"/>
      <c r="W557" s="84"/>
      <c r="X557" s="84"/>
      <c r="Y557" s="84"/>
      <c r="Z557" s="84"/>
      <c r="AA557" s="84"/>
      <c r="AB557" s="84"/>
      <c r="AC557" s="84"/>
      <c r="AD557" s="84"/>
      <c r="AE557" s="396"/>
      <c r="AF557" s="396"/>
      <c r="AG557" s="396"/>
      <c r="AH557" s="396"/>
      <c r="AI557" s="396"/>
      <c r="AJ557" s="396"/>
      <c r="AK557" s="396"/>
      <c r="AL557" s="396"/>
      <c r="AM557" s="396"/>
      <c r="AN557" s="396"/>
      <c r="AO557" s="396"/>
      <c r="AP557" s="396"/>
      <c r="AQ557" s="396"/>
      <c r="AR557" s="396"/>
      <c r="AS557" s="396"/>
      <c r="AT557" s="396"/>
      <c r="AU557" s="396"/>
      <c r="AV557" s="396"/>
      <c r="AW557" s="396"/>
      <c r="AX557" s="396"/>
      <c r="AY557" s="396"/>
      <c r="AZ557" s="396"/>
      <c r="BA557" s="396"/>
      <c r="BB557" s="396"/>
      <c r="BC557" s="396"/>
      <c r="BD557" s="396"/>
      <c r="BE557" s="396"/>
      <c r="BF557" s="396"/>
      <c r="BG557" s="396"/>
      <c r="BH557" s="396"/>
      <c r="BI557" s="396"/>
      <c r="BJ557" s="396"/>
      <c r="BK557" s="396"/>
      <c r="BL557" s="396"/>
      <c r="BM557" s="396"/>
      <c r="BN557" s="396"/>
      <c r="BO557" s="396"/>
      <c r="BP557" s="396"/>
      <c r="BQ557" s="396"/>
      <c r="BR557" s="396"/>
      <c r="BS557" s="396"/>
      <c r="BT557" s="396"/>
      <c r="BU557" s="396"/>
      <c r="BV557" s="396"/>
      <c r="BW557" s="396"/>
      <c r="BX557" s="396"/>
      <c r="BY557" s="396"/>
      <c r="BZ557" s="396"/>
      <c r="CA557" s="396"/>
      <c r="CB557" s="396"/>
      <c r="CC557" s="396"/>
      <c r="CD557" s="396"/>
      <c r="CE557" s="396"/>
      <c r="CF557" s="396"/>
      <c r="CG557" s="396"/>
      <c r="CH557" s="396"/>
      <c r="CI557" s="396"/>
      <c r="CJ557" s="396"/>
      <c r="CK557" s="396"/>
      <c r="CL557" s="396"/>
      <c r="CM557" s="396"/>
      <c r="CN557" s="396"/>
      <c r="CO557" s="396"/>
      <c r="CP557" s="396"/>
      <c r="CQ557" s="396"/>
    </row>
    <row r="558" spans="1:95" s="5" customFormat="1" x14ac:dyDescent="0.2">
      <c r="A558" s="564"/>
      <c r="B558" s="442" t="s">
        <v>73</v>
      </c>
      <c r="C558" s="30"/>
      <c r="D558" s="30"/>
      <c r="E558" s="174"/>
      <c r="F558" s="174"/>
      <c r="G558" s="174"/>
      <c r="H558" s="380"/>
      <c r="I558" s="380"/>
      <c r="J558" s="380"/>
      <c r="K558" s="174"/>
      <c r="L558" s="174"/>
      <c r="M558" s="174"/>
      <c r="N558" s="174"/>
      <c r="O558" s="174"/>
      <c r="P558" s="174"/>
      <c r="Q558" s="174"/>
      <c r="R558" s="174"/>
      <c r="S558" s="174"/>
      <c r="T558" s="380"/>
      <c r="U558" s="380"/>
      <c r="V558" s="380"/>
      <c r="W558" s="174"/>
      <c r="X558" s="174"/>
      <c r="Y558" s="174"/>
      <c r="Z558" s="174"/>
      <c r="AA558" s="174"/>
      <c r="AB558" s="174"/>
      <c r="AC558" s="174"/>
      <c r="AD558" s="174"/>
      <c r="AE558" s="43"/>
      <c r="AF558" s="43"/>
      <c r="AG558" s="43"/>
      <c r="AH558" s="43"/>
      <c r="AI558" s="43"/>
      <c r="AJ558" s="43"/>
      <c r="AK558" s="43"/>
      <c r="AL558" s="43"/>
      <c r="AM558" s="43"/>
      <c r="AN558" s="43"/>
      <c r="AO558" s="43"/>
      <c r="AP558" s="43"/>
      <c r="AQ558" s="43"/>
      <c r="AR558" s="43"/>
      <c r="AS558" s="43"/>
      <c r="AT558" s="43"/>
      <c r="AU558" s="43"/>
      <c r="AV558" s="43"/>
      <c r="AW558" s="43"/>
      <c r="AX558" s="43"/>
      <c r="AY558" s="43"/>
      <c r="AZ558" s="43"/>
      <c r="BA558" s="43"/>
      <c r="BB558" s="43"/>
      <c r="BC558" s="43"/>
      <c r="BD558" s="43"/>
      <c r="BE558" s="43"/>
      <c r="BF558" s="43"/>
      <c r="BG558" s="43"/>
      <c r="BH558" s="43"/>
      <c r="BI558" s="43"/>
      <c r="BJ558" s="43"/>
      <c r="BK558" s="43"/>
      <c r="BL558" s="43"/>
      <c r="BM558" s="43"/>
      <c r="BN558" s="43"/>
      <c r="BO558" s="43"/>
      <c r="BP558" s="43"/>
      <c r="BQ558" s="43"/>
      <c r="BR558" s="43"/>
      <c r="BS558" s="43"/>
      <c r="BT558" s="43"/>
      <c r="BU558" s="43"/>
      <c r="BV558" s="43"/>
      <c r="BW558" s="43"/>
      <c r="BX558" s="43"/>
      <c r="BY558" s="43"/>
      <c r="BZ558" s="43"/>
      <c r="CA558" s="43"/>
      <c r="CB558" s="43"/>
      <c r="CC558" s="43"/>
      <c r="CD558" s="43"/>
      <c r="CE558" s="43"/>
      <c r="CF558" s="43"/>
      <c r="CG558" s="43"/>
      <c r="CH558" s="43"/>
      <c r="CI558" s="43"/>
      <c r="CJ558" s="43"/>
      <c r="CK558" s="43"/>
      <c r="CL558" s="43"/>
      <c r="CM558" s="43"/>
      <c r="CN558" s="43"/>
      <c r="CO558" s="43"/>
      <c r="CP558" s="43"/>
      <c r="CQ558" s="43"/>
    </row>
    <row r="559" spans="1:95" s="173" customFormat="1" ht="4.5" customHeight="1" x14ac:dyDescent="0.2">
      <c r="A559" s="564"/>
      <c r="B559" s="443"/>
      <c r="C559" s="172"/>
      <c r="D559" s="172"/>
      <c r="E559" s="172"/>
      <c r="F559" s="172"/>
      <c r="G559" s="172"/>
      <c r="K559" s="172"/>
      <c r="L559" s="172"/>
      <c r="M559" s="172"/>
      <c r="N559" s="172"/>
      <c r="O559" s="172"/>
      <c r="P559" s="172"/>
      <c r="Q559" s="172"/>
      <c r="R559" s="172"/>
      <c r="S559" s="172"/>
      <c r="W559" s="172"/>
      <c r="X559" s="172"/>
      <c r="Y559" s="172"/>
      <c r="Z559" s="172"/>
      <c r="AA559" s="172"/>
      <c r="AB559" s="172"/>
      <c r="AC559" s="172"/>
      <c r="AD559" s="172"/>
      <c r="AE559" s="397"/>
      <c r="AF559" s="397"/>
      <c r="AG559" s="397"/>
      <c r="AH559" s="397"/>
      <c r="AI559" s="397"/>
      <c r="AJ559" s="397"/>
      <c r="AK559" s="397"/>
      <c r="AL559" s="397"/>
      <c r="AM559" s="397"/>
      <c r="AN559" s="397"/>
      <c r="AO559" s="397"/>
      <c r="AP559" s="397"/>
      <c r="AQ559" s="397"/>
      <c r="AR559" s="397"/>
      <c r="AS559" s="397"/>
      <c r="AT559" s="397"/>
      <c r="AU559" s="397"/>
      <c r="AV559" s="397"/>
      <c r="AW559" s="397"/>
      <c r="AX559" s="397"/>
      <c r="AY559" s="397"/>
      <c r="AZ559" s="397"/>
      <c r="BA559" s="397"/>
      <c r="BB559" s="397"/>
      <c r="BC559" s="397"/>
      <c r="BD559" s="397"/>
      <c r="BE559" s="397"/>
      <c r="BF559" s="397"/>
      <c r="BG559" s="397"/>
      <c r="BH559" s="397"/>
      <c r="BI559" s="397"/>
      <c r="BJ559" s="397"/>
      <c r="BK559" s="397"/>
      <c r="BL559" s="397"/>
      <c r="BM559" s="397"/>
      <c r="BN559" s="397"/>
      <c r="BO559" s="397"/>
      <c r="BP559" s="397"/>
      <c r="BQ559" s="397"/>
      <c r="BR559" s="397"/>
      <c r="BS559" s="397"/>
      <c r="BT559" s="397"/>
      <c r="BU559" s="397"/>
      <c r="BV559" s="397"/>
      <c r="BW559" s="397"/>
      <c r="BX559" s="397"/>
      <c r="BY559" s="397"/>
      <c r="BZ559" s="397"/>
      <c r="CA559" s="397"/>
      <c r="CB559" s="397"/>
      <c r="CC559" s="397"/>
      <c r="CD559" s="397"/>
      <c r="CE559" s="397"/>
      <c r="CF559" s="397"/>
      <c r="CG559" s="397"/>
      <c r="CH559" s="397"/>
      <c r="CI559" s="397"/>
      <c r="CJ559" s="397"/>
      <c r="CK559" s="397"/>
      <c r="CL559" s="397"/>
      <c r="CM559" s="397"/>
      <c r="CN559" s="397"/>
      <c r="CO559" s="397"/>
      <c r="CP559" s="397"/>
      <c r="CQ559" s="397"/>
    </row>
    <row r="560" spans="1:95" s="177" customFormat="1" x14ac:dyDescent="0.2">
      <c r="A560" s="564"/>
      <c r="B560" s="444" t="s">
        <v>74</v>
      </c>
      <c r="C560" s="176">
        <v>42.37</v>
      </c>
      <c r="D560" s="176">
        <v>42.37</v>
      </c>
      <c r="E560" s="176">
        <v>42.37</v>
      </c>
      <c r="F560" s="176">
        <f>F675</f>
        <v>0</v>
      </c>
      <c r="G560" s="176">
        <f>G675</f>
        <v>0</v>
      </c>
      <c r="H560" s="176">
        <f>H675</f>
        <v>0</v>
      </c>
      <c r="I560" s="176">
        <f>I675</f>
        <v>0</v>
      </c>
      <c r="J560" s="176">
        <f>J675</f>
        <v>0</v>
      </c>
      <c r="K560" s="176"/>
      <c r="L560" s="176"/>
      <c r="M560" s="176"/>
      <c r="N560" s="176"/>
      <c r="O560" s="176"/>
      <c r="P560" s="176"/>
      <c r="Q560" s="176"/>
      <c r="R560" s="176"/>
      <c r="S560" s="176"/>
      <c r="T560" s="176"/>
      <c r="U560" s="176"/>
      <c r="V560" s="176"/>
      <c r="W560" s="176"/>
      <c r="X560" s="176"/>
      <c r="Y560" s="176"/>
      <c r="Z560" s="176"/>
      <c r="AA560" s="176"/>
      <c r="AB560" s="176"/>
      <c r="AC560" s="176"/>
      <c r="AD560" s="176"/>
      <c r="AE560" s="398"/>
      <c r="AF560" s="398"/>
      <c r="AG560" s="398"/>
      <c r="AH560" s="398"/>
      <c r="AI560" s="398"/>
      <c r="AJ560" s="398"/>
      <c r="AK560" s="398"/>
      <c r="AL560" s="398"/>
      <c r="AM560" s="398"/>
      <c r="AN560" s="398"/>
      <c r="AO560" s="398"/>
      <c r="AP560" s="398"/>
      <c r="AQ560" s="398"/>
      <c r="AR560" s="398"/>
      <c r="AS560" s="398"/>
      <c r="AT560" s="398"/>
      <c r="AU560" s="398"/>
      <c r="AV560" s="398"/>
      <c r="AW560" s="398"/>
      <c r="AX560" s="398"/>
      <c r="AY560" s="398"/>
      <c r="AZ560" s="398"/>
      <c r="BA560" s="398"/>
      <c r="BB560" s="398"/>
      <c r="BC560" s="398"/>
      <c r="BD560" s="398"/>
      <c r="BE560" s="398"/>
      <c r="BF560" s="398"/>
      <c r="BG560" s="398"/>
      <c r="BH560" s="398"/>
      <c r="BI560" s="398"/>
      <c r="BJ560" s="398"/>
      <c r="BK560" s="398"/>
      <c r="BL560" s="398"/>
      <c r="BM560" s="398"/>
      <c r="BN560" s="398"/>
      <c r="BO560" s="398"/>
      <c r="BP560" s="398"/>
      <c r="BQ560" s="398"/>
      <c r="BR560" s="398"/>
      <c r="BS560" s="398"/>
      <c r="BT560" s="398"/>
      <c r="BU560" s="398"/>
      <c r="BV560" s="398"/>
      <c r="BW560" s="398"/>
      <c r="BX560" s="398"/>
      <c r="BY560" s="398"/>
      <c r="BZ560" s="398"/>
      <c r="CA560" s="398"/>
      <c r="CB560" s="398"/>
      <c r="CC560" s="398"/>
      <c r="CD560" s="398"/>
      <c r="CE560" s="398"/>
      <c r="CF560" s="398"/>
      <c r="CG560" s="398"/>
      <c r="CH560" s="398"/>
      <c r="CI560" s="398"/>
      <c r="CJ560" s="398"/>
      <c r="CK560" s="398"/>
      <c r="CL560" s="398"/>
      <c r="CM560" s="398"/>
      <c r="CN560" s="398"/>
      <c r="CO560" s="398"/>
      <c r="CP560" s="398"/>
      <c r="CQ560" s="398"/>
    </row>
    <row r="561" spans="1:95" s="185" customFormat="1" x14ac:dyDescent="0.2">
      <c r="A561" s="564"/>
      <c r="B561" s="445" t="s">
        <v>75</v>
      </c>
      <c r="C561" s="4">
        <f t="shared" ref="C561:J561" si="140">C558*C560</f>
        <v>0</v>
      </c>
      <c r="D561" s="4">
        <f t="shared" si="140"/>
        <v>0</v>
      </c>
      <c r="E561" s="4">
        <f t="shared" si="140"/>
        <v>0</v>
      </c>
      <c r="F561" s="4">
        <f t="shared" si="140"/>
        <v>0</v>
      </c>
      <c r="G561" s="4">
        <f t="shared" si="140"/>
        <v>0</v>
      </c>
      <c r="H561" s="4">
        <f t="shared" si="140"/>
        <v>0</v>
      </c>
      <c r="I561" s="4">
        <f t="shared" si="140"/>
        <v>0</v>
      </c>
      <c r="J561" s="4">
        <f t="shared" si="140"/>
        <v>0</v>
      </c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3"/>
      <c r="AF561" s="43"/>
      <c r="AG561" s="43"/>
      <c r="AH561" s="43"/>
      <c r="AI561" s="43"/>
      <c r="AJ561" s="43"/>
      <c r="AK561" s="43"/>
      <c r="AL561" s="43"/>
      <c r="AM561" s="43"/>
      <c r="AN561" s="43"/>
      <c r="AO561" s="43"/>
      <c r="AP561" s="43"/>
      <c r="AQ561" s="43"/>
      <c r="AR561" s="43"/>
      <c r="AS561" s="43"/>
      <c r="AT561" s="43"/>
      <c r="AU561" s="43"/>
      <c r="AV561" s="43"/>
      <c r="AW561" s="43"/>
      <c r="AX561" s="43"/>
      <c r="AY561" s="43"/>
      <c r="AZ561" s="43"/>
      <c r="BA561" s="43"/>
      <c r="BB561" s="43"/>
      <c r="BC561" s="43"/>
      <c r="BD561" s="43"/>
      <c r="BE561" s="43"/>
      <c r="BF561" s="43"/>
      <c r="BG561" s="43"/>
      <c r="BH561" s="43"/>
      <c r="BI561" s="43"/>
      <c r="BJ561" s="43"/>
      <c r="BK561" s="43"/>
      <c r="BL561" s="43"/>
      <c r="BM561" s="43"/>
      <c r="BN561" s="43"/>
      <c r="BO561" s="43"/>
      <c r="BP561" s="43"/>
      <c r="BQ561" s="43"/>
      <c r="BR561" s="43"/>
      <c r="BS561" s="43"/>
      <c r="BT561" s="43"/>
      <c r="BU561" s="43"/>
      <c r="BV561" s="43"/>
      <c r="BW561" s="43"/>
      <c r="BX561" s="43"/>
      <c r="BY561" s="43"/>
      <c r="BZ561" s="43"/>
      <c r="CA561" s="43"/>
      <c r="CB561" s="43"/>
      <c r="CC561" s="43"/>
      <c r="CD561" s="43"/>
      <c r="CE561" s="43"/>
      <c r="CF561" s="43"/>
      <c r="CG561" s="43"/>
      <c r="CH561" s="43"/>
      <c r="CI561" s="43"/>
      <c r="CJ561" s="43"/>
      <c r="CK561" s="43"/>
      <c r="CL561" s="43"/>
      <c r="CM561" s="43"/>
      <c r="CN561" s="43"/>
      <c r="CO561" s="43"/>
      <c r="CP561" s="43"/>
      <c r="CQ561" s="43"/>
    </row>
    <row r="562" spans="1:95" s="31" customFormat="1" x14ac:dyDescent="0.2">
      <c r="A562" s="564"/>
      <c r="B562" s="446" t="s">
        <v>24</v>
      </c>
      <c r="C562" s="182">
        <v>2.71</v>
      </c>
      <c r="D562" s="182">
        <v>2.71</v>
      </c>
      <c r="E562" s="182">
        <v>2.71</v>
      </c>
      <c r="F562" s="182">
        <f>F677</f>
        <v>0</v>
      </c>
      <c r="G562" s="182">
        <f>G677</f>
        <v>0</v>
      </c>
      <c r="H562" s="182">
        <f>H677</f>
        <v>0</v>
      </c>
      <c r="I562" s="182">
        <f>I677</f>
        <v>0</v>
      </c>
      <c r="J562" s="182">
        <f>J677</f>
        <v>0</v>
      </c>
      <c r="K562" s="182"/>
      <c r="L562" s="182"/>
      <c r="M562" s="182"/>
      <c r="N562" s="182"/>
      <c r="O562" s="182"/>
      <c r="P562" s="182"/>
      <c r="Q562" s="182"/>
      <c r="R562" s="182"/>
      <c r="S562" s="182"/>
      <c r="T562" s="182"/>
      <c r="U562" s="182"/>
      <c r="V562" s="182"/>
      <c r="W562" s="182"/>
      <c r="X562" s="182"/>
      <c r="Y562" s="182"/>
      <c r="Z562" s="182"/>
      <c r="AA562" s="182"/>
      <c r="AB562" s="182"/>
      <c r="AC562" s="182"/>
      <c r="AD562" s="182"/>
    </row>
    <row r="563" spans="1:95" s="180" customFormat="1" x14ac:dyDescent="0.2">
      <c r="A563" s="564"/>
      <c r="B563" s="447" t="s">
        <v>25</v>
      </c>
      <c r="C563" s="179">
        <f t="shared" ref="C563:J563" si="141">C562*C544</f>
        <v>0</v>
      </c>
      <c r="D563" s="179">
        <f t="shared" si="141"/>
        <v>0</v>
      </c>
      <c r="E563" s="179">
        <f t="shared" si="141"/>
        <v>0</v>
      </c>
      <c r="F563" s="179">
        <f t="shared" si="141"/>
        <v>0</v>
      </c>
      <c r="G563" s="179">
        <f t="shared" si="141"/>
        <v>0</v>
      </c>
      <c r="H563" s="179">
        <f t="shared" si="141"/>
        <v>0</v>
      </c>
      <c r="I563" s="179">
        <f t="shared" si="141"/>
        <v>0</v>
      </c>
      <c r="J563" s="179">
        <f t="shared" si="141"/>
        <v>0</v>
      </c>
      <c r="K563" s="179"/>
      <c r="L563" s="179"/>
      <c r="M563" s="179"/>
      <c r="N563" s="179"/>
      <c r="O563" s="179"/>
      <c r="P563" s="179"/>
      <c r="Q563" s="179"/>
      <c r="R563" s="179"/>
      <c r="S563" s="179"/>
      <c r="T563" s="179"/>
      <c r="U563" s="179"/>
      <c r="V563" s="179"/>
      <c r="W563" s="179"/>
      <c r="X563" s="179"/>
      <c r="Y563" s="179"/>
      <c r="Z563" s="179"/>
      <c r="AA563" s="179"/>
      <c r="AB563" s="179"/>
      <c r="AC563" s="179"/>
      <c r="AD563" s="179"/>
    </row>
    <row r="564" spans="1:95" s="31" customFormat="1" x14ac:dyDescent="0.2">
      <c r="A564" s="564"/>
      <c r="B564" s="448" t="s">
        <v>7</v>
      </c>
      <c r="C564" s="3">
        <v>5.44</v>
      </c>
      <c r="D564" s="3">
        <v>5.44</v>
      </c>
      <c r="E564" s="3">
        <v>5.44</v>
      </c>
      <c r="F564" s="3">
        <f>F679</f>
        <v>0</v>
      </c>
      <c r="G564" s="3">
        <f>G679</f>
        <v>0</v>
      </c>
      <c r="H564" s="3">
        <f>H679</f>
        <v>0</v>
      </c>
      <c r="I564" s="3">
        <f>I679</f>
        <v>0</v>
      </c>
      <c r="J564" s="3">
        <f>J679</f>
        <v>0</v>
      </c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 spans="1:95" s="180" customFormat="1" x14ac:dyDescent="0.2">
      <c r="A565" s="564"/>
      <c r="B565" s="447" t="s">
        <v>10</v>
      </c>
      <c r="C565" s="179">
        <f t="shared" ref="C565:J565" si="142">C564*C544</f>
        <v>0</v>
      </c>
      <c r="D565" s="179">
        <f t="shared" si="142"/>
        <v>0</v>
      </c>
      <c r="E565" s="179">
        <f t="shared" si="142"/>
        <v>0</v>
      </c>
      <c r="F565" s="179">
        <f t="shared" si="142"/>
        <v>0</v>
      </c>
      <c r="G565" s="179">
        <f t="shared" si="142"/>
        <v>0</v>
      </c>
      <c r="H565" s="179">
        <f t="shared" si="142"/>
        <v>0</v>
      </c>
      <c r="I565" s="179">
        <f t="shared" si="142"/>
        <v>0</v>
      </c>
      <c r="J565" s="179">
        <f t="shared" si="142"/>
        <v>0</v>
      </c>
      <c r="K565" s="179"/>
      <c r="L565" s="179"/>
      <c r="M565" s="179"/>
      <c r="N565" s="179"/>
      <c r="O565" s="179"/>
      <c r="P565" s="179"/>
      <c r="Q565" s="179"/>
      <c r="R565" s="179"/>
      <c r="S565" s="179"/>
      <c r="T565" s="179"/>
      <c r="U565" s="179"/>
      <c r="V565" s="179"/>
      <c r="W565" s="179"/>
      <c r="X565" s="179"/>
      <c r="Y565" s="179"/>
      <c r="Z565" s="179"/>
      <c r="AA565" s="179"/>
      <c r="AB565" s="179"/>
      <c r="AC565" s="179"/>
      <c r="AD565" s="179"/>
    </row>
    <row r="566" spans="1:95" s="31" customFormat="1" x14ac:dyDescent="0.2">
      <c r="A566" s="564"/>
      <c r="B566" s="448" t="s">
        <v>8</v>
      </c>
      <c r="C566" s="3">
        <v>10.31</v>
      </c>
      <c r="D566" s="3">
        <v>10.31</v>
      </c>
      <c r="E566" s="3">
        <v>10.31</v>
      </c>
      <c r="F566" s="3" t="e">
        <f>F685</f>
        <v>#REF!</v>
      </c>
      <c r="G566" s="3" t="e">
        <f>G685</f>
        <v>#REF!</v>
      </c>
      <c r="H566" s="3">
        <f>H685</f>
        <v>0</v>
      </c>
      <c r="I566" s="3">
        <f>I685</f>
        <v>0</v>
      </c>
      <c r="J566" s="3">
        <f>J685</f>
        <v>0</v>
      </c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 spans="1:95" s="180" customFormat="1" x14ac:dyDescent="0.2">
      <c r="A567" s="564"/>
      <c r="B567" s="447" t="s">
        <v>2</v>
      </c>
      <c r="C567" s="179">
        <f t="shared" ref="C567:I567" si="143">C566*MAX(C550:C551)</f>
        <v>0</v>
      </c>
      <c r="D567" s="179">
        <f t="shared" si="143"/>
        <v>0</v>
      </c>
      <c r="E567" s="179">
        <f t="shared" si="143"/>
        <v>0</v>
      </c>
      <c r="F567" s="179" t="e">
        <f t="shared" si="143"/>
        <v>#REF!</v>
      </c>
      <c r="G567" s="179" t="e">
        <f t="shared" si="143"/>
        <v>#REF!</v>
      </c>
      <c r="H567" s="179">
        <f t="shared" si="143"/>
        <v>0</v>
      </c>
      <c r="I567" s="179">
        <f t="shared" si="143"/>
        <v>0</v>
      </c>
      <c r="J567" s="179">
        <f>J566*MAX(J550:J551)</f>
        <v>0</v>
      </c>
      <c r="K567" s="179"/>
      <c r="L567" s="179"/>
      <c r="M567" s="179"/>
      <c r="N567" s="179"/>
      <c r="O567" s="179"/>
      <c r="P567" s="179"/>
      <c r="Q567" s="179"/>
      <c r="R567" s="179"/>
      <c r="S567" s="179"/>
      <c r="T567" s="179"/>
      <c r="U567" s="179"/>
      <c r="V567" s="179"/>
      <c r="W567" s="179"/>
      <c r="X567" s="179"/>
      <c r="Y567" s="179"/>
      <c r="Z567" s="179"/>
      <c r="AA567" s="179"/>
      <c r="AB567" s="179"/>
      <c r="AC567" s="179"/>
      <c r="AD567" s="179"/>
    </row>
    <row r="568" spans="1:95" s="1" customFormat="1" x14ac:dyDescent="0.2">
      <c r="A568" s="564"/>
      <c r="B568" s="537" t="s">
        <v>163</v>
      </c>
      <c r="C568" s="525"/>
    </row>
    <row r="569" spans="1:95" s="1" customFormat="1" x14ac:dyDescent="0.2">
      <c r="A569" s="564"/>
      <c r="B569" s="537" t="s">
        <v>164</v>
      </c>
      <c r="C569" s="525"/>
    </row>
    <row r="570" spans="1:95" s="1" customFormat="1" x14ac:dyDescent="0.2">
      <c r="A570" s="564"/>
      <c r="B570" s="537" t="s">
        <v>166</v>
      </c>
      <c r="C570" s="525"/>
      <c r="J570" s="1">
        <v>10.07</v>
      </c>
    </row>
    <row r="571" spans="1:95" s="211" customFormat="1" ht="13.5" thickBot="1" x14ac:dyDescent="0.25">
      <c r="A571" s="564"/>
      <c r="B571" s="538" t="s">
        <v>165</v>
      </c>
      <c r="C571" s="526"/>
      <c r="D571" s="210"/>
      <c r="E571" s="210"/>
      <c r="F571" s="210"/>
      <c r="G571" s="210"/>
      <c r="H571" s="210"/>
      <c r="I571" s="210"/>
      <c r="J571" s="210">
        <f>J568*J569*J570</f>
        <v>0</v>
      </c>
      <c r="K571" s="210"/>
      <c r="L571" s="210"/>
      <c r="M571" s="210"/>
      <c r="N571" s="210"/>
      <c r="O571" s="210"/>
      <c r="P571" s="210"/>
      <c r="Q571" s="210"/>
      <c r="R571" s="210"/>
      <c r="S571" s="210"/>
      <c r="T571" s="210"/>
      <c r="U571" s="210"/>
      <c r="V571" s="210"/>
      <c r="W571" s="210"/>
      <c r="X571" s="210"/>
      <c r="Y571" s="210"/>
      <c r="Z571" s="210"/>
      <c r="AA571" s="210"/>
      <c r="AB571" s="210"/>
      <c r="AC571" s="210"/>
      <c r="AD571" s="210"/>
    </row>
    <row r="572" spans="1:95" s="31" customFormat="1" x14ac:dyDescent="0.2">
      <c r="A572" s="564"/>
      <c r="B572" s="446" t="s">
        <v>29</v>
      </c>
      <c r="C572" s="115">
        <v>0.13789999999999999</v>
      </c>
      <c r="D572" s="115">
        <v>0.13789999999999999</v>
      </c>
      <c r="E572" s="115">
        <v>0.13789999999999999</v>
      </c>
      <c r="F572" s="115">
        <f>F687</f>
        <v>0</v>
      </c>
      <c r="G572" s="115">
        <f>G687</f>
        <v>0</v>
      </c>
      <c r="H572" s="66"/>
      <c r="I572" s="66"/>
      <c r="J572" s="66"/>
      <c r="K572" s="115"/>
      <c r="L572" s="115"/>
      <c r="M572" s="115"/>
      <c r="N572" s="115"/>
      <c r="O572" s="115"/>
      <c r="P572" s="115"/>
      <c r="Q572" s="115"/>
      <c r="R572" s="115"/>
      <c r="S572" s="115"/>
      <c r="T572" s="66"/>
      <c r="U572" s="66"/>
      <c r="V572" s="66"/>
      <c r="W572" s="115"/>
      <c r="X572" s="115"/>
      <c r="Y572" s="115"/>
      <c r="Z572" s="115"/>
      <c r="AA572" s="115"/>
      <c r="AB572" s="115"/>
      <c r="AC572" s="115"/>
      <c r="AD572" s="115"/>
    </row>
    <row r="573" spans="1:95" s="34" customFormat="1" x14ac:dyDescent="0.2">
      <c r="A573" s="564"/>
      <c r="B573" s="449" t="s">
        <v>60</v>
      </c>
      <c r="C573" s="14">
        <f>C572*C545</f>
        <v>0</v>
      </c>
      <c r="D573" s="14">
        <f>D572*D545</f>
        <v>0</v>
      </c>
      <c r="E573" s="14">
        <f>E572*E545</f>
        <v>0</v>
      </c>
      <c r="F573" s="14">
        <f>F572*F545</f>
        <v>0</v>
      </c>
      <c r="G573" s="14">
        <f>G572*G545</f>
        <v>0</v>
      </c>
      <c r="H573" s="119"/>
      <c r="I573" s="119"/>
      <c r="J573" s="119"/>
      <c r="K573" s="14"/>
      <c r="L573" s="14"/>
      <c r="M573" s="14"/>
      <c r="N573" s="14"/>
      <c r="O573" s="14"/>
      <c r="P573" s="14"/>
      <c r="Q573" s="14"/>
      <c r="R573" s="14"/>
      <c r="S573" s="14"/>
      <c r="T573" s="119"/>
      <c r="U573" s="119"/>
      <c r="V573" s="119"/>
      <c r="W573" s="14"/>
      <c r="X573" s="14"/>
      <c r="Y573" s="14"/>
      <c r="Z573" s="14"/>
      <c r="AA573" s="14"/>
      <c r="AB573" s="14"/>
      <c r="AC573" s="14"/>
      <c r="AD573" s="14"/>
    </row>
    <row r="574" spans="1:95" s="31" customFormat="1" x14ac:dyDescent="0.2">
      <c r="A574" s="564"/>
      <c r="B574" s="448" t="s">
        <v>30</v>
      </c>
      <c r="C574" s="117"/>
      <c r="D574" s="117"/>
      <c r="E574" s="117"/>
      <c r="F574" s="117"/>
      <c r="G574" s="117"/>
      <c r="H574" s="115">
        <v>0.19769999999999999</v>
      </c>
      <c r="I574" s="115">
        <v>0.19769999999999999</v>
      </c>
      <c r="J574" s="115">
        <v>0.19769999999999999</v>
      </c>
      <c r="K574" s="117"/>
      <c r="L574" s="117"/>
      <c r="M574" s="117"/>
      <c r="N574" s="117"/>
      <c r="O574" s="117"/>
      <c r="P574" s="117"/>
      <c r="Q574" s="117"/>
      <c r="R574" s="117"/>
      <c r="S574" s="117"/>
      <c r="T574" s="115"/>
      <c r="U574" s="115"/>
      <c r="V574" s="115"/>
      <c r="W574" s="117"/>
      <c r="X574" s="117"/>
      <c r="Y574" s="117"/>
      <c r="Z574" s="117"/>
      <c r="AA574" s="117"/>
      <c r="AB574" s="117"/>
      <c r="AC574" s="117"/>
      <c r="AD574" s="117"/>
    </row>
    <row r="575" spans="1:95" s="35" customFormat="1" x14ac:dyDescent="0.2">
      <c r="A575" s="564"/>
      <c r="B575" s="450" t="s">
        <v>61</v>
      </c>
      <c r="C575" s="118"/>
      <c r="D575" s="118"/>
      <c r="E575" s="118"/>
      <c r="F575" s="118"/>
      <c r="G575" s="118"/>
      <c r="H575" s="33">
        <f>H574*H545</f>
        <v>0</v>
      </c>
      <c r="I575" s="33">
        <f>I574*I545</f>
        <v>0</v>
      </c>
      <c r="J575" s="33">
        <f>J574*J545</f>
        <v>0</v>
      </c>
      <c r="K575" s="118"/>
      <c r="L575" s="118"/>
      <c r="M575" s="118"/>
      <c r="N575" s="118"/>
      <c r="O575" s="118"/>
      <c r="P575" s="118"/>
      <c r="Q575" s="118"/>
      <c r="R575" s="118"/>
      <c r="S575" s="118"/>
      <c r="T575" s="33"/>
      <c r="U575" s="33"/>
      <c r="V575" s="33"/>
      <c r="W575" s="118"/>
      <c r="X575" s="118"/>
      <c r="Y575" s="118"/>
      <c r="Z575" s="118"/>
      <c r="AA575" s="118"/>
      <c r="AB575" s="118"/>
      <c r="AC575" s="118"/>
      <c r="AD575" s="118"/>
    </row>
    <row r="576" spans="1:95" s="31" customFormat="1" x14ac:dyDescent="0.2">
      <c r="A576" s="564"/>
      <c r="B576" s="448" t="s">
        <v>31</v>
      </c>
      <c r="C576" s="115">
        <v>0.32190000000000002</v>
      </c>
      <c r="D576" s="115">
        <v>0.32190000000000002</v>
      </c>
      <c r="E576" s="115">
        <v>0.32190000000000002</v>
      </c>
      <c r="F576" s="115">
        <f>F691</f>
        <v>0</v>
      </c>
      <c r="G576" s="115">
        <f>G691</f>
        <v>0</v>
      </c>
      <c r="H576" s="120"/>
      <c r="I576" s="120"/>
      <c r="J576" s="120"/>
      <c r="K576" s="115"/>
      <c r="L576" s="115"/>
      <c r="M576" s="115"/>
      <c r="N576" s="115"/>
      <c r="O576" s="115"/>
      <c r="P576" s="115"/>
      <c r="Q576" s="115"/>
      <c r="R576" s="115"/>
      <c r="S576" s="115"/>
      <c r="T576" s="120"/>
      <c r="U576" s="120"/>
      <c r="V576" s="120"/>
      <c r="W576" s="115"/>
      <c r="X576" s="115"/>
      <c r="Y576" s="115"/>
      <c r="Z576" s="115"/>
      <c r="AA576" s="115"/>
      <c r="AB576" s="115"/>
      <c r="AC576" s="115"/>
      <c r="AD576" s="115"/>
    </row>
    <row r="577" spans="1:95" s="34" customFormat="1" x14ac:dyDescent="0.2">
      <c r="A577" s="564"/>
      <c r="B577" s="449" t="s">
        <v>62</v>
      </c>
      <c r="C577" s="14">
        <f>C576*C547</f>
        <v>0</v>
      </c>
      <c r="D577" s="14">
        <f>D576*D547</f>
        <v>0</v>
      </c>
      <c r="E577" s="14">
        <f>E576*E547</f>
        <v>0</v>
      </c>
      <c r="F577" s="14">
        <f>F576*F547</f>
        <v>0</v>
      </c>
      <c r="G577" s="14">
        <f>G576*G547</f>
        <v>0</v>
      </c>
      <c r="H577" s="119"/>
      <c r="I577" s="119"/>
      <c r="J577" s="119"/>
      <c r="K577" s="14"/>
      <c r="L577" s="14"/>
      <c r="M577" s="14"/>
      <c r="N577" s="14"/>
      <c r="O577" s="14"/>
      <c r="P577" s="14"/>
      <c r="Q577" s="14"/>
      <c r="R577" s="14"/>
      <c r="S577" s="14"/>
      <c r="T577" s="119"/>
      <c r="U577" s="119"/>
      <c r="V577" s="119"/>
      <c r="W577" s="14"/>
      <c r="X577" s="14"/>
      <c r="Y577" s="14"/>
      <c r="Z577" s="14"/>
      <c r="AA577" s="14"/>
      <c r="AB577" s="14"/>
      <c r="AC577" s="14"/>
      <c r="AD577" s="14"/>
    </row>
    <row r="578" spans="1:95" s="31" customFormat="1" x14ac:dyDescent="0.2">
      <c r="A578" s="564"/>
      <c r="B578" s="448" t="s">
        <v>32</v>
      </c>
      <c r="C578" s="117"/>
      <c r="D578" s="117"/>
      <c r="E578" s="117"/>
      <c r="F578" s="117"/>
      <c r="G578" s="117"/>
      <c r="H578" s="1">
        <v>1.4238</v>
      </c>
      <c r="I578" s="1">
        <v>1.4238</v>
      </c>
      <c r="J578" s="1">
        <v>1.4238</v>
      </c>
      <c r="K578" s="117"/>
      <c r="L578" s="117"/>
      <c r="M578" s="117"/>
      <c r="N578" s="117"/>
      <c r="O578" s="117"/>
      <c r="P578" s="117"/>
      <c r="Q578" s="117"/>
      <c r="R578" s="117"/>
      <c r="S578" s="117"/>
      <c r="T578" s="1"/>
      <c r="U578" s="1"/>
      <c r="V578" s="1"/>
      <c r="W578" s="117"/>
      <c r="X578" s="117"/>
      <c r="Y578" s="117"/>
      <c r="Z578" s="117"/>
      <c r="AA578" s="117"/>
      <c r="AB578" s="117"/>
      <c r="AC578" s="117"/>
      <c r="AD578" s="117"/>
    </row>
    <row r="579" spans="1:95" s="35" customFormat="1" x14ac:dyDescent="0.2">
      <c r="A579" s="564"/>
      <c r="B579" s="450" t="s">
        <v>63</v>
      </c>
      <c r="C579" s="118"/>
      <c r="D579" s="118"/>
      <c r="E579" s="118"/>
      <c r="F579" s="118"/>
      <c r="G579" s="118"/>
      <c r="H579" s="116">
        <f>H578*H547</f>
        <v>0</v>
      </c>
      <c r="I579" s="116">
        <f>I578*I547</f>
        <v>0</v>
      </c>
      <c r="J579" s="116">
        <f>J578*J547</f>
        <v>0</v>
      </c>
      <c r="K579" s="118"/>
      <c r="L579" s="118"/>
      <c r="M579" s="118"/>
      <c r="N579" s="118"/>
      <c r="O579" s="118"/>
      <c r="P579" s="118"/>
      <c r="Q579" s="118"/>
      <c r="R579" s="118"/>
      <c r="S579" s="118"/>
      <c r="T579" s="116"/>
      <c r="U579" s="116"/>
      <c r="V579" s="116"/>
      <c r="W579" s="118"/>
      <c r="X579" s="118"/>
      <c r="Y579" s="118"/>
      <c r="Z579" s="118"/>
      <c r="AA579" s="118"/>
      <c r="AB579" s="118"/>
      <c r="AC579" s="118"/>
      <c r="AD579" s="118"/>
    </row>
    <row r="580" spans="1:95" s="31" customFormat="1" x14ac:dyDescent="0.2">
      <c r="A580" s="564"/>
      <c r="B580" s="448" t="s">
        <v>79</v>
      </c>
      <c r="C580" s="1">
        <v>0.19719999999999999</v>
      </c>
      <c r="D580" s="1">
        <v>0.19719999999999999</v>
      </c>
      <c r="E580" s="1">
        <v>0.19719999999999999</v>
      </c>
      <c r="F580" s="1">
        <f>F695</f>
        <v>0</v>
      </c>
      <c r="G580" s="1">
        <f>G695</f>
        <v>0</v>
      </c>
      <c r="H580" s="120"/>
      <c r="I580" s="120"/>
      <c r="J580" s="120"/>
      <c r="K580" s="1"/>
      <c r="L580" s="1"/>
      <c r="M580" s="1"/>
      <c r="N580" s="1"/>
      <c r="O580" s="1"/>
      <c r="P580" s="1"/>
      <c r="Q580" s="1"/>
      <c r="R580" s="1"/>
      <c r="S580" s="1"/>
      <c r="T580" s="120"/>
      <c r="U580" s="120"/>
      <c r="V580" s="120"/>
      <c r="W580" s="1"/>
      <c r="X580" s="1"/>
      <c r="Y580" s="1"/>
      <c r="Z580" s="1"/>
      <c r="AA580" s="1"/>
      <c r="AB580" s="1"/>
      <c r="AC580" s="1"/>
      <c r="AD580" s="1"/>
    </row>
    <row r="581" spans="1:95" s="34" customFormat="1" x14ac:dyDescent="0.2">
      <c r="A581" s="564"/>
      <c r="B581" s="449" t="s">
        <v>64</v>
      </c>
      <c r="C581" s="14">
        <f>C580*C546</f>
        <v>0</v>
      </c>
      <c r="D581" s="14">
        <f>D580*D546</f>
        <v>0</v>
      </c>
      <c r="E581" s="14">
        <f>E580*E546</f>
        <v>0</v>
      </c>
      <c r="F581" s="14">
        <f>F580*F546</f>
        <v>0</v>
      </c>
      <c r="G581" s="14">
        <f>G580*G546</f>
        <v>0</v>
      </c>
      <c r="H581" s="121"/>
      <c r="I581" s="121"/>
      <c r="J581" s="121"/>
      <c r="K581" s="14"/>
      <c r="L581" s="14"/>
      <c r="M581" s="14"/>
      <c r="N581" s="14"/>
      <c r="O581" s="14"/>
      <c r="P581" s="14"/>
      <c r="Q581" s="14"/>
      <c r="R581" s="14"/>
      <c r="S581" s="14"/>
      <c r="T581" s="121"/>
      <c r="U581" s="121"/>
      <c r="V581" s="121"/>
      <c r="W581" s="14"/>
      <c r="X581" s="14"/>
      <c r="Y581" s="14"/>
      <c r="Z581" s="14"/>
      <c r="AA581" s="14"/>
      <c r="AB581" s="14"/>
      <c r="AC581" s="14"/>
      <c r="AD581" s="14"/>
    </row>
    <row r="582" spans="1:95" s="31" customFormat="1" x14ac:dyDescent="0.2">
      <c r="A582" s="564"/>
      <c r="B582" s="451" t="s">
        <v>33</v>
      </c>
      <c r="C582" s="117"/>
      <c r="D582" s="117"/>
      <c r="E582" s="117"/>
      <c r="F582" s="117"/>
      <c r="G582" s="117"/>
      <c r="H582" s="1">
        <v>0.37009999999999998</v>
      </c>
      <c r="I582" s="1">
        <v>0.37009999999999998</v>
      </c>
      <c r="J582" s="1">
        <v>0.37009999999999998</v>
      </c>
      <c r="K582" s="117"/>
      <c r="L582" s="117"/>
      <c r="M582" s="117"/>
      <c r="N582" s="117"/>
      <c r="O582" s="117"/>
      <c r="P582" s="117"/>
      <c r="Q582" s="117"/>
      <c r="R582" s="117"/>
      <c r="S582" s="117"/>
      <c r="T582" s="1"/>
      <c r="U582" s="1"/>
      <c r="V582" s="1"/>
      <c r="W582" s="117"/>
      <c r="X582" s="117"/>
      <c r="Y582" s="117"/>
      <c r="Z582" s="117"/>
      <c r="AA582" s="117"/>
      <c r="AB582" s="117"/>
      <c r="AC582" s="117"/>
      <c r="AD582" s="117"/>
    </row>
    <row r="583" spans="1:95" s="55" customFormat="1" ht="13.5" thickBot="1" x14ac:dyDescent="0.25">
      <c r="A583" s="564"/>
      <c r="B583" s="452" t="s">
        <v>65</v>
      </c>
      <c r="C583" s="125"/>
      <c r="D583" s="125"/>
      <c r="E583" s="125"/>
      <c r="F583" s="125"/>
      <c r="G583" s="125"/>
      <c r="H583" s="250">
        <f>H582*H546</f>
        <v>0</v>
      </c>
      <c r="I583" s="250">
        <f>I582*I546</f>
        <v>0</v>
      </c>
      <c r="J583" s="250">
        <f>J582*J546</f>
        <v>0</v>
      </c>
      <c r="K583" s="125"/>
      <c r="L583" s="125"/>
      <c r="M583" s="125"/>
      <c r="N583" s="125"/>
      <c r="O583" s="125"/>
      <c r="P583" s="125"/>
      <c r="Q583" s="125"/>
      <c r="R583" s="125"/>
      <c r="S583" s="125"/>
      <c r="T583" s="250"/>
      <c r="U583" s="250"/>
      <c r="V583" s="250"/>
      <c r="W583" s="125"/>
      <c r="X583" s="125"/>
      <c r="Y583" s="125"/>
      <c r="Z583" s="125"/>
      <c r="AA583" s="125"/>
      <c r="AB583" s="125"/>
      <c r="AC583" s="125"/>
      <c r="AD583" s="125"/>
      <c r="AE583" s="35"/>
      <c r="AF583" s="35"/>
      <c r="AG583" s="35"/>
      <c r="AH583" s="35"/>
      <c r="AI583" s="35"/>
      <c r="AJ583" s="35"/>
      <c r="AK583" s="35"/>
      <c r="AL583" s="35"/>
      <c r="AM583" s="35"/>
      <c r="AN583" s="35"/>
      <c r="AO583" s="35"/>
      <c r="AP583" s="35"/>
      <c r="AQ583" s="35"/>
      <c r="AR583" s="35"/>
      <c r="AS583" s="35"/>
      <c r="AT583" s="35"/>
      <c r="AU583" s="35"/>
      <c r="AV583" s="35"/>
      <c r="AW583" s="35"/>
      <c r="AX583" s="35"/>
      <c r="AY583" s="35"/>
      <c r="AZ583" s="35"/>
      <c r="BA583" s="35"/>
      <c r="BB583" s="35"/>
      <c r="BC583" s="35"/>
      <c r="BD583" s="35"/>
      <c r="BE583" s="35"/>
      <c r="BF583" s="35"/>
      <c r="BG583" s="35"/>
      <c r="BH583" s="35"/>
      <c r="BI583" s="35"/>
      <c r="BJ583" s="35"/>
      <c r="BK583" s="35"/>
      <c r="BL583" s="35"/>
      <c r="BM583" s="35"/>
      <c r="BN583" s="35"/>
      <c r="BO583" s="35"/>
      <c r="BP583" s="35"/>
      <c r="BQ583" s="35"/>
      <c r="BR583" s="35"/>
      <c r="BS583" s="35"/>
      <c r="BT583" s="35"/>
      <c r="BU583" s="35"/>
      <c r="BV583" s="35"/>
      <c r="BW583" s="35"/>
      <c r="BX583" s="35"/>
      <c r="BY583" s="35"/>
      <c r="BZ583" s="35"/>
      <c r="CA583" s="35"/>
      <c r="CB583" s="35"/>
      <c r="CC583" s="35"/>
      <c r="CD583" s="35"/>
      <c r="CE583" s="35"/>
      <c r="CF583" s="35"/>
      <c r="CG583" s="35"/>
      <c r="CH583" s="35"/>
      <c r="CI583" s="35"/>
      <c r="CJ583" s="35"/>
      <c r="CK583" s="35"/>
      <c r="CL583" s="35"/>
      <c r="CM583" s="35"/>
      <c r="CN583" s="35"/>
      <c r="CO583" s="35"/>
      <c r="CP583" s="35"/>
      <c r="CQ583" s="35"/>
    </row>
    <row r="584" spans="1:95" s="126" customFormat="1" x14ac:dyDescent="0.2">
      <c r="A584" s="564"/>
      <c r="B584" s="453" t="s">
        <v>104</v>
      </c>
      <c r="C584" s="251"/>
      <c r="D584" s="251"/>
      <c r="E584" s="251"/>
      <c r="F584" s="251"/>
      <c r="G584" s="251"/>
      <c r="H584" s="86"/>
      <c r="I584" s="86"/>
      <c r="J584" s="86"/>
      <c r="K584" s="251"/>
      <c r="L584" s="251"/>
      <c r="M584" s="251"/>
      <c r="N584" s="251"/>
      <c r="O584" s="251"/>
      <c r="P584" s="251"/>
      <c r="Q584" s="251"/>
      <c r="R584" s="251"/>
      <c r="S584" s="251"/>
      <c r="T584" s="86"/>
      <c r="U584" s="86"/>
      <c r="V584" s="86"/>
      <c r="W584" s="251"/>
      <c r="X584" s="251"/>
      <c r="Y584" s="251"/>
      <c r="Z584" s="251"/>
      <c r="AA584" s="251"/>
      <c r="AB584" s="251"/>
      <c r="AC584" s="251"/>
      <c r="AD584" s="251"/>
    </row>
    <row r="585" spans="1:95" s="1" customFormat="1" x14ac:dyDescent="0.2">
      <c r="A585" s="564"/>
      <c r="B585" s="454" t="s">
        <v>105</v>
      </c>
      <c r="C585" s="31"/>
      <c r="D585" s="31"/>
      <c r="E585" s="31"/>
      <c r="F585" s="31"/>
      <c r="G585" s="31"/>
      <c r="H585" s="427">
        <v>5.8900000000000001E-2</v>
      </c>
      <c r="I585" s="427">
        <v>5.8900000000000001E-2</v>
      </c>
      <c r="J585" s="427">
        <v>5.8900000000000001E-2</v>
      </c>
      <c r="K585" s="31"/>
      <c r="L585" s="31"/>
      <c r="M585" s="31"/>
      <c r="N585" s="31"/>
      <c r="O585" s="31"/>
      <c r="P585" s="31"/>
      <c r="Q585" s="31"/>
      <c r="R585" s="31"/>
      <c r="S585" s="31"/>
      <c r="T585" s="427"/>
      <c r="U585" s="427"/>
      <c r="V585" s="427"/>
      <c r="W585" s="31"/>
      <c r="X585" s="31"/>
      <c r="Y585" s="31"/>
      <c r="Z585" s="31"/>
      <c r="AA585" s="31"/>
      <c r="AB585" s="31"/>
      <c r="AC585" s="31"/>
      <c r="AD585" s="31"/>
      <c r="AE585" s="31"/>
      <c r="AF585" s="31"/>
      <c r="AG585" s="31"/>
      <c r="AH585" s="31"/>
      <c r="AI585" s="31"/>
      <c r="AJ585" s="31"/>
      <c r="AK585" s="31"/>
      <c r="AL585" s="31"/>
      <c r="AM585" s="31"/>
      <c r="AN585" s="31"/>
      <c r="AO585" s="31"/>
      <c r="AP585" s="31"/>
      <c r="AQ585" s="31"/>
      <c r="AR585" s="31"/>
      <c r="AS585" s="31"/>
      <c r="AT585" s="31"/>
      <c r="AU585" s="31"/>
      <c r="AV585" s="31"/>
      <c r="AW585" s="31"/>
      <c r="AX585" s="31"/>
      <c r="AY585" s="31"/>
      <c r="AZ585" s="31"/>
      <c r="BA585" s="31"/>
      <c r="BB585" s="31"/>
      <c r="BC585" s="31"/>
      <c r="BD585" s="31"/>
      <c r="BE585" s="31"/>
      <c r="BF585" s="31"/>
      <c r="BG585" s="31"/>
      <c r="BH585" s="31"/>
      <c r="BI585" s="31"/>
      <c r="BJ585" s="31"/>
      <c r="BK585" s="31"/>
      <c r="BL585" s="31"/>
      <c r="BM585" s="31"/>
      <c r="BN585" s="31"/>
      <c r="BO585" s="31"/>
      <c r="BP585" s="31"/>
      <c r="BQ585" s="31"/>
      <c r="BR585" s="31"/>
      <c r="BS585" s="31"/>
      <c r="BT585" s="31"/>
      <c r="BU585" s="31"/>
      <c r="BV585" s="31"/>
      <c r="BW585" s="31"/>
      <c r="BX585" s="31"/>
      <c r="BY585" s="31"/>
      <c r="BZ585" s="31"/>
      <c r="CA585" s="31"/>
      <c r="CB585" s="31"/>
      <c r="CC585" s="31"/>
      <c r="CD585" s="31"/>
      <c r="CE585" s="31"/>
      <c r="CF585" s="31"/>
      <c r="CG585" s="31"/>
      <c r="CH585" s="31"/>
      <c r="CI585" s="31"/>
      <c r="CJ585" s="31"/>
      <c r="CK585" s="31"/>
      <c r="CL585" s="31"/>
      <c r="CM585" s="31"/>
      <c r="CN585" s="31"/>
      <c r="CO585" s="31"/>
      <c r="CP585" s="31"/>
      <c r="CQ585" s="31"/>
    </row>
    <row r="586" spans="1:95" s="55" customFormat="1" ht="13.5" thickBot="1" x14ac:dyDescent="0.25">
      <c r="A586" s="564"/>
      <c r="B586" s="455" t="s">
        <v>106</v>
      </c>
      <c r="C586" s="125"/>
      <c r="D586" s="125"/>
      <c r="E586" s="125"/>
      <c r="F586" s="125"/>
      <c r="G586" s="125"/>
      <c r="H586" s="54">
        <f>H585*H584</f>
        <v>0</v>
      </c>
      <c r="I586" s="54">
        <f>I584*I585</f>
        <v>0</v>
      </c>
      <c r="J586" s="54">
        <f>J584*J585</f>
        <v>0</v>
      </c>
      <c r="K586" s="125"/>
      <c r="L586" s="125"/>
      <c r="M586" s="125"/>
      <c r="N586" s="125"/>
      <c r="O586" s="125"/>
      <c r="P586" s="125"/>
      <c r="Q586" s="125"/>
      <c r="R586" s="125"/>
      <c r="S586" s="125"/>
      <c r="T586" s="54"/>
      <c r="U586" s="54"/>
      <c r="V586" s="54"/>
      <c r="W586" s="125"/>
      <c r="X586" s="125"/>
      <c r="Y586" s="125"/>
      <c r="Z586" s="125"/>
      <c r="AA586" s="125"/>
      <c r="AB586" s="125"/>
      <c r="AC586" s="125"/>
      <c r="AD586" s="125"/>
      <c r="AE586" s="35"/>
      <c r="AF586" s="35"/>
      <c r="AG586" s="35"/>
      <c r="AH586" s="35"/>
      <c r="AI586" s="35"/>
      <c r="AJ586" s="35"/>
      <c r="AK586" s="35"/>
      <c r="AL586" s="35"/>
      <c r="AM586" s="35"/>
      <c r="AN586" s="35"/>
      <c r="AO586" s="35"/>
      <c r="AP586" s="35"/>
      <c r="AQ586" s="35"/>
      <c r="AR586" s="35"/>
      <c r="AS586" s="35"/>
      <c r="AT586" s="35"/>
      <c r="AU586" s="35"/>
      <c r="AV586" s="35"/>
      <c r="AW586" s="35"/>
      <c r="AX586" s="35"/>
      <c r="AY586" s="35"/>
      <c r="AZ586" s="35"/>
      <c r="BA586" s="35"/>
      <c r="BB586" s="35"/>
      <c r="BC586" s="35"/>
      <c r="BD586" s="35"/>
      <c r="BE586" s="35"/>
      <c r="BF586" s="35"/>
      <c r="BG586" s="35"/>
      <c r="BH586" s="35"/>
      <c r="BI586" s="35"/>
      <c r="BJ586" s="35"/>
      <c r="BK586" s="35"/>
      <c r="BL586" s="35"/>
      <c r="BM586" s="35"/>
      <c r="BN586" s="35"/>
      <c r="BO586" s="35"/>
      <c r="BP586" s="35"/>
      <c r="BQ586" s="35"/>
      <c r="BR586" s="35"/>
      <c r="BS586" s="35"/>
      <c r="BT586" s="35"/>
      <c r="BU586" s="35"/>
      <c r="BV586" s="35"/>
      <c r="BW586" s="35"/>
      <c r="BX586" s="35"/>
      <c r="BY586" s="35"/>
      <c r="BZ586" s="35"/>
      <c r="CA586" s="35"/>
      <c r="CB586" s="35"/>
      <c r="CC586" s="35"/>
      <c r="CD586" s="35"/>
      <c r="CE586" s="35"/>
      <c r="CF586" s="35"/>
      <c r="CG586" s="35"/>
      <c r="CH586" s="35"/>
      <c r="CI586" s="35"/>
      <c r="CJ586" s="35"/>
      <c r="CK586" s="35"/>
      <c r="CL586" s="35"/>
      <c r="CM586" s="35"/>
      <c r="CN586" s="35"/>
      <c r="CO586" s="35"/>
      <c r="CP586" s="35"/>
      <c r="CQ586" s="35"/>
    </row>
    <row r="587" spans="1:95" s="31" customFormat="1" ht="12" customHeight="1" x14ac:dyDescent="0.2">
      <c r="A587" s="564"/>
      <c r="B587" s="448" t="s">
        <v>9</v>
      </c>
      <c r="C587" s="1">
        <v>2.5000000000000001E-2</v>
      </c>
      <c r="D587" s="1">
        <v>2.5000000000000001E-2</v>
      </c>
      <c r="E587" s="1">
        <v>2.5000000000000001E-2</v>
      </c>
      <c r="F587" s="1">
        <f>F702</f>
        <v>0</v>
      </c>
      <c r="G587" s="1">
        <f>G702</f>
        <v>0</v>
      </c>
      <c r="H587" s="1">
        <f>H702</f>
        <v>0</v>
      </c>
      <c r="I587" s="1">
        <f>I702</f>
        <v>0</v>
      </c>
      <c r="J587" s="1">
        <f>J702</f>
        <v>0</v>
      </c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95" s="43" customFormat="1" x14ac:dyDescent="0.2">
      <c r="A588" s="564"/>
      <c r="B588" s="456" t="s">
        <v>11</v>
      </c>
      <c r="C588" s="4">
        <f t="shared" ref="C588:J588" si="144">C587*C548</f>
        <v>0</v>
      </c>
      <c r="D588" s="4">
        <f t="shared" si="144"/>
        <v>0</v>
      </c>
      <c r="E588" s="4">
        <f t="shared" si="144"/>
        <v>0</v>
      </c>
      <c r="F588" s="4">
        <f t="shared" si="144"/>
        <v>0</v>
      </c>
      <c r="G588" s="4">
        <f t="shared" si="144"/>
        <v>0</v>
      </c>
      <c r="H588" s="4">
        <f t="shared" si="144"/>
        <v>0</v>
      </c>
      <c r="I588" s="4">
        <f t="shared" si="144"/>
        <v>0</v>
      </c>
      <c r="J588" s="4">
        <f t="shared" si="144"/>
        <v>0</v>
      </c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spans="1:95" s="31" customFormat="1" x14ac:dyDescent="0.2">
      <c r="A589" s="564"/>
      <c r="B589" s="448" t="s">
        <v>26</v>
      </c>
      <c r="C589" s="49">
        <v>1.9699999999999999E-2</v>
      </c>
      <c r="D589" s="49">
        <v>1.9699999999999999E-2</v>
      </c>
      <c r="E589" s="49">
        <v>1.9699999999999999E-2</v>
      </c>
      <c r="F589" s="49">
        <f>F704</f>
        <v>0</v>
      </c>
      <c r="G589" s="49">
        <f>G704</f>
        <v>0</v>
      </c>
      <c r="H589" s="49">
        <f>H704</f>
        <v>0</v>
      </c>
      <c r="I589" s="49">
        <f>I704</f>
        <v>0</v>
      </c>
      <c r="J589" s="49">
        <f>J704</f>
        <v>0</v>
      </c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9"/>
      <c r="AB589" s="49"/>
      <c r="AC589" s="49"/>
      <c r="AD589" s="49"/>
    </row>
    <row r="590" spans="1:95" s="191" customFormat="1" x14ac:dyDescent="0.2">
      <c r="A590" s="564"/>
      <c r="B590" s="456" t="s">
        <v>27</v>
      </c>
      <c r="C590" s="129">
        <f t="shared" ref="C590:J590" si="145">C589*C548</f>
        <v>0</v>
      </c>
      <c r="D590" s="129">
        <f t="shared" si="145"/>
        <v>0</v>
      </c>
      <c r="E590" s="129">
        <f t="shared" si="145"/>
        <v>0</v>
      </c>
      <c r="F590" s="129">
        <f t="shared" si="145"/>
        <v>0</v>
      </c>
      <c r="G590" s="129">
        <f t="shared" si="145"/>
        <v>0</v>
      </c>
      <c r="H590" s="129">
        <f t="shared" si="145"/>
        <v>0</v>
      </c>
      <c r="I590" s="129">
        <f t="shared" si="145"/>
        <v>0</v>
      </c>
      <c r="J590" s="129">
        <f t="shared" si="145"/>
        <v>0</v>
      </c>
      <c r="K590" s="129"/>
      <c r="L590" s="129"/>
      <c r="M590" s="129"/>
      <c r="N590" s="129"/>
      <c r="O590" s="129"/>
      <c r="P590" s="129"/>
      <c r="Q590" s="129"/>
      <c r="R590" s="129"/>
      <c r="S590" s="129"/>
      <c r="T590" s="129"/>
      <c r="U590" s="129"/>
      <c r="V590" s="129"/>
      <c r="W590" s="129"/>
      <c r="X590" s="129"/>
      <c r="Y590" s="129"/>
      <c r="Z590" s="129"/>
      <c r="AA590" s="129"/>
      <c r="AB590" s="129"/>
      <c r="AC590" s="129"/>
      <c r="AD590" s="129"/>
    </row>
    <row r="591" spans="1:95" s="43" customFormat="1" x14ac:dyDescent="0.2">
      <c r="A591" s="564"/>
      <c r="B591" s="456" t="s">
        <v>4</v>
      </c>
      <c r="C591" s="93"/>
      <c r="D591" s="93"/>
      <c r="E591" s="93"/>
      <c r="F591" s="93"/>
      <c r="G591" s="93"/>
      <c r="H591" s="93"/>
      <c r="I591" s="93"/>
      <c r="J591" s="93"/>
      <c r="K591" s="93"/>
      <c r="L591" s="93"/>
      <c r="M591" s="93"/>
      <c r="N591" s="93"/>
      <c r="O591" s="93"/>
      <c r="P591" s="93"/>
      <c r="Q591" s="93"/>
      <c r="R591" s="93"/>
      <c r="S591" s="93"/>
      <c r="T591" s="93"/>
      <c r="U591" s="93"/>
      <c r="V591" s="93"/>
      <c r="W591" s="93"/>
      <c r="X591" s="93"/>
      <c r="Y591" s="93"/>
      <c r="Z591" s="93"/>
      <c r="AA591" s="93"/>
      <c r="AB591" s="93"/>
      <c r="AC591" s="93"/>
      <c r="AD591" s="93"/>
    </row>
    <row r="592" spans="1:95" s="46" customFormat="1" ht="13.5" thickBot="1" x14ac:dyDescent="0.25">
      <c r="A592" s="564"/>
      <c r="B592" s="457" t="s">
        <v>34</v>
      </c>
      <c r="C592" s="94"/>
      <c r="D592" s="94"/>
      <c r="E592" s="94"/>
      <c r="F592" s="199"/>
      <c r="G592" s="94"/>
      <c r="H592" s="94"/>
      <c r="I592" s="94"/>
      <c r="J592" s="94"/>
      <c r="K592" s="199"/>
      <c r="L592" s="199"/>
      <c r="M592" s="199"/>
      <c r="N592" s="199"/>
      <c r="O592" s="199"/>
      <c r="P592" s="199"/>
      <c r="Q592" s="199"/>
      <c r="R592" s="199"/>
      <c r="S592" s="199"/>
      <c r="T592" s="94"/>
      <c r="U592" s="94"/>
      <c r="V592" s="94"/>
      <c r="W592" s="199"/>
      <c r="X592" s="199"/>
      <c r="Y592" s="199"/>
      <c r="Z592" s="199"/>
      <c r="AA592" s="199"/>
      <c r="AB592" s="199"/>
      <c r="AC592" s="199"/>
      <c r="AD592" s="199"/>
      <c r="AE592" s="43"/>
      <c r="AF592" s="43"/>
      <c r="AG592" s="43"/>
      <c r="AH592" s="43"/>
      <c r="AI592" s="43"/>
      <c r="AJ592" s="43"/>
      <c r="AK592" s="43"/>
      <c r="AL592" s="43"/>
      <c r="AM592" s="43"/>
      <c r="AN592" s="43"/>
      <c r="AO592" s="43"/>
      <c r="AP592" s="43"/>
      <c r="AQ592" s="43"/>
      <c r="AR592" s="43"/>
      <c r="AS592" s="43"/>
      <c r="AT592" s="43"/>
      <c r="AU592" s="43"/>
      <c r="AV592" s="43"/>
      <c r="AW592" s="43"/>
      <c r="AX592" s="43"/>
      <c r="AY592" s="43"/>
      <c r="AZ592" s="43"/>
      <c r="BA592" s="43"/>
      <c r="BB592" s="43"/>
      <c r="BC592" s="43"/>
      <c r="BD592" s="43"/>
      <c r="BE592" s="43"/>
      <c r="BF592" s="43"/>
      <c r="BG592" s="43"/>
      <c r="BH592" s="43"/>
      <c r="BI592" s="43"/>
      <c r="BJ592" s="43"/>
      <c r="BK592" s="43"/>
      <c r="BL592" s="43"/>
      <c r="BM592" s="43"/>
      <c r="BN592" s="43"/>
      <c r="BO592" s="43"/>
      <c r="BP592" s="43"/>
      <c r="BQ592" s="43"/>
      <c r="BR592" s="43"/>
      <c r="BS592" s="43"/>
      <c r="BT592" s="43"/>
      <c r="BU592" s="43"/>
      <c r="BV592" s="43"/>
      <c r="BW592" s="43"/>
      <c r="BX592" s="43"/>
      <c r="BY592" s="43"/>
      <c r="BZ592" s="43"/>
      <c r="CA592" s="43"/>
      <c r="CB592" s="43"/>
      <c r="CC592" s="43"/>
      <c r="CD592" s="43"/>
      <c r="CE592" s="43"/>
      <c r="CF592" s="43"/>
      <c r="CG592" s="43"/>
      <c r="CH592" s="43"/>
      <c r="CI592" s="43"/>
      <c r="CJ592" s="43"/>
      <c r="CK592" s="43"/>
      <c r="CL592" s="43"/>
      <c r="CM592" s="43"/>
      <c r="CN592" s="43"/>
      <c r="CO592" s="43"/>
      <c r="CP592" s="43"/>
      <c r="CQ592" s="43"/>
    </row>
    <row r="593" spans="1:95" s="48" customFormat="1" ht="13.5" thickBot="1" x14ac:dyDescent="0.25">
      <c r="A593" s="564"/>
      <c r="B593" s="458" t="s">
        <v>51</v>
      </c>
      <c r="C593" s="74"/>
      <c r="D593" s="74"/>
      <c r="E593" s="74"/>
      <c r="F593" s="74"/>
      <c r="G593" s="74"/>
      <c r="H593" s="74"/>
      <c r="I593" s="74"/>
      <c r="J593" s="74"/>
      <c r="K593" s="74"/>
      <c r="L593" s="74"/>
      <c r="M593" s="74"/>
      <c r="N593" s="74"/>
      <c r="O593" s="74"/>
      <c r="P593" s="74"/>
      <c r="Q593" s="74"/>
      <c r="R593" s="74"/>
      <c r="S593" s="74"/>
      <c r="T593" s="74"/>
      <c r="U593" s="74"/>
      <c r="V593" s="74"/>
      <c r="W593" s="74"/>
      <c r="X593" s="74"/>
      <c r="Y593" s="74"/>
      <c r="Z593" s="74"/>
      <c r="AA593" s="74"/>
      <c r="AB593" s="74"/>
      <c r="AC593" s="74"/>
      <c r="AD593" s="74"/>
    </row>
    <row r="594" spans="1:95" s="38" customFormat="1" ht="13.5" thickBot="1" x14ac:dyDescent="0.25">
      <c r="A594" s="564"/>
      <c r="B594" s="459" t="s">
        <v>59</v>
      </c>
      <c r="C594" s="37" t="e">
        <f t="shared" ref="C594:J594" si="146">C593/C548*100</f>
        <v>#DIV/0!</v>
      </c>
      <c r="D594" s="37" t="e">
        <f t="shared" si="146"/>
        <v>#DIV/0!</v>
      </c>
      <c r="E594" s="37" t="e">
        <f t="shared" si="146"/>
        <v>#DIV/0!</v>
      </c>
      <c r="F594" s="37" t="e">
        <f t="shared" si="146"/>
        <v>#DIV/0!</v>
      </c>
      <c r="G594" s="37" t="e">
        <f t="shared" si="146"/>
        <v>#DIV/0!</v>
      </c>
      <c r="H594" s="37" t="e">
        <f t="shared" si="146"/>
        <v>#DIV/0!</v>
      </c>
      <c r="I594" s="37" t="e">
        <f t="shared" si="146"/>
        <v>#DIV/0!</v>
      </c>
      <c r="J594" s="91" t="e">
        <f t="shared" si="146"/>
        <v>#DIV/0!</v>
      </c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91"/>
      <c r="W594" s="37"/>
      <c r="X594" s="37"/>
      <c r="Y594" s="37"/>
      <c r="Z594" s="37"/>
      <c r="AA594" s="37"/>
      <c r="AB594" s="37"/>
      <c r="AC594" s="37"/>
      <c r="AD594" s="37"/>
      <c r="AE594" s="399"/>
      <c r="AF594" s="399"/>
      <c r="AG594" s="399"/>
      <c r="AH594" s="399"/>
      <c r="AI594" s="399"/>
      <c r="AJ594" s="399"/>
      <c r="AK594" s="399"/>
      <c r="AL594" s="399"/>
      <c r="AM594" s="399"/>
      <c r="AN594" s="399"/>
      <c r="AO594" s="399"/>
      <c r="AP594" s="399"/>
      <c r="AQ594" s="399"/>
      <c r="AR594" s="399"/>
      <c r="AS594" s="399"/>
      <c r="AT594" s="399"/>
      <c r="AU594" s="399"/>
      <c r="AV594" s="399"/>
      <c r="AW594" s="399"/>
      <c r="AX594" s="399"/>
      <c r="AY594" s="399"/>
      <c r="AZ594" s="399"/>
      <c r="BA594" s="399"/>
      <c r="BB594" s="399"/>
      <c r="BC594" s="399"/>
      <c r="BD594" s="399"/>
      <c r="BE594" s="399"/>
      <c r="BF594" s="399"/>
      <c r="BG594" s="399"/>
      <c r="BH594" s="399"/>
      <c r="BI594" s="399"/>
      <c r="BJ594" s="399"/>
      <c r="BK594" s="399"/>
      <c r="BL594" s="399"/>
      <c r="BM594" s="399"/>
      <c r="BN594" s="399"/>
      <c r="BO594" s="399"/>
      <c r="BP594" s="399"/>
      <c r="BQ594" s="399"/>
      <c r="BR594" s="399"/>
      <c r="BS594" s="399"/>
      <c r="BT594" s="399"/>
      <c r="BU594" s="399"/>
      <c r="BV594" s="399"/>
      <c r="BW594" s="399"/>
      <c r="BX594" s="399"/>
      <c r="BY594" s="399"/>
      <c r="BZ594" s="399"/>
      <c r="CA594" s="399"/>
      <c r="CB594" s="399"/>
      <c r="CC594" s="399"/>
      <c r="CD594" s="399"/>
      <c r="CE594" s="399"/>
      <c r="CF594" s="399"/>
      <c r="CG594" s="399"/>
      <c r="CH594" s="399"/>
      <c r="CI594" s="399"/>
      <c r="CJ594" s="399"/>
      <c r="CK594" s="399"/>
      <c r="CL594" s="399"/>
      <c r="CM594" s="399"/>
      <c r="CN594" s="399"/>
      <c r="CO594" s="399"/>
      <c r="CP594" s="399"/>
      <c r="CQ594" s="399"/>
    </row>
    <row r="595" spans="1:95" s="423" customFormat="1" ht="13.5" thickBot="1" x14ac:dyDescent="0.25">
      <c r="A595" s="564"/>
      <c r="B595" s="421" t="s">
        <v>71</v>
      </c>
      <c r="C595" s="422">
        <f t="shared" ref="C595:J595" si="147">SUM(C561,C563,C567,C565,C573,C575,C577,C579,C581,C583,C586,C588,C590,C591,C592)-C593</f>
        <v>0</v>
      </c>
      <c r="D595" s="422">
        <f t="shared" si="147"/>
        <v>0</v>
      </c>
      <c r="E595" s="422">
        <f t="shared" si="147"/>
        <v>0</v>
      </c>
      <c r="F595" s="422" t="e">
        <f t="shared" si="147"/>
        <v>#REF!</v>
      </c>
      <c r="G595" s="422" t="e">
        <f t="shared" si="147"/>
        <v>#REF!</v>
      </c>
      <c r="H595" s="422">
        <f t="shared" si="147"/>
        <v>0</v>
      </c>
      <c r="I595" s="422">
        <f t="shared" si="147"/>
        <v>0</v>
      </c>
      <c r="J595" s="422">
        <f t="shared" si="147"/>
        <v>0</v>
      </c>
      <c r="K595" s="422"/>
      <c r="L595" s="422"/>
      <c r="M595" s="422"/>
      <c r="N595" s="422"/>
      <c r="O595" s="422"/>
      <c r="P595" s="422"/>
      <c r="Q595" s="422"/>
      <c r="R595" s="422"/>
      <c r="S595" s="422"/>
      <c r="T595" s="422"/>
      <c r="U595" s="422"/>
      <c r="V595" s="422"/>
      <c r="W595" s="422"/>
      <c r="X595" s="422"/>
      <c r="Y595" s="422"/>
      <c r="Z595" s="422"/>
      <c r="AA595" s="422"/>
      <c r="AB595" s="422"/>
      <c r="AC595" s="422"/>
      <c r="AD595" s="422"/>
      <c r="AE595" s="103"/>
      <c r="AF595" s="103"/>
      <c r="AG595" s="103"/>
      <c r="AH595" s="103"/>
      <c r="AI595" s="103"/>
      <c r="AJ595" s="103"/>
      <c r="AK595" s="103"/>
      <c r="AL595" s="103"/>
      <c r="AM595" s="103"/>
      <c r="AN595" s="103"/>
      <c r="AO595" s="103"/>
      <c r="AP595" s="103"/>
      <c r="AQ595" s="103"/>
      <c r="AR595" s="103"/>
      <c r="AS595" s="103"/>
      <c r="AT595" s="103"/>
      <c r="AU595" s="103"/>
      <c r="AV595" s="103"/>
      <c r="AW595" s="103"/>
      <c r="AX595" s="103"/>
      <c r="AY595" s="103"/>
      <c r="AZ595" s="103"/>
      <c r="BA595" s="103"/>
      <c r="BB595" s="103"/>
      <c r="BC595" s="103"/>
      <c r="BD595" s="103"/>
      <c r="BE595" s="103"/>
      <c r="BF595" s="103"/>
      <c r="BG595" s="103"/>
      <c r="BH595" s="103"/>
      <c r="BI595" s="103"/>
      <c r="BJ595" s="103"/>
      <c r="BK595" s="103"/>
      <c r="BL595" s="103"/>
      <c r="BM595" s="103"/>
      <c r="BN595" s="103"/>
      <c r="BO595" s="103"/>
      <c r="BP595" s="103"/>
      <c r="BQ595" s="103"/>
      <c r="BR595" s="103"/>
      <c r="BS595" s="103"/>
      <c r="BT595" s="103"/>
      <c r="BU595" s="103"/>
      <c r="BV595" s="103"/>
      <c r="BW595" s="103"/>
      <c r="BX595" s="103"/>
      <c r="BY595" s="103"/>
      <c r="BZ595" s="103"/>
      <c r="CA595" s="103"/>
      <c r="CB595" s="103"/>
      <c r="CC595" s="103"/>
      <c r="CD595" s="103"/>
      <c r="CE595" s="103"/>
      <c r="CF595" s="103"/>
      <c r="CG595" s="103"/>
      <c r="CH595" s="103"/>
      <c r="CI595" s="103"/>
      <c r="CJ595" s="103"/>
      <c r="CK595" s="103"/>
      <c r="CL595" s="103"/>
      <c r="CM595" s="103"/>
      <c r="CN595" s="103"/>
      <c r="CO595" s="103"/>
      <c r="CP595" s="103"/>
      <c r="CQ595" s="103"/>
    </row>
    <row r="596" spans="1:95" s="426" customFormat="1" ht="13.5" thickBot="1" x14ac:dyDescent="0.25">
      <c r="A596" s="565"/>
      <c r="B596" s="424" t="s">
        <v>72</v>
      </c>
      <c r="C596" s="425" t="e">
        <f t="shared" ref="C596" si="148">C595/C593</f>
        <v>#DIV/0!</v>
      </c>
      <c r="D596" s="425" t="e">
        <f t="shared" ref="D596" si="149">D595/D593</f>
        <v>#DIV/0!</v>
      </c>
      <c r="E596" s="425" t="e">
        <f t="shared" ref="E596" si="150">E595/E593</f>
        <v>#DIV/0!</v>
      </c>
      <c r="F596" s="425" t="e">
        <f t="shared" ref="F596" si="151">F595/F593</f>
        <v>#REF!</v>
      </c>
      <c r="G596" s="425" t="e">
        <f t="shared" ref="G596" si="152">G595/G593</f>
        <v>#REF!</v>
      </c>
      <c r="H596" s="425" t="e">
        <f t="shared" ref="H596" si="153">H595/H593</f>
        <v>#DIV/0!</v>
      </c>
      <c r="I596" s="425" t="e">
        <f t="shared" ref="I596" si="154">I595/I593</f>
        <v>#DIV/0!</v>
      </c>
      <c r="J596" s="425" t="e">
        <f>J595/J593</f>
        <v>#DIV/0!</v>
      </c>
      <c r="K596" s="425"/>
      <c r="L596" s="425"/>
      <c r="M596" s="425"/>
      <c r="N596" s="425"/>
      <c r="O596" s="425"/>
      <c r="P596" s="425"/>
      <c r="Q596" s="425"/>
      <c r="R596" s="425"/>
      <c r="S596" s="425"/>
      <c r="T596" s="425"/>
      <c r="U596" s="425"/>
      <c r="V596" s="425"/>
      <c r="W596" s="425"/>
      <c r="X596" s="425"/>
      <c r="Y596" s="425"/>
      <c r="Z596" s="425"/>
      <c r="AA596" s="425"/>
      <c r="AB596" s="425"/>
      <c r="AC596" s="425"/>
      <c r="AD596" s="425"/>
      <c r="AE596" s="400"/>
      <c r="AF596" s="400"/>
      <c r="AG596" s="400"/>
      <c r="AH596" s="400"/>
      <c r="AI596" s="400"/>
      <c r="AJ596" s="400"/>
      <c r="AK596" s="400"/>
      <c r="AL596" s="400"/>
      <c r="AM596" s="400"/>
      <c r="AN596" s="400"/>
      <c r="AO596" s="400"/>
      <c r="AP596" s="400"/>
      <c r="AQ596" s="400"/>
      <c r="AR596" s="400"/>
      <c r="AS596" s="400"/>
      <c r="AT596" s="400"/>
      <c r="AU596" s="400"/>
      <c r="AV596" s="400"/>
      <c r="AW596" s="400"/>
      <c r="AX596" s="400"/>
      <c r="AY596" s="400"/>
      <c r="AZ596" s="400"/>
      <c r="BA596" s="400"/>
      <c r="BB596" s="400"/>
      <c r="BC596" s="400"/>
      <c r="BD596" s="400"/>
      <c r="BE596" s="400"/>
      <c r="BF596" s="400"/>
      <c r="BG596" s="400"/>
      <c r="BH596" s="400"/>
      <c r="BI596" s="400"/>
      <c r="BJ596" s="400"/>
      <c r="BK596" s="400"/>
      <c r="BL596" s="400"/>
      <c r="BM596" s="400"/>
      <c r="BN596" s="400"/>
      <c r="BO596" s="400"/>
      <c r="BP596" s="400"/>
      <c r="BQ596" s="400"/>
      <c r="BR596" s="400"/>
      <c r="BS596" s="400"/>
      <c r="BT596" s="400"/>
      <c r="BU596" s="400"/>
      <c r="BV596" s="400"/>
      <c r="BW596" s="400"/>
      <c r="BX596" s="400"/>
      <c r="BY596" s="400"/>
      <c r="BZ596" s="400"/>
      <c r="CA596" s="400"/>
      <c r="CB596" s="400"/>
      <c r="CC596" s="400"/>
      <c r="CD596" s="400"/>
      <c r="CE596" s="400"/>
      <c r="CF596" s="400"/>
      <c r="CG596" s="400"/>
      <c r="CH596" s="400"/>
      <c r="CI596" s="400"/>
      <c r="CJ596" s="400"/>
      <c r="CK596" s="400"/>
      <c r="CL596" s="400"/>
      <c r="CM596" s="400"/>
      <c r="CN596" s="400"/>
      <c r="CO596" s="400"/>
      <c r="CP596" s="400"/>
      <c r="CQ596" s="400"/>
    </row>
    <row r="597" spans="1:95" s="65" customFormat="1" x14ac:dyDescent="0.2">
      <c r="B597" s="491"/>
    </row>
    <row r="598" spans="1:95" s="64" customFormat="1" ht="13.5" thickBot="1" x14ac:dyDescent="0.25">
      <c r="B598" s="490" t="s">
        <v>177</v>
      </c>
      <c r="AE598" s="65"/>
      <c r="AF598" s="65"/>
      <c r="AG598" s="65"/>
      <c r="AH598" s="65"/>
      <c r="AI598" s="65"/>
      <c r="AJ598" s="65"/>
      <c r="AK598" s="65"/>
      <c r="AL598" s="65"/>
      <c r="AM598" s="65"/>
      <c r="AN598" s="65"/>
      <c r="AO598" s="65"/>
      <c r="AP598" s="65"/>
      <c r="AQ598" s="65"/>
      <c r="AR598" s="65"/>
      <c r="AS598" s="65"/>
      <c r="AT598" s="65"/>
      <c r="AU598" s="65"/>
      <c r="AV598" s="65"/>
      <c r="AW598" s="65"/>
      <c r="AX598" s="65"/>
      <c r="AY598" s="65"/>
      <c r="AZ598" s="65"/>
      <c r="BA598" s="65"/>
      <c r="BB598" s="65"/>
      <c r="BC598" s="65"/>
      <c r="BD598" s="65"/>
      <c r="BE598" s="65"/>
      <c r="BF598" s="65"/>
      <c r="BG598" s="65"/>
      <c r="BH598" s="65"/>
      <c r="BI598" s="65"/>
      <c r="BJ598" s="65"/>
      <c r="BK598" s="65"/>
      <c r="BL598" s="65"/>
      <c r="BM598" s="65"/>
      <c r="BN598" s="65"/>
      <c r="BO598" s="65"/>
      <c r="BP598" s="65"/>
      <c r="BQ598" s="65"/>
      <c r="BR598" s="65"/>
      <c r="BS598" s="65"/>
      <c r="BT598" s="65"/>
      <c r="BU598" s="65"/>
      <c r="BV598" s="65"/>
      <c r="BW598" s="65"/>
      <c r="BX598" s="65"/>
      <c r="BY598" s="65"/>
      <c r="BZ598" s="65"/>
      <c r="CA598" s="65"/>
      <c r="CB598" s="65"/>
      <c r="CC598" s="65"/>
      <c r="CD598" s="65"/>
      <c r="CE598" s="65"/>
      <c r="CF598" s="65"/>
      <c r="CG598" s="65"/>
      <c r="CH598" s="65"/>
      <c r="CI598" s="65"/>
      <c r="CJ598" s="65"/>
      <c r="CK598" s="65"/>
      <c r="CL598" s="65"/>
      <c r="CM598" s="65"/>
      <c r="CN598" s="65"/>
      <c r="CO598" s="65"/>
      <c r="CP598" s="65"/>
      <c r="CQ598" s="65"/>
    </row>
    <row r="599" spans="1:95" s="68" customFormat="1" ht="13.5" customHeight="1" x14ac:dyDescent="0.2">
      <c r="A599" s="548" t="s">
        <v>150</v>
      </c>
      <c r="B599" s="460" t="s">
        <v>56</v>
      </c>
      <c r="AE599" s="127"/>
      <c r="AF599" s="127"/>
      <c r="AG599" s="127"/>
      <c r="AH599" s="127"/>
      <c r="AI599" s="127"/>
      <c r="AJ599" s="127"/>
      <c r="AK599" s="127"/>
      <c r="AL599" s="127"/>
      <c r="AM599" s="127"/>
      <c r="AN599" s="127"/>
      <c r="AO599" s="127"/>
      <c r="AP599" s="127"/>
      <c r="AQ599" s="127"/>
      <c r="AR599" s="127"/>
      <c r="AS599" s="127"/>
      <c r="AT599" s="127"/>
      <c r="AU599" s="127"/>
      <c r="AV599" s="127"/>
      <c r="AW599" s="127"/>
      <c r="AX599" s="127"/>
      <c r="AY599" s="127"/>
      <c r="AZ599" s="127"/>
      <c r="BA599" s="127"/>
      <c r="BB599" s="127"/>
      <c r="BC599" s="127"/>
      <c r="BD599" s="127"/>
      <c r="BE599" s="127"/>
      <c r="BF599" s="127"/>
      <c r="BG599" s="127"/>
      <c r="BH599" s="127"/>
      <c r="BI599" s="127"/>
      <c r="BJ599" s="127"/>
      <c r="BK599" s="127"/>
      <c r="BL599" s="127"/>
      <c r="BM599" s="127"/>
      <c r="BN599" s="127"/>
      <c r="BO599" s="127"/>
      <c r="BP599" s="127"/>
      <c r="BQ599" s="127"/>
      <c r="BR599" s="127"/>
      <c r="BS599" s="127"/>
      <c r="BT599" s="127"/>
      <c r="BU599" s="127"/>
      <c r="BV599" s="127"/>
      <c r="BW599" s="127"/>
      <c r="BX599" s="127"/>
      <c r="BY599" s="127"/>
      <c r="BZ599" s="127"/>
      <c r="CA599" s="127"/>
      <c r="CB599" s="127"/>
      <c r="CC599" s="127"/>
      <c r="CD599" s="127"/>
      <c r="CE599" s="127"/>
      <c r="CF599" s="127"/>
      <c r="CG599" s="127"/>
      <c r="CH599" s="127"/>
      <c r="CI599" s="127"/>
      <c r="CJ599" s="127"/>
      <c r="CK599" s="127"/>
      <c r="CL599" s="127"/>
      <c r="CM599" s="127"/>
      <c r="CN599" s="127"/>
      <c r="CO599" s="127"/>
      <c r="CP599" s="127"/>
      <c r="CQ599" s="127"/>
    </row>
    <row r="600" spans="1:95" s="76" customFormat="1" x14ac:dyDescent="0.2">
      <c r="A600" s="549"/>
      <c r="B600" s="428" t="s">
        <v>55</v>
      </c>
      <c r="C600" s="128"/>
      <c r="D600" s="128"/>
      <c r="E600" s="128"/>
      <c r="F600" s="128"/>
      <c r="G600" s="128"/>
      <c r="H600" s="128"/>
      <c r="I600" s="128"/>
      <c r="J600" s="128"/>
      <c r="K600" s="128"/>
      <c r="L600" s="128"/>
      <c r="M600" s="128"/>
      <c r="N600" s="128"/>
      <c r="O600" s="128"/>
      <c r="P600" s="128"/>
      <c r="Q600" s="128"/>
      <c r="R600" s="128"/>
      <c r="S600" s="128"/>
      <c r="T600" s="128"/>
      <c r="U600" s="128"/>
      <c r="V600" s="128"/>
      <c r="W600" s="128"/>
      <c r="X600" s="128"/>
      <c r="Y600" s="128"/>
      <c r="Z600" s="128"/>
      <c r="AA600" s="128"/>
      <c r="AB600" s="128"/>
      <c r="AC600" s="128"/>
      <c r="AD600" s="128"/>
      <c r="AE600" s="127"/>
      <c r="AF600" s="127"/>
      <c r="AG600" s="127"/>
      <c r="AH600" s="127"/>
      <c r="AI600" s="127"/>
      <c r="AJ600" s="127"/>
      <c r="AK600" s="127"/>
      <c r="AL600" s="127"/>
      <c r="AM600" s="127"/>
      <c r="AN600" s="127"/>
      <c r="AO600" s="127"/>
      <c r="AP600" s="127"/>
      <c r="AQ600" s="127"/>
      <c r="AR600" s="127"/>
      <c r="AS600" s="127"/>
      <c r="AT600" s="127"/>
      <c r="AU600" s="127"/>
      <c r="AV600" s="127"/>
      <c r="AW600" s="127"/>
      <c r="AX600" s="127"/>
      <c r="AY600" s="127"/>
      <c r="AZ600" s="127"/>
      <c r="BA600" s="127"/>
      <c r="BB600" s="127"/>
      <c r="BC600" s="127"/>
      <c r="BD600" s="127"/>
      <c r="BE600" s="127"/>
      <c r="BF600" s="127"/>
      <c r="BG600" s="127"/>
      <c r="BH600" s="127"/>
      <c r="BI600" s="127"/>
      <c r="BJ600" s="127"/>
      <c r="BK600" s="127"/>
      <c r="BL600" s="127"/>
      <c r="BM600" s="127"/>
      <c r="BN600" s="127"/>
      <c r="BO600" s="127"/>
      <c r="BP600" s="127"/>
      <c r="BQ600" s="127"/>
      <c r="BR600" s="127"/>
      <c r="BS600" s="127"/>
      <c r="BT600" s="127"/>
      <c r="BU600" s="127"/>
      <c r="BV600" s="127"/>
      <c r="BW600" s="127"/>
      <c r="BX600" s="127"/>
      <c r="BY600" s="127"/>
      <c r="BZ600" s="127"/>
      <c r="CA600" s="127"/>
      <c r="CB600" s="127"/>
      <c r="CC600" s="127"/>
      <c r="CD600" s="127"/>
      <c r="CE600" s="127"/>
      <c r="CF600" s="127"/>
      <c r="CG600" s="127"/>
      <c r="CH600" s="127"/>
      <c r="CI600" s="127"/>
      <c r="CJ600" s="127"/>
      <c r="CK600" s="127"/>
      <c r="CL600" s="127"/>
      <c r="CM600" s="127"/>
      <c r="CN600" s="127"/>
      <c r="CO600" s="127"/>
      <c r="CP600" s="127"/>
      <c r="CQ600" s="127"/>
    </row>
    <row r="601" spans="1:95" s="77" customFormat="1" ht="12.75" customHeight="1" x14ac:dyDescent="0.2">
      <c r="A601" s="549"/>
      <c r="B601" s="429" t="s">
        <v>14</v>
      </c>
      <c r="C601" s="80"/>
      <c r="D601" s="80"/>
      <c r="E601" s="80"/>
      <c r="F601" s="80"/>
      <c r="G601" s="80"/>
      <c r="H601" s="80"/>
      <c r="I601" s="240"/>
      <c r="J601" s="24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240"/>
      <c r="V601" s="240"/>
      <c r="W601" s="80"/>
      <c r="X601" s="80"/>
      <c r="Y601" s="80"/>
      <c r="Z601" s="80"/>
      <c r="AA601" s="80"/>
      <c r="AB601" s="80"/>
      <c r="AC601" s="80"/>
      <c r="AD601" s="80"/>
      <c r="AE601" s="126"/>
      <c r="AF601" s="126"/>
      <c r="AG601" s="126"/>
      <c r="AH601" s="126"/>
      <c r="AI601" s="126"/>
      <c r="AJ601" s="126"/>
      <c r="AK601" s="126"/>
      <c r="AL601" s="126"/>
      <c r="AM601" s="126"/>
      <c r="AN601" s="126"/>
      <c r="AO601" s="126"/>
      <c r="AP601" s="126"/>
      <c r="AQ601" s="126"/>
      <c r="AR601" s="126"/>
      <c r="AS601" s="126"/>
      <c r="AT601" s="126"/>
      <c r="AU601" s="126"/>
      <c r="AV601" s="126"/>
      <c r="AW601" s="126"/>
      <c r="AX601" s="126"/>
      <c r="AY601" s="126"/>
      <c r="AZ601" s="126"/>
      <c r="BA601" s="126"/>
      <c r="BB601" s="126"/>
      <c r="BC601" s="126"/>
      <c r="BD601" s="126"/>
      <c r="BE601" s="126"/>
      <c r="BF601" s="126"/>
      <c r="BG601" s="126"/>
      <c r="BH601" s="126"/>
      <c r="BI601" s="126"/>
      <c r="BJ601" s="126"/>
      <c r="BK601" s="126"/>
      <c r="BL601" s="126"/>
      <c r="BM601" s="126"/>
      <c r="BN601" s="126"/>
      <c r="BO601" s="126"/>
      <c r="BP601" s="126"/>
      <c r="BQ601" s="126"/>
      <c r="BR601" s="126"/>
      <c r="BS601" s="126"/>
      <c r="BT601" s="126"/>
      <c r="BU601" s="126"/>
      <c r="BV601" s="126"/>
      <c r="BW601" s="126"/>
      <c r="BX601" s="126"/>
      <c r="BY601" s="126"/>
      <c r="BZ601" s="126"/>
      <c r="CA601" s="126"/>
      <c r="CB601" s="126"/>
      <c r="CC601" s="126"/>
      <c r="CD601" s="126"/>
      <c r="CE601" s="126"/>
      <c r="CF601" s="126"/>
      <c r="CG601" s="126"/>
      <c r="CH601" s="126"/>
      <c r="CI601" s="126"/>
      <c r="CJ601" s="126"/>
      <c r="CK601" s="126"/>
      <c r="CL601" s="126"/>
      <c r="CM601" s="126"/>
      <c r="CN601" s="126"/>
      <c r="CO601" s="126"/>
      <c r="CP601" s="126"/>
      <c r="CQ601" s="126"/>
    </row>
    <row r="602" spans="1:95" s="126" customFormat="1" x14ac:dyDescent="0.2">
      <c r="A602" s="549"/>
      <c r="B602" s="430" t="s">
        <v>15</v>
      </c>
      <c r="C602" s="240"/>
      <c r="D602" s="240"/>
      <c r="E602" s="240"/>
      <c r="F602" s="240"/>
      <c r="G602" s="240"/>
      <c r="H602" s="240"/>
      <c r="I602" s="240"/>
      <c r="J602" s="240"/>
      <c r="K602" s="240"/>
      <c r="L602" s="240"/>
      <c r="M602" s="240"/>
      <c r="N602" s="240"/>
      <c r="O602" s="240"/>
      <c r="P602" s="240"/>
      <c r="Q602" s="240"/>
      <c r="R602" s="240"/>
      <c r="S602" s="240"/>
      <c r="T602" s="240"/>
      <c r="U602" s="240"/>
      <c r="V602" s="240"/>
      <c r="W602" s="240"/>
      <c r="X602" s="240"/>
      <c r="Y602" s="240"/>
      <c r="Z602" s="240"/>
      <c r="AA602" s="240"/>
      <c r="AB602" s="240"/>
      <c r="AC602" s="240"/>
      <c r="AD602" s="240"/>
    </row>
    <row r="603" spans="1:95" s="243" customFormat="1" ht="12.75" customHeight="1" x14ac:dyDescent="0.2">
      <c r="A603" s="549"/>
      <c r="B603" s="431" t="s">
        <v>16</v>
      </c>
      <c r="C603" s="239"/>
      <c r="D603" s="239"/>
      <c r="E603" s="239"/>
      <c r="F603" s="239"/>
      <c r="G603" s="239"/>
      <c r="H603" s="239"/>
      <c r="I603" s="239"/>
      <c r="J603" s="239"/>
      <c r="K603" s="239"/>
      <c r="L603" s="239"/>
      <c r="M603" s="239"/>
      <c r="N603" s="239"/>
      <c r="O603" s="239"/>
      <c r="P603" s="239"/>
      <c r="Q603" s="239"/>
      <c r="R603" s="239"/>
      <c r="S603" s="239"/>
      <c r="T603" s="239"/>
      <c r="U603" s="239"/>
      <c r="V603" s="239"/>
      <c r="W603" s="239"/>
      <c r="X603" s="239"/>
      <c r="Y603" s="239"/>
      <c r="Z603" s="239"/>
      <c r="AA603" s="239"/>
      <c r="AB603" s="239"/>
      <c r="AC603" s="239"/>
      <c r="AD603" s="239"/>
      <c r="AE603" s="126"/>
      <c r="AF603" s="126"/>
      <c r="AG603" s="126"/>
      <c r="AH603" s="126"/>
      <c r="AI603" s="126"/>
      <c r="AJ603" s="126"/>
      <c r="AK603" s="126"/>
      <c r="AL603" s="126"/>
      <c r="AM603" s="126"/>
      <c r="AN603" s="126"/>
      <c r="AO603" s="126"/>
      <c r="AP603" s="126"/>
      <c r="AQ603" s="126"/>
      <c r="AR603" s="126"/>
      <c r="AS603" s="126"/>
      <c r="AT603" s="126"/>
      <c r="AU603" s="126"/>
      <c r="AV603" s="126"/>
      <c r="AW603" s="126"/>
      <c r="AX603" s="126"/>
      <c r="AY603" s="126"/>
      <c r="AZ603" s="126"/>
      <c r="BA603" s="126"/>
      <c r="BB603" s="126"/>
      <c r="BC603" s="126"/>
      <c r="BD603" s="126"/>
      <c r="BE603" s="126"/>
      <c r="BF603" s="126"/>
      <c r="BG603" s="126"/>
      <c r="BH603" s="126"/>
      <c r="BI603" s="126"/>
      <c r="BJ603" s="126"/>
      <c r="BK603" s="126"/>
      <c r="BL603" s="126"/>
      <c r="BM603" s="126"/>
      <c r="BN603" s="126"/>
      <c r="BO603" s="126"/>
      <c r="BP603" s="126"/>
      <c r="BQ603" s="126"/>
      <c r="BR603" s="126"/>
      <c r="BS603" s="126"/>
      <c r="BT603" s="126"/>
      <c r="BU603" s="126"/>
      <c r="BV603" s="126"/>
      <c r="BW603" s="126"/>
      <c r="BX603" s="126"/>
      <c r="BY603" s="126"/>
      <c r="BZ603" s="126"/>
      <c r="CA603" s="126"/>
      <c r="CB603" s="126"/>
      <c r="CC603" s="126"/>
      <c r="CD603" s="126"/>
      <c r="CE603" s="126"/>
      <c r="CF603" s="126"/>
      <c r="CG603" s="126"/>
      <c r="CH603" s="126"/>
      <c r="CI603" s="126"/>
      <c r="CJ603" s="126"/>
      <c r="CK603" s="126"/>
      <c r="CL603" s="126"/>
      <c r="CM603" s="126"/>
      <c r="CN603" s="126"/>
      <c r="CO603" s="126"/>
      <c r="CP603" s="126"/>
      <c r="CQ603" s="126"/>
    </row>
    <row r="604" spans="1:95" s="114" customFormat="1" x14ac:dyDescent="0.2">
      <c r="A604" s="549"/>
      <c r="B604" s="432" t="s">
        <v>17</v>
      </c>
      <c r="C604" s="113"/>
      <c r="D604" s="113"/>
      <c r="E604" s="113"/>
      <c r="F604" s="113"/>
      <c r="G604" s="113"/>
      <c r="H604" s="113"/>
      <c r="I604" s="113"/>
      <c r="J604" s="113"/>
      <c r="K604" s="113"/>
      <c r="L604" s="113"/>
      <c r="M604" s="113"/>
      <c r="N604" s="113"/>
      <c r="O604" s="113"/>
      <c r="P604" s="113"/>
      <c r="Q604" s="113"/>
      <c r="R604" s="113"/>
      <c r="S604" s="113"/>
      <c r="T604" s="113"/>
      <c r="U604" s="113"/>
      <c r="V604" s="113"/>
      <c r="W604" s="113"/>
      <c r="X604" s="113"/>
      <c r="Y604" s="113"/>
      <c r="Z604" s="113"/>
      <c r="AA604" s="113"/>
      <c r="AB604" s="113"/>
      <c r="AC604" s="113"/>
      <c r="AD604" s="113"/>
    </row>
    <row r="605" spans="1:95" s="83" customFormat="1" x14ac:dyDescent="0.2">
      <c r="A605" s="549"/>
      <c r="B605" s="433" t="s">
        <v>12</v>
      </c>
      <c r="C605" s="82"/>
      <c r="D605" s="82"/>
      <c r="E605" s="82"/>
      <c r="F605" s="82"/>
      <c r="G605" s="82"/>
      <c r="H605" s="82"/>
      <c r="I605" s="82"/>
      <c r="J605" s="82"/>
      <c r="K605" s="82"/>
      <c r="L605" s="82"/>
      <c r="M605" s="82"/>
      <c r="N605" s="82"/>
      <c r="O605" s="82"/>
      <c r="P605" s="82"/>
      <c r="Q605" s="82"/>
      <c r="R605" s="82"/>
      <c r="S605" s="82"/>
      <c r="T605" s="82"/>
      <c r="U605" s="82"/>
      <c r="V605" s="82"/>
      <c r="W605" s="82"/>
      <c r="X605" s="82"/>
      <c r="Y605" s="82"/>
      <c r="Z605" s="82"/>
      <c r="AA605" s="82"/>
      <c r="AB605" s="82"/>
      <c r="AC605" s="82"/>
      <c r="AD605" s="82"/>
      <c r="AE605" s="245"/>
      <c r="AF605" s="245"/>
      <c r="AG605" s="245"/>
      <c r="AH605" s="245"/>
      <c r="AI605" s="245"/>
      <c r="AJ605" s="245"/>
      <c r="AK605" s="245"/>
      <c r="AL605" s="245"/>
      <c r="AM605" s="245"/>
      <c r="AN605" s="245"/>
      <c r="AO605" s="245"/>
      <c r="AP605" s="245"/>
      <c r="AQ605" s="245"/>
      <c r="AR605" s="245"/>
      <c r="AS605" s="245"/>
      <c r="AT605" s="245"/>
      <c r="AU605" s="245"/>
      <c r="AV605" s="245"/>
      <c r="AW605" s="245"/>
      <c r="AX605" s="245"/>
      <c r="AY605" s="245"/>
      <c r="AZ605" s="245"/>
      <c r="BA605" s="245"/>
      <c r="BB605" s="245"/>
      <c r="BC605" s="245"/>
      <c r="BD605" s="245"/>
      <c r="BE605" s="245"/>
      <c r="BF605" s="245"/>
      <c r="BG605" s="245"/>
      <c r="BH605" s="245"/>
      <c r="BI605" s="245"/>
      <c r="BJ605" s="245"/>
      <c r="BK605" s="245"/>
      <c r="BL605" s="245"/>
      <c r="BM605" s="245"/>
      <c r="BN605" s="245"/>
      <c r="BO605" s="245"/>
      <c r="BP605" s="245"/>
      <c r="BQ605" s="245"/>
      <c r="BR605" s="245"/>
      <c r="BS605" s="245"/>
      <c r="BT605" s="245"/>
      <c r="BU605" s="245"/>
      <c r="BV605" s="245"/>
      <c r="BW605" s="245"/>
      <c r="BX605" s="245"/>
      <c r="BY605" s="245"/>
      <c r="BZ605" s="245"/>
      <c r="CA605" s="245"/>
      <c r="CB605" s="245"/>
      <c r="CC605" s="245"/>
      <c r="CD605" s="245"/>
      <c r="CE605" s="245"/>
      <c r="CF605" s="245"/>
      <c r="CG605" s="245"/>
      <c r="CH605" s="245"/>
      <c r="CI605" s="245"/>
      <c r="CJ605" s="245"/>
      <c r="CK605" s="245"/>
      <c r="CL605" s="245"/>
      <c r="CM605" s="245"/>
      <c r="CN605" s="245"/>
      <c r="CO605" s="245"/>
      <c r="CP605" s="245"/>
      <c r="CQ605" s="245"/>
    </row>
    <row r="606" spans="1:95" s="245" customFormat="1" x14ac:dyDescent="0.2">
      <c r="A606" s="549"/>
      <c r="B606" s="434" t="s">
        <v>6</v>
      </c>
      <c r="C606" s="95"/>
      <c r="D606" s="95"/>
      <c r="E606" s="95"/>
      <c r="F606" s="95"/>
      <c r="G606" s="95"/>
      <c r="H606" s="95"/>
      <c r="I606" s="95"/>
      <c r="J606" s="95"/>
      <c r="K606" s="95"/>
      <c r="L606" s="95"/>
      <c r="M606" s="95"/>
      <c r="N606" s="95"/>
      <c r="O606" s="95"/>
      <c r="P606" s="95"/>
      <c r="Q606" s="95"/>
      <c r="R606" s="95"/>
      <c r="S606" s="95"/>
      <c r="T606" s="95"/>
      <c r="U606" s="95"/>
      <c r="V606" s="95"/>
      <c r="W606" s="95"/>
      <c r="X606" s="95"/>
      <c r="Y606" s="95"/>
      <c r="Z606" s="95"/>
      <c r="AA606" s="95"/>
      <c r="AB606" s="95"/>
      <c r="AC606" s="95"/>
      <c r="AD606" s="95"/>
    </row>
    <row r="607" spans="1:95" s="245" customFormat="1" x14ac:dyDescent="0.2">
      <c r="A607" s="549"/>
      <c r="B607" s="435" t="s">
        <v>13</v>
      </c>
      <c r="C607" s="95"/>
      <c r="D607" s="95"/>
      <c r="E607" s="95"/>
      <c r="F607" s="95"/>
      <c r="G607" s="95"/>
      <c r="H607" s="16"/>
      <c r="I607" s="16"/>
      <c r="J607" s="16"/>
      <c r="K607" s="95"/>
      <c r="L607" s="95"/>
      <c r="M607" s="95"/>
      <c r="N607" s="95"/>
      <c r="O607" s="95"/>
      <c r="P607" s="95"/>
      <c r="Q607" s="95"/>
      <c r="R607" s="95"/>
      <c r="S607" s="95"/>
      <c r="T607" s="16"/>
      <c r="U607" s="16"/>
      <c r="V607" s="16"/>
      <c r="W607" s="95"/>
      <c r="X607" s="95"/>
      <c r="Y607" s="95"/>
      <c r="Z607" s="95"/>
      <c r="AA607" s="95"/>
      <c r="AB607" s="95"/>
      <c r="AC607" s="95"/>
      <c r="AD607" s="95"/>
    </row>
    <row r="608" spans="1:95" s="103" customFormat="1" ht="13.5" thickBot="1" x14ac:dyDescent="0.25">
      <c r="A608" s="549"/>
      <c r="B608" s="436" t="s">
        <v>18</v>
      </c>
      <c r="C608" s="104"/>
      <c r="D608" s="104"/>
      <c r="E608" s="104"/>
      <c r="F608" s="104"/>
      <c r="G608" s="104"/>
      <c r="H608" s="248"/>
      <c r="I608" s="248"/>
      <c r="J608" s="248"/>
      <c r="K608" s="104"/>
      <c r="L608" s="104"/>
      <c r="M608" s="104"/>
      <c r="N608" s="104"/>
      <c r="O608" s="104"/>
      <c r="P608" s="104"/>
      <c r="Q608" s="104"/>
      <c r="R608" s="104"/>
      <c r="S608" s="104"/>
      <c r="T608" s="248"/>
      <c r="U608" s="248"/>
      <c r="V608" s="248"/>
      <c r="W608" s="104"/>
      <c r="X608" s="104"/>
      <c r="Y608" s="104"/>
      <c r="Z608" s="104"/>
      <c r="AA608" s="104"/>
      <c r="AB608" s="104"/>
      <c r="AC608" s="104"/>
      <c r="AD608" s="104"/>
    </row>
    <row r="609" spans="1:95" s="28" customFormat="1" x14ac:dyDescent="0.2">
      <c r="A609" s="549"/>
      <c r="B609" s="437" t="s">
        <v>19</v>
      </c>
      <c r="C609" s="96"/>
      <c r="D609" s="96"/>
      <c r="E609" s="96"/>
      <c r="F609" s="96"/>
      <c r="G609" s="96"/>
      <c r="H609" s="96"/>
      <c r="I609" s="96"/>
      <c r="J609" s="96"/>
      <c r="K609" s="96"/>
      <c r="L609" s="96"/>
      <c r="M609" s="96"/>
      <c r="N609" s="96"/>
      <c r="O609" s="96"/>
      <c r="P609" s="96"/>
      <c r="Q609" s="96"/>
      <c r="R609" s="96"/>
      <c r="S609" s="96"/>
      <c r="T609" s="96"/>
      <c r="U609" s="96"/>
      <c r="V609" s="96"/>
      <c r="W609" s="96"/>
      <c r="X609" s="96"/>
      <c r="Y609" s="96"/>
      <c r="Z609" s="96"/>
      <c r="AA609" s="96"/>
      <c r="AB609" s="96"/>
      <c r="AC609" s="96"/>
      <c r="AD609" s="96"/>
      <c r="AE609" s="29"/>
      <c r="AF609" s="29"/>
      <c r="AG609" s="29"/>
      <c r="AH609" s="29"/>
      <c r="AI609" s="29"/>
      <c r="AJ609" s="29"/>
      <c r="AK609" s="29"/>
      <c r="AL609" s="29"/>
      <c r="AM609" s="29"/>
      <c r="AN609" s="29"/>
      <c r="AO609" s="29"/>
      <c r="AP609" s="29"/>
      <c r="AQ609" s="29"/>
      <c r="AR609" s="29"/>
      <c r="AS609" s="29"/>
      <c r="AT609" s="29"/>
      <c r="AU609" s="29"/>
      <c r="AV609" s="29"/>
      <c r="AW609" s="29"/>
      <c r="AX609" s="29"/>
      <c r="AY609" s="29"/>
      <c r="AZ609" s="29"/>
      <c r="BA609" s="29"/>
      <c r="BB609" s="29"/>
      <c r="BC609" s="29"/>
      <c r="BD609" s="29"/>
      <c r="BE609" s="29"/>
      <c r="BF609" s="29"/>
      <c r="BG609" s="29"/>
      <c r="BH609" s="29"/>
      <c r="BI609" s="29"/>
      <c r="BJ609" s="29"/>
      <c r="BK609" s="29"/>
      <c r="BL609" s="29"/>
      <c r="BM609" s="29"/>
      <c r="BN609" s="29"/>
      <c r="BO609" s="29"/>
      <c r="BP609" s="29"/>
      <c r="BQ609" s="29"/>
      <c r="BR609" s="29"/>
      <c r="BS609" s="29"/>
      <c r="BT609" s="29"/>
      <c r="BU609" s="29"/>
      <c r="BV609" s="29"/>
      <c r="BW609" s="29"/>
      <c r="BX609" s="29"/>
      <c r="BY609" s="29"/>
      <c r="BZ609" s="29"/>
      <c r="CA609" s="29"/>
      <c r="CB609" s="29"/>
      <c r="CC609" s="29"/>
      <c r="CD609" s="29"/>
      <c r="CE609" s="29"/>
      <c r="CF609" s="29"/>
      <c r="CG609" s="29"/>
      <c r="CH609" s="29"/>
      <c r="CI609" s="29"/>
      <c r="CJ609" s="29"/>
      <c r="CK609" s="29"/>
      <c r="CL609" s="29"/>
      <c r="CM609" s="29"/>
      <c r="CN609" s="29"/>
      <c r="CO609" s="29"/>
      <c r="CP609" s="29"/>
      <c r="CQ609" s="29"/>
    </row>
    <row r="610" spans="1:95" s="29" customFormat="1" x14ac:dyDescent="0.2">
      <c r="A610" s="549"/>
      <c r="B610" s="438" t="s">
        <v>20</v>
      </c>
      <c r="C610" s="92"/>
      <c r="D610" s="92"/>
      <c r="E610" s="92"/>
      <c r="F610" s="92"/>
      <c r="G610" s="92"/>
      <c r="H610" s="92"/>
      <c r="I610" s="92"/>
      <c r="J610" s="92"/>
      <c r="K610" s="92"/>
      <c r="L610" s="92"/>
      <c r="M610" s="92"/>
      <c r="N610" s="92"/>
      <c r="O610" s="92"/>
      <c r="P610" s="92"/>
      <c r="Q610" s="92"/>
      <c r="R610" s="92"/>
      <c r="S610" s="92"/>
      <c r="T610" s="92"/>
      <c r="U610" s="92"/>
      <c r="V610" s="92"/>
      <c r="W610" s="92"/>
      <c r="X610" s="92"/>
      <c r="Y610" s="92"/>
      <c r="Z610" s="92"/>
      <c r="AA610" s="92"/>
      <c r="AB610" s="92"/>
      <c r="AC610" s="92"/>
      <c r="AD610" s="92"/>
    </row>
    <row r="611" spans="1:95" s="29" customFormat="1" x14ac:dyDescent="0.2">
      <c r="A611" s="549"/>
      <c r="B611" s="439" t="s">
        <v>21</v>
      </c>
      <c r="C611" s="86"/>
      <c r="D611" s="86"/>
      <c r="E611" s="86"/>
      <c r="F611" s="86"/>
      <c r="G611" s="86"/>
      <c r="H611" s="86"/>
      <c r="I611" s="86"/>
      <c r="J611" s="86"/>
      <c r="K611" s="86"/>
      <c r="L611" s="86"/>
      <c r="M611" s="86"/>
      <c r="N611" s="86"/>
      <c r="O611" s="86"/>
      <c r="P611" s="86"/>
      <c r="Q611" s="86"/>
      <c r="R611" s="86"/>
      <c r="S611" s="86"/>
      <c r="T611" s="86"/>
      <c r="U611" s="86"/>
      <c r="V611" s="86"/>
      <c r="W611" s="86"/>
      <c r="X611" s="86"/>
      <c r="Y611" s="86"/>
      <c r="Z611" s="86"/>
      <c r="AA611" s="86"/>
      <c r="AB611" s="86"/>
      <c r="AC611" s="86"/>
      <c r="AD611" s="86"/>
    </row>
    <row r="612" spans="1:95" s="189" customFormat="1" ht="13.5" thickBot="1" x14ac:dyDescent="0.25">
      <c r="A612" s="549"/>
      <c r="B612" s="440" t="s">
        <v>28</v>
      </c>
      <c r="C612" s="187"/>
      <c r="D612" s="187"/>
      <c r="E612" s="187"/>
      <c r="F612" s="187"/>
      <c r="G612" s="187"/>
      <c r="H612" s="495"/>
      <c r="I612" s="495"/>
      <c r="J612" s="495"/>
      <c r="K612" s="187"/>
      <c r="L612" s="187"/>
      <c r="M612" s="187"/>
      <c r="N612" s="187"/>
      <c r="O612" s="187"/>
      <c r="P612" s="187"/>
      <c r="Q612" s="187"/>
      <c r="R612" s="187"/>
      <c r="S612" s="187"/>
      <c r="T612" s="495"/>
      <c r="U612" s="495"/>
      <c r="V612" s="495"/>
      <c r="W612" s="187"/>
      <c r="X612" s="187"/>
      <c r="Y612" s="187"/>
      <c r="Z612" s="187"/>
      <c r="AA612" s="187"/>
      <c r="AB612" s="187"/>
      <c r="AC612" s="187"/>
      <c r="AD612" s="187"/>
      <c r="AE612" s="330"/>
      <c r="AF612" s="330"/>
      <c r="AG612" s="330"/>
      <c r="AH612" s="330"/>
      <c r="AI612" s="330"/>
      <c r="AJ612" s="330"/>
      <c r="AK612" s="330"/>
      <c r="AL612" s="330"/>
      <c r="AM612" s="330"/>
      <c r="AN612" s="330"/>
      <c r="AO612" s="330"/>
      <c r="AP612" s="330"/>
      <c r="AQ612" s="330"/>
      <c r="AR612" s="330"/>
      <c r="AS612" s="330"/>
      <c r="AT612" s="330"/>
      <c r="AU612" s="330"/>
      <c r="AV612" s="330"/>
      <c r="AW612" s="330"/>
      <c r="AX612" s="330"/>
      <c r="AY612" s="330"/>
      <c r="AZ612" s="330"/>
      <c r="BA612" s="330"/>
      <c r="BB612" s="330"/>
      <c r="BC612" s="330"/>
      <c r="BD612" s="330"/>
      <c r="BE612" s="330"/>
      <c r="BF612" s="330"/>
      <c r="BG612" s="330"/>
      <c r="BH612" s="330"/>
      <c r="BI612" s="330"/>
      <c r="BJ612" s="330"/>
      <c r="BK612" s="330"/>
      <c r="BL612" s="330"/>
      <c r="BM612" s="330"/>
      <c r="BN612" s="330"/>
      <c r="BO612" s="489"/>
      <c r="BP612" s="489"/>
      <c r="BQ612" s="489"/>
      <c r="BR612" s="489"/>
      <c r="BS612" s="489"/>
      <c r="BT612" s="489"/>
      <c r="BU612" s="489"/>
      <c r="BV612" s="489"/>
      <c r="BW612" s="489"/>
      <c r="BX612" s="489"/>
      <c r="BY612" s="489"/>
      <c r="BZ612" s="489"/>
      <c r="CA612" s="489"/>
      <c r="CB612" s="489"/>
      <c r="CC612" s="489"/>
      <c r="CD612" s="489"/>
      <c r="CE612" s="489"/>
      <c r="CF612" s="489"/>
      <c r="CG612" s="489"/>
      <c r="CH612" s="489"/>
      <c r="CI612" s="489"/>
      <c r="CJ612" s="489"/>
      <c r="CK612" s="489"/>
      <c r="CL612" s="489"/>
      <c r="CM612" s="489"/>
      <c r="CN612" s="489"/>
      <c r="CO612" s="489"/>
      <c r="CP612" s="489"/>
      <c r="CQ612" s="489"/>
    </row>
    <row r="613" spans="1:95" s="8" customFormat="1" x14ac:dyDescent="0.2">
      <c r="A613" s="549"/>
      <c r="B613" s="441" t="s">
        <v>22</v>
      </c>
      <c r="C613" s="84"/>
      <c r="D613" s="84"/>
      <c r="E613" s="84"/>
      <c r="F613" s="84"/>
      <c r="G613" s="84"/>
      <c r="H613" s="494"/>
      <c r="I613" s="494"/>
      <c r="J613" s="494"/>
      <c r="K613" s="84"/>
      <c r="L613" s="84"/>
      <c r="M613" s="84"/>
      <c r="N613" s="84"/>
      <c r="O613" s="84"/>
      <c r="P613" s="84"/>
      <c r="Q613" s="84"/>
      <c r="R613" s="84"/>
      <c r="S613" s="84"/>
      <c r="T613" s="494"/>
      <c r="U613" s="494"/>
      <c r="V613" s="494"/>
      <c r="W613" s="84"/>
      <c r="X613" s="84"/>
      <c r="Y613" s="84"/>
      <c r="Z613" s="84"/>
      <c r="AA613" s="84"/>
      <c r="AB613" s="84"/>
      <c r="AC613" s="84"/>
      <c r="AD613" s="84"/>
      <c r="AE613" s="396"/>
      <c r="AF613" s="396"/>
      <c r="AG613" s="396"/>
      <c r="AH613" s="396"/>
      <c r="AI613" s="396"/>
      <c r="AJ613" s="396"/>
      <c r="AK613" s="396"/>
      <c r="AL613" s="396"/>
      <c r="AM613" s="396"/>
      <c r="AN613" s="396"/>
      <c r="AO613" s="396"/>
      <c r="AP613" s="396"/>
      <c r="AQ613" s="396"/>
      <c r="AR613" s="396"/>
      <c r="AS613" s="396"/>
      <c r="AT613" s="396"/>
      <c r="AU613" s="396"/>
      <c r="AV613" s="396"/>
      <c r="AW613" s="396"/>
      <c r="AX613" s="396"/>
      <c r="AY613" s="396"/>
      <c r="AZ613" s="396"/>
      <c r="BA613" s="396"/>
      <c r="BB613" s="396"/>
      <c r="BC613" s="396"/>
      <c r="BD613" s="396"/>
      <c r="BE613" s="396"/>
      <c r="BF613" s="396"/>
      <c r="BG613" s="396"/>
      <c r="BH613" s="396"/>
      <c r="BI613" s="396"/>
      <c r="BJ613" s="396"/>
      <c r="BK613" s="396"/>
      <c r="BL613" s="396"/>
      <c r="BM613" s="396"/>
      <c r="BN613" s="396"/>
      <c r="BO613" s="396"/>
      <c r="BP613" s="396"/>
      <c r="BQ613" s="396"/>
      <c r="BR613" s="396"/>
      <c r="BS613" s="396"/>
      <c r="BT613" s="396"/>
      <c r="BU613" s="396"/>
      <c r="BV613" s="396"/>
      <c r="BW613" s="396"/>
      <c r="BX613" s="396"/>
      <c r="BY613" s="396"/>
      <c r="BZ613" s="396"/>
      <c r="CA613" s="396"/>
      <c r="CB613" s="396"/>
      <c r="CC613" s="396"/>
      <c r="CD613" s="396"/>
      <c r="CE613" s="396"/>
      <c r="CF613" s="396"/>
      <c r="CG613" s="396"/>
      <c r="CH613" s="396"/>
      <c r="CI613" s="396"/>
      <c r="CJ613" s="396"/>
      <c r="CK613" s="396"/>
      <c r="CL613" s="396"/>
      <c r="CM613" s="396"/>
      <c r="CN613" s="396"/>
      <c r="CO613" s="396"/>
      <c r="CP613" s="396"/>
      <c r="CQ613" s="396"/>
    </row>
    <row r="614" spans="1:95" s="5" customFormat="1" x14ac:dyDescent="0.2">
      <c r="A614" s="549"/>
      <c r="B614" s="442" t="s">
        <v>73</v>
      </c>
      <c r="C614" s="30"/>
      <c r="D614" s="30"/>
      <c r="E614" s="174"/>
      <c r="F614" s="174"/>
      <c r="G614" s="174"/>
      <c r="H614" s="380"/>
      <c r="I614" s="380"/>
      <c r="J614" s="380"/>
      <c r="K614" s="174"/>
      <c r="L614" s="174"/>
      <c r="M614" s="174"/>
      <c r="N614" s="174"/>
      <c r="O614" s="174"/>
      <c r="P614" s="174"/>
      <c r="Q614" s="174"/>
      <c r="R614" s="174"/>
      <c r="S614" s="174"/>
      <c r="T614" s="380"/>
      <c r="U614" s="380"/>
      <c r="V614" s="380"/>
      <c r="W614" s="174"/>
      <c r="X614" s="174"/>
      <c r="Y614" s="174"/>
      <c r="Z614" s="174"/>
      <c r="AA614" s="174"/>
      <c r="AB614" s="174"/>
      <c r="AC614" s="174"/>
      <c r="AD614" s="174"/>
      <c r="AE614" s="43"/>
      <c r="AF614" s="43"/>
      <c r="AG614" s="43"/>
      <c r="AH614" s="43"/>
      <c r="AI614" s="43"/>
      <c r="AJ614" s="43"/>
      <c r="AK614" s="43"/>
      <c r="AL614" s="43"/>
      <c r="AM614" s="43"/>
      <c r="AN614" s="43"/>
      <c r="AO614" s="43"/>
      <c r="AP614" s="43"/>
      <c r="AQ614" s="43"/>
      <c r="AR614" s="43"/>
      <c r="AS614" s="43"/>
      <c r="AT614" s="43"/>
      <c r="AU614" s="43"/>
      <c r="AV614" s="43"/>
      <c r="AW614" s="43"/>
      <c r="AX614" s="43"/>
      <c r="AY614" s="43"/>
      <c r="AZ614" s="43"/>
      <c r="BA614" s="43"/>
      <c r="BB614" s="43"/>
      <c r="BC614" s="43"/>
      <c r="BD614" s="43"/>
      <c r="BE614" s="43"/>
      <c r="BF614" s="43"/>
      <c r="BG614" s="43"/>
      <c r="BH614" s="43"/>
      <c r="BI614" s="43"/>
      <c r="BJ614" s="43"/>
      <c r="BK614" s="43"/>
      <c r="BL614" s="43"/>
      <c r="BM614" s="43"/>
      <c r="BN614" s="43"/>
      <c r="BO614" s="43"/>
      <c r="BP614" s="43"/>
      <c r="BQ614" s="43"/>
      <c r="BR614" s="43"/>
      <c r="BS614" s="43"/>
      <c r="BT614" s="43"/>
      <c r="BU614" s="43"/>
      <c r="BV614" s="43"/>
      <c r="BW614" s="43"/>
      <c r="BX614" s="43"/>
      <c r="BY614" s="43"/>
      <c r="BZ614" s="43"/>
      <c r="CA614" s="43"/>
      <c r="CB614" s="43"/>
      <c r="CC614" s="43"/>
      <c r="CD614" s="43"/>
      <c r="CE614" s="43"/>
      <c r="CF614" s="43"/>
      <c r="CG614" s="43"/>
      <c r="CH614" s="43"/>
      <c r="CI614" s="43"/>
      <c r="CJ614" s="43"/>
      <c r="CK614" s="43"/>
      <c r="CL614" s="43"/>
      <c r="CM614" s="43"/>
      <c r="CN614" s="43"/>
      <c r="CO614" s="43"/>
      <c r="CP614" s="43"/>
      <c r="CQ614" s="43"/>
    </row>
    <row r="615" spans="1:95" s="173" customFormat="1" ht="4.5" customHeight="1" x14ac:dyDescent="0.2">
      <c r="A615" s="549"/>
      <c r="B615" s="443"/>
      <c r="C615" s="172"/>
      <c r="D615" s="172"/>
      <c r="E615" s="172"/>
      <c r="F615" s="172"/>
      <c r="G615" s="172"/>
      <c r="H615" s="492"/>
      <c r="I615" s="492"/>
      <c r="J615" s="492"/>
      <c r="K615" s="172"/>
      <c r="L615" s="172"/>
      <c r="M615" s="172"/>
      <c r="N615" s="172"/>
      <c r="O615" s="172"/>
      <c r="P615" s="172"/>
      <c r="Q615" s="172"/>
      <c r="R615" s="172"/>
      <c r="S615" s="172"/>
      <c r="T615" s="492"/>
      <c r="U615" s="492"/>
      <c r="V615" s="492"/>
      <c r="W615" s="172"/>
      <c r="X615" s="172"/>
      <c r="Y615" s="172"/>
      <c r="Z615" s="172"/>
      <c r="AA615" s="172"/>
      <c r="AB615" s="172"/>
      <c r="AC615" s="172"/>
      <c r="AD615" s="172"/>
      <c r="AE615" s="397"/>
      <c r="AF615" s="397"/>
      <c r="AG615" s="397"/>
      <c r="AH615" s="397"/>
      <c r="AI615" s="397"/>
      <c r="AJ615" s="397"/>
      <c r="AK615" s="397"/>
      <c r="AL615" s="397"/>
      <c r="AM615" s="397"/>
      <c r="AN615" s="397"/>
      <c r="AO615" s="397"/>
      <c r="AP615" s="397"/>
      <c r="AQ615" s="397"/>
      <c r="AR615" s="397"/>
      <c r="AS615" s="397"/>
      <c r="AT615" s="397"/>
      <c r="AU615" s="397"/>
      <c r="AV615" s="397"/>
      <c r="AW615" s="397"/>
      <c r="AX615" s="397"/>
      <c r="AY615" s="397"/>
      <c r="AZ615" s="397"/>
      <c r="BA615" s="397"/>
      <c r="BB615" s="397"/>
      <c r="BC615" s="397"/>
      <c r="BD615" s="397"/>
      <c r="BE615" s="397"/>
      <c r="BF615" s="397"/>
      <c r="BG615" s="397"/>
      <c r="BH615" s="397"/>
      <c r="BI615" s="397"/>
      <c r="BJ615" s="397"/>
      <c r="BK615" s="397"/>
      <c r="BL615" s="397"/>
      <c r="BM615" s="397"/>
      <c r="BN615" s="397"/>
      <c r="BO615" s="397"/>
      <c r="BP615" s="397"/>
      <c r="BQ615" s="397"/>
      <c r="BR615" s="397"/>
      <c r="BS615" s="397"/>
      <c r="BT615" s="397"/>
      <c r="BU615" s="397"/>
      <c r="BV615" s="397"/>
      <c r="BW615" s="397"/>
      <c r="BX615" s="397"/>
      <c r="BY615" s="397"/>
      <c r="BZ615" s="397"/>
      <c r="CA615" s="397"/>
      <c r="CB615" s="397"/>
      <c r="CC615" s="397"/>
      <c r="CD615" s="397"/>
      <c r="CE615" s="397"/>
      <c r="CF615" s="397"/>
      <c r="CG615" s="397"/>
      <c r="CH615" s="397"/>
      <c r="CI615" s="397"/>
      <c r="CJ615" s="397"/>
      <c r="CK615" s="397"/>
      <c r="CL615" s="397"/>
      <c r="CM615" s="397"/>
      <c r="CN615" s="397"/>
      <c r="CO615" s="397"/>
      <c r="CP615" s="397"/>
      <c r="CQ615" s="397"/>
    </row>
    <row r="616" spans="1:95" s="177" customFormat="1" x14ac:dyDescent="0.2">
      <c r="A616" s="549"/>
      <c r="B616" s="444" t="s">
        <v>74</v>
      </c>
      <c r="C616" s="176">
        <v>42.37</v>
      </c>
      <c r="D616" s="176">
        <v>42.37</v>
      </c>
      <c r="E616" s="176">
        <v>42.37</v>
      </c>
      <c r="F616" s="176">
        <f>F729</f>
        <v>0</v>
      </c>
      <c r="G616" s="176">
        <f>G729</f>
        <v>0</v>
      </c>
      <c r="H616" s="176">
        <f>H729</f>
        <v>0</v>
      </c>
      <c r="I616" s="176">
        <f>I729</f>
        <v>0</v>
      </c>
      <c r="J616" s="176">
        <f>J729</f>
        <v>0</v>
      </c>
      <c r="K616" s="176"/>
      <c r="L616" s="176"/>
      <c r="M616" s="176"/>
      <c r="N616" s="176"/>
      <c r="O616" s="176"/>
      <c r="P616" s="176"/>
      <c r="Q616" s="176"/>
      <c r="R616" s="176"/>
      <c r="S616" s="176"/>
      <c r="T616" s="176"/>
      <c r="U616" s="176"/>
      <c r="V616" s="176"/>
      <c r="W616" s="176"/>
      <c r="X616" s="176"/>
      <c r="Y616" s="176"/>
      <c r="Z616" s="176"/>
      <c r="AA616" s="176"/>
      <c r="AB616" s="176"/>
      <c r="AC616" s="176"/>
      <c r="AD616" s="176"/>
      <c r="AE616" s="398"/>
      <c r="AF616" s="398"/>
      <c r="AG616" s="398"/>
      <c r="AH616" s="398"/>
      <c r="AI616" s="398"/>
      <c r="AJ616" s="398"/>
      <c r="AK616" s="398"/>
      <c r="AL616" s="398"/>
      <c r="AM616" s="398"/>
      <c r="AN616" s="398"/>
      <c r="AO616" s="398"/>
      <c r="AP616" s="398"/>
      <c r="AQ616" s="398"/>
      <c r="AR616" s="398"/>
      <c r="AS616" s="398"/>
      <c r="AT616" s="398"/>
      <c r="AU616" s="398"/>
      <c r="AV616" s="398"/>
      <c r="AW616" s="398"/>
      <c r="AX616" s="398"/>
      <c r="AY616" s="398"/>
      <c r="AZ616" s="398"/>
      <c r="BA616" s="398"/>
      <c r="BB616" s="398"/>
      <c r="BC616" s="398"/>
      <c r="BD616" s="398"/>
      <c r="BE616" s="398"/>
      <c r="BF616" s="398"/>
      <c r="BG616" s="398"/>
      <c r="BH616" s="398"/>
      <c r="BI616" s="398"/>
      <c r="BJ616" s="398"/>
      <c r="BK616" s="398"/>
      <c r="BL616" s="398"/>
      <c r="BM616" s="398"/>
      <c r="BN616" s="398"/>
      <c r="BO616" s="398"/>
      <c r="BP616" s="398"/>
      <c r="BQ616" s="398"/>
      <c r="BR616" s="398"/>
      <c r="BS616" s="398"/>
      <c r="BT616" s="398"/>
      <c r="BU616" s="398"/>
      <c r="BV616" s="398"/>
      <c r="BW616" s="398"/>
      <c r="BX616" s="398"/>
      <c r="BY616" s="398"/>
      <c r="BZ616" s="398"/>
      <c r="CA616" s="398"/>
      <c r="CB616" s="398"/>
      <c r="CC616" s="398"/>
      <c r="CD616" s="398"/>
      <c r="CE616" s="398"/>
      <c r="CF616" s="398"/>
      <c r="CG616" s="398"/>
      <c r="CH616" s="398"/>
      <c r="CI616" s="398"/>
      <c r="CJ616" s="398"/>
      <c r="CK616" s="398"/>
      <c r="CL616" s="398"/>
      <c r="CM616" s="398"/>
      <c r="CN616" s="398"/>
      <c r="CO616" s="398"/>
      <c r="CP616" s="398"/>
      <c r="CQ616" s="398"/>
    </row>
    <row r="617" spans="1:95" s="185" customFormat="1" x14ac:dyDescent="0.2">
      <c r="A617" s="549"/>
      <c r="B617" s="445" t="s">
        <v>75</v>
      </c>
      <c r="C617" s="4">
        <f t="shared" ref="C617:J617" si="155">C614*C616</f>
        <v>0</v>
      </c>
      <c r="D617" s="4">
        <f t="shared" si="155"/>
        <v>0</v>
      </c>
      <c r="E617" s="4">
        <f t="shared" si="155"/>
        <v>0</v>
      </c>
      <c r="F617" s="4">
        <f t="shared" si="155"/>
        <v>0</v>
      </c>
      <c r="G617" s="4">
        <f t="shared" si="155"/>
        <v>0</v>
      </c>
      <c r="H617" s="4">
        <f t="shared" si="155"/>
        <v>0</v>
      </c>
      <c r="I617" s="4">
        <f t="shared" si="155"/>
        <v>0</v>
      </c>
      <c r="J617" s="4">
        <f t="shared" si="155"/>
        <v>0</v>
      </c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3"/>
      <c r="AF617" s="43"/>
      <c r="AG617" s="43"/>
      <c r="AH617" s="43"/>
      <c r="AI617" s="43"/>
      <c r="AJ617" s="43"/>
      <c r="AK617" s="43"/>
      <c r="AL617" s="43"/>
      <c r="AM617" s="43"/>
      <c r="AN617" s="43"/>
      <c r="AO617" s="43"/>
      <c r="AP617" s="43"/>
      <c r="AQ617" s="43"/>
      <c r="AR617" s="43"/>
      <c r="AS617" s="43"/>
      <c r="AT617" s="43"/>
      <c r="AU617" s="43"/>
      <c r="AV617" s="43"/>
      <c r="AW617" s="43"/>
      <c r="AX617" s="43"/>
      <c r="AY617" s="43"/>
      <c r="AZ617" s="43"/>
      <c r="BA617" s="43"/>
      <c r="BB617" s="43"/>
      <c r="BC617" s="43"/>
      <c r="BD617" s="43"/>
      <c r="BE617" s="43"/>
      <c r="BF617" s="43"/>
      <c r="BG617" s="43"/>
      <c r="BH617" s="43"/>
      <c r="BI617" s="43"/>
      <c r="BJ617" s="43"/>
      <c r="BK617" s="43"/>
      <c r="BL617" s="43"/>
      <c r="BM617" s="43"/>
      <c r="BN617" s="43"/>
      <c r="BO617" s="43"/>
      <c r="BP617" s="43"/>
      <c r="BQ617" s="43"/>
      <c r="BR617" s="43"/>
      <c r="BS617" s="43"/>
      <c r="BT617" s="43"/>
      <c r="BU617" s="43"/>
      <c r="BV617" s="43"/>
      <c r="BW617" s="43"/>
      <c r="BX617" s="43"/>
      <c r="BY617" s="43"/>
      <c r="BZ617" s="43"/>
      <c r="CA617" s="43"/>
      <c r="CB617" s="43"/>
      <c r="CC617" s="43"/>
      <c r="CD617" s="43"/>
      <c r="CE617" s="43"/>
      <c r="CF617" s="43"/>
      <c r="CG617" s="43"/>
      <c r="CH617" s="43"/>
      <c r="CI617" s="43"/>
      <c r="CJ617" s="43"/>
      <c r="CK617" s="43"/>
      <c r="CL617" s="43"/>
      <c r="CM617" s="43"/>
      <c r="CN617" s="43"/>
      <c r="CO617" s="43"/>
      <c r="CP617" s="43"/>
      <c r="CQ617" s="43"/>
    </row>
    <row r="618" spans="1:95" s="31" customFormat="1" x14ac:dyDescent="0.2">
      <c r="A618" s="549"/>
      <c r="B618" s="446" t="s">
        <v>24</v>
      </c>
      <c r="C618" s="182">
        <v>2.71</v>
      </c>
      <c r="D618" s="182">
        <v>2.71</v>
      </c>
      <c r="E618" s="182">
        <v>2.71</v>
      </c>
      <c r="F618" s="182">
        <f>F731</f>
        <v>0</v>
      </c>
      <c r="G618" s="182">
        <f>G731</f>
        <v>0</v>
      </c>
      <c r="H618" s="182">
        <f>H731</f>
        <v>0</v>
      </c>
      <c r="I618" s="182">
        <f>I731</f>
        <v>0</v>
      </c>
      <c r="J618" s="182">
        <f>J731</f>
        <v>0</v>
      </c>
      <c r="K618" s="182"/>
      <c r="L618" s="182"/>
      <c r="M618" s="182"/>
      <c r="N618" s="182"/>
      <c r="O618" s="182"/>
      <c r="P618" s="182"/>
      <c r="Q618" s="182"/>
      <c r="R618" s="182"/>
      <c r="S618" s="182"/>
      <c r="T618" s="182"/>
      <c r="U618" s="182"/>
      <c r="V618" s="182"/>
      <c r="W618" s="182"/>
      <c r="X618" s="182"/>
      <c r="Y618" s="182"/>
      <c r="Z618" s="182"/>
      <c r="AA618" s="182"/>
      <c r="AB618" s="182"/>
      <c r="AC618" s="182"/>
      <c r="AD618" s="182"/>
    </row>
    <row r="619" spans="1:95" s="180" customFormat="1" x14ac:dyDescent="0.2">
      <c r="A619" s="549"/>
      <c r="B619" s="447" t="s">
        <v>25</v>
      </c>
      <c r="C619" s="179">
        <f t="shared" ref="C619:J619" si="156">C618*C600</f>
        <v>0</v>
      </c>
      <c r="D619" s="179">
        <f t="shared" si="156"/>
        <v>0</v>
      </c>
      <c r="E619" s="179">
        <f t="shared" si="156"/>
        <v>0</v>
      </c>
      <c r="F619" s="179">
        <f t="shared" si="156"/>
        <v>0</v>
      </c>
      <c r="G619" s="179">
        <f t="shared" si="156"/>
        <v>0</v>
      </c>
      <c r="H619" s="179">
        <f t="shared" si="156"/>
        <v>0</v>
      </c>
      <c r="I619" s="179">
        <f t="shared" si="156"/>
        <v>0</v>
      </c>
      <c r="J619" s="179">
        <f t="shared" si="156"/>
        <v>0</v>
      </c>
      <c r="K619" s="179"/>
      <c r="L619" s="179"/>
      <c r="M619" s="179"/>
      <c r="N619" s="179"/>
      <c r="O619" s="179"/>
      <c r="P619" s="179"/>
      <c r="Q619" s="179"/>
      <c r="R619" s="179"/>
      <c r="S619" s="179"/>
      <c r="T619" s="179"/>
      <c r="U619" s="179"/>
      <c r="V619" s="179"/>
      <c r="W619" s="179"/>
      <c r="X619" s="179"/>
      <c r="Y619" s="179"/>
      <c r="Z619" s="179"/>
      <c r="AA619" s="179"/>
      <c r="AB619" s="179"/>
      <c r="AC619" s="179"/>
      <c r="AD619" s="179"/>
    </row>
    <row r="620" spans="1:95" s="31" customFormat="1" x14ac:dyDescent="0.2">
      <c r="A620" s="549"/>
      <c r="B620" s="448" t="s">
        <v>7</v>
      </c>
      <c r="C620" s="3">
        <v>5.44</v>
      </c>
      <c r="D620" s="3">
        <v>5.44</v>
      </c>
      <c r="E620" s="3">
        <v>5.44</v>
      </c>
      <c r="F620" s="3">
        <f>F733</f>
        <v>0</v>
      </c>
      <c r="G620" s="3">
        <f>G733</f>
        <v>0</v>
      </c>
      <c r="H620" s="3">
        <f>H733</f>
        <v>0</v>
      </c>
      <c r="I620" s="3">
        <f>I733</f>
        <v>0</v>
      </c>
      <c r="J620" s="3">
        <f>J733</f>
        <v>0</v>
      </c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 spans="1:95" s="180" customFormat="1" x14ac:dyDescent="0.2">
      <c r="A621" s="549"/>
      <c r="B621" s="447" t="s">
        <v>10</v>
      </c>
      <c r="C621" s="179">
        <f t="shared" ref="C621:J621" si="157">C620*C600</f>
        <v>0</v>
      </c>
      <c r="D621" s="179">
        <f t="shared" si="157"/>
        <v>0</v>
      </c>
      <c r="E621" s="179">
        <f t="shared" si="157"/>
        <v>0</v>
      </c>
      <c r="F621" s="179">
        <f t="shared" si="157"/>
        <v>0</v>
      </c>
      <c r="G621" s="179">
        <f t="shared" si="157"/>
        <v>0</v>
      </c>
      <c r="H621" s="179">
        <f t="shared" si="157"/>
        <v>0</v>
      </c>
      <c r="I621" s="179">
        <f t="shared" si="157"/>
        <v>0</v>
      </c>
      <c r="J621" s="179">
        <f t="shared" si="157"/>
        <v>0</v>
      </c>
      <c r="K621" s="179"/>
      <c r="L621" s="179"/>
      <c r="M621" s="179"/>
      <c r="N621" s="179"/>
      <c r="O621" s="179"/>
      <c r="P621" s="179"/>
      <c r="Q621" s="179"/>
      <c r="R621" s="179"/>
      <c r="S621" s="179"/>
      <c r="T621" s="179"/>
      <c r="U621" s="179"/>
      <c r="V621" s="179"/>
      <c r="W621" s="179"/>
      <c r="X621" s="179"/>
      <c r="Y621" s="179"/>
      <c r="Z621" s="179"/>
      <c r="AA621" s="179"/>
      <c r="AB621" s="179"/>
      <c r="AC621" s="179"/>
      <c r="AD621" s="179"/>
    </row>
    <row r="622" spans="1:95" s="31" customFormat="1" x14ac:dyDescent="0.2">
      <c r="A622" s="549"/>
      <c r="B622" s="448" t="s">
        <v>8</v>
      </c>
      <c r="C622" s="3">
        <v>10.31</v>
      </c>
      <c r="D622" s="3">
        <v>10.31</v>
      </c>
      <c r="E622" s="3">
        <v>10.31</v>
      </c>
      <c r="F622" s="3">
        <f>F735</f>
        <v>0</v>
      </c>
      <c r="G622" s="3">
        <f>G735</f>
        <v>0</v>
      </c>
      <c r="H622" s="3">
        <f>H735</f>
        <v>0</v>
      </c>
      <c r="I622" s="3">
        <f>I735</f>
        <v>0</v>
      </c>
      <c r="J622" s="3">
        <f>J735</f>
        <v>0</v>
      </c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 spans="1:95" s="180" customFormat="1" x14ac:dyDescent="0.2">
      <c r="A623" s="549"/>
      <c r="B623" s="447" t="s">
        <v>2</v>
      </c>
      <c r="C623" s="179">
        <f t="shared" ref="C623:I623" si="158">C622*MAX(C606:C607)</f>
        <v>0</v>
      </c>
      <c r="D623" s="179">
        <f t="shared" si="158"/>
        <v>0</v>
      </c>
      <c r="E623" s="179">
        <f t="shared" si="158"/>
        <v>0</v>
      </c>
      <c r="F623" s="179">
        <f t="shared" si="158"/>
        <v>0</v>
      </c>
      <c r="G623" s="179">
        <f t="shared" si="158"/>
        <v>0</v>
      </c>
      <c r="H623" s="179">
        <f t="shared" si="158"/>
        <v>0</v>
      </c>
      <c r="I623" s="179">
        <f t="shared" si="158"/>
        <v>0</v>
      </c>
      <c r="J623" s="179">
        <f>J622*MAX(J606:J607)</f>
        <v>0</v>
      </c>
      <c r="K623" s="179"/>
      <c r="L623" s="179"/>
      <c r="M623" s="179"/>
      <c r="N623" s="179"/>
      <c r="O623" s="179"/>
      <c r="P623" s="179"/>
      <c r="Q623" s="179"/>
      <c r="R623" s="179"/>
      <c r="S623" s="179"/>
      <c r="T623" s="179"/>
      <c r="U623" s="179"/>
      <c r="V623" s="179"/>
      <c r="W623" s="179"/>
      <c r="X623" s="179"/>
      <c r="Y623" s="179"/>
      <c r="Z623" s="179"/>
      <c r="AA623" s="179"/>
      <c r="AB623" s="179"/>
      <c r="AC623" s="179"/>
      <c r="AD623" s="179"/>
    </row>
    <row r="624" spans="1:95" s="1" customFormat="1" x14ac:dyDescent="0.2">
      <c r="A624" s="549"/>
      <c r="B624" s="537" t="s">
        <v>163</v>
      </c>
      <c r="C624" s="525"/>
    </row>
    <row r="625" spans="1:95" s="1" customFormat="1" x14ac:dyDescent="0.2">
      <c r="A625" s="549"/>
      <c r="B625" s="537" t="s">
        <v>164</v>
      </c>
      <c r="C625" s="525"/>
    </row>
    <row r="626" spans="1:95" s="1" customFormat="1" x14ac:dyDescent="0.2">
      <c r="A626" s="549"/>
      <c r="B626" s="537" t="s">
        <v>166</v>
      </c>
      <c r="C626" s="525"/>
      <c r="J626" s="1">
        <v>10.07</v>
      </c>
    </row>
    <row r="627" spans="1:95" s="211" customFormat="1" ht="13.5" thickBot="1" x14ac:dyDescent="0.25">
      <c r="A627" s="549"/>
      <c r="B627" s="538" t="s">
        <v>165</v>
      </c>
      <c r="C627" s="526"/>
      <c r="D627" s="210"/>
      <c r="E627" s="210"/>
      <c r="F627" s="210"/>
      <c r="G627" s="210"/>
      <c r="H627" s="210"/>
      <c r="I627" s="210"/>
      <c r="J627" s="210">
        <f>J624*J625*J626</f>
        <v>0</v>
      </c>
      <c r="K627" s="210"/>
      <c r="L627" s="210"/>
      <c r="M627" s="210"/>
      <c r="N627" s="210"/>
      <c r="O627" s="210"/>
      <c r="P627" s="210"/>
      <c r="Q627" s="210"/>
      <c r="R627" s="210"/>
      <c r="S627" s="210"/>
      <c r="T627" s="210"/>
      <c r="U627" s="210"/>
      <c r="V627" s="210"/>
      <c r="W627" s="210"/>
      <c r="X627" s="210"/>
      <c r="Y627" s="210"/>
      <c r="Z627" s="210"/>
      <c r="AA627" s="210"/>
      <c r="AB627" s="210"/>
      <c r="AC627" s="210"/>
      <c r="AD627" s="210"/>
    </row>
    <row r="628" spans="1:95" s="31" customFormat="1" x14ac:dyDescent="0.2">
      <c r="A628" s="549"/>
      <c r="B628" s="446" t="s">
        <v>29</v>
      </c>
      <c r="C628" s="115">
        <v>0.13789999999999999</v>
      </c>
      <c r="D628" s="115">
        <v>0.13789999999999999</v>
      </c>
      <c r="E628" s="115">
        <v>0.13789999999999999</v>
      </c>
      <c r="F628" s="115" t="e">
        <f>F741</f>
        <v>#REF!</v>
      </c>
      <c r="G628" s="115" t="e">
        <f>G741</f>
        <v>#REF!</v>
      </c>
      <c r="H628" s="66"/>
      <c r="I628" s="66"/>
      <c r="J628" s="66"/>
      <c r="K628" s="115"/>
      <c r="L628" s="115"/>
      <c r="M628" s="115"/>
      <c r="N628" s="115"/>
      <c r="O628" s="115"/>
      <c r="P628" s="115"/>
      <c r="Q628" s="115"/>
      <c r="R628" s="115"/>
      <c r="S628" s="115"/>
      <c r="T628" s="66"/>
      <c r="U628" s="66"/>
      <c r="V628" s="66"/>
      <c r="W628" s="115"/>
      <c r="X628" s="115"/>
      <c r="Y628" s="115"/>
      <c r="Z628" s="115"/>
      <c r="AA628" s="115"/>
      <c r="AB628" s="115"/>
      <c r="AC628" s="115"/>
      <c r="AD628" s="115"/>
    </row>
    <row r="629" spans="1:95" s="34" customFormat="1" x14ac:dyDescent="0.2">
      <c r="A629" s="549"/>
      <c r="B629" s="449" t="s">
        <v>60</v>
      </c>
      <c r="C629" s="14">
        <f>C628*C601</f>
        <v>0</v>
      </c>
      <c r="D629" s="14">
        <f>D628*D601</f>
        <v>0</v>
      </c>
      <c r="E629" s="14">
        <f>E628*E601</f>
        <v>0</v>
      </c>
      <c r="F629" s="14" t="e">
        <f>F628*F601</f>
        <v>#REF!</v>
      </c>
      <c r="G629" s="14" t="e">
        <f>G628*G601</f>
        <v>#REF!</v>
      </c>
      <c r="H629" s="119"/>
      <c r="I629" s="119"/>
      <c r="J629" s="119"/>
      <c r="K629" s="14"/>
      <c r="L629" s="14"/>
      <c r="M629" s="14"/>
      <c r="N629" s="14"/>
      <c r="O629" s="14"/>
      <c r="P629" s="14"/>
      <c r="Q629" s="14"/>
      <c r="R629" s="14"/>
      <c r="S629" s="14"/>
      <c r="T629" s="119"/>
      <c r="U629" s="119"/>
      <c r="V629" s="119"/>
      <c r="W629" s="14"/>
      <c r="X629" s="14"/>
      <c r="Y629" s="14"/>
      <c r="Z629" s="14"/>
      <c r="AA629" s="14"/>
      <c r="AB629" s="14"/>
      <c r="AC629" s="14"/>
      <c r="AD629" s="14"/>
    </row>
    <row r="630" spans="1:95" s="31" customFormat="1" x14ac:dyDescent="0.2">
      <c r="A630" s="549"/>
      <c r="B630" s="448" t="s">
        <v>30</v>
      </c>
      <c r="C630" s="117"/>
      <c r="D630" s="117"/>
      <c r="E630" s="117"/>
      <c r="F630" s="117"/>
      <c r="G630" s="117"/>
      <c r="H630" s="115">
        <v>0.19769999999999999</v>
      </c>
      <c r="I630" s="115">
        <v>0.19769999999999999</v>
      </c>
      <c r="J630" s="115">
        <v>0.19769999999999999</v>
      </c>
      <c r="K630" s="117"/>
      <c r="L630" s="117"/>
      <c r="M630" s="117"/>
      <c r="N630" s="117"/>
      <c r="O630" s="117"/>
      <c r="P630" s="117"/>
      <c r="Q630" s="117"/>
      <c r="R630" s="117"/>
      <c r="S630" s="117"/>
      <c r="T630" s="115"/>
      <c r="U630" s="115"/>
      <c r="V630" s="115"/>
      <c r="W630" s="117"/>
      <c r="X630" s="117"/>
      <c r="Y630" s="117"/>
      <c r="Z630" s="117"/>
      <c r="AA630" s="117"/>
      <c r="AB630" s="117"/>
      <c r="AC630" s="117"/>
      <c r="AD630" s="117"/>
    </row>
    <row r="631" spans="1:95" s="35" customFormat="1" x14ac:dyDescent="0.2">
      <c r="A631" s="549"/>
      <c r="B631" s="450" t="s">
        <v>61</v>
      </c>
      <c r="C631" s="118"/>
      <c r="D631" s="118"/>
      <c r="E631" s="118"/>
      <c r="F631" s="118"/>
      <c r="G631" s="118"/>
      <c r="H631" s="33">
        <f>H630*H601</f>
        <v>0</v>
      </c>
      <c r="I631" s="33">
        <f>I630*I601</f>
        <v>0</v>
      </c>
      <c r="J631" s="33">
        <f>J630*J601</f>
        <v>0</v>
      </c>
      <c r="K631" s="118"/>
      <c r="L631" s="118"/>
      <c r="M631" s="118"/>
      <c r="N631" s="118"/>
      <c r="O631" s="118"/>
      <c r="P631" s="118"/>
      <c r="Q631" s="118"/>
      <c r="R631" s="118"/>
      <c r="S631" s="118"/>
      <c r="T631" s="33"/>
      <c r="U631" s="33"/>
      <c r="V631" s="33"/>
      <c r="W631" s="118"/>
      <c r="X631" s="118"/>
      <c r="Y631" s="118"/>
      <c r="Z631" s="118"/>
      <c r="AA631" s="118"/>
      <c r="AB631" s="118"/>
      <c r="AC631" s="118"/>
      <c r="AD631" s="118"/>
    </row>
    <row r="632" spans="1:95" s="31" customFormat="1" x14ac:dyDescent="0.2">
      <c r="A632" s="549"/>
      <c r="B632" s="448" t="s">
        <v>31</v>
      </c>
      <c r="C632" s="115">
        <v>0.32190000000000002</v>
      </c>
      <c r="D632" s="115">
        <v>0.32190000000000002</v>
      </c>
      <c r="E632" s="115">
        <v>0.32190000000000002</v>
      </c>
      <c r="F632" s="115">
        <f>F745</f>
        <v>0</v>
      </c>
      <c r="G632" s="115">
        <f>G745</f>
        <v>0</v>
      </c>
      <c r="H632" s="120"/>
      <c r="I632" s="120"/>
      <c r="J632" s="120"/>
      <c r="K632" s="115"/>
      <c r="L632" s="115"/>
      <c r="M632" s="115"/>
      <c r="N632" s="115"/>
      <c r="O632" s="115"/>
      <c r="P632" s="115"/>
      <c r="Q632" s="115"/>
      <c r="R632" s="115"/>
      <c r="S632" s="115"/>
      <c r="T632" s="120"/>
      <c r="U632" s="120"/>
      <c r="V632" s="120"/>
      <c r="W632" s="115"/>
      <c r="X632" s="115"/>
      <c r="Y632" s="115"/>
      <c r="Z632" s="115"/>
      <c r="AA632" s="115"/>
      <c r="AB632" s="115"/>
      <c r="AC632" s="115"/>
      <c r="AD632" s="115"/>
    </row>
    <row r="633" spans="1:95" s="34" customFormat="1" x14ac:dyDescent="0.2">
      <c r="A633" s="549"/>
      <c r="B633" s="449" t="s">
        <v>62</v>
      </c>
      <c r="C633" s="14">
        <f>C632*C603</f>
        <v>0</v>
      </c>
      <c r="D633" s="14">
        <f>D632*D603</f>
        <v>0</v>
      </c>
      <c r="E633" s="14">
        <f>E632*E603</f>
        <v>0</v>
      </c>
      <c r="F633" s="14">
        <f>F632*F603</f>
        <v>0</v>
      </c>
      <c r="G633" s="14">
        <f>G632*G603</f>
        <v>0</v>
      </c>
      <c r="H633" s="119"/>
      <c r="I633" s="119"/>
      <c r="J633" s="119"/>
      <c r="K633" s="14"/>
      <c r="L633" s="14"/>
      <c r="M633" s="14"/>
      <c r="N633" s="14"/>
      <c r="O633" s="14"/>
      <c r="P633" s="14"/>
      <c r="Q633" s="14"/>
      <c r="R633" s="14"/>
      <c r="S633" s="14"/>
      <c r="T633" s="119"/>
      <c r="U633" s="119"/>
      <c r="V633" s="119"/>
      <c r="W633" s="14"/>
      <c r="X633" s="14"/>
      <c r="Y633" s="14"/>
      <c r="Z633" s="14"/>
      <c r="AA633" s="14"/>
      <c r="AB633" s="14"/>
      <c r="AC633" s="14"/>
      <c r="AD633" s="14"/>
    </row>
    <row r="634" spans="1:95" s="31" customFormat="1" x14ac:dyDescent="0.2">
      <c r="A634" s="549"/>
      <c r="B634" s="448" t="s">
        <v>32</v>
      </c>
      <c r="C634" s="117"/>
      <c r="D634" s="117"/>
      <c r="E634" s="117"/>
      <c r="F634" s="117"/>
      <c r="G634" s="117"/>
      <c r="H634" s="1">
        <v>1.4238</v>
      </c>
      <c r="I634" s="1">
        <v>1.4238</v>
      </c>
      <c r="J634" s="1">
        <v>1.4238</v>
      </c>
      <c r="K634" s="117"/>
      <c r="L634" s="117"/>
      <c r="M634" s="117"/>
      <c r="N634" s="117"/>
      <c r="O634" s="117"/>
      <c r="P634" s="117"/>
      <c r="Q634" s="117"/>
      <c r="R634" s="117"/>
      <c r="S634" s="117"/>
      <c r="T634" s="1"/>
      <c r="U634" s="1"/>
      <c r="V634" s="1"/>
      <c r="W634" s="117"/>
      <c r="X634" s="117"/>
      <c r="Y634" s="117"/>
      <c r="Z634" s="117"/>
      <c r="AA634" s="117"/>
      <c r="AB634" s="117"/>
      <c r="AC634" s="117"/>
      <c r="AD634" s="117"/>
    </row>
    <row r="635" spans="1:95" s="35" customFormat="1" x14ac:dyDescent="0.2">
      <c r="A635" s="549"/>
      <c r="B635" s="450" t="s">
        <v>63</v>
      </c>
      <c r="C635" s="118"/>
      <c r="D635" s="118"/>
      <c r="E635" s="118"/>
      <c r="F635" s="118"/>
      <c r="G635" s="118"/>
      <c r="H635" s="116">
        <f>H634*H603</f>
        <v>0</v>
      </c>
      <c r="I635" s="116">
        <f>I634*I603</f>
        <v>0</v>
      </c>
      <c r="J635" s="116">
        <f>J634*J603</f>
        <v>0</v>
      </c>
      <c r="K635" s="118"/>
      <c r="L635" s="118"/>
      <c r="M635" s="118"/>
      <c r="N635" s="118"/>
      <c r="O635" s="118"/>
      <c r="P635" s="118"/>
      <c r="Q635" s="118"/>
      <c r="R635" s="118"/>
      <c r="S635" s="118"/>
      <c r="T635" s="116"/>
      <c r="U635" s="116"/>
      <c r="V635" s="116"/>
      <c r="W635" s="118"/>
      <c r="X635" s="118"/>
      <c r="Y635" s="118"/>
      <c r="Z635" s="118"/>
      <c r="AA635" s="118"/>
      <c r="AB635" s="118"/>
      <c r="AC635" s="118"/>
      <c r="AD635" s="118"/>
    </row>
    <row r="636" spans="1:95" s="31" customFormat="1" x14ac:dyDescent="0.2">
      <c r="A636" s="549"/>
      <c r="B636" s="448" t="s">
        <v>79</v>
      </c>
      <c r="C636" s="1">
        <v>0.19719999999999999</v>
      </c>
      <c r="D636" s="1">
        <v>0.19719999999999999</v>
      </c>
      <c r="E636" s="1">
        <v>0.19719999999999999</v>
      </c>
      <c r="F636" s="1">
        <f>F749</f>
        <v>0</v>
      </c>
      <c r="G636" s="1">
        <f>G749</f>
        <v>0</v>
      </c>
      <c r="H636" s="120"/>
      <c r="I636" s="120"/>
      <c r="J636" s="120"/>
      <c r="K636" s="1"/>
      <c r="L636" s="1"/>
      <c r="M636" s="1"/>
      <c r="N636" s="1"/>
      <c r="O636" s="1"/>
      <c r="P636" s="1"/>
      <c r="Q636" s="1"/>
      <c r="R636" s="1"/>
      <c r="S636" s="1"/>
      <c r="T636" s="120"/>
      <c r="U636" s="120"/>
      <c r="V636" s="120"/>
      <c r="W636" s="1"/>
      <c r="X636" s="1"/>
      <c r="Y636" s="1"/>
      <c r="Z636" s="1"/>
      <c r="AA636" s="1"/>
      <c r="AB636" s="1"/>
      <c r="AC636" s="1"/>
      <c r="AD636" s="1"/>
    </row>
    <row r="637" spans="1:95" s="34" customFormat="1" x14ac:dyDescent="0.2">
      <c r="A637" s="549"/>
      <c r="B637" s="449" t="s">
        <v>64</v>
      </c>
      <c r="C637" s="14">
        <f>C636*C602</f>
        <v>0</v>
      </c>
      <c r="D637" s="14">
        <f>D636*D602</f>
        <v>0</v>
      </c>
      <c r="E637" s="14">
        <f>E636*E602</f>
        <v>0</v>
      </c>
      <c r="F637" s="14">
        <f>F636*F602</f>
        <v>0</v>
      </c>
      <c r="G637" s="14">
        <f>G636*G602</f>
        <v>0</v>
      </c>
      <c r="H637" s="121"/>
      <c r="I637" s="121"/>
      <c r="J637" s="121"/>
      <c r="K637" s="14"/>
      <c r="L637" s="14"/>
      <c r="M637" s="14"/>
      <c r="N637" s="14"/>
      <c r="O637" s="14"/>
      <c r="P637" s="14"/>
      <c r="Q637" s="14"/>
      <c r="R637" s="14"/>
      <c r="S637" s="14"/>
      <c r="T637" s="121"/>
      <c r="U637" s="121"/>
      <c r="V637" s="121"/>
      <c r="W637" s="14"/>
      <c r="X637" s="14"/>
      <c r="Y637" s="14"/>
      <c r="Z637" s="14"/>
      <c r="AA637" s="14"/>
      <c r="AB637" s="14"/>
      <c r="AC637" s="14"/>
      <c r="AD637" s="14"/>
    </row>
    <row r="638" spans="1:95" s="31" customFormat="1" x14ac:dyDescent="0.2">
      <c r="A638" s="549"/>
      <c r="B638" s="451" t="s">
        <v>33</v>
      </c>
      <c r="C638" s="117"/>
      <c r="D638" s="117"/>
      <c r="E638" s="117"/>
      <c r="F638" s="117"/>
      <c r="G638" s="117"/>
      <c r="H638" s="1">
        <v>0.37009999999999998</v>
      </c>
      <c r="I638" s="1">
        <v>0.37009999999999998</v>
      </c>
      <c r="J638" s="1">
        <v>0.37009999999999998</v>
      </c>
      <c r="K638" s="117"/>
      <c r="L638" s="117"/>
      <c r="M638" s="117"/>
      <c r="N638" s="117"/>
      <c r="O638" s="117"/>
      <c r="P638" s="117"/>
      <c r="Q638" s="117"/>
      <c r="R638" s="117"/>
      <c r="S638" s="117"/>
      <c r="T638" s="1"/>
      <c r="U638" s="1"/>
      <c r="V638" s="1"/>
      <c r="W638" s="117"/>
      <c r="X638" s="117"/>
      <c r="Y638" s="117"/>
      <c r="Z638" s="117"/>
      <c r="AA638" s="117"/>
      <c r="AB638" s="117"/>
      <c r="AC638" s="117"/>
      <c r="AD638" s="117"/>
    </row>
    <row r="639" spans="1:95" s="55" customFormat="1" ht="13.5" thickBot="1" x14ac:dyDescent="0.25">
      <c r="A639" s="549"/>
      <c r="B639" s="452" t="s">
        <v>65</v>
      </c>
      <c r="C639" s="125"/>
      <c r="D639" s="125"/>
      <c r="E639" s="125"/>
      <c r="F639" s="125"/>
      <c r="G639" s="125"/>
      <c r="H639" s="250">
        <f>H638*H602</f>
        <v>0</v>
      </c>
      <c r="I639" s="250">
        <f>I638*I602</f>
        <v>0</v>
      </c>
      <c r="J639" s="250">
        <f>J638*J602</f>
        <v>0</v>
      </c>
      <c r="K639" s="125"/>
      <c r="L639" s="125"/>
      <c r="M639" s="125"/>
      <c r="N639" s="125"/>
      <c r="O639" s="125"/>
      <c r="P639" s="125"/>
      <c r="Q639" s="125"/>
      <c r="R639" s="125"/>
      <c r="S639" s="125"/>
      <c r="T639" s="250"/>
      <c r="U639" s="250"/>
      <c r="V639" s="250"/>
      <c r="W639" s="125"/>
      <c r="X639" s="125"/>
      <c r="Y639" s="125"/>
      <c r="Z639" s="125"/>
      <c r="AA639" s="125"/>
      <c r="AB639" s="125"/>
      <c r="AC639" s="125"/>
      <c r="AD639" s="125"/>
      <c r="AE639" s="35"/>
      <c r="AF639" s="35"/>
      <c r="AG639" s="35"/>
      <c r="AH639" s="35"/>
      <c r="AI639" s="35"/>
      <c r="AJ639" s="35"/>
      <c r="AK639" s="35"/>
      <c r="AL639" s="35"/>
      <c r="AM639" s="35"/>
      <c r="AN639" s="35"/>
      <c r="AO639" s="35"/>
      <c r="AP639" s="35"/>
      <c r="AQ639" s="35"/>
      <c r="AR639" s="35"/>
      <c r="AS639" s="35"/>
      <c r="AT639" s="35"/>
      <c r="AU639" s="35"/>
      <c r="AV639" s="35"/>
      <c r="AW639" s="35"/>
      <c r="AX639" s="35"/>
      <c r="AY639" s="35"/>
      <c r="AZ639" s="35"/>
      <c r="BA639" s="35"/>
      <c r="BB639" s="35"/>
      <c r="BC639" s="35"/>
      <c r="BD639" s="35"/>
      <c r="BE639" s="35"/>
      <c r="BF639" s="35"/>
      <c r="BG639" s="35"/>
      <c r="BH639" s="35"/>
      <c r="BI639" s="35"/>
      <c r="BJ639" s="35"/>
      <c r="BK639" s="35"/>
      <c r="BL639" s="35"/>
      <c r="BM639" s="35"/>
      <c r="BN639" s="35"/>
      <c r="BO639" s="35"/>
      <c r="BP639" s="35"/>
      <c r="BQ639" s="35"/>
      <c r="BR639" s="35"/>
      <c r="BS639" s="35"/>
      <c r="BT639" s="35"/>
      <c r="BU639" s="35"/>
      <c r="BV639" s="35"/>
      <c r="BW639" s="35"/>
      <c r="BX639" s="35"/>
      <c r="BY639" s="35"/>
      <c r="BZ639" s="35"/>
      <c r="CA639" s="35"/>
      <c r="CB639" s="35"/>
      <c r="CC639" s="35"/>
      <c r="CD639" s="35"/>
      <c r="CE639" s="35"/>
      <c r="CF639" s="35"/>
      <c r="CG639" s="35"/>
      <c r="CH639" s="35"/>
      <c r="CI639" s="35"/>
      <c r="CJ639" s="35"/>
      <c r="CK639" s="35"/>
      <c r="CL639" s="35"/>
      <c r="CM639" s="35"/>
      <c r="CN639" s="35"/>
      <c r="CO639" s="35"/>
      <c r="CP639" s="35"/>
      <c r="CQ639" s="35"/>
    </row>
    <row r="640" spans="1:95" s="126" customFormat="1" x14ac:dyDescent="0.2">
      <c r="A640" s="549"/>
      <c r="B640" s="453" t="s">
        <v>104</v>
      </c>
      <c r="C640" s="251"/>
      <c r="D640" s="251"/>
      <c r="E640" s="251"/>
      <c r="F640" s="251"/>
      <c r="G640" s="251"/>
      <c r="H640" s="86"/>
      <c r="I640" s="86"/>
      <c r="J640" s="86"/>
      <c r="K640" s="251"/>
      <c r="L640" s="251"/>
      <c r="M640" s="251"/>
      <c r="N640" s="251"/>
      <c r="O640" s="251"/>
      <c r="P640" s="251"/>
      <c r="Q640" s="251"/>
      <c r="R640" s="251"/>
      <c r="S640" s="251"/>
      <c r="T640" s="86"/>
      <c r="U640" s="86"/>
      <c r="V640" s="86"/>
      <c r="W640" s="251"/>
      <c r="X640" s="251"/>
      <c r="Y640" s="251"/>
      <c r="Z640" s="251"/>
      <c r="AA640" s="251"/>
      <c r="AB640" s="251"/>
      <c r="AC640" s="251"/>
      <c r="AD640" s="251"/>
    </row>
    <row r="641" spans="1:95" s="1" customFormat="1" x14ac:dyDescent="0.2">
      <c r="A641" s="549"/>
      <c r="B641" s="454" t="s">
        <v>105</v>
      </c>
      <c r="C641" s="31"/>
      <c r="D641" s="31"/>
      <c r="E641" s="31"/>
      <c r="F641" s="31"/>
      <c r="G641" s="31"/>
      <c r="H641" s="427">
        <v>5.8900000000000001E-2</v>
      </c>
      <c r="I641" s="427">
        <v>5.8900000000000001E-2</v>
      </c>
      <c r="J641" s="427">
        <v>5.8900000000000001E-2</v>
      </c>
      <c r="K641" s="31"/>
      <c r="L641" s="31"/>
      <c r="M641" s="31"/>
      <c r="N641" s="31"/>
      <c r="O641" s="31"/>
      <c r="P641" s="31"/>
      <c r="Q641" s="31"/>
      <c r="R641" s="31"/>
      <c r="S641" s="31"/>
      <c r="T641" s="427"/>
      <c r="U641" s="427"/>
      <c r="V641" s="427"/>
      <c r="W641" s="31"/>
      <c r="X641" s="31"/>
      <c r="Y641" s="31"/>
      <c r="Z641" s="31"/>
      <c r="AA641" s="31"/>
      <c r="AB641" s="31"/>
      <c r="AC641" s="31"/>
      <c r="AD641" s="31"/>
      <c r="AE641" s="31"/>
      <c r="AF641" s="31"/>
      <c r="AG641" s="31"/>
      <c r="AH641" s="31"/>
      <c r="AI641" s="31"/>
      <c r="AJ641" s="31"/>
      <c r="AK641" s="31"/>
      <c r="AL641" s="31"/>
      <c r="AM641" s="31"/>
      <c r="AN641" s="31"/>
      <c r="AO641" s="31"/>
      <c r="AP641" s="31"/>
      <c r="AQ641" s="31"/>
      <c r="AR641" s="31"/>
      <c r="AS641" s="31"/>
      <c r="AT641" s="31"/>
      <c r="AU641" s="31"/>
      <c r="AV641" s="31"/>
      <c r="AW641" s="31"/>
      <c r="AX641" s="31"/>
      <c r="AY641" s="31"/>
      <c r="AZ641" s="31"/>
      <c r="BA641" s="31"/>
      <c r="BB641" s="31"/>
      <c r="BC641" s="31"/>
      <c r="BD641" s="31"/>
      <c r="BE641" s="31"/>
      <c r="BF641" s="31"/>
      <c r="BG641" s="31"/>
      <c r="BH641" s="31"/>
      <c r="BI641" s="31"/>
      <c r="BJ641" s="31"/>
      <c r="BK641" s="31"/>
      <c r="BL641" s="31"/>
      <c r="BM641" s="31"/>
      <c r="BN641" s="31"/>
      <c r="BO641" s="31"/>
      <c r="BP641" s="31"/>
      <c r="BQ641" s="31"/>
      <c r="BR641" s="31"/>
      <c r="BS641" s="31"/>
      <c r="BT641" s="31"/>
      <c r="BU641" s="31"/>
      <c r="BV641" s="31"/>
      <c r="BW641" s="31"/>
      <c r="BX641" s="31"/>
      <c r="BY641" s="31"/>
      <c r="BZ641" s="31"/>
      <c r="CA641" s="31"/>
      <c r="CB641" s="31"/>
      <c r="CC641" s="31"/>
      <c r="CD641" s="31"/>
      <c r="CE641" s="31"/>
      <c r="CF641" s="31"/>
      <c r="CG641" s="31"/>
      <c r="CH641" s="31"/>
      <c r="CI641" s="31"/>
      <c r="CJ641" s="31"/>
      <c r="CK641" s="31"/>
      <c r="CL641" s="31"/>
      <c r="CM641" s="31"/>
      <c r="CN641" s="31"/>
      <c r="CO641" s="31"/>
      <c r="CP641" s="31"/>
      <c r="CQ641" s="31"/>
    </row>
    <row r="642" spans="1:95" s="55" customFormat="1" ht="13.5" thickBot="1" x14ac:dyDescent="0.25">
      <c r="A642" s="549"/>
      <c r="B642" s="455" t="s">
        <v>106</v>
      </c>
      <c r="C642" s="125"/>
      <c r="D642" s="125"/>
      <c r="E642" s="125"/>
      <c r="F642" s="125"/>
      <c r="G642" s="125"/>
      <c r="H642" s="54">
        <f>H641*H640</f>
        <v>0</v>
      </c>
      <c r="I642" s="54">
        <f>I640*I641</f>
        <v>0</v>
      </c>
      <c r="J642" s="54">
        <f>J640*J641</f>
        <v>0</v>
      </c>
      <c r="K642" s="125"/>
      <c r="L642" s="125"/>
      <c r="M642" s="125"/>
      <c r="N642" s="125"/>
      <c r="O642" s="125"/>
      <c r="P642" s="125"/>
      <c r="Q642" s="125"/>
      <c r="R642" s="125"/>
      <c r="S642" s="125"/>
      <c r="T642" s="54"/>
      <c r="U642" s="54"/>
      <c r="V642" s="54"/>
      <c r="W642" s="125"/>
      <c r="X642" s="125"/>
      <c r="Y642" s="125"/>
      <c r="Z642" s="125"/>
      <c r="AA642" s="125"/>
      <c r="AB642" s="125"/>
      <c r="AC642" s="125"/>
      <c r="AD642" s="125"/>
      <c r="AE642" s="35"/>
      <c r="AF642" s="35"/>
      <c r="AG642" s="35"/>
      <c r="AH642" s="35"/>
      <c r="AI642" s="35"/>
      <c r="AJ642" s="35"/>
      <c r="AK642" s="35"/>
      <c r="AL642" s="35"/>
      <c r="AM642" s="35"/>
      <c r="AN642" s="35"/>
      <c r="AO642" s="35"/>
      <c r="AP642" s="35"/>
      <c r="AQ642" s="35"/>
      <c r="AR642" s="35"/>
      <c r="AS642" s="35"/>
      <c r="AT642" s="35"/>
      <c r="AU642" s="35"/>
      <c r="AV642" s="35"/>
      <c r="AW642" s="35"/>
      <c r="AX642" s="35"/>
      <c r="AY642" s="35"/>
      <c r="AZ642" s="35"/>
      <c r="BA642" s="35"/>
      <c r="BB642" s="35"/>
      <c r="BC642" s="35"/>
      <c r="BD642" s="35"/>
      <c r="BE642" s="35"/>
      <c r="BF642" s="35"/>
      <c r="BG642" s="35"/>
      <c r="BH642" s="35"/>
      <c r="BI642" s="35"/>
      <c r="BJ642" s="35"/>
      <c r="BK642" s="35"/>
      <c r="BL642" s="35"/>
      <c r="BM642" s="35"/>
      <c r="BN642" s="35"/>
      <c r="BO642" s="35"/>
      <c r="BP642" s="35"/>
      <c r="BQ642" s="35"/>
      <c r="BR642" s="35"/>
      <c r="BS642" s="35"/>
      <c r="BT642" s="35"/>
      <c r="BU642" s="35"/>
      <c r="BV642" s="35"/>
      <c r="BW642" s="35"/>
      <c r="BX642" s="35"/>
      <c r="BY642" s="35"/>
      <c r="BZ642" s="35"/>
      <c r="CA642" s="35"/>
      <c r="CB642" s="35"/>
      <c r="CC642" s="35"/>
      <c r="CD642" s="35"/>
      <c r="CE642" s="35"/>
      <c r="CF642" s="35"/>
      <c r="CG642" s="35"/>
      <c r="CH642" s="35"/>
      <c r="CI642" s="35"/>
      <c r="CJ642" s="35"/>
      <c r="CK642" s="35"/>
      <c r="CL642" s="35"/>
      <c r="CM642" s="35"/>
      <c r="CN642" s="35"/>
      <c r="CO642" s="35"/>
      <c r="CP642" s="35"/>
      <c r="CQ642" s="35"/>
    </row>
    <row r="643" spans="1:95" s="31" customFormat="1" ht="12" customHeight="1" x14ac:dyDescent="0.2">
      <c r="A643" s="549"/>
      <c r="B643" s="448" t="s">
        <v>9</v>
      </c>
      <c r="C643" s="1">
        <v>2.5000000000000001E-2</v>
      </c>
      <c r="D643" s="1">
        <v>2.5000000000000001E-2</v>
      </c>
      <c r="E643" s="1">
        <v>2.5000000000000001E-2</v>
      </c>
      <c r="F643" s="1">
        <f>F756</f>
        <v>0</v>
      </c>
      <c r="G643" s="1">
        <f>G756</f>
        <v>0</v>
      </c>
      <c r="H643" s="1">
        <f>H756</f>
        <v>0</v>
      </c>
      <c r="I643" s="1">
        <f>I756</f>
        <v>0</v>
      </c>
      <c r="J643" s="1">
        <f>J756</f>
        <v>0</v>
      </c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95" s="43" customFormat="1" x14ac:dyDescent="0.2">
      <c r="A644" s="549"/>
      <c r="B644" s="456" t="s">
        <v>11</v>
      </c>
      <c r="C644" s="4">
        <f t="shared" ref="C644:J644" si="159">C643*C604</f>
        <v>0</v>
      </c>
      <c r="D644" s="4">
        <f t="shared" si="159"/>
        <v>0</v>
      </c>
      <c r="E644" s="4">
        <f t="shared" si="159"/>
        <v>0</v>
      </c>
      <c r="F644" s="4">
        <f t="shared" si="159"/>
        <v>0</v>
      </c>
      <c r="G644" s="4">
        <f t="shared" si="159"/>
        <v>0</v>
      </c>
      <c r="H644" s="4">
        <f t="shared" si="159"/>
        <v>0</v>
      </c>
      <c r="I644" s="4">
        <f t="shared" si="159"/>
        <v>0</v>
      </c>
      <c r="J644" s="4">
        <f t="shared" si="159"/>
        <v>0</v>
      </c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spans="1:95" s="31" customFormat="1" x14ac:dyDescent="0.2">
      <c r="A645" s="549"/>
      <c r="B645" s="448" t="s">
        <v>26</v>
      </c>
      <c r="C645" s="49">
        <v>1.9699999999999999E-2</v>
      </c>
      <c r="D645" s="49">
        <v>1.9699999999999999E-2</v>
      </c>
      <c r="E645" s="49">
        <v>1.9699999999999999E-2</v>
      </c>
      <c r="F645" s="49">
        <f>F758</f>
        <v>0</v>
      </c>
      <c r="G645" s="49">
        <f>G758</f>
        <v>0</v>
      </c>
      <c r="H645" s="49">
        <f>H758</f>
        <v>0</v>
      </c>
      <c r="I645" s="49">
        <f>I758</f>
        <v>0</v>
      </c>
      <c r="J645" s="49">
        <f>J758</f>
        <v>0</v>
      </c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  <c r="AA645" s="49"/>
      <c r="AB645" s="49"/>
      <c r="AC645" s="49"/>
      <c r="AD645" s="49"/>
    </row>
    <row r="646" spans="1:95" s="191" customFormat="1" x14ac:dyDescent="0.2">
      <c r="A646" s="549"/>
      <c r="B646" s="456" t="s">
        <v>27</v>
      </c>
      <c r="C646" s="129">
        <f t="shared" ref="C646:J646" si="160">C645*C604</f>
        <v>0</v>
      </c>
      <c r="D646" s="129">
        <f t="shared" si="160"/>
        <v>0</v>
      </c>
      <c r="E646" s="129">
        <f t="shared" si="160"/>
        <v>0</v>
      </c>
      <c r="F646" s="129">
        <f t="shared" si="160"/>
        <v>0</v>
      </c>
      <c r="G646" s="129">
        <f t="shared" si="160"/>
        <v>0</v>
      </c>
      <c r="H646" s="129">
        <f t="shared" si="160"/>
        <v>0</v>
      </c>
      <c r="I646" s="129">
        <f t="shared" si="160"/>
        <v>0</v>
      </c>
      <c r="J646" s="129">
        <f t="shared" si="160"/>
        <v>0</v>
      </c>
      <c r="K646" s="129"/>
      <c r="L646" s="129"/>
      <c r="M646" s="129"/>
      <c r="N646" s="129"/>
      <c r="O646" s="129"/>
      <c r="P646" s="129"/>
      <c r="Q646" s="129"/>
      <c r="R646" s="129"/>
      <c r="S646" s="129"/>
      <c r="T646" s="129"/>
      <c r="U646" s="129"/>
      <c r="V646" s="129"/>
      <c r="W646" s="129"/>
      <c r="X646" s="129"/>
      <c r="Y646" s="129"/>
      <c r="Z646" s="129"/>
      <c r="AA646" s="129"/>
      <c r="AB646" s="129"/>
      <c r="AC646" s="129"/>
      <c r="AD646" s="129"/>
    </row>
    <row r="647" spans="1:95" s="43" customFormat="1" x14ac:dyDescent="0.2">
      <c r="A647" s="549"/>
      <c r="B647" s="456" t="s">
        <v>4</v>
      </c>
      <c r="C647" s="93"/>
      <c r="D647" s="93"/>
      <c r="E647" s="93"/>
      <c r="F647" s="93"/>
      <c r="G647" s="93"/>
      <c r="H647" s="93"/>
      <c r="I647" s="93"/>
      <c r="J647" s="93"/>
      <c r="K647" s="93"/>
      <c r="L647" s="93"/>
      <c r="M647" s="93"/>
      <c r="N647" s="93"/>
      <c r="O647" s="93"/>
      <c r="P647" s="93"/>
      <c r="Q647" s="93"/>
      <c r="R647" s="93"/>
      <c r="S647" s="93"/>
      <c r="T647" s="93"/>
      <c r="U647" s="93"/>
      <c r="V647" s="93"/>
      <c r="W647" s="93"/>
      <c r="X647" s="93"/>
      <c r="Y647" s="93"/>
      <c r="Z647" s="93"/>
      <c r="AA647" s="93"/>
      <c r="AB647" s="93"/>
      <c r="AC647" s="93"/>
      <c r="AD647" s="93"/>
    </row>
    <row r="648" spans="1:95" s="46" customFormat="1" ht="13.5" thickBot="1" x14ac:dyDescent="0.25">
      <c r="A648" s="549"/>
      <c r="B648" s="457" t="s">
        <v>34</v>
      </c>
      <c r="C648" s="94"/>
      <c r="D648" s="94"/>
      <c r="E648" s="94"/>
      <c r="F648" s="199"/>
      <c r="G648" s="94"/>
      <c r="H648" s="94"/>
      <c r="I648" s="94"/>
      <c r="J648" s="94"/>
      <c r="K648" s="199"/>
      <c r="L648" s="199"/>
      <c r="M648" s="199"/>
      <c r="N648" s="199"/>
      <c r="O648" s="199"/>
      <c r="P648" s="199"/>
      <c r="Q648" s="199"/>
      <c r="R648" s="199"/>
      <c r="S648" s="199"/>
      <c r="T648" s="94"/>
      <c r="U648" s="94"/>
      <c r="V648" s="94"/>
      <c r="W648" s="199"/>
      <c r="X648" s="199"/>
      <c r="Y648" s="199"/>
      <c r="Z648" s="199"/>
      <c r="AA648" s="199"/>
      <c r="AB648" s="199"/>
      <c r="AC648" s="199"/>
      <c r="AD648" s="199"/>
      <c r="AE648" s="43"/>
      <c r="AF648" s="43"/>
      <c r="AG648" s="43"/>
      <c r="AH648" s="43"/>
      <c r="AI648" s="43"/>
      <c r="AJ648" s="43"/>
      <c r="AK648" s="43"/>
      <c r="AL648" s="43"/>
      <c r="AM648" s="43"/>
      <c r="AN648" s="43"/>
      <c r="AO648" s="43"/>
      <c r="AP648" s="43"/>
      <c r="AQ648" s="43"/>
      <c r="AR648" s="43"/>
      <c r="AS648" s="43"/>
      <c r="AT648" s="43"/>
      <c r="AU648" s="43"/>
      <c r="AV648" s="43"/>
      <c r="AW648" s="43"/>
      <c r="AX648" s="43"/>
      <c r="AY648" s="43"/>
      <c r="AZ648" s="43"/>
      <c r="BA648" s="43"/>
      <c r="BB648" s="43"/>
      <c r="BC648" s="43"/>
      <c r="BD648" s="43"/>
      <c r="BE648" s="43"/>
      <c r="BF648" s="43"/>
      <c r="BG648" s="43"/>
      <c r="BH648" s="43"/>
      <c r="BI648" s="43"/>
      <c r="BJ648" s="43"/>
      <c r="BK648" s="43"/>
      <c r="BL648" s="43"/>
      <c r="BM648" s="43"/>
      <c r="BN648" s="43"/>
      <c r="BO648" s="43"/>
      <c r="BP648" s="43"/>
      <c r="BQ648" s="43"/>
      <c r="BR648" s="43"/>
      <c r="BS648" s="43"/>
      <c r="BT648" s="43"/>
      <c r="BU648" s="43"/>
      <c r="BV648" s="43"/>
      <c r="BW648" s="43"/>
      <c r="BX648" s="43"/>
      <c r="BY648" s="43"/>
      <c r="BZ648" s="43"/>
      <c r="CA648" s="43"/>
      <c r="CB648" s="43"/>
      <c r="CC648" s="43"/>
      <c r="CD648" s="43"/>
      <c r="CE648" s="43"/>
      <c r="CF648" s="43"/>
      <c r="CG648" s="43"/>
      <c r="CH648" s="43"/>
      <c r="CI648" s="43"/>
      <c r="CJ648" s="43"/>
      <c r="CK648" s="43"/>
      <c r="CL648" s="43"/>
      <c r="CM648" s="43"/>
      <c r="CN648" s="43"/>
      <c r="CO648" s="43"/>
      <c r="CP648" s="43"/>
      <c r="CQ648" s="43"/>
    </row>
    <row r="649" spans="1:95" s="48" customFormat="1" ht="13.5" thickBot="1" x14ac:dyDescent="0.25">
      <c r="A649" s="549"/>
      <c r="B649" s="458" t="s">
        <v>51</v>
      </c>
      <c r="C649" s="74"/>
      <c r="D649" s="74"/>
      <c r="E649" s="74"/>
      <c r="F649" s="74"/>
      <c r="G649" s="74"/>
      <c r="H649" s="74"/>
      <c r="I649" s="74"/>
      <c r="J649" s="74"/>
      <c r="K649" s="74"/>
      <c r="L649" s="74"/>
      <c r="M649" s="74"/>
      <c r="N649" s="74"/>
      <c r="O649" s="74"/>
      <c r="P649" s="74"/>
      <c r="Q649" s="74"/>
      <c r="R649" s="74"/>
      <c r="S649" s="74"/>
      <c r="T649" s="74"/>
      <c r="U649" s="74"/>
      <c r="V649" s="74"/>
      <c r="W649" s="74"/>
      <c r="X649" s="74"/>
      <c r="Y649" s="74"/>
      <c r="Z649" s="74"/>
      <c r="AA649" s="74"/>
      <c r="AB649" s="74"/>
      <c r="AC649" s="74"/>
      <c r="AD649" s="74"/>
    </row>
    <row r="650" spans="1:95" s="38" customFormat="1" ht="13.5" thickBot="1" x14ac:dyDescent="0.25">
      <c r="A650" s="549"/>
      <c r="B650" s="459" t="s">
        <v>59</v>
      </c>
      <c r="C650" s="37" t="e">
        <f t="shared" ref="C650:J650" si="161">C649/C604*100</f>
        <v>#DIV/0!</v>
      </c>
      <c r="D650" s="37" t="e">
        <f t="shared" si="161"/>
        <v>#DIV/0!</v>
      </c>
      <c r="E650" s="37" t="e">
        <f t="shared" si="161"/>
        <v>#DIV/0!</v>
      </c>
      <c r="F650" s="37" t="e">
        <f t="shared" si="161"/>
        <v>#DIV/0!</v>
      </c>
      <c r="G650" s="37" t="e">
        <f t="shared" si="161"/>
        <v>#DIV/0!</v>
      </c>
      <c r="H650" s="37" t="e">
        <f t="shared" si="161"/>
        <v>#DIV/0!</v>
      </c>
      <c r="I650" s="37" t="e">
        <f t="shared" si="161"/>
        <v>#DIV/0!</v>
      </c>
      <c r="J650" s="91" t="e">
        <f t="shared" si="161"/>
        <v>#DIV/0!</v>
      </c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91"/>
      <c r="W650" s="37"/>
      <c r="X650" s="37"/>
      <c r="Y650" s="37"/>
      <c r="Z650" s="37"/>
      <c r="AA650" s="37"/>
      <c r="AB650" s="37"/>
      <c r="AC650" s="37"/>
      <c r="AD650" s="37"/>
      <c r="AE650" s="399"/>
      <c r="AF650" s="399"/>
      <c r="AG650" s="399"/>
      <c r="AH650" s="399"/>
      <c r="AI650" s="399"/>
      <c r="AJ650" s="399"/>
      <c r="AK650" s="399"/>
      <c r="AL650" s="399"/>
      <c r="AM650" s="399"/>
      <c r="AN650" s="399"/>
      <c r="AO650" s="399"/>
      <c r="AP650" s="399"/>
      <c r="AQ650" s="399"/>
      <c r="AR650" s="399"/>
      <c r="AS650" s="399"/>
      <c r="AT650" s="399"/>
      <c r="AU650" s="399"/>
      <c r="AV650" s="399"/>
      <c r="AW650" s="399"/>
      <c r="AX650" s="399"/>
      <c r="AY650" s="399"/>
      <c r="AZ650" s="399"/>
      <c r="BA650" s="399"/>
      <c r="BB650" s="399"/>
      <c r="BC650" s="399"/>
      <c r="BD650" s="399"/>
      <c r="BE650" s="399"/>
      <c r="BF650" s="399"/>
      <c r="BG650" s="399"/>
      <c r="BH650" s="399"/>
      <c r="BI650" s="399"/>
      <c r="BJ650" s="399"/>
      <c r="BK650" s="399"/>
      <c r="BL650" s="399"/>
      <c r="BM650" s="399"/>
      <c r="BN650" s="399"/>
      <c r="BO650" s="399"/>
      <c r="BP650" s="399"/>
      <c r="BQ650" s="399"/>
      <c r="BR650" s="399"/>
      <c r="BS650" s="399"/>
      <c r="BT650" s="399"/>
      <c r="BU650" s="399"/>
      <c r="BV650" s="399"/>
      <c r="BW650" s="399"/>
      <c r="BX650" s="399"/>
      <c r="BY650" s="399"/>
      <c r="BZ650" s="399"/>
      <c r="CA650" s="399"/>
      <c r="CB650" s="399"/>
      <c r="CC650" s="399"/>
      <c r="CD650" s="399"/>
      <c r="CE650" s="399"/>
      <c r="CF650" s="399"/>
      <c r="CG650" s="399"/>
      <c r="CH650" s="399"/>
      <c r="CI650" s="399"/>
      <c r="CJ650" s="399"/>
      <c r="CK650" s="399"/>
      <c r="CL650" s="399"/>
      <c r="CM650" s="399"/>
      <c r="CN650" s="399"/>
      <c r="CO650" s="399"/>
      <c r="CP650" s="399"/>
      <c r="CQ650" s="399"/>
    </row>
    <row r="651" spans="1:95" s="423" customFormat="1" ht="13.5" thickBot="1" x14ac:dyDescent="0.25">
      <c r="A651" s="549"/>
      <c r="B651" s="421" t="s">
        <v>71</v>
      </c>
      <c r="C651" s="422">
        <f t="shared" ref="C651:J651" si="162">SUM(C617,C619,C623,C621,C629,C631,C633,C635,C637,C639,C642,C644,C646,C647,C648)-C649</f>
        <v>0</v>
      </c>
      <c r="D651" s="422">
        <f t="shared" si="162"/>
        <v>0</v>
      </c>
      <c r="E651" s="422">
        <f t="shared" si="162"/>
        <v>0</v>
      </c>
      <c r="F651" s="422" t="e">
        <f t="shared" si="162"/>
        <v>#REF!</v>
      </c>
      <c r="G651" s="422" t="e">
        <f t="shared" si="162"/>
        <v>#REF!</v>
      </c>
      <c r="H651" s="422">
        <f t="shared" si="162"/>
        <v>0</v>
      </c>
      <c r="I651" s="422">
        <f t="shared" si="162"/>
        <v>0</v>
      </c>
      <c r="J651" s="422">
        <f t="shared" si="162"/>
        <v>0</v>
      </c>
      <c r="K651" s="422"/>
      <c r="L651" s="422"/>
      <c r="M651" s="422"/>
      <c r="N651" s="422"/>
      <c r="O651" s="422"/>
      <c r="P651" s="422"/>
      <c r="Q651" s="422"/>
      <c r="R651" s="422"/>
      <c r="S651" s="422"/>
      <c r="T651" s="422"/>
      <c r="U651" s="422"/>
      <c r="V651" s="422"/>
      <c r="W651" s="422"/>
      <c r="X651" s="422"/>
      <c r="Y651" s="422"/>
      <c r="Z651" s="422"/>
      <c r="AA651" s="422"/>
      <c r="AB651" s="422"/>
      <c r="AC651" s="422"/>
      <c r="AD651" s="422"/>
      <c r="AE651" s="103"/>
      <c r="AF651" s="103"/>
      <c r="AG651" s="103"/>
      <c r="AH651" s="103"/>
      <c r="AI651" s="103"/>
      <c r="AJ651" s="103"/>
      <c r="AK651" s="103"/>
      <c r="AL651" s="103"/>
      <c r="AM651" s="103"/>
      <c r="AN651" s="103"/>
      <c r="AO651" s="103"/>
      <c r="AP651" s="103"/>
      <c r="AQ651" s="103"/>
      <c r="AR651" s="103"/>
      <c r="AS651" s="103"/>
      <c r="AT651" s="103"/>
      <c r="AU651" s="103"/>
      <c r="AV651" s="103"/>
      <c r="AW651" s="103"/>
      <c r="AX651" s="103"/>
      <c r="AY651" s="103"/>
      <c r="AZ651" s="103"/>
      <c r="BA651" s="103"/>
      <c r="BB651" s="103"/>
      <c r="BC651" s="103"/>
      <c r="BD651" s="103"/>
      <c r="BE651" s="103"/>
      <c r="BF651" s="103"/>
      <c r="BG651" s="103"/>
      <c r="BH651" s="103"/>
      <c r="BI651" s="103"/>
      <c r="BJ651" s="103"/>
      <c r="BK651" s="103"/>
      <c r="BL651" s="103"/>
      <c r="BM651" s="103"/>
      <c r="BN651" s="103"/>
      <c r="BO651" s="103"/>
      <c r="BP651" s="103"/>
      <c r="BQ651" s="103"/>
      <c r="BR651" s="103"/>
      <c r="BS651" s="103"/>
      <c r="BT651" s="103"/>
      <c r="BU651" s="103"/>
      <c r="BV651" s="103"/>
      <c r="BW651" s="103"/>
      <c r="BX651" s="103"/>
      <c r="BY651" s="103"/>
      <c r="BZ651" s="103"/>
      <c r="CA651" s="103"/>
      <c r="CB651" s="103"/>
      <c r="CC651" s="103"/>
      <c r="CD651" s="103"/>
      <c r="CE651" s="103"/>
      <c r="CF651" s="103"/>
      <c r="CG651" s="103"/>
      <c r="CH651" s="103"/>
      <c r="CI651" s="103"/>
      <c r="CJ651" s="103"/>
      <c r="CK651" s="103"/>
      <c r="CL651" s="103"/>
      <c r="CM651" s="103"/>
      <c r="CN651" s="103"/>
      <c r="CO651" s="103"/>
      <c r="CP651" s="103"/>
      <c r="CQ651" s="103"/>
    </row>
    <row r="652" spans="1:95" s="426" customFormat="1" ht="13.5" thickBot="1" x14ac:dyDescent="0.25">
      <c r="A652" s="550"/>
      <c r="B652" s="424" t="s">
        <v>72</v>
      </c>
      <c r="C652" s="425" t="e">
        <f t="shared" ref="C652" si="163">C651/C649</f>
        <v>#DIV/0!</v>
      </c>
      <c r="D652" s="425" t="e">
        <f t="shared" ref="D652" si="164">D651/D649</f>
        <v>#DIV/0!</v>
      </c>
      <c r="E652" s="425" t="e">
        <f t="shared" ref="E652" si="165">E651/E649</f>
        <v>#DIV/0!</v>
      </c>
      <c r="F652" s="425" t="e">
        <f t="shared" ref="F652" si="166">F651/F649</f>
        <v>#REF!</v>
      </c>
      <c r="G652" s="425" t="e">
        <f t="shared" ref="G652" si="167">G651/G649</f>
        <v>#REF!</v>
      </c>
      <c r="H652" s="425" t="e">
        <f t="shared" ref="H652" si="168">H651/H649</f>
        <v>#DIV/0!</v>
      </c>
      <c r="I652" s="425" t="e">
        <f t="shared" ref="I652" si="169">I651/I649</f>
        <v>#DIV/0!</v>
      </c>
      <c r="J652" s="425" t="e">
        <f>J651/J649</f>
        <v>#DIV/0!</v>
      </c>
      <c r="K652" s="425"/>
      <c r="L652" s="425"/>
      <c r="M652" s="425"/>
      <c r="N652" s="425"/>
      <c r="O652" s="425"/>
      <c r="P652" s="425"/>
      <c r="Q652" s="425"/>
      <c r="R652" s="425"/>
      <c r="S652" s="425"/>
      <c r="T652" s="425"/>
      <c r="U652" s="425"/>
      <c r="V652" s="425"/>
      <c r="W652" s="425"/>
      <c r="X652" s="425"/>
      <c r="Y652" s="425"/>
      <c r="Z652" s="425"/>
      <c r="AA652" s="425"/>
      <c r="AB652" s="425"/>
      <c r="AC652" s="425"/>
      <c r="AD652" s="425"/>
      <c r="AE652" s="400"/>
      <c r="AF652" s="400"/>
      <c r="AG652" s="400"/>
      <c r="AH652" s="400"/>
      <c r="AI652" s="400"/>
      <c r="AJ652" s="400"/>
      <c r="AK652" s="400"/>
      <c r="AL652" s="400"/>
      <c r="AM652" s="400"/>
      <c r="AN652" s="400"/>
      <c r="AO652" s="400"/>
      <c r="AP652" s="400"/>
      <c r="AQ652" s="400"/>
      <c r="AR652" s="400"/>
      <c r="AS652" s="400"/>
      <c r="AT652" s="400"/>
      <c r="AU652" s="400"/>
      <c r="AV652" s="400"/>
      <c r="AW652" s="400"/>
      <c r="AX652" s="400"/>
      <c r="AY652" s="400"/>
      <c r="AZ652" s="400"/>
      <c r="BA652" s="400"/>
      <c r="BB652" s="400"/>
      <c r="BC652" s="400"/>
      <c r="BD652" s="400"/>
      <c r="BE652" s="400"/>
      <c r="BF652" s="400"/>
      <c r="BG652" s="400"/>
      <c r="BH652" s="400"/>
      <c r="BI652" s="400"/>
      <c r="BJ652" s="400"/>
      <c r="BK652" s="400"/>
      <c r="BL652" s="400"/>
      <c r="BM652" s="400"/>
      <c r="BN652" s="400"/>
      <c r="BO652" s="400"/>
      <c r="BP652" s="400"/>
      <c r="BQ652" s="400"/>
      <c r="BR652" s="400"/>
      <c r="BS652" s="400"/>
      <c r="BT652" s="400"/>
      <c r="BU652" s="400"/>
      <c r="BV652" s="400"/>
      <c r="BW652" s="400"/>
      <c r="BX652" s="400"/>
      <c r="BY652" s="400"/>
      <c r="BZ652" s="400"/>
      <c r="CA652" s="400"/>
      <c r="CB652" s="400"/>
      <c r="CC652" s="400"/>
      <c r="CD652" s="400"/>
      <c r="CE652" s="400"/>
      <c r="CF652" s="400"/>
      <c r="CG652" s="400"/>
      <c r="CH652" s="400"/>
      <c r="CI652" s="400"/>
      <c r="CJ652" s="400"/>
      <c r="CK652" s="400"/>
      <c r="CL652" s="400"/>
      <c r="CM652" s="400"/>
      <c r="CN652" s="400"/>
      <c r="CO652" s="400"/>
      <c r="CP652" s="400"/>
      <c r="CQ652" s="400"/>
    </row>
    <row r="653" spans="1:95" s="65" customFormat="1" x14ac:dyDescent="0.2">
      <c r="B653" s="491"/>
    </row>
    <row r="654" spans="1:95" s="64" customFormat="1" ht="13.5" thickBot="1" x14ac:dyDescent="0.25">
      <c r="B654" s="490" t="s">
        <v>178</v>
      </c>
      <c r="AE654" s="65"/>
      <c r="AF654" s="65"/>
      <c r="AG654" s="65"/>
      <c r="AH654" s="65"/>
      <c r="AI654" s="65"/>
      <c r="AJ654" s="65"/>
      <c r="AK654" s="65"/>
      <c r="AL654" s="65"/>
      <c r="AM654" s="65"/>
      <c r="AN654" s="65"/>
      <c r="AO654" s="65"/>
      <c r="AP654" s="65"/>
      <c r="AQ654" s="65"/>
      <c r="AR654" s="65"/>
      <c r="AS654" s="65"/>
      <c r="AT654" s="65"/>
      <c r="AU654" s="65"/>
      <c r="AV654" s="65"/>
      <c r="AW654" s="65"/>
      <c r="AX654" s="65"/>
      <c r="AY654" s="65"/>
      <c r="AZ654" s="65"/>
      <c r="BA654" s="65"/>
      <c r="BB654" s="65"/>
      <c r="BC654" s="65"/>
      <c r="BD654" s="65"/>
      <c r="BE654" s="65"/>
      <c r="BF654" s="65"/>
      <c r="BG654" s="65"/>
      <c r="BH654" s="65"/>
      <c r="BI654" s="65"/>
      <c r="BJ654" s="65"/>
      <c r="BK654" s="65"/>
      <c r="BL654" s="65"/>
      <c r="BM654" s="65"/>
      <c r="BN654" s="65"/>
      <c r="BO654" s="65"/>
      <c r="BP654" s="65"/>
      <c r="BQ654" s="65"/>
      <c r="BR654" s="65"/>
      <c r="BS654" s="65"/>
      <c r="BT654" s="65"/>
      <c r="BU654" s="65"/>
      <c r="BV654" s="65"/>
      <c r="BW654" s="65"/>
      <c r="BX654" s="65"/>
      <c r="BY654" s="65"/>
      <c r="BZ654" s="65"/>
      <c r="CA654" s="65"/>
      <c r="CB654" s="65"/>
      <c r="CC654" s="65"/>
      <c r="CD654" s="65"/>
      <c r="CE654" s="65"/>
      <c r="CF654" s="65"/>
      <c r="CG654" s="65"/>
      <c r="CH654" s="65"/>
      <c r="CI654" s="65"/>
      <c r="CJ654" s="65"/>
      <c r="CK654" s="65"/>
      <c r="CL654" s="65"/>
      <c r="CM654" s="65"/>
      <c r="CN654" s="65"/>
      <c r="CO654" s="65"/>
      <c r="CP654" s="65"/>
      <c r="CQ654" s="65"/>
    </row>
    <row r="655" spans="1:95" s="68" customFormat="1" ht="13.5" customHeight="1" x14ac:dyDescent="0.2">
      <c r="A655" s="551" t="s">
        <v>151</v>
      </c>
      <c r="B655" s="460" t="s">
        <v>56</v>
      </c>
      <c r="AE655" s="127"/>
      <c r="AF655" s="127"/>
      <c r="AG655" s="127"/>
      <c r="AH655" s="127"/>
      <c r="AI655" s="127"/>
      <c r="AJ655" s="127"/>
      <c r="AK655" s="127"/>
      <c r="AL655" s="127"/>
      <c r="AM655" s="127"/>
      <c r="AN655" s="127"/>
      <c r="AO655" s="127"/>
      <c r="AP655" s="127"/>
      <c r="AQ655" s="127"/>
      <c r="AR655" s="127"/>
      <c r="AS655" s="127"/>
      <c r="AT655" s="127"/>
      <c r="AU655" s="127"/>
      <c r="AV655" s="127"/>
      <c r="AW655" s="127"/>
      <c r="AX655" s="127"/>
      <c r="AY655" s="127"/>
      <c r="AZ655" s="127"/>
      <c r="BA655" s="127"/>
      <c r="BB655" s="127"/>
      <c r="BC655" s="127"/>
      <c r="BD655" s="127"/>
      <c r="BE655" s="127"/>
      <c r="BF655" s="127"/>
      <c r="BG655" s="127"/>
      <c r="BH655" s="127"/>
      <c r="BI655" s="127"/>
      <c r="BJ655" s="127"/>
      <c r="BK655" s="127"/>
      <c r="BL655" s="127"/>
      <c r="BM655" s="127"/>
      <c r="BN655" s="127"/>
      <c r="BO655" s="127"/>
      <c r="BP655" s="127"/>
      <c r="BQ655" s="127"/>
      <c r="BR655" s="127"/>
      <c r="BS655" s="127"/>
      <c r="BT655" s="127"/>
      <c r="BU655" s="127"/>
      <c r="BV655" s="127"/>
      <c r="BW655" s="127"/>
      <c r="BX655" s="127"/>
      <c r="BY655" s="127"/>
      <c r="BZ655" s="127"/>
      <c r="CA655" s="127"/>
      <c r="CB655" s="127"/>
      <c r="CC655" s="127"/>
      <c r="CD655" s="127"/>
      <c r="CE655" s="127"/>
      <c r="CF655" s="127"/>
      <c r="CG655" s="127"/>
      <c r="CH655" s="127"/>
      <c r="CI655" s="127"/>
      <c r="CJ655" s="127"/>
      <c r="CK655" s="127"/>
      <c r="CL655" s="127"/>
      <c r="CM655" s="127"/>
      <c r="CN655" s="127"/>
      <c r="CO655" s="127"/>
      <c r="CP655" s="127"/>
      <c r="CQ655" s="127"/>
    </row>
    <row r="656" spans="1:95" s="76" customFormat="1" x14ac:dyDescent="0.2">
      <c r="A656" s="552"/>
      <c r="B656" s="428" t="s">
        <v>55</v>
      </c>
      <c r="C656" s="128"/>
      <c r="D656" s="128"/>
      <c r="E656" s="128"/>
      <c r="F656" s="128"/>
      <c r="G656" s="128"/>
      <c r="H656" s="128"/>
      <c r="I656" s="128"/>
      <c r="J656" s="128"/>
      <c r="K656" s="128"/>
      <c r="L656" s="128"/>
      <c r="M656" s="128"/>
      <c r="N656" s="128"/>
      <c r="O656" s="128"/>
      <c r="P656" s="128"/>
      <c r="Q656" s="128"/>
      <c r="R656" s="128"/>
      <c r="S656" s="128"/>
      <c r="T656" s="128"/>
      <c r="U656" s="128"/>
      <c r="V656" s="128"/>
      <c r="W656" s="128"/>
      <c r="X656" s="128"/>
      <c r="Y656" s="128"/>
      <c r="Z656" s="128"/>
      <c r="AA656" s="128"/>
      <c r="AB656" s="128"/>
      <c r="AC656" s="128"/>
      <c r="AD656" s="128"/>
      <c r="AE656" s="127"/>
      <c r="AF656" s="127"/>
      <c r="AG656" s="127"/>
      <c r="AH656" s="127"/>
      <c r="AI656" s="127"/>
      <c r="AJ656" s="127"/>
      <c r="AK656" s="127"/>
      <c r="AL656" s="127"/>
      <c r="AM656" s="127"/>
      <c r="AN656" s="127"/>
      <c r="AO656" s="127"/>
      <c r="AP656" s="127"/>
      <c r="AQ656" s="127"/>
      <c r="AR656" s="127"/>
      <c r="AS656" s="127"/>
      <c r="AT656" s="127"/>
      <c r="AU656" s="127"/>
      <c r="AV656" s="127"/>
      <c r="AW656" s="127"/>
      <c r="AX656" s="127"/>
      <c r="AY656" s="127"/>
      <c r="AZ656" s="127"/>
      <c r="BA656" s="127"/>
      <c r="BB656" s="127"/>
      <c r="BC656" s="127"/>
      <c r="BD656" s="127"/>
      <c r="BE656" s="127"/>
      <c r="BF656" s="127"/>
      <c r="BG656" s="127"/>
      <c r="BH656" s="127"/>
      <c r="BI656" s="127"/>
      <c r="BJ656" s="127"/>
      <c r="BK656" s="127"/>
      <c r="BL656" s="127"/>
      <c r="BM656" s="127"/>
      <c r="BN656" s="127"/>
      <c r="BO656" s="127"/>
      <c r="BP656" s="127"/>
      <c r="BQ656" s="127"/>
      <c r="BR656" s="127"/>
      <c r="BS656" s="127"/>
      <c r="BT656" s="127"/>
      <c r="BU656" s="127"/>
      <c r="BV656" s="127"/>
      <c r="BW656" s="127"/>
      <c r="BX656" s="127"/>
      <c r="BY656" s="127"/>
      <c r="BZ656" s="127"/>
      <c r="CA656" s="127"/>
      <c r="CB656" s="127"/>
      <c r="CC656" s="127"/>
      <c r="CD656" s="127"/>
      <c r="CE656" s="127"/>
      <c r="CF656" s="127"/>
      <c r="CG656" s="127"/>
      <c r="CH656" s="127"/>
      <c r="CI656" s="127"/>
      <c r="CJ656" s="127"/>
      <c r="CK656" s="127"/>
      <c r="CL656" s="127"/>
      <c r="CM656" s="127"/>
      <c r="CN656" s="127"/>
      <c r="CO656" s="127"/>
      <c r="CP656" s="127"/>
      <c r="CQ656" s="127"/>
    </row>
    <row r="657" spans="1:95" s="77" customFormat="1" ht="12.75" customHeight="1" x14ac:dyDescent="0.2">
      <c r="A657" s="552"/>
      <c r="B657" s="429" t="s">
        <v>14</v>
      </c>
      <c r="C657" s="80"/>
      <c r="D657" s="80"/>
      <c r="E657" s="80"/>
      <c r="F657" s="80"/>
      <c r="G657" s="80"/>
      <c r="H657" s="80"/>
      <c r="I657" s="240"/>
      <c r="J657" s="24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240"/>
      <c r="V657" s="240"/>
      <c r="W657" s="80"/>
      <c r="X657" s="80"/>
      <c r="Y657" s="80"/>
      <c r="Z657" s="80"/>
      <c r="AA657" s="80"/>
      <c r="AB657" s="80"/>
      <c r="AC657" s="80"/>
      <c r="AD657" s="80"/>
      <c r="AE657" s="126"/>
      <c r="AF657" s="126"/>
      <c r="AG657" s="126"/>
      <c r="AH657" s="126"/>
      <c r="AI657" s="126"/>
      <c r="AJ657" s="126"/>
      <c r="AK657" s="126"/>
      <c r="AL657" s="126"/>
      <c r="AM657" s="126"/>
      <c r="AN657" s="126"/>
      <c r="AO657" s="126"/>
      <c r="AP657" s="126"/>
      <c r="AQ657" s="126"/>
      <c r="AR657" s="126"/>
      <c r="AS657" s="126"/>
      <c r="AT657" s="126"/>
      <c r="AU657" s="126"/>
      <c r="AV657" s="126"/>
      <c r="AW657" s="126"/>
      <c r="AX657" s="126"/>
      <c r="AY657" s="126"/>
      <c r="AZ657" s="126"/>
      <c r="BA657" s="126"/>
      <c r="BB657" s="126"/>
      <c r="BC657" s="126"/>
      <c r="BD657" s="126"/>
      <c r="BE657" s="126"/>
      <c r="BF657" s="126"/>
      <c r="BG657" s="126"/>
      <c r="BH657" s="126"/>
      <c r="BI657" s="126"/>
      <c r="BJ657" s="126"/>
      <c r="BK657" s="126"/>
      <c r="BL657" s="126"/>
      <c r="BM657" s="126"/>
      <c r="BN657" s="126"/>
      <c r="BO657" s="126"/>
      <c r="BP657" s="126"/>
      <c r="BQ657" s="126"/>
      <c r="BR657" s="126"/>
      <c r="BS657" s="126"/>
      <c r="BT657" s="126"/>
      <c r="BU657" s="126"/>
      <c r="BV657" s="126"/>
      <c r="BW657" s="126"/>
      <c r="BX657" s="126"/>
      <c r="BY657" s="126"/>
      <c r="BZ657" s="126"/>
      <c r="CA657" s="126"/>
      <c r="CB657" s="126"/>
      <c r="CC657" s="126"/>
      <c r="CD657" s="126"/>
      <c r="CE657" s="126"/>
      <c r="CF657" s="126"/>
      <c r="CG657" s="126"/>
      <c r="CH657" s="126"/>
      <c r="CI657" s="126"/>
      <c r="CJ657" s="126"/>
      <c r="CK657" s="126"/>
      <c r="CL657" s="126"/>
      <c r="CM657" s="126"/>
      <c r="CN657" s="126"/>
      <c r="CO657" s="126"/>
      <c r="CP657" s="126"/>
      <c r="CQ657" s="126"/>
    </row>
    <row r="658" spans="1:95" s="126" customFormat="1" x14ac:dyDescent="0.2">
      <c r="A658" s="552"/>
      <c r="B658" s="430" t="s">
        <v>15</v>
      </c>
      <c r="C658" s="240"/>
      <c r="D658" s="240"/>
      <c r="E658" s="240"/>
      <c r="F658" s="240"/>
      <c r="G658" s="240"/>
      <c r="H658" s="240"/>
      <c r="I658" s="240"/>
      <c r="J658" s="240"/>
      <c r="K658" s="240"/>
      <c r="L658" s="240"/>
      <c r="M658" s="240"/>
      <c r="N658" s="240"/>
      <c r="O658" s="240"/>
      <c r="P658" s="240"/>
      <c r="Q658" s="240"/>
      <c r="R658" s="240"/>
      <c r="S658" s="240"/>
      <c r="T658" s="240"/>
      <c r="U658" s="240"/>
      <c r="V658" s="240"/>
      <c r="W658" s="240"/>
      <c r="X658" s="240"/>
      <c r="Y658" s="240"/>
      <c r="Z658" s="240"/>
      <c r="AA658" s="240"/>
      <c r="AB658" s="240"/>
      <c r="AC658" s="240"/>
      <c r="AD658" s="240"/>
    </row>
    <row r="659" spans="1:95" s="243" customFormat="1" ht="12.75" customHeight="1" x14ac:dyDescent="0.2">
      <c r="A659" s="552"/>
      <c r="B659" s="431" t="s">
        <v>16</v>
      </c>
      <c r="C659" s="239"/>
      <c r="D659" s="239"/>
      <c r="E659" s="239"/>
      <c r="F659" s="239"/>
      <c r="G659" s="239"/>
      <c r="H659" s="239"/>
      <c r="I659" s="239"/>
      <c r="J659" s="239"/>
      <c r="K659" s="239"/>
      <c r="L659" s="239"/>
      <c r="M659" s="239"/>
      <c r="N659" s="239"/>
      <c r="O659" s="239"/>
      <c r="P659" s="239"/>
      <c r="Q659" s="239"/>
      <c r="R659" s="239"/>
      <c r="S659" s="239"/>
      <c r="T659" s="239"/>
      <c r="U659" s="239"/>
      <c r="V659" s="239"/>
      <c r="W659" s="239"/>
      <c r="X659" s="239"/>
      <c r="Y659" s="239"/>
      <c r="Z659" s="239"/>
      <c r="AA659" s="239"/>
      <c r="AB659" s="239"/>
      <c r="AC659" s="239"/>
      <c r="AD659" s="239"/>
      <c r="AE659" s="126"/>
      <c r="AF659" s="126"/>
      <c r="AG659" s="126"/>
      <c r="AH659" s="126"/>
      <c r="AI659" s="126"/>
      <c r="AJ659" s="126"/>
      <c r="AK659" s="126"/>
      <c r="AL659" s="126"/>
      <c r="AM659" s="126"/>
      <c r="AN659" s="126"/>
      <c r="AO659" s="126"/>
      <c r="AP659" s="126"/>
      <c r="AQ659" s="126"/>
      <c r="AR659" s="126"/>
      <c r="AS659" s="126"/>
      <c r="AT659" s="126"/>
      <c r="AU659" s="126"/>
      <c r="AV659" s="126"/>
      <c r="AW659" s="126"/>
      <c r="AX659" s="126"/>
      <c r="AY659" s="126"/>
      <c r="AZ659" s="126"/>
      <c r="BA659" s="126"/>
      <c r="BB659" s="126"/>
      <c r="BC659" s="126"/>
      <c r="BD659" s="126"/>
      <c r="BE659" s="126"/>
      <c r="BF659" s="126"/>
      <c r="BG659" s="126"/>
      <c r="BH659" s="126"/>
      <c r="BI659" s="126"/>
      <c r="BJ659" s="126"/>
      <c r="BK659" s="126"/>
      <c r="BL659" s="126"/>
      <c r="BM659" s="126"/>
      <c r="BN659" s="126"/>
      <c r="BO659" s="126"/>
      <c r="BP659" s="126"/>
      <c r="BQ659" s="126"/>
      <c r="BR659" s="126"/>
      <c r="BS659" s="126"/>
      <c r="BT659" s="126"/>
      <c r="BU659" s="126"/>
      <c r="BV659" s="126"/>
      <c r="BW659" s="126"/>
      <c r="BX659" s="126"/>
      <c r="BY659" s="126"/>
      <c r="BZ659" s="126"/>
      <c r="CA659" s="126"/>
      <c r="CB659" s="126"/>
      <c r="CC659" s="126"/>
      <c r="CD659" s="126"/>
      <c r="CE659" s="126"/>
      <c r="CF659" s="126"/>
      <c r="CG659" s="126"/>
      <c r="CH659" s="126"/>
      <c r="CI659" s="126"/>
      <c r="CJ659" s="126"/>
      <c r="CK659" s="126"/>
      <c r="CL659" s="126"/>
      <c r="CM659" s="126"/>
      <c r="CN659" s="126"/>
      <c r="CO659" s="126"/>
      <c r="CP659" s="126"/>
      <c r="CQ659" s="126"/>
    </row>
    <row r="660" spans="1:95" s="114" customFormat="1" x14ac:dyDescent="0.2">
      <c r="A660" s="552"/>
      <c r="B660" s="432" t="s">
        <v>17</v>
      </c>
      <c r="C660" s="113"/>
      <c r="D660" s="113"/>
      <c r="E660" s="113"/>
      <c r="F660" s="113"/>
      <c r="G660" s="113"/>
      <c r="H660" s="113"/>
      <c r="I660" s="113"/>
      <c r="J660" s="113"/>
      <c r="K660" s="113"/>
      <c r="L660" s="113"/>
      <c r="M660" s="113"/>
      <c r="N660" s="113"/>
      <c r="O660" s="113"/>
      <c r="P660" s="113"/>
      <c r="Q660" s="113"/>
      <c r="R660" s="113"/>
      <c r="S660" s="113"/>
      <c r="T660" s="113"/>
      <c r="U660" s="113"/>
      <c r="V660" s="113"/>
      <c r="W660" s="113"/>
      <c r="X660" s="113"/>
      <c r="Y660" s="113"/>
      <c r="Z660" s="113"/>
      <c r="AA660" s="113"/>
      <c r="AB660" s="113"/>
      <c r="AC660" s="113"/>
      <c r="AD660" s="113"/>
    </row>
    <row r="661" spans="1:95" s="83" customFormat="1" x14ac:dyDescent="0.2">
      <c r="A661" s="552"/>
      <c r="B661" s="433" t="s">
        <v>12</v>
      </c>
      <c r="C661" s="82"/>
      <c r="D661" s="82"/>
      <c r="E661" s="82"/>
      <c r="F661" s="82"/>
      <c r="G661" s="82"/>
      <c r="H661" s="82"/>
      <c r="I661" s="82"/>
      <c r="J661" s="82"/>
      <c r="K661" s="82"/>
      <c r="L661" s="82"/>
      <c r="M661" s="82"/>
      <c r="N661" s="82"/>
      <c r="O661" s="82"/>
      <c r="P661" s="82"/>
      <c r="Q661" s="82"/>
      <c r="R661" s="82"/>
      <c r="S661" s="82"/>
      <c r="T661" s="82"/>
      <c r="U661" s="82"/>
      <c r="V661" s="82"/>
      <c r="W661" s="82"/>
      <c r="X661" s="82"/>
      <c r="Y661" s="82"/>
      <c r="Z661" s="82"/>
      <c r="AA661" s="82"/>
      <c r="AB661" s="82"/>
      <c r="AC661" s="82"/>
      <c r="AD661" s="82"/>
      <c r="AE661" s="245"/>
      <c r="AF661" s="245"/>
      <c r="AG661" s="245"/>
      <c r="AH661" s="245"/>
      <c r="AI661" s="245"/>
      <c r="AJ661" s="245"/>
      <c r="AK661" s="245"/>
      <c r="AL661" s="245"/>
      <c r="AM661" s="245"/>
      <c r="AN661" s="245"/>
      <c r="AO661" s="245"/>
      <c r="AP661" s="245"/>
      <c r="AQ661" s="245"/>
      <c r="AR661" s="245"/>
      <c r="AS661" s="245"/>
      <c r="AT661" s="245"/>
      <c r="AU661" s="245"/>
      <c r="AV661" s="245"/>
      <c r="AW661" s="245"/>
      <c r="AX661" s="245"/>
      <c r="AY661" s="245"/>
      <c r="AZ661" s="245"/>
      <c r="BA661" s="245"/>
      <c r="BB661" s="245"/>
      <c r="BC661" s="245"/>
      <c r="BD661" s="245"/>
      <c r="BE661" s="245"/>
      <c r="BF661" s="245"/>
      <c r="BG661" s="245"/>
      <c r="BH661" s="245"/>
      <c r="BI661" s="245"/>
      <c r="BJ661" s="245"/>
      <c r="BK661" s="245"/>
      <c r="BL661" s="245"/>
      <c r="BM661" s="245"/>
      <c r="BN661" s="245"/>
      <c r="BO661" s="245"/>
      <c r="BP661" s="245"/>
      <c r="BQ661" s="245"/>
      <c r="BR661" s="245"/>
      <c r="BS661" s="245"/>
      <c r="BT661" s="245"/>
      <c r="BU661" s="245"/>
      <c r="BV661" s="245"/>
      <c r="BW661" s="245"/>
      <c r="BX661" s="245"/>
      <c r="BY661" s="245"/>
      <c r="BZ661" s="245"/>
      <c r="CA661" s="245"/>
      <c r="CB661" s="245"/>
      <c r="CC661" s="245"/>
      <c r="CD661" s="245"/>
      <c r="CE661" s="245"/>
      <c r="CF661" s="245"/>
      <c r="CG661" s="245"/>
      <c r="CH661" s="245"/>
      <c r="CI661" s="245"/>
      <c r="CJ661" s="245"/>
      <c r="CK661" s="245"/>
      <c r="CL661" s="245"/>
      <c r="CM661" s="245"/>
      <c r="CN661" s="245"/>
      <c r="CO661" s="245"/>
      <c r="CP661" s="245"/>
      <c r="CQ661" s="245"/>
    </row>
    <row r="662" spans="1:95" s="245" customFormat="1" x14ac:dyDescent="0.2">
      <c r="A662" s="552"/>
      <c r="B662" s="434" t="s">
        <v>6</v>
      </c>
      <c r="C662" s="95"/>
      <c r="D662" s="95"/>
      <c r="E662" s="95"/>
      <c r="F662" s="95"/>
      <c r="G662" s="95"/>
      <c r="H662" s="95"/>
      <c r="I662" s="95"/>
      <c r="J662" s="95"/>
      <c r="K662" s="95"/>
      <c r="L662" s="95"/>
      <c r="M662" s="95"/>
      <c r="N662" s="95"/>
      <c r="O662" s="95"/>
      <c r="P662" s="95"/>
      <c r="Q662" s="95"/>
      <c r="R662" s="95"/>
      <c r="S662" s="95"/>
      <c r="T662" s="95"/>
      <c r="U662" s="95"/>
      <c r="V662" s="95"/>
      <c r="W662" s="95"/>
      <c r="X662" s="95"/>
      <c r="Y662" s="95"/>
      <c r="Z662" s="95"/>
      <c r="AA662" s="95"/>
      <c r="AB662" s="95"/>
      <c r="AC662" s="95"/>
      <c r="AD662" s="95"/>
    </row>
    <row r="663" spans="1:95" s="245" customFormat="1" x14ac:dyDescent="0.2">
      <c r="A663" s="552"/>
      <c r="B663" s="435" t="s">
        <v>13</v>
      </c>
      <c r="C663" s="95"/>
      <c r="D663" s="95"/>
      <c r="E663" s="95"/>
      <c r="F663" s="95"/>
      <c r="G663" s="95"/>
      <c r="H663" s="16"/>
      <c r="I663" s="16"/>
      <c r="J663" s="16"/>
      <c r="K663" s="95"/>
      <c r="L663" s="95"/>
      <c r="M663" s="95"/>
      <c r="N663" s="95"/>
      <c r="O663" s="95"/>
      <c r="P663" s="95"/>
      <c r="Q663" s="95"/>
      <c r="R663" s="95"/>
      <c r="S663" s="95"/>
      <c r="T663" s="16"/>
      <c r="U663" s="16"/>
      <c r="V663" s="16"/>
      <c r="W663" s="95"/>
      <c r="X663" s="95"/>
      <c r="Y663" s="95"/>
      <c r="Z663" s="95"/>
      <c r="AA663" s="95"/>
      <c r="AB663" s="95"/>
      <c r="AC663" s="95"/>
      <c r="AD663" s="95"/>
    </row>
    <row r="664" spans="1:95" s="103" customFormat="1" ht="13.5" thickBot="1" x14ac:dyDescent="0.25">
      <c r="A664" s="552"/>
      <c r="B664" s="436" t="s">
        <v>18</v>
      </c>
      <c r="C664" s="104"/>
      <c r="D664" s="104"/>
      <c r="E664" s="104"/>
      <c r="F664" s="104"/>
      <c r="G664" s="104"/>
      <c r="H664" s="248"/>
      <c r="I664" s="248"/>
      <c r="J664" s="248"/>
      <c r="K664" s="104"/>
      <c r="L664" s="104"/>
      <c r="M664" s="104"/>
      <c r="N664" s="104"/>
      <c r="O664" s="104"/>
      <c r="P664" s="104"/>
      <c r="Q664" s="104"/>
      <c r="R664" s="104"/>
      <c r="S664" s="104"/>
      <c r="T664" s="248"/>
      <c r="U664" s="248"/>
      <c r="V664" s="248"/>
      <c r="W664" s="104"/>
      <c r="X664" s="104"/>
      <c r="Y664" s="104"/>
      <c r="Z664" s="104"/>
      <c r="AA664" s="104"/>
      <c r="AB664" s="104"/>
      <c r="AC664" s="104"/>
      <c r="AD664" s="104"/>
    </row>
    <row r="665" spans="1:95" s="28" customFormat="1" x14ac:dyDescent="0.2">
      <c r="A665" s="552"/>
      <c r="B665" s="437" t="s">
        <v>19</v>
      </c>
      <c r="C665" s="96"/>
      <c r="D665" s="96"/>
      <c r="E665" s="96"/>
      <c r="F665" s="96"/>
      <c r="G665" s="96"/>
      <c r="H665" s="96"/>
      <c r="I665" s="96"/>
      <c r="J665" s="96"/>
      <c r="K665" s="96"/>
      <c r="L665" s="96"/>
      <c r="M665" s="96"/>
      <c r="N665" s="96"/>
      <c r="O665" s="96"/>
      <c r="P665" s="96"/>
      <c r="Q665" s="96"/>
      <c r="R665" s="96"/>
      <c r="S665" s="96"/>
      <c r="T665" s="96"/>
      <c r="U665" s="96"/>
      <c r="V665" s="96"/>
      <c r="W665" s="96"/>
      <c r="X665" s="96"/>
      <c r="Y665" s="96"/>
      <c r="Z665" s="96"/>
      <c r="AA665" s="96"/>
      <c r="AB665" s="96"/>
      <c r="AC665" s="96"/>
      <c r="AD665" s="96"/>
      <c r="AE665" s="29"/>
      <c r="AF665" s="29"/>
      <c r="AG665" s="29"/>
      <c r="AH665" s="29"/>
      <c r="AI665" s="29"/>
      <c r="AJ665" s="29"/>
      <c r="AK665" s="29"/>
      <c r="AL665" s="29"/>
      <c r="AM665" s="29"/>
      <c r="AN665" s="29"/>
      <c r="AO665" s="29"/>
      <c r="AP665" s="29"/>
      <c r="AQ665" s="29"/>
      <c r="AR665" s="29"/>
      <c r="AS665" s="29"/>
      <c r="AT665" s="29"/>
      <c r="AU665" s="29"/>
      <c r="AV665" s="29"/>
      <c r="AW665" s="29"/>
      <c r="AX665" s="29"/>
      <c r="AY665" s="29"/>
      <c r="AZ665" s="29"/>
      <c r="BA665" s="29"/>
      <c r="BB665" s="29"/>
      <c r="BC665" s="29"/>
      <c r="BD665" s="29"/>
      <c r="BE665" s="29"/>
      <c r="BF665" s="29"/>
      <c r="BG665" s="29"/>
      <c r="BH665" s="29"/>
      <c r="BI665" s="29"/>
      <c r="BJ665" s="29"/>
      <c r="BK665" s="29"/>
      <c r="BL665" s="29"/>
      <c r="BM665" s="29"/>
      <c r="BN665" s="29"/>
      <c r="BO665" s="29"/>
      <c r="BP665" s="29"/>
      <c r="BQ665" s="29"/>
      <c r="BR665" s="29"/>
      <c r="BS665" s="29"/>
      <c r="BT665" s="29"/>
      <c r="BU665" s="29"/>
      <c r="BV665" s="29"/>
      <c r="BW665" s="29"/>
      <c r="BX665" s="29"/>
      <c r="BY665" s="29"/>
      <c r="BZ665" s="29"/>
      <c r="CA665" s="29"/>
      <c r="CB665" s="29"/>
      <c r="CC665" s="29"/>
      <c r="CD665" s="29"/>
      <c r="CE665" s="29"/>
      <c r="CF665" s="29"/>
      <c r="CG665" s="29"/>
      <c r="CH665" s="29"/>
      <c r="CI665" s="29"/>
      <c r="CJ665" s="29"/>
      <c r="CK665" s="29"/>
      <c r="CL665" s="29"/>
      <c r="CM665" s="29"/>
      <c r="CN665" s="29"/>
      <c r="CO665" s="29"/>
      <c r="CP665" s="29"/>
      <c r="CQ665" s="29"/>
    </row>
    <row r="666" spans="1:95" s="29" customFormat="1" x14ac:dyDescent="0.2">
      <c r="A666" s="552"/>
      <c r="B666" s="438" t="s">
        <v>20</v>
      </c>
      <c r="C666" s="92"/>
      <c r="D666" s="92"/>
      <c r="E666" s="92"/>
      <c r="F666" s="92"/>
      <c r="G666" s="92"/>
      <c r="H666" s="92"/>
      <c r="I666" s="92"/>
      <c r="J666" s="92"/>
      <c r="K666" s="92"/>
      <c r="L666" s="92"/>
      <c r="M666" s="92"/>
      <c r="N666" s="92"/>
      <c r="O666" s="92"/>
      <c r="P666" s="92"/>
      <c r="Q666" s="92"/>
      <c r="R666" s="92"/>
      <c r="S666" s="92"/>
      <c r="T666" s="92"/>
      <c r="U666" s="92"/>
      <c r="V666" s="92"/>
      <c r="W666" s="92"/>
      <c r="X666" s="92"/>
      <c r="Y666" s="92"/>
      <c r="Z666" s="92"/>
      <c r="AA666" s="92"/>
      <c r="AB666" s="92"/>
      <c r="AC666" s="92"/>
      <c r="AD666" s="92"/>
    </row>
    <row r="667" spans="1:95" s="29" customFormat="1" x14ac:dyDescent="0.2">
      <c r="A667" s="552"/>
      <c r="B667" s="439" t="s">
        <v>21</v>
      </c>
      <c r="C667" s="86"/>
      <c r="D667" s="86"/>
      <c r="E667" s="86"/>
      <c r="F667" s="86"/>
      <c r="G667" s="86"/>
      <c r="H667" s="86"/>
      <c r="I667" s="86"/>
      <c r="J667" s="86"/>
      <c r="K667" s="86"/>
      <c r="L667" s="86"/>
      <c r="M667" s="86"/>
      <c r="N667" s="86"/>
      <c r="O667" s="86"/>
      <c r="P667" s="86"/>
      <c r="Q667" s="86"/>
      <c r="R667" s="86"/>
      <c r="S667" s="86"/>
      <c r="T667" s="86"/>
      <c r="U667" s="86"/>
      <c r="V667" s="86"/>
      <c r="W667" s="86"/>
      <c r="X667" s="86"/>
      <c r="Y667" s="86"/>
      <c r="Z667" s="86"/>
      <c r="AA667" s="86"/>
      <c r="AB667" s="86"/>
      <c r="AC667" s="86"/>
      <c r="AD667" s="86"/>
    </row>
    <row r="668" spans="1:95" s="189" customFormat="1" ht="13.5" thickBot="1" x14ac:dyDescent="0.25">
      <c r="A668" s="552"/>
      <c r="B668" s="440" t="s">
        <v>28</v>
      </c>
      <c r="C668" s="187"/>
      <c r="D668" s="187"/>
      <c r="E668" s="187"/>
      <c r="F668" s="187"/>
      <c r="G668" s="187"/>
      <c r="H668" s="495"/>
      <c r="I668" s="495"/>
      <c r="J668" s="495"/>
      <c r="K668" s="187"/>
      <c r="L668" s="187"/>
      <c r="M668" s="187"/>
      <c r="N668" s="187"/>
      <c r="O668" s="187"/>
      <c r="P668" s="187"/>
      <c r="Q668" s="187"/>
      <c r="R668" s="187"/>
      <c r="S668" s="187"/>
      <c r="T668" s="495"/>
      <c r="U668" s="495"/>
      <c r="V668" s="495"/>
      <c r="W668" s="187"/>
      <c r="X668" s="187"/>
      <c r="Y668" s="187"/>
      <c r="Z668" s="187"/>
      <c r="AA668" s="187"/>
      <c r="AB668" s="187"/>
      <c r="AC668" s="187"/>
      <c r="AD668" s="187"/>
      <c r="AE668" s="330"/>
      <c r="AF668" s="330"/>
      <c r="AG668" s="330"/>
      <c r="AH668" s="330"/>
      <c r="AI668" s="330"/>
      <c r="AJ668" s="330"/>
      <c r="AK668" s="330"/>
      <c r="AL668" s="330"/>
      <c r="AM668" s="330"/>
      <c r="AN668" s="330"/>
      <c r="AO668" s="330"/>
      <c r="AP668" s="330"/>
      <c r="AQ668" s="330"/>
      <c r="AR668" s="330"/>
      <c r="AS668" s="330"/>
      <c r="AT668" s="330"/>
      <c r="AU668" s="330"/>
      <c r="AV668" s="330"/>
      <c r="AW668" s="330"/>
      <c r="AX668" s="330"/>
      <c r="AY668" s="330"/>
      <c r="AZ668" s="330"/>
      <c r="BA668" s="330"/>
      <c r="BB668" s="330"/>
      <c r="BC668" s="330"/>
      <c r="BD668" s="330"/>
      <c r="BE668" s="330"/>
      <c r="BF668" s="330"/>
      <c r="BG668" s="330"/>
      <c r="BH668" s="330"/>
      <c r="BI668" s="330"/>
      <c r="BJ668" s="330"/>
      <c r="BK668" s="330"/>
      <c r="BL668" s="330"/>
      <c r="BM668" s="330"/>
      <c r="BN668" s="330"/>
      <c r="BO668" s="489"/>
      <c r="BP668" s="489"/>
      <c r="BQ668" s="489"/>
      <c r="BR668" s="489"/>
      <c r="BS668" s="489"/>
      <c r="BT668" s="489"/>
      <c r="BU668" s="489"/>
      <c r="BV668" s="489"/>
      <c r="BW668" s="489"/>
      <c r="BX668" s="489"/>
      <c r="BY668" s="489"/>
      <c r="BZ668" s="489"/>
      <c r="CA668" s="489"/>
      <c r="CB668" s="489"/>
      <c r="CC668" s="489"/>
      <c r="CD668" s="489"/>
      <c r="CE668" s="489"/>
      <c r="CF668" s="489"/>
      <c r="CG668" s="489"/>
      <c r="CH668" s="489"/>
      <c r="CI668" s="489"/>
      <c r="CJ668" s="489"/>
      <c r="CK668" s="489"/>
      <c r="CL668" s="489"/>
      <c r="CM668" s="489"/>
      <c r="CN668" s="489"/>
      <c r="CO668" s="489"/>
      <c r="CP668" s="489"/>
      <c r="CQ668" s="489"/>
    </row>
    <row r="669" spans="1:95" s="8" customFormat="1" x14ac:dyDescent="0.2">
      <c r="A669" s="552"/>
      <c r="B669" s="441" t="s">
        <v>22</v>
      </c>
      <c r="C669" s="84"/>
      <c r="D669" s="84"/>
      <c r="E669" s="84"/>
      <c r="F669" s="84"/>
      <c r="G669" s="84"/>
      <c r="H669" s="494"/>
      <c r="I669" s="494"/>
      <c r="J669" s="494"/>
      <c r="K669" s="84"/>
      <c r="L669" s="84"/>
      <c r="M669" s="84"/>
      <c r="N669" s="84"/>
      <c r="O669" s="84"/>
      <c r="P669" s="84"/>
      <c r="Q669" s="84"/>
      <c r="R669" s="84"/>
      <c r="S669" s="84"/>
      <c r="T669" s="494"/>
      <c r="U669" s="494"/>
      <c r="V669" s="494"/>
      <c r="W669" s="84"/>
      <c r="X669" s="84"/>
      <c r="Y669" s="84"/>
      <c r="Z669" s="84"/>
      <c r="AA669" s="84"/>
      <c r="AB669" s="84"/>
      <c r="AC669" s="84"/>
      <c r="AD669" s="84"/>
      <c r="AE669" s="396"/>
      <c r="AF669" s="396"/>
      <c r="AG669" s="396"/>
      <c r="AH669" s="396"/>
      <c r="AI669" s="396"/>
      <c r="AJ669" s="396"/>
      <c r="AK669" s="396"/>
      <c r="AL669" s="396"/>
      <c r="AM669" s="396"/>
      <c r="AN669" s="396"/>
      <c r="AO669" s="396"/>
      <c r="AP669" s="396"/>
      <c r="AQ669" s="396"/>
      <c r="AR669" s="396"/>
      <c r="AS669" s="396"/>
      <c r="AT669" s="396"/>
      <c r="AU669" s="396"/>
      <c r="AV669" s="396"/>
      <c r="AW669" s="396"/>
      <c r="AX669" s="396"/>
      <c r="AY669" s="396"/>
      <c r="AZ669" s="396"/>
      <c r="BA669" s="396"/>
      <c r="BB669" s="396"/>
      <c r="BC669" s="396"/>
      <c r="BD669" s="396"/>
      <c r="BE669" s="396"/>
      <c r="BF669" s="396"/>
      <c r="BG669" s="396"/>
      <c r="BH669" s="396"/>
      <c r="BI669" s="396"/>
      <c r="BJ669" s="396"/>
      <c r="BK669" s="396"/>
      <c r="BL669" s="396"/>
      <c r="BM669" s="396"/>
      <c r="BN669" s="396"/>
      <c r="BO669" s="396"/>
      <c r="BP669" s="396"/>
      <c r="BQ669" s="396"/>
      <c r="BR669" s="396"/>
      <c r="BS669" s="396"/>
      <c r="BT669" s="396"/>
      <c r="BU669" s="396"/>
      <c r="BV669" s="396"/>
      <c r="BW669" s="396"/>
      <c r="BX669" s="396"/>
      <c r="BY669" s="396"/>
      <c r="BZ669" s="396"/>
      <c r="CA669" s="396"/>
      <c r="CB669" s="396"/>
      <c r="CC669" s="396"/>
      <c r="CD669" s="396"/>
      <c r="CE669" s="396"/>
      <c r="CF669" s="396"/>
      <c r="CG669" s="396"/>
      <c r="CH669" s="396"/>
      <c r="CI669" s="396"/>
      <c r="CJ669" s="396"/>
      <c r="CK669" s="396"/>
      <c r="CL669" s="396"/>
      <c r="CM669" s="396"/>
      <c r="CN669" s="396"/>
      <c r="CO669" s="396"/>
      <c r="CP669" s="396"/>
      <c r="CQ669" s="396"/>
    </row>
    <row r="670" spans="1:95" s="5" customFormat="1" x14ac:dyDescent="0.2">
      <c r="A670" s="552"/>
      <c r="B670" s="442" t="s">
        <v>73</v>
      </c>
      <c r="C670" s="30"/>
      <c r="D670" s="30"/>
      <c r="E670" s="174"/>
      <c r="F670" s="174"/>
      <c r="G670" s="174"/>
      <c r="H670" s="380"/>
      <c r="I670" s="380"/>
      <c r="J670" s="380"/>
      <c r="K670" s="174"/>
      <c r="L670" s="174"/>
      <c r="M670" s="174"/>
      <c r="N670" s="174"/>
      <c r="O670" s="174"/>
      <c r="P670" s="174"/>
      <c r="Q670" s="174"/>
      <c r="R670" s="174"/>
      <c r="S670" s="174"/>
      <c r="T670" s="380"/>
      <c r="U670" s="380"/>
      <c r="V670" s="380"/>
      <c r="W670" s="174"/>
      <c r="X670" s="174"/>
      <c r="Y670" s="174"/>
      <c r="Z670" s="174"/>
      <c r="AA670" s="174"/>
      <c r="AB670" s="174"/>
      <c r="AC670" s="174"/>
      <c r="AD670" s="174"/>
      <c r="AE670" s="43"/>
      <c r="AF670" s="43"/>
      <c r="AG670" s="43"/>
      <c r="AH670" s="43"/>
      <c r="AI670" s="43"/>
      <c r="AJ670" s="43"/>
      <c r="AK670" s="43"/>
      <c r="AL670" s="43"/>
      <c r="AM670" s="43"/>
      <c r="AN670" s="43"/>
      <c r="AO670" s="43"/>
      <c r="AP670" s="43"/>
      <c r="AQ670" s="43"/>
      <c r="AR670" s="43"/>
      <c r="AS670" s="43"/>
      <c r="AT670" s="43"/>
      <c r="AU670" s="43"/>
      <c r="AV670" s="43"/>
      <c r="AW670" s="43"/>
      <c r="AX670" s="43"/>
      <c r="AY670" s="43"/>
      <c r="AZ670" s="43"/>
      <c r="BA670" s="43"/>
      <c r="BB670" s="43"/>
      <c r="BC670" s="43"/>
      <c r="BD670" s="43"/>
      <c r="BE670" s="43"/>
      <c r="BF670" s="43"/>
      <c r="BG670" s="43"/>
      <c r="BH670" s="43"/>
      <c r="BI670" s="43"/>
      <c r="BJ670" s="43"/>
      <c r="BK670" s="43"/>
      <c r="BL670" s="43"/>
      <c r="BM670" s="43"/>
      <c r="BN670" s="43"/>
      <c r="BO670" s="43"/>
      <c r="BP670" s="43"/>
      <c r="BQ670" s="43"/>
      <c r="BR670" s="43"/>
      <c r="BS670" s="43"/>
      <c r="BT670" s="43"/>
      <c r="BU670" s="43"/>
      <c r="BV670" s="43"/>
      <c r="BW670" s="43"/>
      <c r="BX670" s="43"/>
      <c r="BY670" s="43"/>
      <c r="BZ670" s="43"/>
      <c r="CA670" s="43"/>
      <c r="CB670" s="43"/>
      <c r="CC670" s="43"/>
      <c r="CD670" s="43"/>
      <c r="CE670" s="43"/>
      <c r="CF670" s="43"/>
      <c r="CG670" s="43"/>
      <c r="CH670" s="43"/>
      <c r="CI670" s="43"/>
      <c r="CJ670" s="43"/>
      <c r="CK670" s="43"/>
      <c r="CL670" s="43"/>
      <c r="CM670" s="43"/>
      <c r="CN670" s="43"/>
      <c r="CO670" s="43"/>
      <c r="CP670" s="43"/>
      <c r="CQ670" s="43"/>
    </row>
    <row r="671" spans="1:95" s="173" customFormat="1" ht="4.5" customHeight="1" x14ac:dyDescent="0.2">
      <c r="A671" s="552"/>
      <c r="B671" s="443"/>
      <c r="C671" s="172"/>
      <c r="D671" s="172"/>
      <c r="E671" s="172"/>
      <c r="F671" s="172"/>
      <c r="G671" s="172"/>
      <c r="K671" s="172"/>
      <c r="L671" s="172"/>
      <c r="M671" s="172"/>
      <c r="N671" s="172"/>
      <c r="O671" s="172"/>
      <c r="P671" s="172"/>
      <c r="Q671" s="172"/>
      <c r="R671" s="172"/>
      <c r="S671" s="172"/>
      <c r="W671" s="172"/>
      <c r="X671" s="172"/>
      <c r="Y671" s="172"/>
      <c r="Z671" s="172"/>
      <c r="AA671" s="172"/>
      <c r="AB671" s="172"/>
      <c r="AC671" s="172"/>
      <c r="AD671" s="172"/>
      <c r="AE671" s="397"/>
      <c r="AF671" s="397"/>
      <c r="AG671" s="397"/>
      <c r="AH671" s="397"/>
      <c r="AI671" s="397"/>
      <c r="AJ671" s="397"/>
      <c r="AK671" s="397"/>
      <c r="AL671" s="397"/>
      <c r="AM671" s="397"/>
      <c r="AN671" s="397"/>
      <c r="AO671" s="397"/>
      <c r="AP671" s="397"/>
      <c r="AQ671" s="397"/>
      <c r="AR671" s="397"/>
      <c r="AS671" s="397"/>
      <c r="AT671" s="397"/>
      <c r="AU671" s="397"/>
      <c r="AV671" s="397"/>
      <c r="AW671" s="397"/>
      <c r="AX671" s="397"/>
      <c r="AY671" s="397"/>
      <c r="AZ671" s="397"/>
      <c r="BA671" s="397"/>
      <c r="BB671" s="397"/>
      <c r="BC671" s="397"/>
      <c r="BD671" s="397"/>
      <c r="BE671" s="397"/>
      <c r="BF671" s="397"/>
      <c r="BG671" s="397"/>
      <c r="BH671" s="397"/>
      <c r="BI671" s="397"/>
      <c r="BJ671" s="397"/>
      <c r="BK671" s="397"/>
      <c r="BL671" s="397"/>
      <c r="BM671" s="397"/>
      <c r="BN671" s="397"/>
      <c r="BO671" s="397"/>
      <c r="BP671" s="397"/>
      <c r="BQ671" s="397"/>
      <c r="BR671" s="397"/>
      <c r="BS671" s="397"/>
      <c r="BT671" s="397"/>
      <c r="BU671" s="397"/>
      <c r="BV671" s="397"/>
      <c r="BW671" s="397"/>
      <c r="BX671" s="397"/>
      <c r="BY671" s="397"/>
      <c r="BZ671" s="397"/>
      <c r="CA671" s="397"/>
      <c r="CB671" s="397"/>
      <c r="CC671" s="397"/>
      <c r="CD671" s="397"/>
      <c r="CE671" s="397"/>
      <c r="CF671" s="397"/>
      <c r="CG671" s="397"/>
      <c r="CH671" s="397"/>
      <c r="CI671" s="397"/>
      <c r="CJ671" s="397"/>
      <c r="CK671" s="397"/>
      <c r="CL671" s="397"/>
      <c r="CM671" s="397"/>
      <c r="CN671" s="397"/>
      <c r="CO671" s="397"/>
      <c r="CP671" s="397"/>
      <c r="CQ671" s="397"/>
    </row>
    <row r="672" spans="1:95" s="177" customFormat="1" x14ac:dyDescent="0.2">
      <c r="A672" s="552"/>
      <c r="B672" s="444" t="s">
        <v>74</v>
      </c>
      <c r="C672" s="176">
        <v>42.37</v>
      </c>
      <c r="D672" s="176">
        <v>42.37</v>
      </c>
      <c r="E672" s="176">
        <v>42.37</v>
      </c>
      <c r="F672" s="176">
        <f>F617</f>
        <v>0</v>
      </c>
      <c r="G672" s="176">
        <f>G617</f>
        <v>0</v>
      </c>
      <c r="H672" s="176">
        <f>H617</f>
        <v>0</v>
      </c>
      <c r="I672" s="176">
        <f>I617</f>
        <v>0</v>
      </c>
      <c r="J672" s="176">
        <f>J617</f>
        <v>0</v>
      </c>
      <c r="K672" s="176"/>
      <c r="L672" s="176"/>
      <c r="M672" s="176"/>
      <c r="N672" s="176"/>
      <c r="O672" s="176"/>
      <c r="P672" s="176"/>
      <c r="Q672" s="176"/>
      <c r="R672" s="176"/>
      <c r="S672" s="176"/>
      <c r="T672" s="176"/>
      <c r="U672" s="176"/>
      <c r="V672" s="176"/>
      <c r="W672" s="176"/>
      <c r="X672" s="176"/>
      <c r="Y672" s="176"/>
      <c r="Z672" s="176"/>
      <c r="AA672" s="176"/>
      <c r="AB672" s="176"/>
      <c r="AC672" s="176"/>
      <c r="AD672" s="176"/>
      <c r="AE672" s="398"/>
      <c r="AF672" s="398"/>
      <c r="AG672" s="398"/>
      <c r="AH672" s="398"/>
      <c r="AI672" s="398"/>
      <c r="AJ672" s="398"/>
      <c r="AK672" s="398"/>
      <c r="AL672" s="398"/>
      <c r="AM672" s="398"/>
      <c r="AN672" s="398"/>
      <c r="AO672" s="398"/>
      <c r="AP672" s="398"/>
      <c r="AQ672" s="398"/>
      <c r="AR672" s="398"/>
      <c r="AS672" s="398"/>
      <c r="AT672" s="398"/>
      <c r="AU672" s="398"/>
      <c r="AV672" s="398"/>
      <c r="AW672" s="398"/>
      <c r="AX672" s="398"/>
      <c r="AY672" s="398"/>
      <c r="AZ672" s="398"/>
      <c r="BA672" s="398"/>
      <c r="BB672" s="398"/>
      <c r="BC672" s="398"/>
      <c r="BD672" s="398"/>
      <c r="BE672" s="398"/>
      <c r="BF672" s="398"/>
      <c r="BG672" s="398"/>
      <c r="BH672" s="398"/>
      <c r="BI672" s="398"/>
      <c r="BJ672" s="398"/>
      <c r="BK672" s="398"/>
      <c r="BL672" s="398"/>
      <c r="BM672" s="398"/>
      <c r="BN672" s="398"/>
      <c r="BO672" s="398"/>
      <c r="BP672" s="398"/>
      <c r="BQ672" s="398"/>
      <c r="BR672" s="398"/>
      <c r="BS672" s="398"/>
      <c r="BT672" s="398"/>
      <c r="BU672" s="398"/>
      <c r="BV672" s="398"/>
      <c r="BW672" s="398"/>
      <c r="BX672" s="398"/>
      <c r="BY672" s="398"/>
      <c r="BZ672" s="398"/>
      <c r="CA672" s="398"/>
      <c r="CB672" s="398"/>
      <c r="CC672" s="398"/>
      <c r="CD672" s="398"/>
      <c r="CE672" s="398"/>
      <c r="CF672" s="398"/>
      <c r="CG672" s="398"/>
      <c r="CH672" s="398"/>
      <c r="CI672" s="398"/>
      <c r="CJ672" s="398"/>
      <c r="CK672" s="398"/>
      <c r="CL672" s="398"/>
      <c r="CM672" s="398"/>
      <c r="CN672" s="398"/>
      <c r="CO672" s="398"/>
      <c r="CP672" s="398"/>
      <c r="CQ672" s="398"/>
    </row>
    <row r="673" spans="1:95" s="185" customFormat="1" x14ac:dyDescent="0.2">
      <c r="A673" s="552"/>
      <c r="B673" s="445" t="s">
        <v>75</v>
      </c>
      <c r="C673" s="4">
        <f t="shared" ref="C673:J673" si="170">C670*C672</f>
        <v>0</v>
      </c>
      <c r="D673" s="4">
        <f t="shared" si="170"/>
        <v>0</v>
      </c>
      <c r="E673" s="4">
        <f t="shared" si="170"/>
        <v>0</v>
      </c>
      <c r="F673" s="4">
        <f t="shared" si="170"/>
        <v>0</v>
      </c>
      <c r="G673" s="4">
        <f t="shared" si="170"/>
        <v>0</v>
      </c>
      <c r="H673" s="4">
        <f t="shared" si="170"/>
        <v>0</v>
      </c>
      <c r="I673" s="4">
        <f t="shared" si="170"/>
        <v>0</v>
      </c>
      <c r="J673" s="4">
        <f t="shared" si="170"/>
        <v>0</v>
      </c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3"/>
      <c r="AF673" s="43"/>
      <c r="AG673" s="43"/>
      <c r="AH673" s="43"/>
      <c r="AI673" s="43"/>
      <c r="AJ673" s="43"/>
      <c r="AK673" s="43"/>
      <c r="AL673" s="43"/>
      <c r="AM673" s="43"/>
      <c r="AN673" s="43"/>
      <c r="AO673" s="43"/>
      <c r="AP673" s="43"/>
      <c r="AQ673" s="43"/>
      <c r="AR673" s="43"/>
      <c r="AS673" s="43"/>
      <c r="AT673" s="43"/>
      <c r="AU673" s="43"/>
      <c r="AV673" s="43"/>
      <c r="AW673" s="43"/>
      <c r="AX673" s="43"/>
      <c r="AY673" s="43"/>
      <c r="AZ673" s="43"/>
      <c r="BA673" s="43"/>
      <c r="BB673" s="43"/>
      <c r="BC673" s="43"/>
      <c r="BD673" s="43"/>
      <c r="BE673" s="43"/>
      <c r="BF673" s="43"/>
      <c r="BG673" s="43"/>
      <c r="BH673" s="43"/>
      <c r="BI673" s="43"/>
      <c r="BJ673" s="43"/>
      <c r="BK673" s="43"/>
      <c r="BL673" s="43"/>
      <c r="BM673" s="43"/>
      <c r="BN673" s="43"/>
      <c r="BO673" s="43"/>
      <c r="BP673" s="43"/>
      <c r="BQ673" s="43"/>
      <c r="BR673" s="43"/>
      <c r="BS673" s="43"/>
      <c r="BT673" s="43"/>
      <c r="BU673" s="43"/>
      <c r="BV673" s="43"/>
      <c r="BW673" s="43"/>
      <c r="BX673" s="43"/>
      <c r="BY673" s="43"/>
      <c r="BZ673" s="43"/>
      <c r="CA673" s="43"/>
      <c r="CB673" s="43"/>
      <c r="CC673" s="43"/>
      <c r="CD673" s="43"/>
      <c r="CE673" s="43"/>
      <c r="CF673" s="43"/>
      <c r="CG673" s="43"/>
      <c r="CH673" s="43"/>
      <c r="CI673" s="43"/>
      <c r="CJ673" s="43"/>
      <c r="CK673" s="43"/>
      <c r="CL673" s="43"/>
      <c r="CM673" s="43"/>
      <c r="CN673" s="43"/>
      <c r="CO673" s="43"/>
      <c r="CP673" s="43"/>
      <c r="CQ673" s="43"/>
    </row>
    <row r="674" spans="1:95" s="31" customFormat="1" x14ac:dyDescent="0.2">
      <c r="A674" s="552"/>
      <c r="B674" s="446" t="s">
        <v>24</v>
      </c>
      <c r="C674" s="182">
        <v>2.71</v>
      </c>
      <c r="D674" s="182">
        <v>2.71</v>
      </c>
      <c r="E674" s="182">
        <v>2.71</v>
      </c>
      <c r="F674" s="182">
        <f>F619</f>
        <v>0</v>
      </c>
      <c r="G674" s="182">
        <f>G619</f>
        <v>0</v>
      </c>
      <c r="H674" s="182">
        <f>H619</f>
        <v>0</v>
      </c>
      <c r="I674" s="182">
        <f>I619</f>
        <v>0</v>
      </c>
      <c r="J674" s="182">
        <f>J619</f>
        <v>0</v>
      </c>
      <c r="K674" s="182"/>
      <c r="L674" s="182"/>
      <c r="M674" s="182"/>
      <c r="N674" s="182"/>
      <c r="O674" s="182"/>
      <c r="P674" s="182"/>
      <c r="Q674" s="182"/>
      <c r="R674" s="182"/>
      <c r="S674" s="182"/>
      <c r="T674" s="182"/>
      <c r="U674" s="182"/>
      <c r="V674" s="182"/>
      <c r="W674" s="182"/>
      <c r="X674" s="182"/>
      <c r="Y674" s="182"/>
      <c r="Z674" s="182"/>
      <c r="AA674" s="182"/>
      <c r="AB674" s="182"/>
      <c r="AC674" s="182"/>
      <c r="AD674" s="182"/>
    </row>
    <row r="675" spans="1:95" s="180" customFormat="1" x14ac:dyDescent="0.2">
      <c r="A675" s="552"/>
      <c r="B675" s="447" t="s">
        <v>25</v>
      </c>
      <c r="C675" s="179">
        <f t="shared" ref="C675:J675" si="171">C674*C656</f>
        <v>0</v>
      </c>
      <c r="D675" s="179">
        <f t="shared" si="171"/>
        <v>0</v>
      </c>
      <c r="E675" s="179">
        <f t="shared" si="171"/>
        <v>0</v>
      </c>
      <c r="F675" s="179">
        <f t="shared" si="171"/>
        <v>0</v>
      </c>
      <c r="G675" s="179">
        <f t="shared" si="171"/>
        <v>0</v>
      </c>
      <c r="H675" s="179">
        <f t="shared" si="171"/>
        <v>0</v>
      </c>
      <c r="I675" s="179">
        <f t="shared" si="171"/>
        <v>0</v>
      </c>
      <c r="J675" s="179">
        <f t="shared" si="171"/>
        <v>0</v>
      </c>
      <c r="K675" s="179"/>
      <c r="L675" s="179"/>
      <c r="M675" s="179"/>
      <c r="N675" s="179"/>
      <c r="O675" s="179"/>
      <c r="P675" s="179"/>
      <c r="Q675" s="179"/>
      <c r="R675" s="179"/>
      <c r="S675" s="179"/>
      <c r="T675" s="179"/>
      <c r="U675" s="179"/>
      <c r="V675" s="179"/>
      <c r="W675" s="179"/>
      <c r="X675" s="179"/>
      <c r="Y675" s="179"/>
      <c r="Z675" s="179"/>
      <c r="AA675" s="179"/>
      <c r="AB675" s="179"/>
      <c r="AC675" s="179"/>
      <c r="AD675" s="179"/>
    </row>
    <row r="676" spans="1:95" s="31" customFormat="1" x14ac:dyDescent="0.2">
      <c r="A676" s="552"/>
      <c r="B676" s="448" t="s">
        <v>7</v>
      </c>
      <c r="C676" s="3">
        <v>5.44</v>
      </c>
      <c r="D676" s="3">
        <v>5.44</v>
      </c>
      <c r="E676" s="3">
        <v>5.44</v>
      </c>
      <c r="F676" s="3">
        <f>F621</f>
        <v>0</v>
      </c>
      <c r="G676" s="3">
        <f>G621</f>
        <v>0</v>
      </c>
      <c r="H676" s="3">
        <f>H621</f>
        <v>0</v>
      </c>
      <c r="I676" s="3">
        <f>I621</f>
        <v>0</v>
      </c>
      <c r="J676" s="3">
        <f>J621</f>
        <v>0</v>
      </c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 spans="1:95" s="180" customFormat="1" x14ac:dyDescent="0.2">
      <c r="A677" s="552"/>
      <c r="B677" s="447" t="s">
        <v>10</v>
      </c>
      <c r="C677" s="179">
        <f t="shared" ref="C677:J677" si="172">C676*C656</f>
        <v>0</v>
      </c>
      <c r="D677" s="179">
        <f t="shared" si="172"/>
        <v>0</v>
      </c>
      <c r="E677" s="179">
        <f t="shared" si="172"/>
        <v>0</v>
      </c>
      <c r="F677" s="179">
        <f t="shared" si="172"/>
        <v>0</v>
      </c>
      <c r="G677" s="179">
        <f t="shared" si="172"/>
        <v>0</v>
      </c>
      <c r="H677" s="179">
        <f t="shared" si="172"/>
        <v>0</v>
      </c>
      <c r="I677" s="179">
        <f t="shared" si="172"/>
        <v>0</v>
      </c>
      <c r="J677" s="179">
        <f t="shared" si="172"/>
        <v>0</v>
      </c>
      <c r="K677" s="179"/>
      <c r="L677" s="179"/>
      <c r="M677" s="179"/>
      <c r="N677" s="179"/>
      <c r="O677" s="179"/>
      <c r="P677" s="179"/>
      <c r="Q677" s="179"/>
      <c r="R677" s="179"/>
      <c r="S677" s="179"/>
      <c r="T677" s="179"/>
      <c r="U677" s="179"/>
      <c r="V677" s="179"/>
      <c r="W677" s="179"/>
      <c r="X677" s="179"/>
      <c r="Y677" s="179"/>
      <c r="Z677" s="179"/>
      <c r="AA677" s="179"/>
      <c r="AB677" s="179"/>
      <c r="AC677" s="179"/>
      <c r="AD677" s="179"/>
    </row>
    <row r="678" spans="1:95" s="31" customFormat="1" x14ac:dyDescent="0.2">
      <c r="A678" s="552"/>
      <c r="B678" s="448" t="s">
        <v>8</v>
      </c>
      <c r="C678" s="3">
        <v>10.31</v>
      </c>
      <c r="D678" s="3">
        <v>10.31</v>
      </c>
      <c r="E678" s="3">
        <v>10.31</v>
      </c>
      <c r="F678" s="3">
        <f>F623</f>
        <v>0</v>
      </c>
      <c r="G678" s="3">
        <f>G623</f>
        <v>0</v>
      </c>
      <c r="H678" s="3">
        <f>H623</f>
        <v>0</v>
      </c>
      <c r="I678" s="3">
        <f>I623</f>
        <v>0</v>
      </c>
      <c r="J678" s="3">
        <f>J623</f>
        <v>0</v>
      </c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 spans="1:95" s="180" customFormat="1" x14ac:dyDescent="0.2">
      <c r="A679" s="552"/>
      <c r="B679" s="447" t="s">
        <v>2</v>
      </c>
      <c r="C679" s="179">
        <f t="shared" ref="C679:I679" si="173">C678*MAX(C662:C663)</f>
        <v>0</v>
      </c>
      <c r="D679" s="179">
        <f t="shared" si="173"/>
        <v>0</v>
      </c>
      <c r="E679" s="179">
        <f t="shared" si="173"/>
        <v>0</v>
      </c>
      <c r="F679" s="179">
        <f t="shared" si="173"/>
        <v>0</v>
      </c>
      <c r="G679" s="179">
        <f t="shared" si="173"/>
        <v>0</v>
      </c>
      <c r="H679" s="179">
        <f t="shared" si="173"/>
        <v>0</v>
      </c>
      <c r="I679" s="179">
        <f t="shared" si="173"/>
        <v>0</v>
      </c>
      <c r="J679" s="179">
        <f>J678*MAX(J662:J663)</f>
        <v>0</v>
      </c>
      <c r="K679" s="179"/>
      <c r="L679" s="179"/>
      <c r="M679" s="179"/>
      <c r="N679" s="179"/>
      <c r="O679" s="179"/>
      <c r="P679" s="179"/>
      <c r="Q679" s="179"/>
      <c r="R679" s="179"/>
      <c r="S679" s="179"/>
      <c r="T679" s="179"/>
      <c r="U679" s="179"/>
      <c r="V679" s="179"/>
      <c r="W679" s="179"/>
      <c r="X679" s="179"/>
      <c r="Y679" s="179"/>
      <c r="Z679" s="179"/>
      <c r="AA679" s="179"/>
      <c r="AB679" s="179"/>
      <c r="AC679" s="179"/>
      <c r="AD679" s="179"/>
    </row>
    <row r="680" spans="1:95" s="1" customFormat="1" x14ac:dyDescent="0.2">
      <c r="A680" s="552"/>
      <c r="B680" s="537" t="s">
        <v>163</v>
      </c>
      <c r="C680" s="525"/>
    </row>
    <row r="681" spans="1:95" s="1" customFormat="1" x14ac:dyDescent="0.2">
      <c r="A681" s="552"/>
      <c r="B681" s="537" t="s">
        <v>164</v>
      </c>
      <c r="C681" s="525"/>
    </row>
    <row r="682" spans="1:95" s="1" customFormat="1" x14ac:dyDescent="0.2">
      <c r="A682" s="552"/>
      <c r="B682" s="537" t="s">
        <v>166</v>
      </c>
      <c r="C682" s="525"/>
      <c r="J682" s="1">
        <v>10.07</v>
      </c>
    </row>
    <row r="683" spans="1:95" s="211" customFormat="1" ht="13.5" thickBot="1" x14ac:dyDescent="0.25">
      <c r="A683" s="552"/>
      <c r="B683" s="538" t="s">
        <v>165</v>
      </c>
      <c r="C683" s="526"/>
      <c r="D683" s="210"/>
      <c r="E683" s="210"/>
      <c r="F683" s="210"/>
      <c r="G683" s="210"/>
      <c r="H683" s="210"/>
      <c r="I683" s="210"/>
      <c r="J683" s="210">
        <f>J680*J681*J682</f>
        <v>0</v>
      </c>
      <c r="K683" s="210"/>
      <c r="L683" s="210"/>
      <c r="M683" s="210"/>
      <c r="N683" s="210"/>
      <c r="O683" s="210"/>
      <c r="P683" s="210"/>
      <c r="Q683" s="210"/>
      <c r="R683" s="210"/>
      <c r="S683" s="210"/>
      <c r="T683" s="210"/>
      <c r="U683" s="210"/>
      <c r="V683" s="210"/>
      <c r="W683" s="210"/>
      <c r="X683" s="210"/>
      <c r="Y683" s="210"/>
      <c r="Z683" s="210"/>
      <c r="AA683" s="210"/>
      <c r="AB683" s="210"/>
      <c r="AC683" s="210"/>
      <c r="AD683" s="210"/>
    </row>
    <row r="684" spans="1:95" s="31" customFormat="1" x14ac:dyDescent="0.2">
      <c r="A684" s="552"/>
      <c r="B684" s="446" t="s">
        <v>29</v>
      </c>
      <c r="C684" s="115">
        <v>0.13789999999999999</v>
      </c>
      <c r="D684" s="115">
        <v>0.13789999999999999</v>
      </c>
      <c r="E684" s="115">
        <v>0.13789999999999999</v>
      </c>
      <c r="F684" s="115" t="e">
        <f>F629</f>
        <v>#REF!</v>
      </c>
      <c r="G684" s="115" t="e">
        <f>G629</f>
        <v>#REF!</v>
      </c>
      <c r="H684" s="66"/>
      <c r="I684" s="66"/>
      <c r="J684" s="66"/>
      <c r="K684" s="115"/>
      <c r="L684" s="115"/>
      <c r="M684" s="115"/>
      <c r="N684" s="115"/>
      <c r="O684" s="115"/>
      <c r="P684" s="115"/>
      <c r="Q684" s="115"/>
      <c r="R684" s="115"/>
      <c r="S684" s="115"/>
      <c r="T684" s="66"/>
      <c r="U684" s="66"/>
      <c r="V684" s="66"/>
      <c r="W684" s="115"/>
      <c r="X684" s="115"/>
      <c r="Y684" s="115"/>
      <c r="Z684" s="115"/>
      <c r="AA684" s="115"/>
      <c r="AB684" s="115"/>
      <c r="AC684" s="115"/>
      <c r="AD684" s="115"/>
    </row>
    <row r="685" spans="1:95" s="34" customFormat="1" x14ac:dyDescent="0.2">
      <c r="A685" s="552"/>
      <c r="B685" s="449" t="s">
        <v>60</v>
      </c>
      <c r="C685" s="14">
        <f>C684*C657</f>
        <v>0</v>
      </c>
      <c r="D685" s="14">
        <f>D684*D657</f>
        <v>0</v>
      </c>
      <c r="E685" s="14">
        <f>E684*E657</f>
        <v>0</v>
      </c>
      <c r="F685" s="14" t="e">
        <f>F684*F657</f>
        <v>#REF!</v>
      </c>
      <c r="G685" s="14" t="e">
        <f>G684*G657</f>
        <v>#REF!</v>
      </c>
      <c r="H685" s="119"/>
      <c r="I685" s="119"/>
      <c r="J685" s="119"/>
      <c r="K685" s="14"/>
      <c r="L685" s="14"/>
      <c r="M685" s="14"/>
      <c r="N685" s="14"/>
      <c r="O685" s="14"/>
      <c r="P685" s="14"/>
      <c r="Q685" s="14"/>
      <c r="R685" s="14"/>
      <c r="S685" s="14"/>
      <c r="T685" s="119"/>
      <c r="U685" s="119"/>
      <c r="V685" s="119"/>
      <c r="W685" s="14"/>
      <c r="X685" s="14"/>
      <c r="Y685" s="14"/>
      <c r="Z685" s="14"/>
      <c r="AA685" s="14"/>
      <c r="AB685" s="14"/>
      <c r="AC685" s="14"/>
      <c r="AD685" s="14"/>
    </row>
    <row r="686" spans="1:95" s="31" customFormat="1" x14ac:dyDescent="0.2">
      <c r="A686" s="552"/>
      <c r="B686" s="448" t="s">
        <v>30</v>
      </c>
      <c r="C686" s="117"/>
      <c r="D686" s="117"/>
      <c r="E686" s="117"/>
      <c r="F686" s="117"/>
      <c r="G686" s="117"/>
      <c r="H686" s="115">
        <v>0.19769999999999999</v>
      </c>
      <c r="I686" s="115">
        <v>0.19769999999999999</v>
      </c>
      <c r="J686" s="115">
        <v>0.19769999999999999</v>
      </c>
      <c r="K686" s="117"/>
      <c r="L686" s="117"/>
      <c r="M686" s="117"/>
      <c r="N686" s="117"/>
      <c r="O686" s="117"/>
      <c r="P686" s="117"/>
      <c r="Q686" s="117"/>
      <c r="R686" s="117"/>
      <c r="S686" s="117"/>
      <c r="T686" s="115"/>
      <c r="U686" s="115"/>
      <c r="V686" s="115"/>
      <c r="W686" s="117"/>
      <c r="X686" s="117"/>
      <c r="Y686" s="117"/>
      <c r="Z686" s="117"/>
      <c r="AA686" s="117"/>
      <c r="AB686" s="117"/>
      <c r="AC686" s="117"/>
      <c r="AD686" s="117"/>
    </row>
    <row r="687" spans="1:95" s="35" customFormat="1" x14ac:dyDescent="0.2">
      <c r="A687" s="552"/>
      <c r="B687" s="450" t="s">
        <v>61</v>
      </c>
      <c r="C687" s="118"/>
      <c r="D687" s="118"/>
      <c r="E687" s="118"/>
      <c r="F687" s="118"/>
      <c r="G687" s="118"/>
      <c r="H687" s="33">
        <f>H686*H657</f>
        <v>0</v>
      </c>
      <c r="I687" s="33">
        <f>I686*I657</f>
        <v>0</v>
      </c>
      <c r="J687" s="33">
        <f>J686*J657</f>
        <v>0</v>
      </c>
      <c r="K687" s="118"/>
      <c r="L687" s="118"/>
      <c r="M687" s="118"/>
      <c r="N687" s="118"/>
      <c r="O687" s="118"/>
      <c r="P687" s="118"/>
      <c r="Q687" s="118"/>
      <c r="R687" s="118"/>
      <c r="S687" s="118"/>
      <c r="T687" s="33"/>
      <c r="U687" s="33"/>
      <c r="V687" s="33"/>
      <c r="W687" s="118"/>
      <c r="X687" s="118"/>
      <c r="Y687" s="118"/>
      <c r="Z687" s="118"/>
      <c r="AA687" s="118"/>
      <c r="AB687" s="118"/>
      <c r="AC687" s="118"/>
      <c r="AD687" s="118"/>
    </row>
    <row r="688" spans="1:95" s="31" customFormat="1" x14ac:dyDescent="0.2">
      <c r="A688" s="552"/>
      <c r="B688" s="448" t="s">
        <v>31</v>
      </c>
      <c r="C688" s="115">
        <v>0.32190000000000002</v>
      </c>
      <c r="D688" s="115">
        <v>0.32190000000000002</v>
      </c>
      <c r="E688" s="115">
        <v>0.32190000000000002</v>
      </c>
      <c r="F688" s="115">
        <f>F633</f>
        <v>0</v>
      </c>
      <c r="G688" s="115">
        <f>G633</f>
        <v>0</v>
      </c>
      <c r="H688" s="120"/>
      <c r="I688" s="120"/>
      <c r="J688" s="120"/>
      <c r="K688" s="115"/>
      <c r="L688" s="115"/>
      <c r="M688" s="115"/>
      <c r="N688" s="115"/>
      <c r="O688" s="115"/>
      <c r="P688" s="115"/>
      <c r="Q688" s="115"/>
      <c r="R688" s="115"/>
      <c r="S688" s="115"/>
      <c r="T688" s="120"/>
      <c r="U688" s="120"/>
      <c r="V688" s="120"/>
      <c r="W688" s="115"/>
      <c r="X688" s="115"/>
      <c r="Y688" s="115"/>
      <c r="Z688" s="115"/>
      <c r="AA688" s="115"/>
      <c r="AB688" s="115"/>
      <c r="AC688" s="115"/>
      <c r="AD688" s="115"/>
    </row>
    <row r="689" spans="1:95" s="34" customFormat="1" x14ac:dyDescent="0.2">
      <c r="A689" s="552"/>
      <c r="B689" s="449" t="s">
        <v>62</v>
      </c>
      <c r="C689" s="14">
        <f>C688*C659</f>
        <v>0</v>
      </c>
      <c r="D689" s="14">
        <f>D688*D659</f>
        <v>0</v>
      </c>
      <c r="E689" s="14">
        <f>E688*E659</f>
        <v>0</v>
      </c>
      <c r="F689" s="14">
        <f>F688*F659</f>
        <v>0</v>
      </c>
      <c r="G689" s="14">
        <f>G688*G659</f>
        <v>0</v>
      </c>
      <c r="H689" s="119"/>
      <c r="I689" s="119"/>
      <c r="J689" s="119"/>
      <c r="K689" s="14"/>
      <c r="L689" s="14"/>
      <c r="M689" s="14"/>
      <c r="N689" s="14"/>
      <c r="O689" s="14"/>
      <c r="P689" s="14"/>
      <c r="Q689" s="14"/>
      <c r="R689" s="14"/>
      <c r="S689" s="14"/>
      <c r="T689" s="119"/>
      <c r="U689" s="119"/>
      <c r="V689" s="119"/>
      <c r="W689" s="14"/>
      <c r="X689" s="14"/>
      <c r="Y689" s="14"/>
      <c r="Z689" s="14"/>
      <c r="AA689" s="14"/>
      <c r="AB689" s="14"/>
      <c r="AC689" s="14"/>
      <c r="AD689" s="14"/>
    </row>
    <row r="690" spans="1:95" s="31" customFormat="1" x14ac:dyDescent="0.2">
      <c r="A690" s="552"/>
      <c r="B690" s="448" t="s">
        <v>32</v>
      </c>
      <c r="C690" s="117"/>
      <c r="D690" s="117"/>
      <c r="E690" s="117"/>
      <c r="F690" s="117"/>
      <c r="G690" s="117"/>
      <c r="H690" s="1">
        <v>1.4238</v>
      </c>
      <c r="I690" s="1">
        <v>1.4238</v>
      </c>
      <c r="J690" s="1">
        <v>1.4238</v>
      </c>
      <c r="K690" s="117"/>
      <c r="L690" s="117"/>
      <c r="M690" s="117"/>
      <c r="N690" s="117"/>
      <c r="O690" s="117"/>
      <c r="P690" s="117"/>
      <c r="Q690" s="117"/>
      <c r="R690" s="117"/>
      <c r="S690" s="117"/>
      <c r="T690" s="1"/>
      <c r="U690" s="1"/>
      <c r="V690" s="1"/>
      <c r="W690" s="117"/>
      <c r="X690" s="117"/>
      <c r="Y690" s="117"/>
      <c r="Z690" s="117"/>
      <c r="AA690" s="117"/>
      <c r="AB690" s="117"/>
      <c r="AC690" s="117"/>
      <c r="AD690" s="117"/>
    </row>
    <row r="691" spans="1:95" s="35" customFormat="1" x14ac:dyDescent="0.2">
      <c r="A691" s="552"/>
      <c r="B691" s="450" t="s">
        <v>63</v>
      </c>
      <c r="C691" s="118"/>
      <c r="D691" s="118"/>
      <c r="E691" s="118"/>
      <c r="F691" s="118"/>
      <c r="G691" s="118"/>
      <c r="H691" s="116">
        <f>H690*H659</f>
        <v>0</v>
      </c>
      <c r="I691" s="116">
        <f>I690*I659</f>
        <v>0</v>
      </c>
      <c r="J691" s="116">
        <f>J690*J659</f>
        <v>0</v>
      </c>
      <c r="K691" s="118"/>
      <c r="L691" s="118"/>
      <c r="M691" s="118"/>
      <c r="N691" s="118"/>
      <c r="O691" s="118"/>
      <c r="P691" s="118"/>
      <c r="Q691" s="118"/>
      <c r="R691" s="118"/>
      <c r="S691" s="118"/>
      <c r="T691" s="116"/>
      <c r="U691" s="116"/>
      <c r="V691" s="116"/>
      <c r="W691" s="118"/>
      <c r="X691" s="118"/>
      <c r="Y691" s="118"/>
      <c r="Z691" s="118"/>
      <c r="AA691" s="118"/>
      <c r="AB691" s="118"/>
      <c r="AC691" s="118"/>
      <c r="AD691" s="118"/>
    </row>
    <row r="692" spans="1:95" s="31" customFormat="1" x14ac:dyDescent="0.2">
      <c r="A692" s="552"/>
      <c r="B692" s="448" t="s">
        <v>79</v>
      </c>
      <c r="C692" s="1">
        <v>0.19719999999999999</v>
      </c>
      <c r="D692" s="1">
        <v>0.19719999999999999</v>
      </c>
      <c r="E692" s="1">
        <v>0.19719999999999999</v>
      </c>
      <c r="F692" s="1">
        <f>F637</f>
        <v>0</v>
      </c>
      <c r="G692" s="1">
        <f>G637</f>
        <v>0</v>
      </c>
      <c r="H692" s="120"/>
      <c r="I692" s="120"/>
      <c r="J692" s="120"/>
      <c r="K692" s="1"/>
      <c r="L692" s="1"/>
      <c r="M692" s="1"/>
      <c r="N692" s="1"/>
      <c r="O692" s="1"/>
      <c r="P692" s="1"/>
      <c r="Q692" s="1"/>
      <c r="R692" s="1"/>
      <c r="S692" s="1"/>
      <c r="T692" s="120"/>
      <c r="U692" s="120"/>
      <c r="V692" s="120"/>
      <c r="W692" s="1"/>
      <c r="X692" s="1"/>
      <c r="Y692" s="1"/>
      <c r="Z692" s="1"/>
      <c r="AA692" s="1"/>
      <c r="AB692" s="1"/>
      <c r="AC692" s="1"/>
      <c r="AD692" s="1"/>
    </row>
    <row r="693" spans="1:95" s="34" customFormat="1" x14ac:dyDescent="0.2">
      <c r="A693" s="552"/>
      <c r="B693" s="449" t="s">
        <v>64</v>
      </c>
      <c r="C693" s="14">
        <f>C692*C658</f>
        <v>0</v>
      </c>
      <c r="D693" s="14">
        <f>D692*D658</f>
        <v>0</v>
      </c>
      <c r="E693" s="14">
        <f>E692*E658</f>
        <v>0</v>
      </c>
      <c r="F693" s="14">
        <f>F692*F658</f>
        <v>0</v>
      </c>
      <c r="G693" s="14">
        <f>G692*G658</f>
        <v>0</v>
      </c>
      <c r="H693" s="121"/>
      <c r="I693" s="121"/>
      <c r="J693" s="121"/>
      <c r="K693" s="14"/>
      <c r="L693" s="14"/>
      <c r="M693" s="14"/>
      <c r="N693" s="14"/>
      <c r="O693" s="14"/>
      <c r="P693" s="14"/>
      <c r="Q693" s="14"/>
      <c r="R693" s="14"/>
      <c r="S693" s="14"/>
      <c r="T693" s="121"/>
      <c r="U693" s="121"/>
      <c r="V693" s="121"/>
      <c r="W693" s="14"/>
      <c r="X693" s="14"/>
      <c r="Y693" s="14"/>
      <c r="Z693" s="14"/>
      <c r="AA693" s="14"/>
      <c r="AB693" s="14"/>
      <c r="AC693" s="14"/>
      <c r="AD693" s="14"/>
    </row>
    <row r="694" spans="1:95" s="31" customFormat="1" x14ac:dyDescent="0.2">
      <c r="A694" s="552"/>
      <c r="B694" s="451" t="s">
        <v>33</v>
      </c>
      <c r="C694" s="117"/>
      <c r="D694" s="117"/>
      <c r="E694" s="117"/>
      <c r="F694" s="117"/>
      <c r="G694" s="117"/>
      <c r="H694" s="1">
        <v>0.37009999999999998</v>
      </c>
      <c r="I694" s="1">
        <v>0.37009999999999998</v>
      </c>
      <c r="J694" s="1">
        <v>0.37009999999999998</v>
      </c>
      <c r="K694" s="117"/>
      <c r="L694" s="117"/>
      <c r="M694" s="117"/>
      <c r="N694" s="117"/>
      <c r="O694" s="117"/>
      <c r="P694" s="117"/>
      <c r="Q694" s="117"/>
      <c r="R694" s="117"/>
      <c r="S694" s="117"/>
      <c r="T694" s="1"/>
      <c r="U694" s="1"/>
      <c r="V694" s="1"/>
      <c r="W694" s="117"/>
      <c r="X694" s="117"/>
      <c r="Y694" s="117"/>
      <c r="Z694" s="117"/>
      <c r="AA694" s="117"/>
      <c r="AB694" s="117"/>
      <c r="AC694" s="117"/>
      <c r="AD694" s="117"/>
    </row>
    <row r="695" spans="1:95" s="55" customFormat="1" ht="13.5" thickBot="1" x14ac:dyDescent="0.25">
      <c r="A695" s="552"/>
      <c r="B695" s="452" t="s">
        <v>65</v>
      </c>
      <c r="C695" s="125"/>
      <c r="D695" s="125"/>
      <c r="E695" s="125"/>
      <c r="F695" s="125"/>
      <c r="G695" s="125"/>
      <c r="H695" s="250">
        <f>H694*H658</f>
        <v>0</v>
      </c>
      <c r="I695" s="250">
        <f>I694*I658</f>
        <v>0</v>
      </c>
      <c r="J695" s="250">
        <f>J694*J658</f>
        <v>0</v>
      </c>
      <c r="K695" s="125"/>
      <c r="L695" s="125"/>
      <c r="M695" s="125"/>
      <c r="N695" s="125"/>
      <c r="O695" s="125"/>
      <c r="P695" s="125"/>
      <c r="Q695" s="125"/>
      <c r="R695" s="125"/>
      <c r="S695" s="125"/>
      <c r="T695" s="250"/>
      <c r="U695" s="250"/>
      <c r="V695" s="250"/>
      <c r="W695" s="125"/>
      <c r="X695" s="125"/>
      <c r="Y695" s="125"/>
      <c r="Z695" s="125"/>
      <c r="AA695" s="125"/>
      <c r="AB695" s="125"/>
      <c r="AC695" s="125"/>
      <c r="AD695" s="125"/>
      <c r="AE695" s="35"/>
      <c r="AF695" s="35"/>
      <c r="AG695" s="35"/>
      <c r="AH695" s="35"/>
      <c r="AI695" s="35"/>
      <c r="AJ695" s="35"/>
      <c r="AK695" s="35"/>
      <c r="AL695" s="35"/>
      <c r="AM695" s="35"/>
      <c r="AN695" s="35"/>
      <c r="AO695" s="35"/>
      <c r="AP695" s="35"/>
      <c r="AQ695" s="35"/>
      <c r="AR695" s="35"/>
      <c r="AS695" s="35"/>
      <c r="AT695" s="35"/>
      <c r="AU695" s="35"/>
      <c r="AV695" s="35"/>
      <c r="AW695" s="35"/>
      <c r="AX695" s="35"/>
      <c r="AY695" s="35"/>
      <c r="AZ695" s="35"/>
      <c r="BA695" s="35"/>
      <c r="BB695" s="35"/>
      <c r="BC695" s="35"/>
      <c r="BD695" s="35"/>
      <c r="BE695" s="35"/>
      <c r="BF695" s="35"/>
      <c r="BG695" s="35"/>
      <c r="BH695" s="35"/>
      <c r="BI695" s="35"/>
      <c r="BJ695" s="35"/>
      <c r="BK695" s="35"/>
      <c r="BL695" s="35"/>
      <c r="BM695" s="35"/>
      <c r="BN695" s="35"/>
      <c r="BO695" s="35"/>
      <c r="BP695" s="35"/>
      <c r="BQ695" s="35"/>
      <c r="BR695" s="35"/>
      <c r="BS695" s="35"/>
      <c r="BT695" s="35"/>
      <c r="BU695" s="35"/>
      <c r="BV695" s="35"/>
      <c r="BW695" s="35"/>
      <c r="BX695" s="35"/>
      <c r="BY695" s="35"/>
      <c r="BZ695" s="35"/>
      <c r="CA695" s="35"/>
      <c r="CB695" s="35"/>
      <c r="CC695" s="35"/>
      <c r="CD695" s="35"/>
      <c r="CE695" s="35"/>
      <c r="CF695" s="35"/>
      <c r="CG695" s="35"/>
      <c r="CH695" s="35"/>
      <c r="CI695" s="35"/>
      <c r="CJ695" s="35"/>
      <c r="CK695" s="35"/>
      <c r="CL695" s="35"/>
      <c r="CM695" s="35"/>
      <c r="CN695" s="35"/>
      <c r="CO695" s="35"/>
      <c r="CP695" s="35"/>
      <c r="CQ695" s="35"/>
    </row>
    <row r="696" spans="1:95" s="126" customFormat="1" x14ac:dyDescent="0.2">
      <c r="A696" s="552"/>
      <c r="B696" s="453" t="s">
        <v>104</v>
      </c>
      <c r="C696" s="251"/>
      <c r="D696" s="251"/>
      <c r="E696" s="251"/>
      <c r="F696" s="251"/>
      <c r="G696" s="251"/>
      <c r="H696" s="86"/>
      <c r="I696" s="86"/>
      <c r="J696" s="86"/>
      <c r="K696" s="251"/>
      <c r="L696" s="251"/>
      <c r="M696" s="251"/>
      <c r="N696" s="251"/>
      <c r="O696" s="251"/>
      <c r="P696" s="251"/>
      <c r="Q696" s="251"/>
      <c r="R696" s="251"/>
      <c r="S696" s="251"/>
      <c r="T696" s="86"/>
      <c r="U696" s="86"/>
      <c r="V696" s="86"/>
      <c r="W696" s="251"/>
      <c r="X696" s="251"/>
      <c r="Y696" s="251"/>
      <c r="Z696" s="251"/>
      <c r="AA696" s="251"/>
      <c r="AB696" s="251"/>
      <c r="AC696" s="251"/>
      <c r="AD696" s="251"/>
    </row>
    <row r="697" spans="1:95" s="1" customFormat="1" x14ac:dyDescent="0.2">
      <c r="A697" s="552"/>
      <c r="B697" s="454" t="s">
        <v>105</v>
      </c>
      <c r="C697" s="31"/>
      <c r="D697" s="31"/>
      <c r="E697" s="31"/>
      <c r="F697" s="31"/>
      <c r="G697" s="31"/>
      <c r="H697" s="427">
        <v>5.8900000000000001E-2</v>
      </c>
      <c r="I697" s="427">
        <v>5.8900000000000001E-2</v>
      </c>
      <c r="J697" s="427">
        <v>5.8900000000000001E-2</v>
      </c>
      <c r="K697" s="31"/>
      <c r="L697" s="31"/>
      <c r="M697" s="31"/>
      <c r="N697" s="31"/>
      <c r="O697" s="31"/>
      <c r="P697" s="31"/>
      <c r="Q697" s="31"/>
      <c r="R697" s="31"/>
      <c r="S697" s="31"/>
      <c r="T697" s="427"/>
      <c r="U697" s="427"/>
      <c r="V697" s="427"/>
      <c r="W697" s="31"/>
      <c r="X697" s="31"/>
      <c r="Y697" s="31"/>
      <c r="Z697" s="31"/>
      <c r="AA697" s="31"/>
      <c r="AB697" s="31"/>
      <c r="AC697" s="31"/>
      <c r="AD697" s="31"/>
      <c r="AE697" s="31"/>
      <c r="AF697" s="31"/>
      <c r="AG697" s="31"/>
      <c r="AH697" s="31"/>
      <c r="AI697" s="31"/>
      <c r="AJ697" s="31"/>
      <c r="AK697" s="31"/>
      <c r="AL697" s="31"/>
      <c r="AM697" s="31"/>
      <c r="AN697" s="31"/>
      <c r="AO697" s="31"/>
      <c r="AP697" s="31"/>
      <c r="AQ697" s="31"/>
      <c r="AR697" s="31"/>
      <c r="AS697" s="31"/>
      <c r="AT697" s="31"/>
      <c r="AU697" s="31"/>
      <c r="AV697" s="31"/>
      <c r="AW697" s="31"/>
      <c r="AX697" s="31"/>
      <c r="AY697" s="31"/>
      <c r="AZ697" s="31"/>
      <c r="BA697" s="31"/>
      <c r="BB697" s="31"/>
      <c r="BC697" s="31"/>
      <c r="BD697" s="31"/>
      <c r="BE697" s="31"/>
      <c r="BF697" s="31"/>
      <c r="BG697" s="31"/>
      <c r="BH697" s="31"/>
      <c r="BI697" s="31"/>
      <c r="BJ697" s="31"/>
      <c r="BK697" s="31"/>
      <c r="BL697" s="31"/>
      <c r="BM697" s="31"/>
      <c r="BN697" s="31"/>
      <c r="BO697" s="31"/>
      <c r="BP697" s="31"/>
      <c r="BQ697" s="31"/>
      <c r="BR697" s="31"/>
      <c r="BS697" s="31"/>
      <c r="BT697" s="31"/>
      <c r="BU697" s="31"/>
      <c r="BV697" s="31"/>
      <c r="BW697" s="31"/>
      <c r="BX697" s="31"/>
      <c r="BY697" s="31"/>
      <c r="BZ697" s="31"/>
      <c r="CA697" s="31"/>
      <c r="CB697" s="31"/>
      <c r="CC697" s="31"/>
      <c r="CD697" s="31"/>
      <c r="CE697" s="31"/>
      <c r="CF697" s="31"/>
      <c r="CG697" s="31"/>
      <c r="CH697" s="31"/>
      <c r="CI697" s="31"/>
      <c r="CJ697" s="31"/>
      <c r="CK697" s="31"/>
      <c r="CL697" s="31"/>
      <c r="CM697" s="31"/>
      <c r="CN697" s="31"/>
      <c r="CO697" s="31"/>
      <c r="CP697" s="31"/>
      <c r="CQ697" s="31"/>
    </row>
    <row r="698" spans="1:95" s="55" customFormat="1" ht="13.5" thickBot="1" x14ac:dyDescent="0.25">
      <c r="A698" s="552"/>
      <c r="B698" s="455" t="s">
        <v>106</v>
      </c>
      <c r="C698" s="125"/>
      <c r="D698" s="125"/>
      <c r="E698" s="125"/>
      <c r="F698" s="125"/>
      <c r="G698" s="125"/>
      <c r="H698" s="54">
        <f>H697*H696</f>
        <v>0</v>
      </c>
      <c r="I698" s="54">
        <f>I696*I697</f>
        <v>0</v>
      </c>
      <c r="J698" s="54">
        <f>J696*J697</f>
        <v>0</v>
      </c>
      <c r="K698" s="125"/>
      <c r="L698" s="125"/>
      <c r="M698" s="125"/>
      <c r="N698" s="125"/>
      <c r="O698" s="125"/>
      <c r="P698" s="125"/>
      <c r="Q698" s="125"/>
      <c r="R698" s="125"/>
      <c r="S698" s="125"/>
      <c r="T698" s="54"/>
      <c r="U698" s="54"/>
      <c r="V698" s="54"/>
      <c r="W698" s="125"/>
      <c r="X698" s="125"/>
      <c r="Y698" s="125"/>
      <c r="Z698" s="125"/>
      <c r="AA698" s="125"/>
      <c r="AB698" s="125"/>
      <c r="AC698" s="125"/>
      <c r="AD698" s="125"/>
      <c r="AE698" s="35"/>
      <c r="AF698" s="35"/>
      <c r="AG698" s="35"/>
      <c r="AH698" s="35"/>
      <c r="AI698" s="35"/>
      <c r="AJ698" s="35"/>
      <c r="AK698" s="35"/>
      <c r="AL698" s="35"/>
      <c r="AM698" s="35"/>
      <c r="AN698" s="35"/>
      <c r="AO698" s="35"/>
      <c r="AP698" s="35"/>
      <c r="AQ698" s="35"/>
      <c r="AR698" s="35"/>
      <c r="AS698" s="35"/>
      <c r="AT698" s="35"/>
      <c r="AU698" s="35"/>
      <c r="AV698" s="35"/>
      <c r="AW698" s="35"/>
      <c r="AX698" s="35"/>
      <c r="AY698" s="35"/>
      <c r="AZ698" s="35"/>
      <c r="BA698" s="35"/>
      <c r="BB698" s="35"/>
      <c r="BC698" s="35"/>
      <c r="BD698" s="35"/>
      <c r="BE698" s="35"/>
      <c r="BF698" s="35"/>
      <c r="BG698" s="35"/>
      <c r="BH698" s="35"/>
      <c r="BI698" s="35"/>
      <c r="BJ698" s="35"/>
      <c r="BK698" s="35"/>
      <c r="BL698" s="35"/>
      <c r="BM698" s="35"/>
      <c r="BN698" s="35"/>
      <c r="BO698" s="35"/>
      <c r="BP698" s="35"/>
      <c r="BQ698" s="35"/>
      <c r="BR698" s="35"/>
      <c r="BS698" s="35"/>
      <c r="BT698" s="35"/>
      <c r="BU698" s="35"/>
      <c r="BV698" s="35"/>
      <c r="BW698" s="35"/>
      <c r="BX698" s="35"/>
      <c r="BY698" s="35"/>
      <c r="BZ698" s="35"/>
      <c r="CA698" s="35"/>
      <c r="CB698" s="35"/>
      <c r="CC698" s="35"/>
      <c r="CD698" s="35"/>
      <c r="CE698" s="35"/>
      <c r="CF698" s="35"/>
      <c r="CG698" s="35"/>
      <c r="CH698" s="35"/>
      <c r="CI698" s="35"/>
      <c r="CJ698" s="35"/>
      <c r="CK698" s="35"/>
      <c r="CL698" s="35"/>
      <c r="CM698" s="35"/>
      <c r="CN698" s="35"/>
      <c r="CO698" s="35"/>
      <c r="CP698" s="35"/>
      <c r="CQ698" s="35"/>
    </row>
    <row r="699" spans="1:95" s="31" customFormat="1" ht="12" customHeight="1" x14ac:dyDescent="0.2">
      <c r="A699" s="552"/>
      <c r="B699" s="448" t="s">
        <v>9</v>
      </c>
      <c r="C699" s="1">
        <v>2.5000000000000001E-2</v>
      </c>
      <c r="D699" s="1">
        <v>2.5000000000000001E-2</v>
      </c>
      <c r="E699" s="1">
        <v>2.5000000000000001E-2</v>
      </c>
      <c r="F699" s="1">
        <f>F644</f>
        <v>0</v>
      </c>
      <c r="G699" s="1">
        <f>G644</f>
        <v>0</v>
      </c>
      <c r="H699" s="1">
        <f>H644</f>
        <v>0</v>
      </c>
      <c r="I699" s="1">
        <f>I644</f>
        <v>0</v>
      </c>
      <c r="J699" s="1">
        <f>J644</f>
        <v>0</v>
      </c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95" s="43" customFormat="1" x14ac:dyDescent="0.2">
      <c r="A700" s="552"/>
      <c r="B700" s="456" t="s">
        <v>11</v>
      </c>
      <c r="C700" s="4">
        <f t="shared" ref="C700:J700" si="174">C699*C660</f>
        <v>0</v>
      </c>
      <c r="D700" s="4">
        <f t="shared" si="174"/>
        <v>0</v>
      </c>
      <c r="E700" s="4">
        <f t="shared" si="174"/>
        <v>0</v>
      </c>
      <c r="F700" s="4">
        <f t="shared" si="174"/>
        <v>0</v>
      </c>
      <c r="G700" s="4">
        <f t="shared" si="174"/>
        <v>0</v>
      </c>
      <c r="H700" s="4">
        <f t="shared" si="174"/>
        <v>0</v>
      </c>
      <c r="I700" s="4">
        <f t="shared" si="174"/>
        <v>0</v>
      </c>
      <c r="J700" s="4">
        <f t="shared" si="174"/>
        <v>0</v>
      </c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spans="1:95" s="31" customFormat="1" x14ac:dyDescent="0.2">
      <c r="A701" s="552"/>
      <c r="B701" s="448" t="s">
        <v>26</v>
      </c>
      <c r="C701" s="49">
        <v>1.9699999999999999E-2</v>
      </c>
      <c r="D701" s="49">
        <v>1.9699999999999999E-2</v>
      </c>
      <c r="E701" s="49">
        <v>1.9699999999999999E-2</v>
      </c>
      <c r="F701" s="49">
        <f>F646</f>
        <v>0</v>
      </c>
      <c r="G701" s="49">
        <f>G646</f>
        <v>0</v>
      </c>
      <c r="H701" s="49">
        <f>H646</f>
        <v>0</v>
      </c>
      <c r="I701" s="49">
        <f>I646</f>
        <v>0</v>
      </c>
      <c r="J701" s="49">
        <f>J646</f>
        <v>0</v>
      </c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  <c r="AA701" s="49"/>
      <c r="AB701" s="49"/>
      <c r="AC701" s="49"/>
      <c r="AD701" s="49"/>
    </row>
    <row r="702" spans="1:95" s="191" customFormat="1" x14ac:dyDescent="0.2">
      <c r="A702" s="552"/>
      <c r="B702" s="456" t="s">
        <v>27</v>
      </c>
      <c r="C702" s="129">
        <f t="shared" ref="C702:J702" si="175">C701*C660</f>
        <v>0</v>
      </c>
      <c r="D702" s="129">
        <f t="shared" si="175"/>
        <v>0</v>
      </c>
      <c r="E702" s="129">
        <f t="shared" si="175"/>
        <v>0</v>
      </c>
      <c r="F702" s="129">
        <f t="shared" si="175"/>
        <v>0</v>
      </c>
      <c r="G702" s="129">
        <f t="shared" si="175"/>
        <v>0</v>
      </c>
      <c r="H702" s="129">
        <f t="shared" si="175"/>
        <v>0</v>
      </c>
      <c r="I702" s="129">
        <f t="shared" si="175"/>
        <v>0</v>
      </c>
      <c r="J702" s="129">
        <f t="shared" si="175"/>
        <v>0</v>
      </c>
      <c r="K702" s="129"/>
      <c r="L702" s="129"/>
      <c r="M702" s="129"/>
      <c r="N702" s="129"/>
      <c r="O702" s="129"/>
      <c r="P702" s="129"/>
      <c r="Q702" s="129"/>
      <c r="R702" s="129"/>
      <c r="S702" s="129"/>
      <c r="T702" s="129"/>
      <c r="U702" s="129"/>
      <c r="V702" s="129"/>
      <c r="W702" s="129"/>
      <c r="X702" s="129"/>
      <c r="Y702" s="129"/>
      <c r="Z702" s="129"/>
      <c r="AA702" s="129"/>
      <c r="AB702" s="129"/>
      <c r="AC702" s="129"/>
      <c r="AD702" s="129"/>
    </row>
    <row r="703" spans="1:95" s="43" customFormat="1" x14ac:dyDescent="0.2">
      <c r="A703" s="552"/>
      <c r="B703" s="456" t="s">
        <v>4</v>
      </c>
      <c r="C703" s="93"/>
      <c r="D703" s="93"/>
      <c r="E703" s="93"/>
      <c r="F703" s="93"/>
      <c r="G703" s="93"/>
      <c r="H703" s="93"/>
      <c r="I703" s="93"/>
      <c r="J703" s="93"/>
      <c r="K703" s="93"/>
      <c r="L703" s="93"/>
      <c r="M703" s="93"/>
      <c r="N703" s="93"/>
      <c r="O703" s="93"/>
      <c r="P703" s="93"/>
      <c r="Q703" s="93"/>
      <c r="R703" s="93"/>
      <c r="S703" s="93"/>
      <c r="T703" s="93"/>
      <c r="U703" s="93"/>
      <c r="V703" s="93"/>
      <c r="W703" s="93"/>
      <c r="X703" s="93"/>
      <c r="Y703" s="93"/>
      <c r="Z703" s="93"/>
      <c r="AA703" s="93"/>
      <c r="AB703" s="93"/>
      <c r="AC703" s="93"/>
      <c r="AD703" s="93"/>
    </row>
    <row r="704" spans="1:95" s="46" customFormat="1" ht="13.5" thickBot="1" x14ac:dyDescent="0.25">
      <c r="A704" s="552"/>
      <c r="B704" s="457" t="s">
        <v>34</v>
      </c>
      <c r="C704" s="94"/>
      <c r="D704" s="94"/>
      <c r="E704" s="94"/>
      <c r="F704" s="199"/>
      <c r="G704" s="94"/>
      <c r="H704" s="94"/>
      <c r="I704" s="94"/>
      <c r="J704" s="94"/>
      <c r="K704" s="199"/>
      <c r="L704" s="199"/>
      <c r="M704" s="199"/>
      <c r="N704" s="199"/>
      <c r="O704" s="199"/>
      <c r="P704" s="199"/>
      <c r="Q704" s="199"/>
      <c r="R704" s="199"/>
      <c r="S704" s="199"/>
      <c r="T704" s="94"/>
      <c r="U704" s="94"/>
      <c r="V704" s="94"/>
      <c r="W704" s="199"/>
      <c r="X704" s="199"/>
      <c r="Y704" s="199"/>
      <c r="Z704" s="199"/>
      <c r="AA704" s="199"/>
      <c r="AB704" s="199"/>
      <c r="AC704" s="199"/>
      <c r="AD704" s="199"/>
      <c r="AE704" s="43"/>
      <c r="AF704" s="43"/>
      <c r="AG704" s="43"/>
      <c r="AH704" s="43"/>
      <c r="AI704" s="43"/>
      <c r="AJ704" s="43"/>
      <c r="AK704" s="43"/>
      <c r="AL704" s="43"/>
      <c r="AM704" s="43"/>
      <c r="AN704" s="43"/>
      <c r="AO704" s="43"/>
      <c r="AP704" s="43"/>
      <c r="AQ704" s="43"/>
      <c r="AR704" s="43"/>
      <c r="AS704" s="43"/>
      <c r="AT704" s="43"/>
      <c r="AU704" s="43"/>
      <c r="AV704" s="43"/>
      <c r="AW704" s="43"/>
      <c r="AX704" s="43"/>
      <c r="AY704" s="43"/>
      <c r="AZ704" s="43"/>
      <c r="BA704" s="43"/>
      <c r="BB704" s="43"/>
      <c r="BC704" s="43"/>
      <c r="BD704" s="43"/>
      <c r="BE704" s="43"/>
      <c r="BF704" s="43"/>
      <c r="BG704" s="43"/>
      <c r="BH704" s="43"/>
      <c r="BI704" s="43"/>
      <c r="BJ704" s="43"/>
      <c r="BK704" s="43"/>
      <c r="BL704" s="43"/>
      <c r="BM704" s="43"/>
      <c r="BN704" s="43"/>
      <c r="BO704" s="43"/>
      <c r="BP704" s="43"/>
      <c r="BQ704" s="43"/>
      <c r="BR704" s="43"/>
      <c r="BS704" s="43"/>
      <c r="BT704" s="43"/>
      <c r="BU704" s="43"/>
      <c r="BV704" s="43"/>
      <c r="BW704" s="43"/>
      <c r="BX704" s="43"/>
      <c r="BY704" s="43"/>
      <c r="BZ704" s="43"/>
      <c r="CA704" s="43"/>
      <c r="CB704" s="43"/>
      <c r="CC704" s="43"/>
      <c r="CD704" s="43"/>
      <c r="CE704" s="43"/>
      <c r="CF704" s="43"/>
      <c r="CG704" s="43"/>
      <c r="CH704" s="43"/>
      <c r="CI704" s="43"/>
      <c r="CJ704" s="43"/>
      <c r="CK704" s="43"/>
      <c r="CL704" s="43"/>
      <c r="CM704" s="43"/>
      <c r="CN704" s="43"/>
      <c r="CO704" s="43"/>
      <c r="CP704" s="43"/>
      <c r="CQ704" s="43"/>
    </row>
    <row r="705" spans="1:95" s="48" customFormat="1" ht="13.5" thickBot="1" x14ac:dyDescent="0.25">
      <c r="A705" s="552"/>
      <c r="B705" s="458" t="s">
        <v>51</v>
      </c>
      <c r="C705" s="74"/>
      <c r="D705" s="74"/>
      <c r="E705" s="74"/>
      <c r="F705" s="74"/>
      <c r="G705" s="74"/>
      <c r="H705" s="74"/>
      <c r="I705" s="74"/>
      <c r="J705" s="74"/>
      <c r="K705" s="74"/>
      <c r="L705" s="74"/>
      <c r="M705" s="74"/>
      <c r="N705" s="74"/>
      <c r="O705" s="74"/>
      <c r="P705" s="74"/>
      <c r="Q705" s="74"/>
      <c r="R705" s="74"/>
      <c r="S705" s="74"/>
      <c r="T705" s="74"/>
      <c r="U705" s="74"/>
      <c r="V705" s="74"/>
      <c r="W705" s="74"/>
      <c r="X705" s="74"/>
      <c r="Y705" s="74"/>
      <c r="Z705" s="74"/>
      <c r="AA705" s="74"/>
      <c r="AB705" s="74"/>
      <c r="AC705" s="74"/>
      <c r="AD705" s="74"/>
    </row>
    <row r="706" spans="1:95" s="38" customFormat="1" ht="13.5" thickBot="1" x14ac:dyDescent="0.25">
      <c r="A706" s="552"/>
      <c r="B706" s="459" t="s">
        <v>59</v>
      </c>
      <c r="C706" s="37" t="e">
        <f t="shared" ref="C706:J706" si="176">C705/C660*100</f>
        <v>#DIV/0!</v>
      </c>
      <c r="D706" s="37" t="e">
        <f t="shared" si="176"/>
        <v>#DIV/0!</v>
      </c>
      <c r="E706" s="37" t="e">
        <f t="shared" si="176"/>
        <v>#DIV/0!</v>
      </c>
      <c r="F706" s="37" t="e">
        <f t="shared" si="176"/>
        <v>#DIV/0!</v>
      </c>
      <c r="G706" s="37" t="e">
        <f t="shared" si="176"/>
        <v>#DIV/0!</v>
      </c>
      <c r="H706" s="37" t="e">
        <f t="shared" si="176"/>
        <v>#DIV/0!</v>
      </c>
      <c r="I706" s="37" t="e">
        <f t="shared" si="176"/>
        <v>#DIV/0!</v>
      </c>
      <c r="J706" s="91" t="e">
        <f t="shared" si="176"/>
        <v>#DIV/0!</v>
      </c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91"/>
      <c r="W706" s="37"/>
      <c r="X706" s="37"/>
      <c r="Y706" s="37"/>
      <c r="Z706" s="37"/>
      <c r="AA706" s="37"/>
      <c r="AB706" s="37"/>
      <c r="AC706" s="37"/>
      <c r="AD706" s="37"/>
      <c r="AE706" s="399"/>
      <c r="AF706" s="399"/>
      <c r="AG706" s="399"/>
      <c r="AH706" s="399"/>
      <c r="AI706" s="399"/>
      <c r="AJ706" s="399"/>
      <c r="AK706" s="399"/>
      <c r="AL706" s="399"/>
      <c r="AM706" s="399"/>
      <c r="AN706" s="399"/>
      <c r="AO706" s="399"/>
      <c r="AP706" s="399"/>
      <c r="AQ706" s="399"/>
      <c r="AR706" s="399"/>
      <c r="AS706" s="399"/>
      <c r="AT706" s="399"/>
      <c r="AU706" s="399"/>
      <c r="AV706" s="399"/>
      <c r="AW706" s="399"/>
      <c r="AX706" s="399"/>
      <c r="AY706" s="399"/>
      <c r="AZ706" s="399"/>
      <c r="BA706" s="399"/>
      <c r="BB706" s="399"/>
      <c r="BC706" s="399"/>
      <c r="BD706" s="399"/>
      <c r="BE706" s="399"/>
      <c r="BF706" s="399"/>
      <c r="BG706" s="399"/>
      <c r="BH706" s="399"/>
      <c r="BI706" s="399"/>
      <c r="BJ706" s="399"/>
      <c r="BK706" s="399"/>
      <c r="BL706" s="399"/>
      <c r="BM706" s="399"/>
      <c r="BN706" s="399"/>
      <c r="BO706" s="399"/>
      <c r="BP706" s="399"/>
      <c r="BQ706" s="399"/>
      <c r="BR706" s="399"/>
      <c r="BS706" s="399"/>
      <c r="BT706" s="399"/>
      <c r="BU706" s="399"/>
      <c r="BV706" s="399"/>
      <c r="BW706" s="399"/>
      <c r="BX706" s="399"/>
      <c r="BY706" s="399"/>
      <c r="BZ706" s="399"/>
      <c r="CA706" s="399"/>
      <c r="CB706" s="399"/>
      <c r="CC706" s="399"/>
      <c r="CD706" s="399"/>
      <c r="CE706" s="399"/>
      <c r="CF706" s="399"/>
      <c r="CG706" s="399"/>
      <c r="CH706" s="399"/>
      <c r="CI706" s="399"/>
      <c r="CJ706" s="399"/>
      <c r="CK706" s="399"/>
      <c r="CL706" s="399"/>
      <c r="CM706" s="399"/>
      <c r="CN706" s="399"/>
      <c r="CO706" s="399"/>
      <c r="CP706" s="399"/>
      <c r="CQ706" s="399"/>
    </row>
    <row r="707" spans="1:95" s="423" customFormat="1" ht="13.5" thickBot="1" x14ac:dyDescent="0.25">
      <c r="A707" s="552"/>
      <c r="B707" s="421" t="s">
        <v>71</v>
      </c>
      <c r="C707" s="422">
        <f t="shared" ref="C707:J707" si="177">SUM(C673,C675,C679,C677,C685,C687,C689,C691,C693,C695,C698,C700,C702,C703,C704)-C705</f>
        <v>0</v>
      </c>
      <c r="D707" s="422">
        <f t="shared" si="177"/>
        <v>0</v>
      </c>
      <c r="E707" s="422">
        <f t="shared" si="177"/>
        <v>0</v>
      </c>
      <c r="F707" s="422" t="e">
        <f t="shared" si="177"/>
        <v>#REF!</v>
      </c>
      <c r="G707" s="422" t="e">
        <f t="shared" si="177"/>
        <v>#REF!</v>
      </c>
      <c r="H707" s="422">
        <f t="shared" si="177"/>
        <v>0</v>
      </c>
      <c r="I707" s="422">
        <f t="shared" si="177"/>
        <v>0</v>
      </c>
      <c r="J707" s="422">
        <f t="shared" si="177"/>
        <v>0</v>
      </c>
      <c r="K707" s="422"/>
      <c r="L707" s="422"/>
      <c r="M707" s="422"/>
      <c r="N707" s="422"/>
      <c r="O707" s="422"/>
      <c r="P707" s="422"/>
      <c r="Q707" s="422"/>
      <c r="R707" s="422"/>
      <c r="S707" s="422"/>
      <c r="T707" s="422"/>
      <c r="U707" s="422"/>
      <c r="V707" s="422"/>
      <c r="W707" s="422"/>
      <c r="X707" s="422"/>
      <c r="Y707" s="422"/>
      <c r="Z707" s="422"/>
      <c r="AA707" s="422"/>
      <c r="AB707" s="422"/>
      <c r="AC707" s="422"/>
      <c r="AD707" s="422"/>
      <c r="AE707" s="103"/>
      <c r="AF707" s="103"/>
      <c r="AG707" s="103"/>
      <c r="AH707" s="103"/>
      <c r="AI707" s="103"/>
      <c r="AJ707" s="103"/>
      <c r="AK707" s="103"/>
      <c r="AL707" s="103"/>
      <c r="AM707" s="103"/>
      <c r="AN707" s="103"/>
      <c r="AO707" s="103"/>
      <c r="AP707" s="103"/>
      <c r="AQ707" s="103"/>
      <c r="AR707" s="103"/>
      <c r="AS707" s="103"/>
      <c r="AT707" s="103"/>
      <c r="AU707" s="103"/>
      <c r="AV707" s="103"/>
      <c r="AW707" s="103"/>
      <c r="AX707" s="103"/>
      <c r="AY707" s="103"/>
      <c r="AZ707" s="103"/>
      <c r="BA707" s="103"/>
      <c r="BB707" s="103"/>
      <c r="BC707" s="103"/>
      <c r="BD707" s="103"/>
      <c r="BE707" s="103"/>
      <c r="BF707" s="103"/>
      <c r="BG707" s="103"/>
      <c r="BH707" s="103"/>
      <c r="BI707" s="103"/>
      <c r="BJ707" s="103"/>
      <c r="BK707" s="103"/>
      <c r="BL707" s="103"/>
      <c r="BM707" s="103"/>
      <c r="BN707" s="103"/>
      <c r="BO707" s="103"/>
      <c r="BP707" s="103"/>
      <c r="BQ707" s="103"/>
      <c r="BR707" s="103"/>
      <c r="BS707" s="103"/>
      <c r="BT707" s="103"/>
      <c r="BU707" s="103"/>
      <c r="BV707" s="103"/>
      <c r="BW707" s="103"/>
      <c r="BX707" s="103"/>
      <c r="BY707" s="103"/>
      <c r="BZ707" s="103"/>
      <c r="CA707" s="103"/>
      <c r="CB707" s="103"/>
      <c r="CC707" s="103"/>
      <c r="CD707" s="103"/>
      <c r="CE707" s="103"/>
      <c r="CF707" s="103"/>
      <c r="CG707" s="103"/>
      <c r="CH707" s="103"/>
      <c r="CI707" s="103"/>
      <c r="CJ707" s="103"/>
      <c r="CK707" s="103"/>
      <c r="CL707" s="103"/>
      <c r="CM707" s="103"/>
      <c r="CN707" s="103"/>
      <c r="CO707" s="103"/>
      <c r="CP707" s="103"/>
      <c r="CQ707" s="103"/>
    </row>
    <row r="708" spans="1:95" s="426" customFormat="1" ht="13.5" thickBot="1" x14ac:dyDescent="0.25">
      <c r="A708" s="553"/>
      <c r="B708" s="424" t="s">
        <v>72</v>
      </c>
      <c r="C708" s="425" t="e">
        <f t="shared" ref="C708" si="178">C707/C705</f>
        <v>#DIV/0!</v>
      </c>
      <c r="D708" s="425" t="e">
        <f t="shared" ref="D708" si="179">D707/D705</f>
        <v>#DIV/0!</v>
      </c>
      <c r="E708" s="425" t="e">
        <f t="shared" ref="E708" si="180">E707/E705</f>
        <v>#DIV/0!</v>
      </c>
      <c r="F708" s="425" t="e">
        <f t="shared" ref="F708" si="181">F707/F705</f>
        <v>#REF!</v>
      </c>
      <c r="G708" s="425" t="e">
        <f t="shared" ref="G708" si="182">G707/G705</f>
        <v>#REF!</v>
      </c>
      <c r="H708" s="425" t="e">
        <f t="shared" ref="H708" si="183">H707/H705</f>
        <v>#DIV/0!</v>
      </c>
      <c r="I708" s="425" t="e">
        <f t="shared" ref="I708" si="184">I707/I705</f>
        <v>#DIV/0!</v>
      </c>
      <c r="J708" s="425" t="e">
        <f>J707/J705</f>
        <v>#DIV/0!</v>
      </c>
      <c r="K708" s="425"/>
      <c r="L708" s="425"/>
      <c r="M708" s="425"/>
      <c r="N708" s="425"/>
      <c r="O708" s="425"/>
      <c r="P708" s="425"/>
      <c r="Q708" s="425"/>
      <c r="R708" s="425"/>
      <c r="S708" s="425"/>
      <c r="T708" s="425"/>
      <c r="U708" s="425"/>
      <c r="V708" s="425"/>
      <c r="W708" s="425"/>
      <c r="X708" s="425"/>
      <c r="Y708" s="425"/>
      <c r="Z708" s="425"/>
      <c r="AA708" s="425"/>
      <c r="AB708" s="425"/>
      <c r="AC708" s="425"/>
      <c r="AD708" s="425"/>
      <c r="AE708" s="400"/>
      <c r="AF708" s="400"/>
      <c r="AG708" s="400"/>
      <c r="AH708" s="400"/>
      <c r="AI708" s="400"/>
      <c r="AJ708" s="400"/>
      <c r="AK708" s="400"/>
      <c r="AL708" s="400"/>
      <c r="AM708" s="400"/>
      <c r="AN708" s="400"/>
      <c r="AO708" s="400"/>
      <c r="AP708" s="400"/>
      <c r="AQ708" s="400"/>
      <c r="AR708" s="400"/>
      <c r="AS708" s="400"/>
      <c r="AT708" s="400"/>
      <c r="AU708" s="400"/>
      <c r="AV708" s="400"/>
      <c r="AW708" s="400"/>
      <c r="AX708" s="400"/>
      <c r="AY708" s="400"/>
      <c r="AZ708" s="400"/>
      <c r="BA708" s="400"/>
      <c r="BB708" s="400"/>
      <c r="BC708" s="400"/>
      <c r="BD708" s="400"/>
      <c r="BE708" s="400"/>
      <c r="BF708" s="400"/>
      <c r="BG708" s="400"/>
      <c r="BH708" s="400"/>
      <c r="BI708" s="400"/>
      <c r="BJ708" s="400"/>
      <c r="BK708" s="400"/>
      <c r="BL708" s="400"/>
      <c r="BM708" s="400"/>
      <c r="BN708" s="400"/>
      <c r="BO708" s="400"/>
      <c r="BP708" s="400"/>
      <c r="BQ708" s="400"/>
      <c r="BR708" s="400"/>
      <c r="BS708" s="400"/>
      <c r="BT708" s="400"/>
      <c r="BU708" s="400"/>
      <c r="BV708" s="400"/>
      <c r="BW708" s="400"/>
      <c r="BX708" s="400"/>
      <c r="BY708" s="400"/>
      <c r="BZ708" s="400"/>
      <c r="CA708" s="400"/>
      <c r="CB708" s="400"/>
      <c r="CC708" s="400"/>
      <c r="CD708" s="400"/>
      <c r="CE708" s="400"/>
      <c r="CF708" s="400"/>
      <c r="CG708" s="400"/>
      <c r="CH708" s="400"/>
      <c r="CI708" s="400"/>
      <c r="CJ708" s="400"/>
      <c r="CK708" s="400"/>
      <c r="CL708" s="400"/>
      <c r="CM708" s="400"/>
      <c r="CN708" s="400"/>
      <c r="CO708" s="400"/>
      <c r="CP708" s="400"/>
      <c r="CQ708" s="400"/>
    </row>
    <row r="709" spans="1:95" s="65" customFormat="1" x14ac:dyDescent="0.2">
      <c r="B709" s="491"/>
    </row>
    <row r="710" spans="1:95" s="64" customFormat="1" ht="13.5" thickBot="1" x14ac:dyDescent="0.25">
      <c r="B710" s="490" t="s">
        <v>179</v>
      </c>
      <c r="AE710" s="65"/>
      <c r="AF710" s="65"/>
      <c r="AG710" s="65"/>
      <c r="AH710" s="65"/>
      <c r="AI710" s="65"/>
      <c r="AJ710" s="65"/>
      <c r="AK710" s="65"/>
      <c r="AL710" s="65"/>
      <c r="AM710" s="65"/>
      <c r="AN710" s="65"/>
      <c r="AO710" s="65"/>
      <c r="AP710" s="65"/>
      <c r="AQ710" s="65"/>
      <c r="AR710" s="65"/>
      <c r="AS710" s="65"/>
      <c r="AT710" s="65"/>
      <c r="AU710" s="65"/>
      <c r="AV710" s="65"/>
      <c r="AW710" s="65"/>
      <c r="AX710" s="65"/>
      <c r="AY710" s="65"/>
      <c r="AZ710" s="65"/>
      <c r="BA710" s="65"/>
      <c r="BB710" s="65"/>
      <c r="BC710" s="65"/>
      <c r="BD710" s="65"/>
      <c r="BE710" s="65"/>
      <c r="BF710" s="65"/>
      <c r="BG710" s="65"/>
      <c r="BH710" s="65"/>
      <c r="BI710" s="65"/>
      <c r="BJ710" s="65"/>
      <c r="BK710" s="65"/>
      <c r="BL710" s="65"/>
      <c r="BM710" s="65"/>
      <c r="BN710" s="65"/>
      <c r="BO710" s="65"/>
      <c r="BP710" s="65"/>
      <c r="BQ710" s="65"/>
      <c r="BR710" s="65"/>
      <c r="BS710" s="65"/>
      <c r="BT710" s="65"/>
      <c r="BU710" s="65"/>
      <c r="BV710" s="65"/>
      <c r="BW710" s="65"/>
      <c r="BX710" s="65"/>
      <c r="BY710" s="65"/>
      <c r="BZ710" s="65"/>
      <c r="CA710" s="65"/>
      <c r="CB710" s="65"/>
      <c r="CC710" s="65"/>
      <c r="CD710" s="65"/>
      <c r="CE710" s="65"/>
      <c r="CF710" s="65"/>
      <c r="CG710" s="65"/>
      <c r="CH710" s="65"/>
      <c r="CI710" s="65"/>
      <c r="CJ710" s="65"/>
      <c r="CK710" s="65"/>
      <c r="CL710" s="65"/>
      <c r="CM710" s="65"/>
      <c r="CN710" s="65"/>
      <c r="CO710" s="65"/>
      <c r="CP710" s="65"/>
      <c r="CQ710" s="65"/>
    </row>
    <row r="711" spans="1:95" s="68" customFormat="1" ht="13.5" customHeight="1" x14ac:dyDescent="0.2">
      <c r="A711" s="545" t="s">
        <v>149</v>
      </c>
      <c r="B711" s="460" t="s">
        <v>56</v>
      </c>
      <c r="AE711" s="127"/>
      <c r="AF711" s="127"/>
      <c r="AG711" s="127"/>
      <c r="AH711" s="127"/>
      <c r="AI711" s="127"/>
      <c r="AJ711" s="127"/>
      <c r="AK711" s="127"/>
      <c r="AL711" s="127"/>
      <c r="AM711" s="127"/>
      <c r="AN711" s="127"/>
      <c r="AO711" s="127"/>
      <c r="AP711" s="127"/>
      <c r="AQ711" s="127"/>
      <c r="AR711" s="127"/>
      <c r="AS711" s="127"/>
      <c r="AT711" s="127"/>
      <c r="AU711" s="127"/>
      <c r="AV711" s="127"/>
      <c r="AW711" s="127"/>
      <c r="AX711" s="127"/>
      <c r="AY711" s="127"/>
      <c r="AZ711" s="127"/>
      <c r="BA711" s="127"/>
      <c r="BB711" s="127"/>
      <c r="BC711" s="127"/>
      <c r="BD711" s="127"/>
      <c r="BE711" s="127"/>
      <c r="BF711" s="127"/>
      <c r="BG711" s="127"/>
      <c r="BH711" s="127"/>
      <c r="BI711" s="127"/>
      <c r="BJ711" s="127"/>
      <c r="BK711" s="127"/>
      <c r="BL711" s="127"/>
      <c r="BM711" s="127"/>
      <c r="BN711" s="127"/>
      <c r="BO711" s="127"/>
      <c r="BP711" s="127"/>
      <c r="BQ711" s="127"/>
      <c r="BR711" s="127"/>
      <c r="BS711" s="127"/>
      <c r="BT711" s="127"/>
      <c r="BU711" s="127"/>
      <c r="BV711" s="127"/>
      <c r="BW711" s="127"/>
      <c r="BX711" s="127"/>
      <c r="BY711" s="127"/>
      <c r="BZ711" s="127"/>
      <c r="CA711" s="127"/>
      <c r="CB711" s="127"/>
      <c r="CC711" s="127"/>
      <c r="CD711" s="127"/>
      <c r="CE711" s="127"/>
      <c r="CF711" s="127"/>
      <c r="CG711" s="127"/>
      <c r="CH711" s="127"/>
      <c r="CI711" s="127"/>
      <c r="CJ711" s="127"/>
      <c r="CK711" s="127"/>
      <c r="CL711" s="127"/>
      <c r="CM711" s="127"/>
      <c r="CN711" s="127"/>
      <c r="CO711" s="127"/>
      <c r="CP711" s="127"/>
      <c r="CQ711" s="127"/>
    </row>
    <row r="712" spans="1:95" s="76" customFormat="1" x14ac:dyDescent="0.2">
      <c r="A712" s="546"/>
      <c r="B712" s="428" t="s">
        <v>55</v>
      </c>
      <c r="C712" s="128"/>
      <c r="D712" s="128"/>
      <c r="E712" s="128"/>
      <c r="F712" s="128"/>
      <c r="G712" s="128"/>
      <c r="H712" s="128"/>
      <c r="I712" s="128"/>
      <c r="J712" s="128"/>
      <c r="K712" s="128"/>
      <c r="L712" s="128"/>
      <c r="M712" s="128"/>
      <c r="N712" s="128"/>
      <c r="O712" s="128"/>
      <c r="P712" s="128"/>
      <c r="Q712" s="128"/>
      <c r="R712" s="128"/>
      <c r="S712" s="128"/>
      <c r="T712" s="128"/>
      <c r="U712" s="128"/>
      <c r="V712" s="128"/>
      <c r="W712" s="128"/>
      <c r="X712" s="128"/>
      <c r="Y712" s="128"/>
      <c r="Z712" s="128"/>
      <c r="AA712" s="128"/>
      <c r="AB712" s="128"/>
      <c r="AC712" s="128"/>
      <c r="AD712" s="128"/>
      <c r="AE712" s="127"/>
      <c r="AF712" s="127"/>
      <c r="AG712" s="127"/>
      <c r="AH712" s="127"/>
      <c r="AI712" s="127"/>
      <c r="AJ712" s="127"/>
      <c r="AK712" s="127"/>
      <c r="AL712" s="127"/>
      <c r="AM712" s="127"/>
      <c r="AN712" s="127"/>
      <c r="AO712" s="127"/>
      <c r="AP712" s="127"/>
      <c r="AQ712" s="127"/>
      <c r="AR712" s="127"/>
      <c r="AS712" s="127"/>
      <c r="AT712" s="127"/>
      <c r="AU712" s="127"/>
      <c r="AV712" s="127"/>
      <c r="AW712" s="127"/>
      <c r="AX712" s="127"/>
      <c r="AY712" s="127"/>
      <c r="AZ712" s="127"/>
      <c r="BA712" s="127"/>
      <c r="BB712" s="127"/>
      <c r="BC712" s="127"/>
      <c r="BD712" s="127"/>
      <c r="BE712" s="127"/>
      <c r="BF712" s="127"/>
      <c r="BG712" s="127"/>
      <c r="BH712" s="127"/>
      <c r="BI712" s="127"/>
      <c r="BJ712" s="127"/>
      <c r="BK712" s="127"/>
      <c r="BL712" s="127"/>
      <c r="BM712" s="127"/>
      <c r="BN712" s="127"/>
      <c r="BO712" s="127"/>
      <c r="BP712" s="127"/>
      <c r="BQ712" s="127"/>
      <c r="BR712" s="127"/>
      <c r="BS712" s="127"/>
      <c r="BT712" s="127"/>
      <c r="BU712" s="127"/>
      <c r="BV712" s="127"/>
      <c r="BW712" s="127"/>
      <c r="BX712" s="127"/>
      <c r="BY712" s="127"/>
      <c r="BZ712" s="127"/>
      <c r="CA712" s="127"/>
      <c r="CB712" s="127"/>
      <c r="CC712" s="127"/>
      <c r="CD712" s="127"/>
      <c r="CE712" s="127"/>
      <c r="CF712" s="127"/>
      <c r="CG712" s="127"/>
      <c r="CH712" s="127"/>
      <c r="CI712" s="127"/>
      <c r="CJ712" s="127"/>
      <c r="CK712" s="127"/>
      <c r="CL712" s="127"/>
      <c r="CM712" s="127"/>
      <c r="CN712" s="127"/>
      <c r="CO712" s="127"/>
      <c r="CP712" s="127"/>
      <c r="CQ712" s="127"/>
    </row>
    <row r="713" spans="1:95" s="77" customFormat="1" ht="12.75" customHeight="1" x14ac:dyDescent="0.2">
      <c r="A713" s="546"/>
      <c r="B713" s="429" t="s">
        <v>14</v>
      </c>
      <c r="C713" s="80"/>
      <c r="D713" s="80"/>
      <c r="E713" s="80"/>
      <c r="F713" s="80"/>
      <c r="G713" s="80"/>
      <c r="H713" s="80"/>
      <c r="I713" s="240"/>
      <c r="J713" s="24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240"/>
      <c r="V713" s="240"/>
      <c r="W713" s="80"/>
      <c r="X713" s="80"/>
      <c r="Y713" s="80"/>
      <c r="Z713" s="80"/>
      <c r="AA713" s="80"/>
      <c r="AB713" s="80"/>
      <c r="AC713" s="80"/>
      <c r="AD713" s="80"/>
      <c r="AE713" s="126"/>
      <c r="AF713" s="126"/>
      <c r="AG713" s="126"/>
      <c r="AH713" s="126"/>
      <c r="AI713" s="126"/>
      <c r="AJ713" s="126"/>
      <c r="AK713" s="126"/>
      <c r="AL713" s="126"/>
      <c r="AM713" s="126"/>
      <c r="AN713" s="126"/>
      <c r="AO713" s="126"/>
      <c r="AP713" s="126"/>
      <c r="AQ713" s="126"/>
      <c r="AR713" s="126"/>
      <c r="AS713" s="126"/>
      <c r="AT713" s="126"/>
      <c r="AU713" s="126"/>
      <c r="AV713" s="126"/>
      <c r="AW713" s="126"/>
      <c r="AX713" s="126"/>
      <c r="AY713" s="126"/>
      <c r="AZ713" s="126"/>
      <c r="BA713" s="126"/>
      <c r="BB713" s="126"/>
      <c r="BC713" s="126"/>
      <c r="BD713" s="126"/>
      <c r="BE713" s="126"/>
      <c r="BF713" s="126"/>
      <c r="BG713" s="126"/>
      <c r="BH713" s="126"/>
      <c r="BI713" s="126"/>
      <c r="BJ713" s="126"/>
      <c r="BK713" s="126"/>
      <c r="BL713" s="126"/>
      <c r="BM713" s="126"/>
      <c r="BN713" s="126"/>
      <c r="BO713" s="126"/>
      <c r="BP713" s="126"/>
      <c r="BQ713" s="126"/>
      <c r="BR713" s="126"/>
      <c r="BS713" s="126"/>
      <c r="BT713" s="126"/>
      <c r="BU713" s="126"/>
      <c r="BV713" s="126"/>
      <c r="BW713" s="126"/>
      <c r="BX713" s="126"/>
      <c r="BY713" s="126"/>
      <c r="BZ713" s="126"/>
      <c r="CA713" s="126"/>
      <c r="CB713" s="126"/>
      <c r="CC713" s="126"/>
      <c r="CD713" s="126"/>
      <c r="CE713" s="126"/>
      <c r="CF713" s="126"/>
      <c r="CG713" s="126"/>
      <c r="CH713" s="126"/>
      <c r="CI713" s="126"/>
      <c r="CJ713" s="126"/>
      <c r="CK713" s="126"/>
      <c r="CL713" s="126"/>
      <c r="CM713" s="126"/>
      <c r="CN713" s="126"/>
      <c r="CO713" s="126"/>
      <c r="CP713" s="126"/>
      <c r="CQ713" s="126"/>
    </row>
    <row r="714" spans="1:95" s="126" customFormat="1" x14ac:dyDescent="0.2">
      <c r="A714" s="546"/>
      <c r="B714" s="430" t="s">
        <v>15</v>
      </c>
      <c r="C714" s="240"/>
      <c r="D714" s="240"/>
      <c r="E714" s="240"/>
      <c r="F714" s="240"/>
      <c r="G714" s="240"/>
      <c r="H714" s="240"/>
      <c r="I714" s="240"/>
      <c r="J714" s="240"/>
      <c r="K714" s="240"/>
      <c r="L714" s="240"/>
      <c r="M714" s="240"/>
      <c r="N714" s="240"/>
      <c r="O714" s="240"/>
      <c r="P714" s="240"/>
      <c r="Q714" s="240"/>
      <c r="R714" s="240"/>
      <c r="S714" s="240"/>
      <c r="T714" s="240"/>
      <c r="U714" s="240"/>
      <c r="V714" s="240"/>
      <c r="W714" s="240"/>
      <c r="X714" s="240"/>
      <c r="Y714" s="240"/>
      <c r="Z714" s="240"/>
      <c r="AA714" s="240"/>
      <c r="AB714" s="240"/>
      <c r="AC714" s="240"/>
      <c r="AD714" s="240"/>
    </row>
    <row r="715" spans="1:95" s="243" customFormat="1" ht="12.75" customHeight="1" x14ac:dyDescent="0.2">
      <c r="A715" s="546"/>
      <c r="B715" s="431" t="s">
        <v>16</v>
      </c>
      <c r="C715" s="239"/>
      <c r="D715" s="239"/>
      <c r="E715" s="239"/>
      <c r="F715" s="239"/>
      <c r="G715" s="239"/>
      <c r="H715" s="239"/>
      <c r="I715" s="239"/>
      <c r="J715" s="239"/>
      <c r="K715" s="239"/>
      <c r="L715" s="239"/>
      <c r="M715" s="239"/>
      <c r="N715" s="239"/>
      <c r="O715" s="239"/>
      <c r="P715" s="239"/>
      <c r="Q715" s="239"/>
      <c r="R715" s="239"/>
      <c r="S715" s="239"/>
      <c r="T715" s="239"/>
      <c r="U715" s="239"/>
      <c r="V715" s="239"/>
      <c r="W715" s="239"/>
      <c r="X715" s="239"/>
      <c r="Y715" s="239"/>
      <c r="Z715" s="239"/>
      <c r="AA715" s="239"/>
      <c r="AB715" s="239"/>
      <c r="AC715" s="239"/>
      <c r="AD715" s="239"/>
      <c r="AE715" s="126"/>
      <c r="AF715" s="126"/>
      <c r="AG715" s="126"/>
      <c r="AH715" s="126"/>
      <c r="AI715" s="126"/>
      <c r="AJ715" s="126"/>
      <c r="AK715" s="126"/>
      <c r="AL715" s="126"/>
      <c r="AM715" s="126"/>
      <c r="AN715" s="126"/>
      <c r="AO715" s="126"/>
      <c r="AP715" s="126"/>
      <c r="AQ715" s="126"/>
      <c r="AR715" s="126"/>
      <c r="AS715" s="126"/>
      <c r="AT715" s="126"/>
      <c r="AU715" s="126"/>
      <c r="AV715" s="126"/>
      <c r="AW715" s="126"/>
      <c r="AX715" s="126"/>
      <c r="AY715" s="126"/>
      <c r="AZ715" s="126"/>
      <c r="BA715" s="126"/>
      <c r="BB715" s="126"/>
      <c r="BC715" s="126"/>
      <c r="BD715" s="126"/>
      <c r="BE715" s="126"/>
      <c r="BF715" s="126"/>
      <c r="BG715" s="126"/>
      <c r="BH715" s="126"/>
      <c r="BI715" s="126"/>
      <c r="BJ715" s="126"/>
      <c r="BK715" s="126"/>
      <c r="BL715" s="126"/>
      <c r="BM715" s="126"/>
      <c r="BN715" s="126"/>
      <c r="BO715" s="126"/>
      <c r="BP715" s="126"/>
      <c r="BQ715" s="126"/>
      <c r="BR715" s="126"/>
      <c r="BS715" s="126"/>
      <c r="BT715" s="126"/>
      <c r="BU715" s="126"/>
      <c r="BV715" s="126"/>
      <c r="BW715" s="126"/>
      <c r="BX715" s="126"/>
      <c r="BY715" s="126"/>
      <c r="BZ715" s="126"/>
      <c r="CA715" s="126"/>
      <c r="CB715" s="126"/>
      <c r="CC715" s="126"/>
      <c r="CD715" s="126"/>
      <c r="CE715" s="126"/>
      <c r="CF715" s="126"/>
      <c r="CG715" s="126"/>
      <c r="CH715" s="126"/>
      <c r="CI715" s="126"/>
      <c r="CJ715" s="126"/>
      <c r="CK715" s="126"/>
      <c r="CL715" s="126"/>
      <c r="CM715" s="126"/>
      <c r="CN715" s="126"/>
      <c r="CO715" s="126"/>
      <c r="CP715" s="126"/>
      <c r="CQ715" s="126"/>
    </row>
    <row r="716" spans="1:95" s="114" customFormat="1" x14ac:dyDescent="0.2">
      <c r="A716" s="546"/>
      <c r="B716" s="432" t="s">
        <v>17</v>
      </c>
      <c r="C716" s="113"/>
      <c r="D716" s="113"/>
      <c r="E716" s="113"/>
      <c r="F716" s="113"/>
      <c r="G716" s="113"/>
      <c r="H716" s="113"/>
      <c r="I716" s="113"/>
      <c r="J716" s="113"/>
      <c r="K716" s="113"/>
      <c r="L716" s="113"/>
      <c r="M716" s="113"/>
      <c r="N716" s="113"/>
      <c r="O716" s="113"/>
      <c r="P716" s="113"/>
      <c r="Q716" s="113"/>
      <c r="R716" s="113"/>
      <c r="S716" s="113"/>
      <c r="T716" s="113"/>
      <c r="U716" s="113"/>
      <c r="V716" s="113"/>
      <c r="W716" s="113"/>
      <c r="X716" s="113"/>
      <c r="Y716" s="113"/>
      <c r="Z716" s="113"/>
      <c r="AA716" s="113"/>
      <c r="AB716" s="113"/>
      <c r="AC716" s="113"/>
      <c r="AD716" s="113"/>
    </row>
    <row r="717" spans="1:95" s="83" customFormat="1" x14ac:dyDescent="0.2">
      <c r="A717" s="546"/>
      <c r="B717" s="433" t="s">
        <v>12</v>
      </c>
      <c r="C717" s="82"/>
      <c r="D717" s="82"/>
      <c r="E717" s="82"/>
      <c r="F717" s="82"/>
      <c r="G717" s="82"/>
      <c r="H717" s="82"/>
      <c r="I717" s="82"/>
      <c r="J717" s="82"/>
      <c r="K717" s="82"/>
      <c r="L717" s="82"/>
      <c r="M717" s="82"/>
      <c r="N717" s="82"/>
      <c r="O717" s="82"/>
      <c r="P717" s="82"/>
      <c r="Q717" s="82"/>
      <c r="R717" s="82"/>
      <c r="S717" s="82"/>
      <c r="T717" s="82"/>
      <c r="U717" s="82"/>
      <c r="V717" s="82"/>
      <c r="W717" s="82"/>
      <c r="X717" s="82"/>
      <c r="Y717" s="82"/>
      <c r="Z717" s="82"/>
      <c r="AA717" s="82"/>
      <c r="AB717" s="82"/>
      <c r="AC717" s="82"/>
      <c r="AD717" s="82"/>
      <c r="AE717" s="245"/>
      <c r="AF717" s="245"/>
      <c r="AG717" s="245"/>
      <c r="AH717" s="245"/>
      <c r="AI717" s="245"/>
      <c r="AJ717" s="245"/>
      <c r="AK717" s="245"/>
      <c r="AL717" s="245"/>
      <c r="AM717" s="245"/>
      <c r="AN717" s="245"/>
      <c r="AO717" s="245"/>
      <c r="AP717" s="245"/>
      <c r="AQ717" s="245"/>
      <c r="AR717" s="245"/>
      <c r="AS717" s="245"/>
      <c r="AT717" s="245"/>
      <c r="AU717" s="245"/>
      <c r="AV717" s="245"/>
      <c r="AW717" s="245"/>
      <c r="AX717" s="245"/>
      <c r="AY717" s="245"/>
      <c r="AZ717" s="245"/>
      <c r="BA717" s="245"/>
      <c r="BB717" s="245"/>
      <c r="BC717" s="245"/>
      <c r="BD717" s="245"/>
      <c r="BE717" s="245"/>
      <c r="BF717" s="245"/>
      <c r="BG717" s="245"/>
      <c r="BH717" s="245"/>
      <c r="BI717" s="245"/>
      <c r="BJ717" s="245"/>
      <c r="BK717" s="245"/>
      <c r="BL717" s="245"/>
      <c r="BM717" s="245"/>
      <c r="BN717" s="245"/>
      <c r="BO717" s="245"/>
      <c r="BP717" s="245"/>
      <c r="BQ717" s="245"/>
      <c r="BR717" s="245"/>
      <c r="BS717" s="245"/>
      <c r="BT717" s="245"/>
      <c r="BU717" s="245"/>
      <c r="BV717" s="245"/>
      <c r="BW717" s="245"/>
      <c r="BX717" s="245"/>
      <c r="BY717" s="245"/>
      <c r="BZ717" s="245"/>
      <c r="CA717" s="245"/>
      <c r="CB717" s="245"/>
      <c r="CC717" s="245"/>
      <c r="CD717" s="245"/>
      <c r="CE717" s="245"/>
      <c r="CF717" s="245"/>
      <c r="CG717" s="245"/>
      <c r="CH717" s="245"/>
      <c r="CI717" s="245"/>
      <c r="CJ717" s="245"/>
      <c r="CK717" s="245"/>
      <c r="CL717" s="245"/>
      <c r="CM717" s="245"/>
      <c r="CN717" s="245"/>
      <c r="CO717" s="245"/>
      <c r="CP717" s="245"/>
      <c r="CQ717" s="245"/>
    </row>
    <row r="718" spans="1:95" s="245" customFormat="1" x14ac:dyDescent="0.2">
      <c r="A718" s="546"/>
      <c r="B718" s="434" t="s">
        <v>6</v>
      </c>
      <c r="C718" s="95"/>
      <c r="D718" s="95"/>
      <c r="E718" s="95"/>
      <c r="F718" s="95"/>
      <c r="G718" s="95"/>
      <c r="H718" s="95"/>
      <c r="I718" s="95"/>
      <c r="J718" s="95"/>
      <c r="K718" s="95"/>
      <c r="L718" s="95"/>
      <c r="M718" s="95"/>
      <c r="N718" s="95"/>
      <c r="O718" s="95"/>
      <c r="P718" s="95"/>
      <c r="Q718" s="95"/>
      <c r="R718" s="95"/>
      <c r="S718" s="95"/>
      <c r="T718" s="95"/>
      <c r="U718" s="95"/>
      <c r="V718" s="95"/>
      <c r="W718" s="95"/>
      <c r="X718" s="95"/>
      <c r="Y718" s="95"/>
      <c r="Z718" s="95"/>
      <c r="AA718" s="95"/>
      <c r="AB718" s="95"/>
      <c r="AC718" s="95"/>
      <c r="AD718" s="95"/>
    </row>
    <row r="719" spans="1:95" s="245" customFormat="1" x14ac:dyDescent="0.2">
      <c r="A719" s="546"/>
      <c r="B719" s="435" t="s">
        <v>13</v>
      </c>
      <c r="C719" s="95"/>
      <c r="D719" s="95"/>
      <c r="E719" s="95"/>
      <c r="F719" s="95"/>
      <c r="G719" s="95"/>
      <c r="H719" s="16"/>
      <c r="I719" s="16"/>
      <c r="J719" s="16"/>
      <c r="K719" s="95"/>
      <c r="L719" s="95"/>
      <c r="M719" s="95"/>
      <c r="N719" s="95"/>
      <c r="O719" s="95"/>
      <c r="P719" s="95"/>
      <c r="Q719" s="95"/>
      <c r="R719" s="95"/>
      <c r="S719" s="95"/>
      <c r="T719" s="16"/>
      <c r="U719" s="16"/>
      <c r="V719" s="16"/>
      <c r="W719" s="95"/>
      <c r="X719" s="95"/>
      <c r="Y719" s="95"/>
      <c r="Z719" s="95"/>
      <c r="AA719" s="95"/>
      <c r="AB719" s="95"/>
      <c r="AC719" s="95"/>
      <c r="AD719" s="95"/>
    </row>
    <row r="720" spans="1:95" s="103" customFormat="1" ht="13.5" thickBot="1" x14ac:dyDescent="0.25">
      <c r="A720" s="546"/>
      <c r="B720" s="436" t="s">
        <v>18</v>
      </c>
      <c r="C720" s="104"/>
      <c r="D720" s="104"/>
      <c r="E720" s="104"/>
      <c r="F720" s="104"/>
      <c r="G720" s="104"/>
      <c r="H720" s="248"/>
      <c r="I720" s="248"/>
      <c r="J720" s="248"/>
      <c r="K720" s="104"/>
      <c r="L720" s="104"/>
      <c r="M720" s="104"/>
      <c r="N720" s="104"/>
      <c r="O720" s="104"/>
      <c r="P720" s="104"/>
      <c r="Q720" s="104"/>
      <c r="R720" s="104"/>
      <c r="S720" s="104"/>
      <c r="T720" s="248"/>
      <c r="U720" s="248"/>
      <c r="V720" s="248"/>
      <c r="W720" s="104"/>
      <c r="X720" s="104"/>
      <c r="Y720" s="104"/>
      <c r="Z720" s="104"/>
      <c r="AA720" s="104"/>
      <c r="AB720" s="104"/>
      <c r="AC720" s="104"/>
      <c r="AD720" s="104"/>
    </row>
    <row r="721" spans="1:95" s="28" customFormat="1" x14ac:dyDescent="0.2">
      <c r="A721" s="546"/>
      <c r="B721" s="437" t="s">
        <v>19</v>
      </c>
      <c r="C721" s="96"/>
      <c r="D721" s="96"/>
      <c r="E721" s="96"/>
      <c r="F721" s="96"/>
      <c r="G721" s="96"/>
      <c r="H721" s="96"/>
      <c r="I721" s="96"/>
      <c r="J721" s="96"/>
      <c r="K721" s="96"/>
      <c r="L721" s="96"/>
      <c r="M721" s="96"/>
      <c r="N721" s="96"/>
      <c r="O721" s="96"/>
      <c r="P721" s="96"/>
      <c r="Q721" s="96"/>
      <c r="R721" s="96"/>
      <c r="S721" s="96"/>
      <c r="T721" s="96"/>
      <c r="U721" s="96"/>
      <c r="V721" s="96"/>
      <c r="W721" s="96"/>
      <c r="X721" s="96"/>
      <c r="Y721" s="96"/>
      <c r="Z721" s="96"/>
      <c r="AA721" s="96"/>
      <c r="AB721" s="96"/>
      <c r="AC721" s="96"/>
      <c r="AD721" s="96"/>
      <c r="AE721" s="29"/>
      <c r="AF721" s="29"/>
      <c r="AG721" s="29"/>
      <c r="AH721" s="29"/>
      <c r="AI721" s="29"/>
      <c r="AJ721" s="29"/>
      <c r="AK721" s="29"/>
      <c r="AL721" s="29"/>
      <c r="AM721" s="29"/>
      <c r="AN721" s="29"/>
      <c r="AO721" s="29"/>
      <c r="AP721" s="29"/>
      <c r="AQ721" s="29"/>
      <c r="AR721" s="29"/>
      <c r="AS721" s="29"/>
      <c r="AT721" s="29"/>
      <c r="AU721" s="29"/>
      <c r="AV721" s="29"/>
      <c r="AW721" s="29"/>
      <c r="AX721" s="29"/>
      <c r="AY721" s="29"/>
      <c r="AZ721" s="29"/>
      <c r="BA721" s="29"/>
      <c r="BB721" s="29"/>
      <c r="BC721" s="29"/>
      <c r="BD721" s="29"/>
      <c r="BE721" s="29"/>
      <c r="BF721" s="29"/>
      <c r="BG721" s="29"/>
      <c r="BH721" s="29"/>
      <c r="BI721" s="29"/>
      <c r="BJ721" s="29"/>
      <c r="BK721" s="29"/>
      <c r="BL721" s="29"/>
      <c r="BM721" s="29"/>
      <c r="BN721" s="29"/>
      <c r="BO721" s="29"/>
      <c r="BP721" s="29"/>
      <c r="BQ721" s="29"/>
      <c r="BR721" s="29"/>
      <c r="BS721" s="29"/>
      <c r="BT721" s="29"/>
      <c r="BU721" s="29"/>
      <c r="BV721" s="29"/>
      <c r="BW721" s="29"/>
      <c r="BX721" s="29"/>
      <c r="BY721" s="29"/>
      <c r="BZ721" s="29"/>
      <c r="CA721" s="29"/>
      <c r="CB721" s="29"/>
      <c r="CC721" s="29"/>
      <c r="CD721" s="29"/>
      <c r="CE721" s="29"/>
      <c r="CF721" s="29"/>
      <c r="CG721" s="29"/>
      <c r="CH721" s="29"/>
      <c r="CI721" s="29"/>
      <c r="CJ721" s="29"/>
      <c r="CK721" s="29"/>
      <c r="CL721" s="29"/>
      <c r="CM721" s="29"/>
      <c r="CN721" s="29"/>
      <c r="CO721" s="29"/>
      <c r="CP721" s="29"/>
      <c r="CQ721" s="29"/>
    </row>
    <row r="722" spans="1:95" s="29" customFormat="1" x14ac:dyDescent="0.2">
      <c r="A722" s="546"/>
      <c r="B722" s="438" t="s">
        <v>20</v>
      </c>
      <c r="C722" s="92"/>
      <c r="D722" s="92"/>
      <c r="E722" s="92"/>
      <c r="F722" s="92"/>
      <c r="G722" s="92"/>
      <c r="H722" s="92"/>
      <c r="I722" s="92"/>
      <c r="J722" s="92"/>
      <c r="K722" s="92"/>
      <c r="L722" s="92"/>
      <c r="M722" s="92"/>
      <c r="N722" s="92"/>
      <c r="O722" s="92"/>
      <c r="P722" s="92"/>
      <c r="Q722" s="92"/>
      <c r="R722" s="92"/>
      <c r="S722" s="92"/>
      <c r="T722" s="92"/>
      <c r="U722" s="92"/>
      <c r="V722" s="92"/>
      <c r="W722" s="92"/>
      <c r="X722" s="92"/>
      <c r="Y722" s="92"/>
      <c r="Z722" s="92"/>
      <c r="AA722" s="92"/>
      <c r="AB722" s="92"/>
      <c r="AC722" s="92"/>
      <c r="AD722" s="92"/>
    </row>
    <row r="723" spans="1:95" s="29" customFormat="1" x14ac:dyDescent="0.2">
      <c r="A723" s="546"/>
      <c r="B723" s="439" t="s">
        <v>21</v>
      </c>
      <c r="C723" s="86"/>
      <c r="D723" s="86"/>
      <c r="E723" s="86"/>
      <c r="F723" s="86"/>
      <c r="G723" s="86"/>
      <c r="H723" s="86"/>
      <c r="I723" s="86"/>
      <c r="J723" s="86"/>
      <c r="K723" s="86"/>
      <c r="L723" s="86"/>
      <c r="M723" s="86"/>
      <c r="N723" s="86"/>
      <c r="O723" s="86"/>
      <c r="P723" s="86"/>
      <c r="Q723" s="86"/>
      <c r="R723" s="86"/>
      <c r="S723" s="86"/>
      <c r="T723" s="86"/>
      <c r="U723" s="86"/>
      <c r="V723" s="86"/>
      <c r="W723" s="86"/>
      <c r="X723" s="86"/>
      <c r="Y723" s="86"/>
      <c r="Z723" s="86"/>
      <c r="AA723" s="86"/>
      <c r="AB723" s="86"/>
      <c r="AC723" s="86"/>
      <c r="AD723" s="86"/>
    </row>
    <row r="724" spans="1:95" s="189" customFormat="1" ht="13.5" thickBot="1" x14ac:dyDescent="0.25">
      <c r="A724" s="546"/>
      <c r="B724" s="440" t="s">
        <v>28</v>
      </c>
      <c r="C724" s="187"/>
      <c r="D724" s="187"/>
      <c r="E724" s="187"/>
      <c r="F724" s="187"/>
      <c r="G724" s="187"/>
      <c r="H724" s="495"/>
      <c r="I724" s="495"/>
      <c r="J724" s="495"/>
      <c r="K724" s="187"/>
      <c r="L724" s="187"/>
      <c r="M724" s="187"/>
      <c r="N724" s="187"/>
      <c r="O724" s="187"/>
      <c r="P724" s="187"/>
      <c r="Q724" s="187"/>
      <c r="R724" s="187"/>
      <c r="S724" s="187"/>
      <c r="T724" s="495"/>
      <c r="U724" s="495"/>
      <c r="V724" s="495"/>
      <c r="W724" s="187"/>
      <c r="X724" s="187"/>
      <c r="Y724" s="187"/>
      <c r="Z724" s="187"/>
      <c r="AA724" s="187"/>
      <c r="AB724" s="187"/>
      <c r="AC724" s="187"/>
      <c r="AD724" s="187"/>
      <c r="AE724" s="330"/>
      <c r="AF724" s="330"/>
      <c r="AG724" s="330"/>
      <c r="AH724" s="330"/>
      <c r="AI724" s="330"/>
      <c r="AJ724" s="330"/>
      <c r="AK724" s="330"/>
      <c r="AL724" s="330"/>
      <c r="AM724" s="330"/>
      <c r="AN724" s="330"/>
      <c r="AO724" s="330"/>
      <c r="AP724" s="330"/>
      <c r="AQ724" s="330"/>
      <c r="AR724" s="330"/>
      <c r="AS724" s="330"/>
      <c r="AT724" s="330"/>
      <c r="AU724" s="330"/>
      <c r="AV724" s="330"/>
      <c r="AW724" s="330"/>
      <c r="AX724" s="330"/>
      <c r="AY724" s="330"/>
      <c r="AZ724" s="330"/>
      <c r="BA724" s="330"/>
      <c r="BB724" s="330"/>
      <c r="BC724" s="330"/>
      <c r="BD724" s="330"/>
      <c r="BE724" s="330"/>
      <c r="BF724" s="330"/>
      <c r="BG724" s="330"/>
      <c r="BH724" s="330"/>
      <c r="BI724" s="330"/>
      <c r="BJ724" s="330"/>
      <c r="BK724" s="330"/>
      <c r="BL724" s="330"/>
      <c r="BM724" s="330"/>
      <c r="BN724" s="330"/>
      <c r="BO724" s="489"/>
      <c r="BP724" s="489"/>
      <c r="BQ724" s="489"/>
      <c r="BR724" s="489"/>
      <c r="BS724" s="489"/>
      <c r="BT724" s="489"/>
      <c r="BU724" s="489"/>
      <c r="BV724" s="489"/>
      <c r="BW724" s="489"/>
      <c r="BX724" s="489"/>
      <c r="BY724" s="489"/>
      <c r="BZ724" s="489"/>
      <c r="CA724" s="489"/>
      <c r="CB724" s="489"/>
      <c r="CC724" s="489"/>
      <c r="CD724" s="489"/>
      <c r="CE724" s="489"/>
      <c r="CF724" s="489"/>
      <c r="CG724" s="489"/>
      <c r="CH724" s="489"/>
      <c r="CI724" s="489"/>
      <c r="CJ724" s="489"/>
      <c r="CK724" s="489"/>
      <c r="CL724" s="489"/>
      <c r="CM724" s="489"/>
      <c r="CN724" s="489"/>
      <c r="CO724" s="489"/>
      <c r="CP724" s="489"/>
      <c r="CQ724" s="489"/>
    </row>
    <row r="725" spans="1:95" s="8" customFormat="1" x14ac:dyDescent="0.2">
      <c r="A725" s="546"/>
      <c r="B725" s="441" t="s">
        <v>22</v>
      </c>
      <c r="C725" s="84"/>
      <c r="D725" s="84"/>
      <c r="E725" s="84"/>
      <c r="F725" s="84"/>
      <c r="G725" s="84"/>
      <c r="H725" s="494"/>
      <c r="I725" s="494"/>
      <c r="J725" s="494"/>
      <c r="K725" s="84"/>
      <c r="L725" s="84"/>
      <c r="M725" s="84"/>
      <c r="N725" s="84"/>
      <c r="O725" s="84"/>
      <c r="P725" s="84"/>
      <c r="Q725" s="84"/>
      <c r="R725" s="84"/>
      <c r="S725" s="84"/>
      <c r="T725" s="494"/>
      <c r="U725" s="494"/>
      <c r="V725" s="494"/>
      <c r="W725" s="84"/>
      <c r="X725" s="84"/>
      <c r="Y725" s="84"/>
      <c r="Z725" s="84"/>
      <c r="AA725" s="84"/>
      <c r="AB725" s="84"/>
      <c r="AC725" s="84"/>
      <c r="AD725" s="84"/>
      <c r="AE725" s="396"/>
      <c r="AF725" s="396"/>
      <c r="AG725" s="396"/>
      <c r="AH725" s="396"/>
      <c r="AI725" s="396"/>
      <c r="AJ725" s="396"/>
      <c r="AK725" s="396"/>
      <c r="AL725" s="396"/>
      <c r="AM725" s="396"/>
      <c r="AN725" s="396"/>
      <c r="AO725" s="396"/>
      <c r="AP725" s="396"/>
      <c r="AQ725" s="396"/>
      <c r="AR725" s="396"/>
      <c r="AS725" s="396"/>
      <c r="AT725" s="396"/>
      <c r="AU725" s="396"/>
      <c r="AV725" s="396"/>
      <c r="AW725" s="396"/>
      <c r="AX725" s="396"/>
      <c r="AY725" s="396"/>
      <c r="AZ725" s="396"/>
      <c r="BA725" s="396"/>
      <c r="BB725" s="396"/>
      <c r="BC725" s="396"/>
      <c r="BD725" s="396"/>
      <c r="BE725" s="396"/>
      <c r="BF725" s="396"/>
      <c r="BG725" s="396"/>
      <c r="BH725" s="396"/>
      <c r="BI725" s="396"/>
      <c r="BJ725" s="396"/>
      <c r="BK725" s="396"/>
      <c r="BL725" s="396"/>
      <c r="BM725" s="396"/>
      <c r="BN725" s="396"/>
      <c r="BO725" s="396"/>
      <c r="BP725" s="396"/>
      <c r="BQ725" s="396"/>
      <c r="BR725" s="396"/>
      <c r="BS725" s="396"/>
      <c r="BT725" s="396"/>
      <c r="BU725" s="396"/>
      <c r="BV725" s="396"/>
      <c r="BW725" s="396"/>
      <c r="BX725" s="396"/>
      <c r="BY725" s="396"/>
      <c r="BZ725" s="396"/>
      <c r="CA725" s="396"/>
      <c r="CB725" s="396"/>
      <c r="CC725" s="396"/>
      <c r="CD725" s="396"/>
      <c r="CE725" s="396"/>
      <c r="CF725" s="396"/>
      <c r="CG725" s="396"/>
      <c r="CH725" s="396"/>
      <c r="CI725" s="396"/>
      <c r="CJ725" s="396"/>
      <c r="CK725" s="396"/>
      <c r="CL725" s="396"/>
      <c r="CM725" s="396"/>
      <c r="CN725" s="396"/>
      <c r="CO725" s="396"/>
      <c r="CP725" s="396"/>
      <c r="CQ725" s="396"/>
    </row>
    <row r="726" spans="1:95" s="5" customFormat="1" x14ac:dyDescent="0.2">
      <c r="A726" s="546"/>
      <c r="B726" s="442" t="s">
        <v>73</v>
      </c>
      <c r="C726" s="30"/>
      <c r="D726" s="30"/>
      <c r="E726" s="174"/>
      <c r="F726" s="174"/>
      <c r="G726" s="174"/>
      <c r="H726" s="380"/>
      <c r="I726" s="380"/>
      <c r="J726" s="380"/>
      <c r="K726" s="174"/>
      <c r="L726" s="174"/>
      <c r="M726" s="174"/>
      <c r="N726" s="174"/>
      <c r="O726" s="174"/>
      <c r="P726" s="174"/>
      <c r="Q726" s="174"/>
      <c r="R726" s="174"/>
      <c r="S726" s="174"/>
      <c r="T726" s="380"/>
      <c r="U726" s="380"/>
      <c r="V726" s="380"/>
      <c r="W726" s="174"/>
      <c r="X726" s="174"/>
      <c r="Y726" s="174"/>
      <c r="Z726" s="174"/>
      <c r="AA726" s="174"/>
      <c r="AB726" s="174"/>
      <c r="AC726" s="174"/>
      <c r="AD726" s="174"/>
      <c r="AE726" s="43"/>
      <c r="AF726" s="43"/>
      <c r="AG726" s="43"/>
      <c r="AH726" s="43"/>
      <c r="AI726" s="43"/>
      <c r="AJ726" s="43"/>
      <c r="AK726" s="43"/>
      <c r="AL726" s="43"/>
      <c r="AM726" s="43"/>
      <c r="AN726" s="43"/>
      <c r="AO726" s="43"/>
      <c r="AP726" s="43"/>
      <c r="AQ726" s="43"/>
      <c r="AR726" s="43"/>
      <c r="AS726" s="43"/>
      <c r="AT726" s="43"/>
      <c r="AU726" s="43"/>
      <c r="AV726" s="43"/>
      <c r="AW726" s="43"/>
      <c r="AX726" s="43"/>
      <c r="AY726" s="43"/>
      <c r="AZ726" s="43"/>
      <c r="BA726" s="43"/>
      <c r="BB726" s="43"/>
      <c r="BC726" s="43"/>
      <c r="BD726" s="43"/>
      <c r="BE726" s="43"/>
      <c r="BF726" s="43"/>
      <c r="BG726" s="43"/>
      <c r="BH726" s="43"/>
      <c r="BI726" s="43"/>
      <c r="BJ726" s="43"/>
      <c r="BK726" s="43"/>
      <c r="BL726" s="43"/>
      <c r="BM726" s="43"/>
      <c r="BN726" s="43"/>
      <c r="BO726" s="43"/>
      <c r="BP726" s="43"/>
      <c r="BQ726" s="43"/>
      <c r="BR726" s="43"/>
      <c r="BS726" s="43"/>
      <c r="BT726" s="43"/>
      <c r="BU726" s="43"/>
      <c r="BV726" s="43"/>
      <c r="BW726" s="43"/>
      <c r="BX726" s="43"/>
      <c r="BY726" s="43"/>
      <c r="BZ726" s="43"/>
      <c r="CA726" s="43"/>
      <c r="CB726" s="43"/>
      <c r="CC726" s="43"/>
      <c r="CD726" s="43"/>
      <c r="CE726" s="43"/>
      <c r="CF726" s="43"/>
      <c r="CG726" s="43"/>
      <c r="CH726" s="43"/>
      <c r="CI726" s="43"/>
      <c r="CJ726" s="43"/>
      <c r="CK726" s="43"/>
      <c r="CL726" s="43"/>
      <c r="CM726" s="43"/>
      <c r="CN726" s="43"/>
      <c r="CO726" s="43"/>
      <c r="CP726" s="43"/>
      <c r="CQ726" s="43"/>
    </row>
    <row r="727" spans="1:95" s="173" customFormat="1" ht="4.5" customHeight="1" x14ac:dyDescent="0.2">
      <c r="A727" s="546"/>
      <c r="B727" s="443"/>
      <c r="C727" s="172"/>
      <c r="D727" s="172"/>
      <c r="E727" s="172"/>
      <c r="F727" s="172"/>
      <c r="G727" s="172"/>
      <c r="H727" s="492"/>
      <c r="I727" s="492"/>
      <c r="J727" s="492"/>
      <c r="K727" s="172"/>
      <c r="L727" s="172"/>
      <c r="M727" s="172"/>
      <c r="N727" s="172"/>
      <c r="O727" s="172"/>
      <c r="P727" s="172"/>
      <c r="Q727" s="172"/>
      <c r="R727" s="172"/>
      <c r="S727" s="172"/>
      <c r="T727" s="492"/>
      <c r="U727" s="492"/>
      <c r="V727" s="492"/>
      <c r="W727" s="172"/>
      <c r="X727" s="172"/>
      <c r="Y727" s="172"/>
      <c r="Z727" s="172"/>
      <c r="AA727" s="172"/>
      <c r="AB727" s="172"/>
      <c r="AC727" s="172"/>
      <c r="AD727" s="172"/>
      <c r="AE727" s="397"/>
      <c r="AF727" s="397"/>
      <c r="AG727" s="397"/>
      <c r="AH727" s="397"/>
      <c r="AI727" s="397"/>
      <c r="AJ727" s="397"/>
      <c r="AK727" s="397"/>
      <c r="AL727" s="397"/>
      <c r="AM727" s="397"/>
      <c r="AN727" s="397"/>
      <c r="AO727" s="397"/>
      <c r="AP727" s="397"/>
      <c r="AQ727" s="397"/>
      <c r="AR727" s="397"/>
      <c r="AS727" s="397"/>
      <c r="AT727" s="397"/>
      <c r="AU727" s="397"/>
      <c r="AV727" s="397"/>
      <c r="AW727" s="397"/>
      <c r="AX727" s="397"/>
      <c r="AY727" s="397"/>
      <c r="AZ727" s="397"/>
      <c r="BA727" s="397"/>
      <c r="BB727" s="397"/>
      <c r="BC727" s="397"/>
      <c r="BD727" s="397"/>
      <c r="BE727" s="397"/>
      <c r="BF727" s="397"/>
      <c r="BG727" s="397"/>
      <c r="BH727" s="397"/>
      <c r="BI727" s="397"/>
      <c r="BJ727" s="397"/>
      <c r="BK727" s="397"/>
      <c r="BL727" s="397"/>
      <c r="BM727" s="397"/>
      <c r="BN727" s="397"/>
      <c r="BO727" s="397"/>
      <c r="BP727" s="397"/>
      <c r="BQ727" s="397"/>
      <c r="BR727" s="397"/>
      <c r="BS727" s="397"/>
      <c r="BT727" s="397"/>
      <c r="BU727" s="397"/>
      <c r="BV727" s="397"/>
      <c r="BW727" s="397"/>
      <c r="BX727" s="397"/>
      <c r="BY727" s="397"/>
      <c r="BZ727" s="397"/>
      <c r="CA727" s="397"/>
      <c r="CB727" s="397"/>
      <c r="CC727" s="397"/>
      <c r="CD727" s="397"/>
      <c r="CE727" s="397"/>
      <c r="CF727" s="397"/>
      <c r="CG727" s="397"/>
      <c r="CH727" s="397"/>
      <c r="CI727" s="397"/>
      <c r="CJ727" s="397"/>
      <c r="CK727" s="397"/>
      <c r="CL727" s="397"/>
      <c r="CM727" s="397"/>
      <c r="CN727" s="397"/>
      <c r="CO727" s="397"/>
      <c r="CP727" s="397"/>
      <c r="CQ727" s="397"/>
    </row>
    <row r="728" spans="1:95" s="177" customFormat="1" x14ac:dyDescent="0.2">
      <c r="A728" s="546"/>
      <c r="B728" s="444" t="s">
        <v>74</v>
      </c>
      <c r="C728" s="176">
        <v>42.37</v>
      </c>
      <c r="D728" s="176">
        <v>42.37</v>
      </c>
      <c r="E728" s="176">
        <v>42.37</v>
      </c>
      <c r="F728" s="176">
        <f>F281</f>
        <v>0</v>
      </c>
      <c r="G728" s="176">
        <f>G281</f>
        <v>0</v>
      </c>
      <c r="H728" s="493">
        <f>H281</f>
        <v>0</v>
      </c>
      <c r="I728" s="493">
        <f>I281</f>
        <v>0</v>
      </c>
      <c r="J728" s="493">
        <f>J281</f>
        <v>0</v>
      </c>
      <c r="K728" s="176"/>
      <c r="L728" s="176"/>
      <c r="M728" s="176"/>
      <c r="N728" s="176"/>
      <c r="O728" s="176"/>
      <c r="P728" s="176"/>
      <c r="Q728" s="176"/>
      <c r="R728" s="176"/>
      <c r="S728" s="176"/>
      <c r="T728" s="493"/>
      <c r="U728" s="493"/>
      <c r="V728" s="493"/>
      <c r="W728" s="176"/>
      <c r="X728" s="176"/>
      <c r="Y728" s="176"/>
      <c r="Z728" s="176"/>
      <c r="AA728" s="176"/>
      <c r="AB728" s="176"/>
      <c r="AC728" s="176"/>
      <c r="AD728" s="176"/>
      <c r="AE728" s="398"/>
      <c r="AF728" s="398"/>
      <c r="AG728" s="398"/>
      <c r="AH728" s="398"/>
      <c r="AI728" s="398"/>
      <c r="AJ728" s="398"/>
      <c r="AK728" s="398"/>
      <c r="AL728" s="398"/>
      <c r="AM728" s="398"/>
      <c r="AN728" s="398"/>
      <c r="AO728" s="398"/>
      <c r="AP728" s="398"/>
      <c r="AQ728" s="398"/>
      <c r="AR728" s="398"/>
      <c r="AS728" s="398"/>
      <c r="AT728" s="398"/>
      <c r="AU728" s="398"/>
      <c r="AV728" s="398"/>
      <c r="AW728" s="398"/>
      <c r="AX728" s="398"/>
      <c r="AY728" s="398"/>
      <c r="AZ728" s="398"/>
      <c r="BA728" s="398"/>
      <c r="BB728" s="398"/>
      <c r="BC728" s="398"/>
      <c r="BD728" s="398"/>
      <c r="BE728" s="398"/>
      <c r="BF728" s="398"/>
      <c r="BG728" s="398"/>
      <c r="BH728" s="398"/>
      <c r="BI728" s="398"/>
      <c r="BJ728" s="398"/>
      <c r="BK728" s="398"/>
      <c r="BL728" s="398"/>
      <c r="BM728" s="398"/>
      <c r="BN728" s="398"/>
      <c r="BO728" s="398"/>
      <c r="BP728" s="398"/>
      <c r="BQ728" s="398"/>
      <c r="BR728" s="398"/>
      <c r="BS728" s="398"/>
      <c r="BT728" s="398"/>
      <c r="BU728" s="398"/>
      <c r="BV728" s="398"/>
      <c r="BW728" s="398"/>
      <c r="BX728" s="398"/>
      <c r="BY728" s="398"/>
      <c r="BZ728" s="398"/>
      <c r="CA728" s="398"/>
      <c r="CB728" s="398"/>
      <c r="CC728" s="398"/>
      <c r="CD728" s="398"/>
      <c r="CE728" s="398"/>
      <c r="CF728" s="398"/>
      <c r="CG728" s="398"/>
      <c r="CH728" s="398"/>
      <c r="CI728" s="398"/>
      <c r="CJ728" s="398"/>
      <c r="CK728" s="398"/>
      <c r="CL728" s="398"/>
      <c r="CM728" s="398"/>
      <c r="CN728" s="398"/>
      <c r="CO728" s="398"/>
      <c r="CP728" s="398"/>
      <c r="CQ728" s="398"/>
    </row>
    <row r="729" spans="1:95" s="185" customFormat="1" x14ac:dyDescent="0.2">
      <c r="A729" s="546"/>
      <c r="B729" s="445" t="s">
        <v>75</v>
      </c>
      <c r="C729" s="4">
        <f t="shared" ref="C729:J729" si="185">C726*C728</f>
        <v>0</v>
      </c>
      <c r="D729" s="4">
        <f t="shared" si="185"/>
        <v>0</v>
      </c>
      <c r="E729" s="4">
        <f t="shared" si="185"/>
        <v>0</v>
      </c>
      <c r="F729" s="4">
        <f t="shared" si="185"/>
        <v>0</v>
      </c>
      <c r="G729" s="4">
        <f t="shared" si="185"/>
        <v>0</v>
      </c>
      <c r="H729" s="4">
        <f t="shared" si="185"/>
        <v>0</v>
      </c>
      <c r="I729" s="4">
        <f t="shared" si="185"/>
        <v>0</v>
      </c>
      <c r="J729" s="4">
        <f t="shared" si="185"/>
        <v>0</v>
      </c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3"/>
      <c r="AF729" s="43"/>
      <c r="AG729" s="43"/>
      <c r="AH729" s="43"/>
      <c r="AI729" s="43"/>
      <c r="AJ729" s="43"/>
      <c r="AK729" s="43"/>
      <c r="AL729" s="43"/>
      <c r="AM729" s="43"/>
      <c r="AN729" s="43"/>
      <c r="AO729" s="43"/>
      <c r="AP729" s="43"/>
      <c r="AQ729" s="43"/>
      <c r="AR729" s="43"/>
      <c r="AS729" s="43"/>
      <c r="AT729" s="43"/>
      <c r="AU729" s="43"/>
      <c r="AV729" s="43"/>
      <c r="AW729" s="43"/>
      <c r="AX729" s="43"/>
      <c r="AY729" s="43"/>
      <c r="AZ729" s="43"/>
      <c r="BA729" s="43"/>
      <c r="BB729" s="43"/>
      <c r="BC729" s="43"/>
      <c r="BD729" s="43"/>
      <c r="BE729" s="43"/>
      <c r="BF729" s="43"/>
      <c r="BG729" s="43"/>
      <c r="BH729" s="43"/>
      <c r="BI729" s="43"/>
      <c r="BJ729" s="43"/>
      <c r="BK729" s="43"/>
      <c r="BL729" s="43"/>
      <c r="BM729" s="43"/>
      <c r="BN729" s="43"/>
      <c r="BO729" s="43"/>
      <c r="BP729" s="43"/>
      <c r="BQ729" s="43"/>
      <c r="BR729" s="43"/>
      <c r="BS729" s="43"/>
      <c r="BT729" s="43"/>
      <c r="BU729" s="43"/>
      <c r="BV729" s="43"/>
      <c r="BW729" s="43"/>
      <c r="BX729" s="43"/>
      <c r="BY729" s="43"/>
      <c r="BZ729" s="43"/>
      <c r="CA729" s="43"/>
      <c r="CB729" s="43"/>
      <c r="CC729" s="43"/>
      <c r="CD729" s="43"/>
      <c r="CE729" s="43"/>
      <c r="CF729" s="43"/>
      <c r="CG729" s="43"/>
      <c r="CH729" s="43"/>
      <c r="CI729" s="43"/>
      <c r="CJ729" s="43"/>
      <c r="CK729" s="43"/>
      <c r="CL729" s="43"/>
      <c r="CM729" s="43"/>
      <c r="CN729" s="43"/>
      <c r="CO729" s="43"/>
      <c r="CP729" s="43"/>
      <c r="CQ729" s="43"/>
    </row>
    <row r="730" spans="1:95" s="31" customFormat="1" x14ac:dyDescent="0.2">
      <c r="A730" s="546"/>
      <c r="B730" s="446" t="s">
        <v>24</v>
      </c>
      <c r="C730" s="182">
        <v>2.71</v>
      </c>
      <c r="D730" s="182">
        <v>2.71</v>
      </c>
      <c r="E730" s="182">
        <v>2.71</v>
      </c>
      <c r="F730" s="182">
        <v>2.71</v>
      </c>
      <c r="G730" s="182">
        <v>2.71</v>
      </c>
      <c r="H730" s="182">
        <v>2.71</v>
      </c>
      <c r="I730" s="182">
        <v>2.71</v>
      </c>
      <c r="J730" s="182">
        <v>2.71</v>
      </c>
      <c r="K730" s="182"/>
      <c r="L730" s="182"/>
      <c r="M730" s="182"/>
      <c r="N730" s="182"/>
      <c r="O730" s="182"/>
      <c r="P730" s="182"/>
      <c r="Q730" s="182"/>
      <c r="R730" s="182"/>
      <c r="S730" s="182"/>
      <c r="T730" s="182"/>
      <c r="U730" s="182"/>
      <c r="V730" s="182"/>
      <c r="W730" s="182"/>
      <c r="X730" s="182"/>
      <c r="Y730" s="182"/>
      <c r="Z730" s="182"/>
      <c r="AA730" s="182"/>
      <c r="AB730" s="182"/>
      <c r="AC730" s="182"/>
      <c r="AD730" s="182"/>
    </row>
    <row r="731" spans="1:95" s="180" customFormat="1" x14ac:dyDescent="0.2">
      <c r="A731" s="546"/>
      <c r="B731" s="447" t="s">
        <v>25</v>
      </c>
      <c r="C731" s="179">
        <f t="shared" ref="C731:J731" si="186">C730*C712</f>
        <v>0</v>
      </c>
      <c r="D731" s="179">
        <f t="shared" si="186"/>
        <v>0</v>
      </c>
      <c r="E731" s="179">
        <f t="shared" si="186"/>
        <v>0</v>
      </c>
      <c r="F731" s="179">
        <f t="shared" si="186"/>
        <v>0</v>
      </c>
      <c r="G731" s="179">
        <f t="shared" si="186"/>
        <v>0</v>
      </c>
      <c r="H731" s="179">
        <f t="shared" si="186"/>
        <v>0</v>
      </c>
      <c r="I731" s="179">
        <f t="shared" si="186"/>
        <v>0</v>
      </c>
      <c r="J731" s="179">
        <f t="shared" si="186"/>
        <v>0</v>
      </c>
      <c r="K731" s="179"/>
      <c r="L731" s="179"/>
      <c r="M731" s="179"/>
      <c r="N731" s="179"/>
      <c r="O731" s="179"/>
      <c r="P731" s="179"/>
      <c r="Q731" s="179"/>
      <c r="R731" s="179"/>
      <c r="S731" s="179"/>
      <c r="T731" s="179"/>
      <c r="U731" s="179"/>
      <c r="V731" s="179"/>
      <c r="W731" s="179"/>
      <c r="X731" s="179"/>
      <c r="Y731" s="179"/>
      <c r="Z731" s="179"/>
      <c r="AA731" s="179"/>
      <c r="AB731" s="179"/>
      <c r="AC731" s="179"/>
      <c r="AD731" s="179"/>
    </row>
    <row r="732" spans="1:95" s="31" customFormat="1" x14ac:dyDescent="0.2">
      <c r="A732" s="546"/>
      <c r="B732" s="448" t="s">
        <v>7</v>
      </c>
      <c r="C732" s="3">
        <v>5.44</v>
      </c>
      <c r="D732" s="3">
        <v>5.44</v>
      </c>
      <c r="E732" s="3">
        <v>5.44</v>
      </c>
      <c r="F732" s="3">
        <v>5.44</v>
      </c>
      <c r="G732" s="3">
        <v>5.44</v>
      </c>
      <c r="H732" s="3">
        <v>5.44</v>
      </c>
      <c r="I732" s="3">
        <v>5.44</v>
      </c>
      <c r="J732" s="3">
        <v>5.44</v>
      </c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 spans="1:95" s="180" customFormat="1" x14ac:dyDescent="0.2">
      <c r="A733" s="546"/>
      <c r="B733" s="447" t="s">
        <v>10</v>
      </c>
      <c r="C733" s="179">
        <f t="shared" ref="C733:J733" si="187">C732*C712</f>
        <v>0</v>
      </c>
      <c r="D733" s="179">
        <f t="shared" si="187"/>
        <v>0</v>
      </c>
      <c r="E733" s="179">
        <f t="shared" si="187"/>
        <v>0</v>
      </c>
      <c r="F733" s="179">
        <f t="shared" si="187"/>
        <v>0</v>
      </c>
      <c r="G733" s="179">
        <f t="shared" si="187"/>
        <v>0</v>
      </c>
      <c r="H733" s="179">
        <f t="shared" si="187"/>
        <v>0</v>
      </c>
      <c r="I733" s="179">
        <f t="shared" si="187"/>
        <v>0</v>
      </c>
      <c r="J733" s="179">
        <f t="shared" si="187"/>
        <v>0</v>
      </c>
      <c r="K733" s="179"/>
      <c r="L733" s="179"/>
      <c r="M733" s="179"/>
      <c r="N733" s="179"/>
      <c r="O733" s="179"/>
      <c r="P733" s="179"/>
      <c r="Q733" s="179"/>
      <c r="R733" s="179"/>
      <c r="S733" s="179"/>
      <c r="T733" s="179"/>
      <c r="U733" s="179"/>
      <c r="V733" s="179"/>
      <c r="W733" s="179"/>
      <c r="X733" s="179"/>
      <c r="Y733" s="179"/>
      <c r="Z733" s="179"/>
      <c r="AA733" s="179"/>
      <c r="AB733" s="179"/>
      <c r="AC733" s="179"/>
      <c r="AD733" s="179"/>
    </row>
    <row r="734" spans="1:95" s="31" customFormat="1" x14ac:dyDescent="0.2">
      <c r="A734" s="546"/>
      <c r="B734" s="448" t="s">
        <v>8</v>
      </c>
      <c r="C734" s="3">
        <v>10.31</v>
      </c>
      <c r="D734" s="3">
        <v>10.31</v>
      </c>
      <c r="E734" s="3">
        <v>10.31</v>
      </c>
      <c r="F734" s="3">
        <v>10.31</v>
      </c>
      <c r="G734" s="3">
        <v>10.31</v>
      </c>
      <c r="H734" s="3">
        <v>10.31</v>
      </c>
      <c r="I734" s="3">
        <v>10.31</v>
      </c>
      <c r="J734" s="3">
        <v>10.31</v>
      </c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 spans="1:95" s="180" customFormat="1" x14ac:dyDescent="0.2">
      <c r="A735" s="546"/>
      <c r="B735" s="447" t="s">
        <v>2</v>
      </c>
      <c r="C735" s="179">
        <f t="shared" ref="C735:I735" si="188">C734*MAX(C718:C719)</f>
        <v>0</v>
      </c>
      <c r="D735" s="179">
        <f t="shared" si="188"/>
        <v>0</v>
      </c>
      <c r="E735" s="179">
        <f t="shared" si="188"/>
        <v>0</v>
      </c>
      <c r="F735" s="179">
        <f t="shared" si="188"/>
        <v>0</v>
      </c>
      <c r="G735" s="179">
        <f t="shared" si="188"/>
        <v>0</v>
      </c>
      <c r="H735" s="179">
        <f t="shared" si="188"/>
        <v>0</v>
      </c>
      <c r="I735" s="179">
        <f t="shared" si="188"/>
        <v>0</v>
      </c>
      <c r="J735" s="179">
        <f>J734*MAX(J718:J719)</f>
        <v>0</v>
      </c>
      <c r="K735" s="179"/>
      <c r="L735" s="179"/>
      <c r="M735" s="179"/>
      <c r="N735" s="179"/>
      <c r="O735" s="179"/>
      <c r="P735" s="179"/>
      <c r="Q735" s="179"/>
      <c r="R735" s="179"/>
      <c r="S735" s="179"/>
      <c r="T735" s="179"/>
      <c r="U735" s="179"/>
      <c r="V735" s="179"/>
      <c r="W735" s="179"/>
      <c r="X735" s="179"/>
      <c r="Y735" s="179"/>
      <c r="Z735" s="179"/>
      <c r="AA735" s="179"/>
      <c r="AB735" s="179"/>
      <c r="AC735" s="179"/>
      <c r="AD735" s="179"/>
    </row>
    <row r="736" spans="1:95" s="1" customFormat="1" x14ac:dyDescent="0.2">
      <c r="A736" s="546"/>
      <c r="B736" s="537" t="s">
        <v>163</v>
      </c>
      <c r="C736" s="525"/>
    </row>
    <row r="737" spans="1:95" s="1" customFormat="1" x14ac:dyDescent="0.2">
      <c r="A737" s="546"/>
      <c r="B737" s="537" t="s">
        <v>164</v>
      </c>
      <c r="C737" s="525"/>
    </row>
    <row r="738" spans="1:95" s="1" customFormat="1" x14ac:dyDescent="0.2">
      <c r="A738" s="546"/>
      <c r="B738" s="537" t="s">
        <v>166</v>
      </c>
      <c r="C738" s="525"/>
      <c r="J738" s="1">
        <v>10.07</v>
      </c>
    </row>
    <row r="739" spans="1:95" s="211" customFormat="1" ht="13.5" thickBot="1" x14ac:dyDescent="0.25">
      <c r="A739" s="546"/>
      <c r="B739" s="538" t="s">
        <v>165</v>
      </c>
      <c r="C739" s="526"/>
      <c r="D739" s="210"/>
      <c r="E739" s="210"/>
      <c r="F739" s="210"/>
      <c r="G739" s="210"/>
      <c r="H739" s="210"/>
      <c r="I739" s="210"/>
      <c r="J739" s="210">
        <f>J736*J737*J738</f>
        <v>0</v>
      </c>
      <c r="K739" s="210"/>
      <c r="L739" s="210"/>
      <c r="M739" s="210"/>
      <c r="N739" s="210"/>
      <c r="O739" s="210"/>
      <c r="P739" s="210"/>
      <c r="Q739" s="210"/>
      <c r="R739" s="210"/>
      <c r="S739" s="210"/>
      <c r="T739" s="210"/>
      <c r="U739" s="210"/>
      <c r="V739" s="210"/>
      <c r="W739" s="210"/>
      <c r="X739" s="210"/>
      <c r="Y739" s="210"/>
      <c r="Z739" s="210"/>
      <c r="AA739" s="210"/>
      <c r="AB739" s="210"/>
      <c r="AC739" s="210"/>
      <c r="AD739" s="210"/>
    </row>
    <row r="740" spans="1:95" s="31" customFormat="1" x14ac:dyDescent="0.2">
      <c r="A740" s="546"/>
      <c r="B740" s="446" t="s">
        <v>29</v>
      </c>
      <c r="C740" s="115">
        <v>0.13789999999999999</v>
      </c>
      <c r="D740" s="115">
        <v>0.13789999999999999</v>
      </c>
      <c r="E740" s="115">
        <v>0.13789999999999999</v>
      </c>
      <c r="F740" s="115" t="e">
        <f>F293</f>
        <v>#REF!</v>
      </c>
      <c r="G740" s="115" t="e">
        <f>G293</f>
        <v>#REF!</v>
      </c>
      <c r="H740" s="66"/>
      <c r="I740" s="66"/>
      <c r="J740" s="66"/>
      <c r="K740" s="115"/>
      <c r="L740" s="115"/>
      <c r="M740" s="115"/>
      <c r="N740" s="115"/>
      <c r="O740" s="115"/>
      <c r="P740" s="115"/>
      <c r="Q740" s="115"/>
      <c r="R740" s="115"/>
      <c r="S740" s="115"/>
      <c r="T740" s="66"/>
      <c r="U740" s="66"/>
      <c r="V740" s="66"/>
      <c r="W740" s="115"/>
      <c r="X740" s="115"/>
      <c r="Y740" s="115"/>
      <c r="Z740" s="115"/>
      <c r="AA740" s="115"/>
      <c r="AB740" s="115"/>
      <c r="AC740" s="115"/>
      <c r="AD740" s="115"/>
    </row>
    <row r="741" spans="1:95" s="34" customFormat="1" x14ac:dyDescent="0.2">
      <c r="A741" s="546"/>
      <c r="B741" s="449" t="s">
        <v>60</v>
      </c>
      <c r="C741" s="14">
        <f>C740*C713</f>
        <v>0</v>
      </c>
      <c r="D741" s="14">
        <f>D740*D713</f>
        <v>0</v>
      </c>
      <c r="E741" s="14">
        <f>E740*E713</f>
        <v>0</v>
      </c>
      <c r="F741" s="14" t="e">
        <f>F740*F713</f>
        <v>#REF!</v>
      </c>
      <c r="G741" s="14" t="e">
        <f>G740*G713</f>
        <v>#REF!</v>
      </c>
      <c r="H741" s="119"/>
      <c r="I741" s="119"/>
      <c r="J741" s="119"/>
      <c r="K741" s="14"/>
      <c r="L741" s="14"/>
      <c r="M741" s="14"/>
      <c r="N741" s="14"/>
      <c r="O741" s="14"/>
      <c r="P741" s="14"/>
      <c r="Q741" s="14"/>
      <c r="R741" s="14"/>
      <c r="S741" s="14"/>
      <c r="T741" s="119"/>
      <c r="U741" s="119"/>
      <c r="V741" s="119"/>
      <c r="W741" s="14"/>
      <c r="X741" s="14"/>
      <c r="Y741" s="14"/>
      <c r="Z741" s="14"/>
      <c r="AA741" s="14"/>
      <c r="AB741" s="14"/>
      <c r="AC741" s="14"/>
      <c r="AD741" s="14"/>
    </row>
    <row r="742" spans="1:95" s="31" customFormat="1" x14ac:dyDescent="0.2">
      <c r="A742" s="546"/>
      <c r="B742" s="448" t="s">
        <v>30</v>
      </c>
      <c r="C742" s="117"/>
      <c r="D742" s="117"/>
      <c r="E742" s="117"/>
      <c r="F742" s="117"/>
      <c r="G742" s="117"/>
      <c r="H742" s="115">
        <v>0.19769999999999999</v>
      </c>
      <c r="I742" s="115">
        <v>0.19769999999999999</v>
      </c>
      <c r="J742" s="115">
        <v>0.19769999999999999</v>
      </c>
      <c r="K742" s="117"/>
      <c r="L742" s="117"/>
      <c r="M742" s="117"/>
      <c r="N742" s="117"/>
      <c r="O742" s="117"/>
      <c r="P742" s="117"/>
      <c r="Q742" s="117"/>
      <c r="R742" s="117"/>
      <c r="S742" s="117"/>
      <c r="T742" s="115"/>
      <c r="U742" s="115"/>
      <c r="V742" s="115"/>
      <c r="W742" s="117"/>
      <c r="X742" s="117"/>
      <c r="Y742" s="117"/>
      <c r="Z742" s="117"/>
      <c r="AA742" s="117"/>
      <c r="AB742" s="117"/>
      <c r="AC742" s="117"/>
      <c r="AD742" s="117"/>
    </row>
    <row r="743" spans="1:95" s="35" customFormat="1" x14ac:dyDescent="0.2">
      <c r="A743" s="546"/>
      <c r="B743" s="450" t="s">
        <v>61</v>
      </c>
      <c r="C743" s="118"/>
      <c r="D743" s="118"/>
      <c r="E743" s="118"/>
      <c r="F743" s="118"/>
      <c r="G743" s="118"/>
      <c r="H743" s="33">
        <f>H742*H713</f>
        <v>0</v>
      </c>
      <c r="I743" s="33">
        <f>I742*I713</f>
        <v>0</v>
      </c>
      <c r="J743" s="33">
        <f>J742*J713</f>
        <v>0</v>
      </c>
      <c r="K743" s="118"/>
      <c r="L743" s="118"/>
      <c r="M743" s="118"/>
      <c r="N743" s="118"/>
      <c r="O743" s="118"/>
      <c r="P743" s="118"/>
      <c r="Q743" s="118"/>
      <c r="R743" s="118"/>
      <c r="S743" s="118"/>
      <c r="T743" s="33"/>
      <c r="U743" s="33"/>
      <c r="V743" s="33"/>
      <c r="W743" s="118"/>
      <c r="X743" s="118"/>
      <c r="Y743" s="118"/>
      <c r="Z743" s="118"/>
      <c r="AA743" s="118"/>
      <c r="AB743" s="118"/>
      <c r="AC743" s="118"/>
      <c r="AD743" s="118"/>
    </row>
    <row r="744" spans="1:95" s="31" customFormat="1" x14ac:dyDescent="0.2">
      <c r="A744" s="546"/>
      <c r="B744" s="448" t="s">
        <v>31</v>
      </c>
      <c r="C744" s="115">
        <v>0.32190000000000002</v>
      </c>
      <c r="D744" s="115">
        <v>0.32190000000000002</v>
      </c>
      <c r="E744" s="115">
        <v>0.32190000000000002</v>
      </c>
      <c r="F744" s="115">
        <f>F297</f>
        <v>0</v>
      </c>
      <c r="G744" s="115">
        <f>G297</f>
        <v>0</v>
      </c>
      <c r="H744" s="120"/>
      <c r="I744" s="120"/>
      <c r="J744" s="120"/>
      <c r="K744" s="115"/>
      <c r="L744" s="115"/>
      <c r="M744" s="115"/>
      <c r="N744" s="115"/>
      <c r="O744" s="115"/>
      <c r="P744" s="115"/>
      <c r="Q744" s="115"/>
      <c r="R744" s="115"/>
      <c r="S744" s="115"/>
      <c r="T744" s="120"/>
      <c r="U744" s="120"/>
      <c r="V744" s="120"/>
      <c r="W744" s="115"/>
      <c r="X744" s="115"/>
      <c r="Y744" s="115"/>
      <c r="Z744" s="115"/>
      <c r="AA744" s="115"/>
      <c r="AB744" s="115"/>
      <c r="AC744" s="115"/>
      <c r="AD744" s="115"/>
    </row>
    <row r="745" spans="1:95" s="34" customFormat="1" x14ac:dyDescent="0.2">
      <c r="A745" s="546"/>
      <c r="B745" s="449" t="s">
        <v>62</v>
      </c>
      <c r="C745" s="14">
        <f>C744*C715</f>
        <v>0</v>
      </c>
      <c r="D745" s="14">
        <f>D744*D715</f>
        <v>0</v>
      </c>
      <c r="E745" s="14">
        <f>E744*E715</f>
        <v>0</v>
      </c>
      <c r="F745" s="14">
        <f>F744*F715</f>
        <v>0</v>
      </c>
      <c r="G745" s="14">
        <f>G744*G715</f>
        <v>0</v>
      </c>
      <c r="H745" s="119"/>
      <c r="I745" s="119"/>
      <c r="J745" s="119"/>
      <c r="K745" s="14"/>
      <c r="L745" s="14"/>
      <c r="M745" s="14"/>
      <c r="N745" s="14"/>
      <c r="O745" s="14"/>
      <c r="P745" s="14"/>
      <c r="Q745" s="14"/>
      <c r="R745" s="14"/>
      <c r="S745" s="14"/>
      <c r="T745" s="119"/>
      <c r="U745" s="119"/>
      <c r="V745" s="119"/>
      <c r="W745" s="14"/>
      <c r="X745" s="14"/>
      <c r="Y745" s="14"/>
      <c r="Z745" s="14"/>
      <c r="AA745" s="14"/>
      <c r="AB745" s="14"/>
      <c r="AC745" s="14"/>
      <c r="AD745" s="14"/>
    </row>
    <row r="746" spans="1:95" s="31" customFormat="1" x14ac:dyDescent="0.2">
      <c r="A746" s="546"/>
      <c r="B746" s="448" t="s">
        <v>32</v>
      </c>
      <c r="C746" s="117"/>
      <c r="D746" s="117"/>
      <c r="E746" s="117"/>
      <c r="F746" s="117"/>
      <c r="G746" s="117"/>
      <c r="H746" s="1">
        <v>1.4238</v>
      </c>
      <c r="I746" s="1">
        <v>1.4238</v>
      </c>
      <c r="J746" s="1">
        <v>1.4238</v>
      </c>
      <c r="K746" s="117"/>
      <c r="L746" s="117"/>
      <c r="M746" s="117"/>
      <c r="N746" s="117"/>
      <c r="O746" s="117"/>
      <c r="P746" s="117"/>
      <c r="Q746" s="117"/>
      <c r="R746" s="117"/>
      <c r="S746" s="117"/>
      <c r="T746" s="1"/>
      <c r="U746" s="1"/>
      <c r="V746" s="1"/>
      <c r="W746" s="117"/>
      <c r="X746" s="117"/>
      <c r="Y746" s="117"/>
      <c r="Z746" s="117"/>
      <c r="AA746" s="117"/>
      <c r="AB746" s="117"/>
      <c r="AC746" s="117"/>
      <c r="AD746" s="117"/>
    </row>
    <row r="747" spans="1:95" s="35" customFormat="1" x14ac:dyDescent="0.2">
      <c r="A747" s="546"/>
      <c r="B747" s="450" t="s">
        <v>63</v>
      </c>
      <c r="C747" s="118"/>
      <c r="D747" s="118"/>
      <c r="E747" s="118"/>
      <c r="F747" s="118"/>
      <c r="G747" s="118"/>
      <c r="H747" s="116">
        <f>H746*H715</f>
        <v>0</v>
      </c>
      <c r="I747" s="116">
        <f>I746*I715</f>
        <v>0</v>
      </c>
      <c r="J747" s="116">
        <f>J746*J715</f>
        <v>0</v>
      </c>
      <c r="K747" s="118"/>
      <c r="L747" s="118"/>
      <c r="M747" s="118"/>
      <c r="N747" s="118"/>
      <c r="O747" s="118"/>
      <c r="P747" s="118"/>
      <c r="Q747" s="118"/>
      <c r="R747" s="118"/>
      <c r="S747" s="118"/>
      <c r="T747" s="116"/>
      <c r="U747" s="116"/>
      <c r="V747" s="116"/>
      <c r="W747" s="118"/>
      <c r="X747" s="118"/>
      <c r="Y747" s="118"/>
      <c r="Z747" s="118"/>
      <c r="AA747" s="118"/>
      <c r="AB747" s="118"/>
      <c r="AC747" s="118"/>
      <c r="AD747" s="118"/>
    </row>
    <row r="748" spans="1:95" s="31" customFormat="1" x14ac:dyDescent="0.2">
      <c r="A748" s="546"/>
      <c r="B748" s="448" t="s">
        <v>79</v>
      </c>
      <c r="C748" s="1">
        <v>0.19719999999999999</v>
      </c>
      <c r="D748" s="1">
        <v>0.19719999999999999</v>
      </c>
      <c r="E748" s="1">
        <v>0.19719999999999999</v>
      </c>
      <c r="F748" s="1">
        <f>F301</f>
        <v>0</v>
      </c>
      <c r="G748" s="1">
        <f>G301</f>
        <v>0</v>
      </c>
      <c r="H748" s="120"/>
      <c r="I748" s="120"/>
      <c r="J748" s="120"/>
      <c r="K748" s="1"/>
      <c r="L748" s="1"/>
      <c r="M748" s="1"/>
      <c r="N748" s="1"/>
      <c r="O748" s="1"/>
      <c r="P748" s="1"/>
      <c r="Q748" s="1"/>
      <c r="R748" s="1"/>
      <c r="S748" s="1"/>
      <c r="T748" s="120"/>
      <c r="U748" s="120"/>
      <c r="V748" s="120"/>
      <c r="W748" s="1"/>
      <c r="X748" s="1"/>
      <c r="Y748" s="1"/>
      <c r="Z748" s="1"/>
      <c r="AA748" s="1"/>
      <c r="AB748" s="1"/>
      <c r="AC748" s="1"/>
      <c r="AD748" s="1"/>
    </row>
    <row r="749" spans="1:95" s="34" customFormat="1" x14ac:dyDescent="0.2">
      <c r="A749" s="546"/>
      <c r="B749" s="449" t="s">
        <v>64</v>
      </c>
      <c r="C749" s="14">
        <f>C748*C714</f>
        <v>0</v>
      </c>
      <c r="D749" s="14">
        <f>D748*D714</f>
        <v>0</v>
      </c>
      <c r="E749" s="14">
        <f>E748*E714</f>
        <v>0</v>
      </c>
      <c r="F749" s="14">
        <f>F748*F714</f>
        <v>0</v>
      </c>
      <c r="G749" s="14">
        <f>G748*G714</f>
        <v>0</v>
      </c>
      <c r="H749" s="121"/>
      <c r="I749" s="121"/>
      <c r="J749" s="121"/>
      <c r="K749" s="14"/>
      <c r="L749" s="14"/>
      <c r="M749" s="14"/>
      <c r="N749" s="14"/>
      <c r="O749" s="14"/>
      <c r="P749" s="14"/>
      <c r="Q749" s="14"/>
      <c r="R749" s="14"/>
      <c r="S749" s="14"/>
      <c r="T749" s="121"/>
      <c r="U749" s="121"/>
      <c r="V749" s="121"/>
      <c r="W749" s="14"/>
      <c r="X749" s="14"/>
      <c r="Y749" s="14"/>
      <c r="Z749" s="14"/>
      <c r="AA749" s="14"/>
      <c r="AB749" s="14"/>
      <c r="AC749" s="14"/>
      <c r="AD749" s="14"/>
    </row>
    <row r="750" spans="1:95" s="31" customFormat="1" x14ac:dyDescent="0.2">
      <c r="A750" s="546"/>
      <c r="B750" s="451" t="s">
        <v>33</v>
      </c>
      <c r="C750" s="117"/>
      <c r="D750" s="117"/>
      <c r="E750" s="117"/>
      <c r="F750" s="117"/>
      <c r="G750" s="117"/>
      <c r="H750" s="1">
        <v>0.37009999999999998</v>
      </c>
      <c r="I750" s="1">
        <v>0.37009999999999998</v>
      </c>
      <c r="J750" s="1">
        <v>0.37009999999999998</v>
      </c>
      <c r="K750" s="117"/>
      <c r="L750" s="117"/>
      <c r="M750" s="117"/>
      <c r="N750" s="117"/>
      <c r="O750" s="117"/>
      <c r="P750" s="117"/>
      <c r="Q750" s="117"/>
      <c r="R750" s="117"/>
      <c r="S750" s="117"/>
      <c r="T750" s="1"/>
      <c r="U750" s="1"/>
      <c r="V750" s="1"/>
      <c r="W750" s="117"/>
      <c r="X750" s="117"/>
      <c r="Y750" s="117"/>
      <c r="Z750" s="117"/>
      <c r="AA750" s="117"/>
      <c r="AB750" s="117"/>
      <c r="AC750" s="117"/>
      <c r="AD750" s="117"/>
    </row>
    <row r="751" spans="1:95" s="55" customFormat="1" ht="13.5" thickBot="1" x14ac:dyDescent="0.25">
      <c r="A751" s="546"/>
      <c r="B751" s="452" t="s">
        <v>65</v>
      </c>
      <c r="C751" s="125"/>
      <c r="D751" s="125"/>
      <c r="E751" s="125"/>
      <c r="F751" s="125"/>
      <c r="G751" s="125"/>
      <c r="H751" s="250">
        <f>H750*H714</f>
        <v>0</v>
      </c>
      <c r="I751" s="250">
        <f>I750*I714</f>
        <v>0</v>
      </c>
      <c r="J751" s="250">
        <f>J750*J714</f>
        <v>0</v>
      </c>
      <c r="K751" s="125"/>
      <c r="L751" s="125"/>
      <c r="M751" s="125"/>
      <c r="N751" s="125"/>
      <c r="O751" s="125"/>
      <c r="P751" s="125"/>
      <c r="Q751" s="125"/>
      <c r="R751" s="125"/>
      <c r="S751" s="125"/>
      <c r="T751" s="250"/>
      <c r="U751" s="250"/>
      <c r="V751" s="250"/>
      <c r="W751" s="125"/>
      <c r="X751" s="125"/>
      <c r="Y751" s="125"/>
      <c r="Z751" s="125"/>
      <c r="AA751" s="125"/>
      <c r="AB751" s="125"/>
      <c r="AC751" s="125"/>
      <c r="AD751" s="125"/>
      <c r="AE751" s="35"/>
      <c r="AF751" s="35"/>
      <c r="AG751" s="35"/>
      <c r="AH751" s="35"/>
      <c r="AI751" s="35"/>
      <c r="AJ751" s="35"/>
      <c r="AK751" s="35"/>
      <c r="AL751" s="35"/>
      <c r="AM751" s="35"/>
      <c r="AN751" s="35"/>
      <c r="AO751" s="35"/>
      <c r="AP751" s="35"/>
      <c r="AQ751" s="35"/>
      <c r="AR751" s="35"/>
      <c r="AS751" s="35"/>
      <c r="AT751" s="35"/>
      <c r="AU751" s="35"/>
      <c r="AV751" s="35"/>
      <c r="AW751" s="35"/>
      <c r="AX751" s="35"/>
      <c r="AY751" s="35"/>
      <c r="AZ751" s="35"/>
      <c r="BA751" s="35"/>
      <c r="BB751" s="35"/>
      <c r="BC751" s="35"/>
      <c r="BD751" s="35"/>
      <c r="BE751" s="35"/>
      <c r="BF751" s="35"/>
      <c r="BG751" s="35"/>
      <c r="BH751" s="35"/>
      <c r="BI751" s="35"/>
      <c r="BJ751" s="35"/>
      <c r="BK751" s="35"/>
      <c r="BL751" s="35"/>
      <c r="BM751" s="35"/>
      <c r="BN751" s="35"/>
      <c r="BO751" s="35"/>
      <c r="BP751" s="35"/>
      <c r="BQ751" s="35"/>
      <c r="BR751" s="35"/>
      <c r="BS751" s="35"/>
      <c r="BT751" s="35"/>
      <c r="BU751" s="35"/>
      <c r="BV751" s="35"/>
      <c r="BW751" s="35"/>
      <c r="BX751" s="35"/>
      <c r="BY751" s="35"/>
      <c r="BZ751" s="35"/>
      <c r="CA751" s="35"/>
      <c r="CB751" s="35"/>
      <c r="CC751" s="35"/>
      <c r="CD751" s="35"/>
      <c r="CE751" s="35"/>
      <c r="CF751" s="35"/>
      <c r="CG751" s="35"/>
      <c r="CH751" s="35"/>
      <c r="CI751" s="35"/>
      <c r="CJ751" s="35"/>
      <c r="CK751" s="35"/>
      <c r="CL751" s="35"/>
      <c r="CM751" s="35"/>
      <c r="CN751" s="35"/>
      <c r="CO751" s="35"/>
      <c r="CP751" s="35"/>
      <c r="CQ751" s="35"/>
    </row>
    <row r="752" spans="1:95" s="126" customFormat="1" x14ac:dyDescent="0.2">
      <c r="A752" s="546"/>
      <c r="B752" s="453" t="s">
        <v>104</v>
      </c>
      <c r="C752" s="251"/>
      <c r="D752" s="251"/>
      <c r="E752" s="251"/>
      <c r="F752" s="251"/>
      <c r="G752" s="251"/>
      <c r="H752" s="86"/>
      <c r="I752" s="86"/>
      <c r="J752" s="86"/>
      <c r="K752" s="251"/>
      <c r="L752" s="251"/>
      <c r="M752" s="251"/>
      <c r="N752" s="251"/>
      <c r="O752" s="251"/>
      <c r="P752" s="251"/>
      <c r="Q752" s="251"/>
      <c r="R752" s="251"/>
      <c r="S752" s="251"/>
      <c r="T752" s="86"/>
      <c r="U752" s="86"/>
      <c r="V752" s="86"/>
      <c r="W752" s="251"/>
      <c r="X752" s="251"/>
      <c r="Y752" s="251"/>
      <c r="Z752" s="251"/>
      <c r="AA752" s="251"/>
      <c r="AB752" s="251"/>
      <c r="AC752" s="251"/>
      <c r="AD752" s="251"/>
    </row>
    <row r="753" spans="1:95" s="1" customFormat="1" x14ac:dyDescent="0.2">
      <c r="A753" s="546"/>
      <c r="B753" s="454" t="s">
        <v>105</v>
      </c>
      <c r="C753" s="31"/>
      <c r="D753" s="31"/>
      <c r="E753" s="31"/>
      <c r="F753" s="31"/>
      <c r="G753" s="31"/>
      <c r="H753" s="427">
        <v>5.8900000000000001E-2</v>
      </c>
      <c r="I753" s="427">
        <v>5.8900000000000001E-2</v>
      </c>
      <c r="J753" s="427">
        <v>5.8900000000000001E-2</v>
      </c>
      <c r="K753" s="31"/>
      <c r="L753" s="31"/>
      <c r="M753" s="31"/>
      <c r="N753" s="31"/>
      <c r="O753" s="31"/>
      <c r="P753" s="31"/>
      <c r="Q753" s="31"/>
      <c r="R753" s="31"/>
      <c r="S753" s="31"/>
      <c r="T753" s="427"/>
      <c r="U753" s="427"/>
      <c r="V753" s="427"/>
      <c r="W753" s="31"/>
      <c r="X753" s="31"/>
      <c r="Y753" s="31"/>
      <c r="Z753" s="31"/>
      <c r="AA753" s="31"/>
      <c r="AB753" s="31"/>
      <c r="AC753" s="31"/>
      <c r="AD753" s="31"/>
      <c r="AE753" s="31"/>
      <c r="AF753" s="31"/>
      <c r="AG753" s="31"/>
      <c r="AH753" s="31"/>
      <c r="AI753" s="31"/>
      <c r="AJ753" s="31"/>
      <c r="AK753" s="31"/>
      <c r="AL753" s="31"/>
      <c r="AM753" s="31"/>
      <c r="AN753" s="31"/>
      <c r="AO753" s="31"/>
      <c r="AP753" s="31"/>
      <c r="AQ753" s="31"/>
      <c r="AR753" s="31"/>
      <c r="AS753" s="31"/>
      <c r="AT753" s="31"/>
      <c r="AU753" s="31"/>
      <c r="AV753" s="31"/>
      <c r="AW753" s="31"/>
      <c r="AX753" s="31"/>
      <c r="AY753" s="31"/>
      <c r="AZ753" s="31"/>
      <c r="BA753" s="31"/>
      <c r="BB753" s="31"/>
      <c r="BC753" s="31"/>
      <c r="BD753" s="31"/>
      <c r="BE753" s="31"/>
      <c r="BF753" s="31"/>
      <c r="BG753" s="31"/>
      <c r="BH753" s="31"/>
      <c r="BI753" s="31"/>
      <c r="BJ753" s="31"/>
      <c r="BK753" s="31"/>
      <c r="BL753" s="31"/>
      <c r="BM753" s="31"/>
      <c r="BN753" s="31"/>
      <c r="BO753" s="31"/>
      <c r="BP753" s="31"/>
      <c r="BQ753" s="31"/>
      <c r="BR753" s="31"/>
      <c r="BS753" s="31"/>
      <c r="BT753" s="31"/>
      <c r="BU753" s="31"/>
      <c r="BV753" s="31"/>
      <c r="BW753" s="31"/>
      <c r="BX753" s="31"/>
      <c r="BY753" s="31"/>
      <c r="BZ753" s="31"/>
      <c r="CA753" s="31"/>
      <c r="CB753" s="31"/>
      <c r="CC753" s="31"/>
      <c r="CD753" s="31"/>
      <c r="CE753" s="31"/>
      <c r="CF753" s="31"/>
      <c r="CG753" s="31"/>
      <c r="CH753" s="31"/>
      <c r="CI753" s="31"/>
      <c r="CJ753" s="31"/>
      <c r="CK753" s="31"/>
      <c r="CL753" s="31"/>
      <c r="CM753" s="31"/>
      <c r="CN753" s="31"/>
      <c r="CO753" s="31"/>
      <c r="CP753" s="31"/>
      <c r="CQ753" s="31"/>
    </row>
    <row r="754" spans="1:95" s="55" customFormat="1" ht="13.5" thickBot="1" x14ac:dyDescent="0.25">
      <c r="A754" s="546"/>
      <c r="B754" s="455" t="s">
        <v>106</v>
      </c>
      <c r="C754" s="125"/>
      <c r="D754" s="125"/>
      <c r="E754" s="125"/>
      <c r="F754" s="125"/>
      <c r="G754" s="125"/>
      <c r="H754" s="54">
        <f>H753*H752</f>
        <v>0</v>
      </c>
      <c r="I754" s="54">
        <f>I752*I753</f>
        <v>0</v>
      </c>
      <c r="J754" s="54">
        <f>J752*J753</f>
        <v>0</v>
      </c>
      <c r="K754" s="125"/>
      <c r="L754" s="125"/>
      <c r="M754" s="125"/>
      <c r="N754" s="125"/>
      <c r="O754" s="125"/>
      <c r="P754" s="125"/>
      <c r="Q754" s="125"/>
      <c r="R754" s="125"/>
      <c r="S754" s="125"/>
      <c r="T754" s="54"/>
      <c r="U754" s="54"/>
      <c r="V754" s="54"/>
      <c r="W754" s="125"/>
      <c r="X754" s="125"/>
      <c r="Y754" s="125"/>
      <c r="Z754" s="125"/>
      <c r="AA754" s="125"/>
      <c r="AB754" s="125"/>
      <c r="AC754" s="125"/>
      <c r="AD754" s="125"/>
      <c r="AE754" s="35"/>
      <c r="AF754" s="35"/>
      <c r="AG754" s="35"/>
      <c r="AH754" s="35"/>
      <c r="AI754" s="35"/>
      <c r="AJ754" s="35"/>
      <c r="AK754" s="35"/>
      <c r="AL754" s="35"/>
      <c r="AM754" s="35"/>
      <c r="AN754" s="35"/>
      <c r="AO754" s="35"/>
      <c r="AP754" s="35"/>
      <c r="AQ754" s="35"/>
      <c r="AR754" s="35"/>
      <c r="AS754" s="35"/>
      <c r="AT754" s="35"/>
      <c r="AU754" s="35"/>
      <c r="AV754" s="35"/>
      <c r="AW754" s="35"/>
      <c r="AX754" s="35"/>
      <c r="AY754" s="35"/>
      <c r="AZ754" s="35"/>
      <c r="BA754" s="35"/>
      <c r="BB754" s="35"/>
      <c r="BC754" s="35"/>
      <c r="BD754" s="35"/>
      <c r="BE754" s="35"/>
      <c r="BF754" s="35"/>
      <c r="BG754" s="35"/>
      <c r="BH754" s="35"/>
      <c r="BI754" s="35"/>
      <c r="BJ754" s="35"/>
      <c r="BK754" s="35"/>
      <c r="BL754" s="35"/>
      <c r="BM754" s="35"/>
      <c r="BN754" s="35"/>
      <c r="BO754" s="35"/>
      <c r="BP754" s="35"/>
      <c r="BQ754" s="35"/>
      <c r="BR754" s="35"/>
      <c r="BS754" s="35"/>
      <c r="BT754" s="35"/>
      <c r="BU754" s="35"/>
      <c r="BV754" s="35"/>
      <c r="BW754" s="35"/>
      <c r="BX754" s="35"/>
      <c r="BY754" s="35"/>
      <c r="BZ754" s="35"/>
      <c r="CA754" s="35"/>
      <c r="CB754" s="35"/>
      <c r="CC754" s="35"/>
      <c r="CD754" s="35"/>
      <c r="CE754" s="35"/>
      <c r="CF754" s="35"/>
      <c r="CG754" s="35"/>
      <c r="CH754" s="35"/>
      <c r="CI754" s="35"/>
      <c r="CJ754" s="35"/>
      <c r="CK754" s="35"/>
      <c r="CL754" s="35"/>
      <c r="CM754" s="35"/>
      <c r="CN754" s="35"/>
      <c r="CO754" s="35"/>
      <c r="CP754" s="35"/>
      <c r="CQ754" s="35"/>
    </row>
    <row r="755" spans="1:95" s="31" customFormat="1" ht="12" customHeight="1" x14ac:dyDescent="0.2">
      <c r="A755" s="546"/>
      <c r="B755" s="448" t="s">
        <v>9</v>
      </c>
      <c r="C755" s="1">
        <v>2.5000000000000001E-2</v>
      </c>
      <c r="D755" s="1">
        <v>2.5000000000000001E-2</v>
      </c>
      <c r="E755" s="1">
        <v>2.5000000000000001E-2</v>
      </c>
      <c r="F755" s="1">
        <f>F308</f>
        <v>0</v>
      </c>
      <c r="G755" s="1">
        <f>G308</f>
        <v>0</v>
      </c>
      <c r="H755" s="1">
        <f>H308</f>
        <v>0</v>
      </c>
      <c r="I755" s="1">
        <f>I308</f>
        <v>0</v>
      </c>
      <c r="J755" s="1">
        <f>J308</f>
        <v>0</v>
      </c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95" s="43" customFormat="1" x14ac:dyDescent="0.2">
      <c r="A756" s="546"/>
      <c r="B756" s="456" t="s">
        <v>11</v>
      </c>
      <c r="C756" s="4">
        <f t="shared" ref="C756:J756" si="189">C755*C716</f>
        <v>0</v>
      </c>
      <c r="D756" s="4">
        <f t="shared" si="189"/>
        <v>0</v>
      </c>
      <c r="E756" s="4">
        <f t="shared" si="189"/>
        <v>0</v>
      </c>
      <c r="F756" s="4">
        <f t="shared" si="189"/>
        <v>0</v>
      </c>
      <c r="G756" s="4">
        <f t="shared" si="189"/>
        <v>0</v>
      </c>
      <c r="H756" s="4">
        <f t="shared" si="189"/>
        <v>0</v>
      </c>
      <c r="I756" s="4">
        <f t="shared" si="189"/>
        <v>0</v>
      </c>
      <c r="J756" s="4">
        <f t="shared" si="189"/>
        <v>0</v>
      </c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spans="1:95" s="31" customFormat="1" x14ac:dyDescent="0.2">
      <c r="A757" s="546"/>
      <c r="B757" s="448" t="s">
        <v>26</v>
      </c>
      <c r="C757" s="49">
        <v>1.9699999999999999E-2</v>
      </c>
      <c r="D757" s="49">
        <v>1.9699999999999999E-2</v>
      </c>
      <c r="E757" s="49">
        <v>1.9699999999999999E-2</v>
      </c>
      <c r="F757" s="49">
        <f>F310</f>
        <v>0</v>
      </c>
      <c r="G757" s="49">
        <f>G310</f>
        <v>0</v>
      </c>
      <c r="H757" s="49">
        <f>H310</f>
        <v>0</v>
      </c>
      <c r="I757" s="49">
        <f>I310</f>
        <v>0</v>
      </c>
      <c r="J757" s="49">
        <f>J310</f>
        <v>0</v>
      </c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9"/>
      <c r="AB757" s="49"/>
      <c r="AC757" s="49"/>
      <c r="AD757" s="49"/>
    </row>
    <row r="758" spans="1:95" s="191" customFormat="1" x14ac:dyDescent="0.2">
      <c r="A758" s="546"/>
      <c r="B758" s="456" t="s">
        <v>27</v>
      </c>
      <c r="C758" s="129">
        <f t="shared" ref="C758:J758" si="190">C757*C716</f>
        <v>0</v>
      </c>
      <c r="D758" s="129">
        <f t="shared" si="190"/>
        <v>0</v>
      </c>
      <c r="E758" s="129">
        <f t="shared" si="190"/>
        <v>0</v>
      </c>
      <c r="F758" s="129">
        <f t="shared" si="190"/>
        <v>0</v>
      </c>
      <c r="G758" s="129">
        <f t="shared" si="190"/>
        <v>0</v>
      </c>
      <c r="H758" s="129">
        <f t="shared" si="190"/>
        <v>0</v>
      </c>
      <c r="I758" s="129">
        <f t="shared" si="190"/>
        <v>0</v>
      </c>
      <c r="J758" s="129">
        <f t="shared" si="190"/>
        <v>0</v>
      </c>
      <c r="K758" s="129"/>
      <c r="L758" s="129"/>
      <c r="M758" s="129"/>
      <c r="N758" s="129"/>
      <c r="O758" s="129"/>
      <c r="P758" s="129"/>
      <c r="Q758" s="129"/>
      <c r="R758" s="129"/>
      <c r="S758" s="129"/>
      <c r="T758" s="129"/>
      <c r="U758" s="129"/>
      <c r="V758" s="129"/>
      <c r="W758" s="129"/>
      <c r="X758" s="129"/>
      <c r="Y758" s="129"/>
      <c r="Z758" s="129"/>
      <c r="AA758" s="129"/>
      <c r="AB758" s="129"/>
      <c r="AC758" s="129"/>
      <c r="AD758" s="129"/>
    </row>
    <row r="759" spans="1:95" s="43" customFormat="1" x14ac:dyDescent="0.2">
      <c r="A759" s="546"/>
      <c r="B759" s="456" t="s">
        <v>4</v>
      </c>
      <c r="C759" s="93"/>
      <c r="D759" s="93"/>
      <c r="E759" s="93"/>
      <c r="F759" s="93"/>
      <c r="G759" s="93"/>
      <c r="H759" s="93"/>
      <c r="I759" s="93"/>
      <c r="J759" s="93"/>
      <c r="K759" s="93"/>
      <c r="L759" s="93"/>
      <c r="M759" s="93"/>
      <c r="N759" s="93"/>
      <c r="O759" s="93"/>
      <c r="P759" s="93"/>
      <c r="Q759" s="93"/>
      <c r="R759" s="93"/>
      <c r="S759" s="93"/>
      <c r="T759" s="93"/>
      <c r="U759" s="93"/>
      <c r="V759" s="93"/>
      <c r="W759" s="93"/>
      <c r="X759" s="93"/>
      <c r="Y759" s="93"/>
      <c r="Z759" s="93"/>
      <c r="AA759" s="93"/>
      <c r="AB759" s="93"/>
      <c r="AC759" s="93"/>
      <c r="AD759" s="93"/>
    </row>
    <row r="760" spans="1:95" s="46" customFormat="1" ht="13.5" thickBot="1" x14ac:dyDescent="0.25">
      <c r="A760" s="546"/>
      <c r="B760" s="457" t="s">
        <v>34</v>
      </c>
      <c r="C760" s="94"/>
      <c r="D760" s="94"/>
      <c r="E760" s="94"/>
      <c r="F760" s="199"/>
      <c r="G760" s="94"/>
      <c r="H760" s="94"/>
      <c r="I760" s="94"/>
      <c r="J760" s="94"/>
      <c r="K760" s="199"/>
      <c r="L760" s="199"/>
      <c r="M760" s="199"/>
      <c r="N760" s="199"/>
      <c r="O760" s="199"/>
      <c r="P760" s="199"/>
      <c r="Q760" s="199"/>
      <c r="R760" s="199"/>
      <c r="S760" s="199"/>
      <c r="T760" s="94"/>
      <c r="U760" s="94"/>
      <c r="V760" s="94"/>
      <c r="W760" s="199"/>
      <c r="X760" s="199"/>
      <c r="Y760" s="199"/>
      <c r="Z760" s="199"/>
      <c r="AA760" s="199"/>
      <c r="AB760" s="199"/>
      <c r="AC760" s="199"/>
      <c r="AD760" s="199"/>
      <c r="AE760" s="43"/>
      <c r="AF760" s="43"/>
      <c r="AG760" s="43"/>
      <c r="AH760" s="43"/>
      <c r="AI760" s="43"/>
      <c r="AJ760" s="43"/>
      <c r="AK760" s="43"/>
      <c r="AL760" s="43"/>
      <c r="AM760" s="43"/>
      <c r="AN760" s="43"/>
      <c r="AO760" s="43"/>
      <c r="AP760" s="43"/>
      <c r="AQ760" s="43"/>
      <c r="AR760" s="43"/>
      <c r="AS760" s="43"/>
      <c r="AT760" s="43"/>
      <c r="AU760" s="43"/>
      <c r="AV760" s="43"/>
      <c r="AW760" s="43"/>
      <c r="AX760" s="43"/>
      <c r="AY760" s="43"/>
      <c r="AZ760" s="43"/>
      <c r="BA760" s="43"/>
      <c r="BB760" s="43"/>
      <c r="BC760" s="43"/>
      <c r="BD760" s="43"/>
      <c r="BE760" s="43"/>
      <c r="BF760" s="43"/>
      <c r="BG760" s="43"/>
      <c r="BH760" s="43"/>
      <c r="BI760" s="43"/>
      <c r="BJ760" s="43"/>
      <c r="BK760" s="43"/>
      <c r="BL760" s="43"/>
      <c r="BM760" s="43"/>
      <c r="BN760" s="43"/>
      <c r="BO760" s="43"/>
      <c r="BP760" s="43"/>
      <c r="BQ760" s="43"/>
      <c r="BR760" s="43"/>
      <c r="BS760" s="43"/>
      <c r="BT760" s="43"/>
      <c r="BU760" s="43"/>
      <c r="BV760" s="43"/>
      <c r="BW760" s="43"/>
      <c r="BX760" s="43"/>
      <c r="BY760" s="43"/>
      <c r="BZ760" s="43"/>
      <c r="CA760" s="43"/>
      <c r="CB760" s="43"/>
      <c r="CC760" s="43"/>
      <c r="CD760" s="43"/>
      <c r="CE760" s="43"/>
      <c r="CF760" s="43"/>
      <c r="CG760" s="43"/>
      <c r="CH760" s="43"/>
      <c r="CI760" s="43"/>
      <c r="CJ760" s="43"/>
      <c r="CK760" s="43"/>
      <c r="CL760" s="43"/>
      <c r="CM760" s="43"/>
      <c r="CN760" s="43"/>
      <c r="CO760" s="43"/>
      <c r="CP760" s="43"/>
      <c r="CQ760" s="43"/>
    </row>
    <row r="761" spans="1:95" s="48" customFormat="1" ht="13.5" thickBot="1" x14ac:dyDescent="0.25">
      <c r="A761" s="546"/>
      <c r="B761" s="458" t="s">
        <v>51</v>
      </c>
      <c r="C761" s="74"/>
      <c r="D761" s="74"/>
      <c r="E761" s="74"/>
      <c r="F761" s="74"/>
      <c r="G761" s="74"/>
      <c r="H761" s="74"/>
      <c r="I761" s="74"/>
      <c r="J761" s="74"/>
      <c r="K761" s="74"/>
      <c r="L761" s="74"/>
      <c r="M761" s="74"/>
      <c r="N761" s="74"/>
      <c r="O761" s="74"/>
      <c r="P761" s="74"/>
      <c r="Q761" s="74"/>
      <c r="R761" s="74"/>
      <c r="S761" s="74"/>
      <c r="T761" s="74"/>
      <c r="U761" s="74"/>
      <c r="V761" s="74"/>
      <c r="W761" s="74"/>
      <c r="X761" s="74"/>
      <c r="Y761" s="74"/>
      <c r="Z761" s="74"/>
      <c r="AA761" s="74"/>
      <c r="AB761" s="74"/>
      <c r="AC761" s="74"/>
      <c r="AD761" s="74"/>
    </row>
    <row r="762" spans="1:95" s="38" customFormat="1" ht="13.5" thickBot="1" x14ac:dyDescent="0.25">
      <c r="A762" s="546"/>
      <c r="B762" s="459" t="s">
        <v>59</v>
      </c>
      <c r="C762" s="37" t="e">
        <f t="shared" ref="C762:J762" si="191">C761/C716*100</f>
        <v>#DIV/0!</v>
      </c>
      <c r="D762" s="37" t="e">
        <f t="shared" si="191"/>
        <v>#DIV/0!</v>
      </c>
      <c r="E762" s="37" t="e">
        <f t="shared" si="191"/>
        <v>#DIV/0!</v>
      </c>
      <c r="F762" s="37" t="e">
        <f t="shared" si="191"/>
        <v>#DIV/0!</v>
      </c>
      <c r="G762" s="37" t="e">
        <f t="shared" si="191"/>
        <v>#DIV/0!</v>
      </c>
      <c r="H762" s="37" t="e">
        <f t="shared" si="191"/>
        <v>#DIV/0!</v>
      </c>
      <c r="I762" s="37" t="e">
        <f t="shared" si="191"/>
        <v>#DIV/0!</v>
      </c>
      <c r="J762" s="91" t="e">
        <f t="shared" si="191"/>
        <v>#DIV/0!</v>
      </c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91"/>
      <c r="W762" s="37"/>
      <c r="X762" s="37"/>
      <c r="Y762" s="37"/>
      <c r="Z762" s="37"/>
      <c r="AA762" s="37"/>
      <c r="AB762" s="37"/>
      <c r="AC762" s="37"/>
      <c r="AD762" s="37"/>
      <c r="AE762" s="399"/>
      <c r="AF762" s="399"/>
      <c r="AG762" s="399"/>
      <c r="AH762" s="399"/>
      <c r="AI762" s="399"/>
      <c r="AJ762" s="399"/>
      <c r="AK762" s="399"/>
      <c r="AL762" s="399"/>
      <c r="AM762" s="399"/>
      <c r="AN762" s="399"/>
      <c r="AO762" s="399"/>
      <c r="AP762" s="399"/>
      <c r="AQ762" s="399"/>
      <c r="AR762" s="399"/>
      <c r="AS762" s="399"/>
      <c r="AT762" s="399"/>
      <c r="AU762" s="399"/>
      <c r="AV762" s="399"/>
      <c r="AW762" s="399"/>
      <c r="AX762" s="399"/>
      <c r="AY762" s="399"/>
      <c r="AZ762" s="399"/>
      <c r="BA762" s="399"/>
      <c r="BB762" s="399"/>
      <c r="BC762" s="399"/>
      <c r="BD762" s="399"/>
      <c r="BE762" s="399"/>
      <c r="BF762" s="399"/>
      <c r="BG762" s="399"/>
      <c r="BH762" s="399"/>
      <c r="BI762" s="399"/>
      <c r="BJ762" s="399"/>
      <c r="BK762" s="399"/>
      <c r="BL762" s="399"/>
      <c r="BM762" s="399"/>
      <c r="BN762" s="399"/>
      <c r="BO762" s="399"/>
      <c r="BP762" s="399"/>
      <c r="BQ762" s="399"/>
      <c r="BR762" s="399"/>
      <c r="BS762" s="399"/>
      <c r="BT762" s="399"/>
      <c r="BU762" s="399"/>
      <c r="BV762" s="399"/>
      <c r="BW762" s="399"/>
      <c r="BX762" s="399"/>
      <c r="BY762" s="399"/>
      <c r="BZ762" s="399"/>
      <c r="CA762" s="399"/>
      <c r="CB762" s="399"/>
      <c r="CC762" s="399"/>
      <c r="CD762" s="399"/>
      <c r="CE762" s="399"/>
      <c r="CF762" s="399"/>
      <c r="CG762" s="399"/>
      <c r="CH762" s="399"/>
      <c r="CI762" s="399"/>
      <c r="CJ762" s="399"/>
      <c r="CK762" s="399"/>
      <c r="CL762" s="399"/>
      <c r="CM762" s="399"/>
      <c r="CN762" s="399"/>
      <c r="CO762" s="399"/>
      <c r="CP762" s="399"/>
      <c r="CQ762" s="399"/>
    </row>
    <row r="763" spans="1:95" s="423" customFormat="1" ht="13.5" thickBot="1" x14ac:dyDescent="0.25">
      <c r="A763" s="546"/>
      <c r="B763" s="421" t="s">
        <v>71</v>
      </c>
      <c r="C763" s="422">
        <f t="shared" ref="C763:J763" si="192">SUM(C729,C731,C735,C733,C741,C743,C745,C747,C749,C751,C754,C756,C758,C759,C760)-C761</f>
        <v>0</v>
      </c>
      <c r="D763" s="422">
        <f t="shared" si="192"/>
        <v>0</v>
      </c>
      <c r="E763" s="422">
        <f t="shared" si="192"/>
        <v>0</v>
      </c>
      <c r="F763" s="422" t="e">
        <f t="shared" si="192"/>
        <v>#REF!</v>
      </c>
      <c r="G763" s="422" t="e">
        <f t="shared" si="192"/>
        <v>#REF!</v>
      </c>
      <c r="H763" s="422">
        <f t="shared" si="192"/>
        <v>0</v>
      </c>
      <c r="I763" s="422">
        <f t="shared" si="192"/>
        <v>0</v>
      </c>
      <c r="J763" s="422">
        <f t="shared" si="192"/>
        <v>0</v>
      </c>
      <c r="K763" s="422"/>
      <c r="L763" s="422"/>
      <c r="M763" s="422"/>
      <c r="N763" s="422"/>
      <c r="O763" s="422"/>
      <c r="P763" s="422"/>
      <c r="Q763" s="422"/>
      <c r="R763" s="422"/>
      <c r="S763" s="422"/>
      <c r="T763" s="422"/>
      <c r="U763" s="422"/>
      <c r="V763" s="422"/>
      <c r="W763" s="422"/>
      <c r="X763" s="422"/>
      <c r="Y763" s="422"/>
      <c r="Z763" s="422"/>
      <c r="AA763" s="422"/>
      <c r="AB763" s="422"/>
      <c r="AC763" s="422"/>
      <c r="AD763" s="422"/>
      <c r="AE763" s="103"/>
      <c r="AF763" s="103"/>
      <c r="AG763" s="103"/>
      <c r="AH763" s="103"/>
      <c r="AI763" s="103"/>
      <c r="AJ763" s="103"/>
      <c r="AK763" s="103"/>
      <c r="AL763" s="103"/>
      <c r="AM763" s="103"/>
      <c r="AN763" s="103"/>
      <c r="AO763" s="103"/>
      <c r="AP763" s="103"/>
      <c r="AQ763" s="103"/>
      <c r="AR763" s="103"/>
      <c r="AS763" s="103"/>
      <c r="AT763" s="103"/>
      <c r="AU763" s="103"/>
      <c r="AV763" s="103"/>
      <c r="AW763" s="103"/>
      <c r="AX763" s="103"/>
      <c r="AY763" s="103"/>
      <c r="AZ763" s="103"/>
      <c r="BA763" s="103"/>
      <c r="BB763" s="103"/>
      <c r="BC763" s="103"/>
      <c r="BD763" s="103"/>
      <c r="BE763" s="103"/>
      <c r="BF763" s="103"/>
      <c r="BG763" s="103"/>
      <c r="BH763" s="103"/>
      <c r="BI763" s="103"/>
      <c r="BJ763" s="103"/>
      <c r="BK763" s="103"/>
      <c r="BL763" s="103"/>
      <c r="BM763" s="103"/>
      <c r="BN763" s="103"/>
      <c r="BO763" s="103"/>
      <c r="BP763" s="103"/>
      <c r="BQ763" s="103"/>
      <c r="BR763" s="103"/>
      <c r="BS763" s="103"/>
      <c r="BT763" s="103"/>
      <c r="BU763" s="103"/>
      <c r="BV763" s="103"/>
      <c r="BW763" s="103"/>
      <c r="BX763" s="103"/>
      <c r="BY763" s="103"/>
      <c r="BZ763" s="103"/>
      <c r="CA763" s="103"/>
      <c r="CB763" s="103"/>
      <c r="CC763" s="103"/>
      <c r="CD763" s="103"/>
      <c r="CE763" s="103"/>
      <c r="CF763" s="103"/>
      <c r="CG763" s="103"/>
      <c r="CH763" s="103"/>
      <c r="CI763" s="103"/>
      <c r="CJ763" s="103"/>
      <c r="CK763" s="103"/>
      <c r="CL763" s="103"/>
      <c r="CM763" s="103"/>
      <c r="CN763" s="103"/>
      <c r="CO763" s="103"/>
      <c r="CP763" s="103"/>
      <c r="CQ763" s="103"/>
    </row>
    <row r="764" spans="1:95" s="426" customFormat="1" ht="13.5" thickBot="1" x14ac:dyDescent="0.25">
      <c r="A764" s="547"/>
      <c r="B764" s="424" t="s">
        <v>72</v>
      </c>
      <c r="C764" s="425" t="e">
        <f t="shared" ref="C764" si="193">C763/C761</f>
        <v>#DIV/0!</v>
      </c>
      <c r="D764" s="425" t="e">
        <f t="shared" ref="D764" si="194">D763/D761</f>
        <v>#DIV/0!</v>
      </c>
      <c r="E764" s="425" t="e">
        <f t="shared" ref="E764" si="195">E763/E761</f>
        <v>#DIV/0!</v>
      </c>
      <c r="F764" s="425" t="e">
        <f t="shared" ref="F764" si="196">F763/F761</f>
        <v>#REF!</v>
      </c>
      <c r="G764" s="425" t="e">
        <f t="shared" ref="G764" si="197">G763/G761</f>
        <v>#REF!</v>
      </c>
      <c r="H764" s="425" t="e">
        <f t="shared" ref="H764" si="198">H763/H761</f>
        <v>#DIV/0!</v>
      </c>
      <c r="I764" s="425" t="e">
        <f t="shared" ref="I764" si="199">I763/I761</f>
        <v>#DIV/0!</v>
      </c>
      <c r="J764" s="425" t="e">
        <f>J763/J761</f>
        <v>#DIV/0!</v>
      </c>
      <c r="K764" s="425"/>
      <c r="L764" s="425"/>
      <c r="M764" s="425"/>
      <c r="N764" s="425"/>
      <c r="O764" s="425"/>
      <c r="P764" s="425"/>
      <c r="Q764" s="425"/>
      <c r="R764" s="425"/>
      <c r="S764" s="425"/>
      <c r="T764" s="425"/>
      <c r="U764" s="425"/>
      <c r="V764" s="425"/>
      <c r="W764" s="425"/>
      <c r="X764" s="425"/>
      <c r="Y764" s="425"/>
      <c r="Z764" s="425"/>
      <c r="AA764" s="425"/>
      <c r="AB764" s="425"/>
      <c r="AC764" s="425"/>
      <c r="AD764" s="425"/>
      <c r="AE764" s="400"/>
      <c r="AF764" s="400"/>
      <c r="AG764" s="400"/>
      <c r="AH764" s="400"/>
      <c r="AI764" s="400"/>
      <c r="AJ764" s="400"/>
      <c r="AK764" s="400"/>
      <c r="AL764" s="400"/>
      <c r="AM764" s="400"/>
      <c r="AN764" s="400"/>
      <c r="AO764" s="400"/>
      <c r="AP764" s="400"/>
      <c r="AQ764" s="400"/>
      <c r="AR764" s="400"/>
      <c r="AS764" s="400"/>
      <c r="AT764" s="400"/>
      <c r="AU764" s="400"/>
      <c r="AV764" s="400"/>
      <c r="AW764" s="400"/>
      <c r="AX764" s="400"/>
      <c r="AY764" s="400"/>
      <c r="AZ764" s="400"/>
      <c r="BA764" s="400"/>
      <c r="BB764" s="400"/>
      <c r="BC764" s="400"/>
      <c r="BD764" s="400"/>
      <c r="BE764" s="400"/>
      <c r="BF764" s="400"/>
      <c r="BG764" s="400"/>
      <c r="BH764" s="400"/>
      <c r="BI764" s="400"/>
      <c r="BJ764" s="400"/>
      <c r="BK764" s="400"/>
      <c r="BL764" s="400"/>
      <c r="BM764" s="400"/>
      <c r="BN764" s="400"/>
      <c r="BO764" s="400"/>
      <c r="BP764" s="400"/>
      <c r="BQ764" s="400"/>
      <c r="BR764" s="400"/>
      <c r="BS764" s="400"/>
      <c r="BT764" s="400"/>
      <c r="BU764" s="400"/>
      <c r="BV764" s="400"/>
      <c r="BW764" s="400"/>
      <c r="BX764" s="400"/>
      <c r="BY764" s="400"/>
      <c r="BZ764" s="400"/>
      <c r="CA764" s="400"/>
      <c r="CB764" s="400"/>
      <c r="CC764" s="400"/>
      <c r="CD764" s="400"/>
      <c r="CE764" s="400"/>
      <c r="CF764" s="400"/>
      <c r="CG764" s="400"/>
      <c r="CH764" s="400"/>
      <c r="CI764" s="400"/>
      <c r="CJ764" s="400"/>
      <c r="CK764" s="400"/>
      <c r="CL764" s="400"/>
      <c r="CM764" s="400"/>
      <c r="CN764" s="400"/>
      <c r="CO764" s="400"/>
      <c r="CP764" s="400"/>
      <c r="CQ764" s="400"/>
    </row>
    <row r="765" spans="1:95" s="65" customFormat="1" x14ac:dyDescent="0.2">
      <c r="B765" s="491"/>
    </row>
    <row r="766" spans="1:95" s="65" customFormat="1" x14ac:dyDescent="0.2">
      <c r="B766" s="491"/>
    </row>
    <row r="767" spans="1:95" s="65" customFormat="1" x14ac:dyDescent="0.2">
      <c r="B767" s="491"/>
    </row>
    <row r="768" spans="1:95" s="65" customFormat="1" x14ac:dyDescent="0.2">
      <c r="B768" s="491"/>
    </row>
    <row r="769" spans="2:2" s="65" customFormat="1" x14ac:dyDescent="0.2">
      <c r="B769" s="491"/>
    </row>
    <row r="770" spans="2:2" s="65" customFormat="1" x14ac:dyDescent="0.2">
      <c r="B770" s="491"/>
    </row>
    <row r="771" spans="2:2" s="65" customFormat="1" x14ac:dyDescent="0.2">
      <c r="B771" s="491"/>
    </row>
    <row r="772" spans="2:2" s="65" customFormat="1" x14ac:dyDescent="0.2">
      <c r="B772" s="491"/>
    </row>
    <row r="773" spans="2:2" s="65" customFormat="1" x14ac:dyDescent="0.2">
      <c r="B773" s="491"/>
    </row>
    <row r="774" spans="2:2" s="65" customFormat="1" x14ac:dyDescent="0.2">
      <c r="B774" s="491"/>
    </row>
    <row r="775" spans="2:2" s="65" customFormat="1" x14ac:dyDescent="0.2">
      <c r="B775" s="491"/>
    </row>
    <row r="776" spans="2:2" s="65" customFormat="1" x14ac:dyDescent="0.2">
      <c r="B776" s="491"/>
    </row>
    <row r="777" spans="2:2" s="65" customFormat="1" x14ac:dyDescent="0.2">
      <c r="B777" s="491"/>
    </row>
    <row r="778" spans="2:2" s="65" customFormat="1" x14ac:dyDescent="0.2">
      <c r="B778" s="491"/>
    </row>
    <row r="779" spans="2:2" s="65" customFormat="1" x14ac:dyDescent="0.2">
      <c r="B779" s="491"/>
    </row>
    <row r="780" spans="2:2" s="65" customFormat="1" x14ac:dyDescent="0.2">
      <c r="B780" s="491"/>
    </row>
    <row r="781" spans="2:2" s="65" customFormat="1" x14ac:dyDescent="0.2">
      <c r="B781" s="491"/>
    </row>
    <row r="782" spans="2:2" s="65" customFormat="1" x14ac:dyDescent="0.2">
      <c r="B782" s="491"/>
    </row>
    <row r="783" spans="2:2" s="65" customFormat="1" x14ac:dyDescent="0.2">
      <c r="B783" s="491"/>
    </row>
    <row r="784" spans="2:2" s="65" customFormat="1" x14ac:dyDescent="0.2">
      <c r="B784" s="491"/>
    </row>
    <row r="785" spans="2:2" s="65" customFormat="1" x14ac:dyDescent="0.2">
      <c r="B785" s="491"/>
    </row>
    <row r="786" spans="2:2" s="65" customFormat="1" x14ac:dyDescent="0.2">
      <c r="B786" s="491"/>
    </row>
    <row r="787" spans="2:2" s="65" customFormat="1" x14ac:dyDescent="0.2">
      <c r="B787" s="491"/>
    </row>
    <row r="788" spans="2:2" s="65" customFormat="1" x14ac:dyDescent="0.2">
      <c r="B788" s="491"/>
    </row>
    <row r="789" spans="2:2" s="65" customFormat="1" x14ac:dyDescent="0.2">
      <c r="B789" s="491"/>
    </row>
    <row r="790" spans="2:2" s="65" customFormat="1" x14ac:dyDescent="0.2">
      <c r="B790" s="491"/>
    </row>
    <row r="791" spans="2:2" s="65" customFormat="1" x14ac:dyDescent="0.2">
      <c r="B791" s="491"/>
    </row>
    <row r="792" spans="2:2" s="65" customFormat="1" x14ac:dyDescent="0.2">
      <c r="B792" s="491"/>
    </row>
    <row r="793" spans="2:2" s="65" customFormat="1" x14ac:dyDescent="0.2">
      <c r="B793" s="491"/>
    </row>
    <row r="794" spans="2:2" s="65" customFormat="1" x14ac:dyDescent="0.2">
      <c r="B794" s="491"/>
    </row>
    <row r="795" spans="2:2" s="65" customFormat="1" x14ac:dyDescent="0.2">
      <c r="B795" s="491"/>
    </row>
    <row r="796" spans="2:2" s="65" customFormat="1" x14ac:dyDescent="0.2">
      <c r="B796" s="491"/>
    </row>
  </sheetData>
  <mergeCells count="14">
    <mergeCell ref="A2:A36"/>
    <mergeCell ref="A39:A92"/>
    <mergeCell ref="A151:A204"/>
    <mergeCell ref="A207:A260"/>
    <mergeCell ref="A95:A148"/>
    <mergeCell ref="A431:A484"/>
    <mergeCell ref="A263:A316"/>
    <mergeCell ref="A711:A764"/>
    <mergeCell ref="A599:A652"/>
    <mergeCell ref="A655:A708"/>
    <mergeCell ref="A487:A540"/>
    <mergeCell ref="A319:A372"/>
    <mergeCell ref="A375:A428"/>
    <mergeCell ref="A543:A596"/>
  </mergeCells>
  <phoneticPr fontId="2" type="noConversion"/>
  <conditionalFormatting sqref="C212:J212">
    <cfRule type="expression" dxfId="244" priority="270" stopIfTrue="1">
      <formula>C212&lt;&gt;SUM(C209:C211)</formula>
    </cfRule>
  </conditionalFormatting>
  <conditionalFormatting sqref="B164 B52 BO52:GY52 BO164:GY164">
    <cfRule type="cellIs" dxfId="243" priority="276" stopIfTrue="1" operator="equal">
      <formula>""""""</formula>
    </cfRule>
  </conditionalFormatting>
  <conditionalFormatting sqref="C164:G164 C52:G52">
    <cfRule type="cellIs" dxfId="242" priority="277" stopIfTrue="1" operator="greaterThan">
      <formula>0</formula>
    </cfRule>
  </conditionalFormatting>
  <conditionalFormatting sqref="C216:V216">
    <cfRule type="expression" dxfId="241" priority="267" stopIfTrue="1">
      <formula>C216&lt;&gt;MAX(C214:C215)</formula>
    </cfRule>
  </conditionalFormatting>
  <conditionalFormatting sqref="C160:I160 BO160:XFD160">
    <cfRule type="expression" dxfId="240" priority="266" stopIfTrue="1">
      <formula>C160&lt;&gt;MAX(C157:C159)</formula>
    </cfRule>
  </conditionalFormatting>
  <conditionalFormatting sqref="C48:G48 BO48:XFD48">
    <cfRule type="expression" dxfId="239" priority="232" stopIfTrue="1">
      <formula>C48&lt;&gt;MAX(C46:C47)</formula>
    </cfRule>
  </conditionalFormatting>
  <conditionalFormatting sqref="H48:I48">
    <cfRule type="expression" dxfId="238" priority="229" stopIfTrue="1">
      <formula>H48&lt;&gt;MAX(H46:H47)</formula>
    </cfRule>
  </conditionalFormatting>
  <conditionalFormatting sqref="B25 BO25:GY25">
    <cfRule type="cellIs" dxfId="237" priority="222" stopIfTrue="1" operator="equal">
      <formula>""""""</formula>
    </cfRule>
  </conditionalFormatting>
  <conditionalFormatting sqref="C25:G25">
    <cfRule type="cellIs" dxfId="236" priority="223" stopIfTrue="1" operator="greaterThan">
      <formula>0</formula>
    </cfRule>
  </conditionalFormatting>
  <conditionalFormatting sqref="H25:I25">
    <cfRule type="cellIs" dxfId="235" priority="221" stopIfTrue="1" operator="greaterThan">
      <formula>0</formula>
    </cfRule>
  </conditionalFormatting>
  <conditionalFormatting sqref="J25">
    <cfRule type="cellIs" dxfId="234" priority="220" stopIfTrue="1" operator="greaterThan">
      <formula>0</formula>
    </cfRule>
  </conditionalFormatting>
  <conditionalFormatting sqref="J52">
    <cfRule type="cellIs" dxfId="233" priority="216" stopIfTrue="1" operator="greaterThan">
      <formula>0</formula>
    </cfRule>
  </conditionalFormatting>
  <conditionalFormatting sqref="J48">
    <cfRule type="expression" dxfId="232" priority="215" stopIfTrue="1">
      <formula>J48&lt;&gt;MAX(J45:J47)</formula>
    </cfRule>
  </conditionalFormatting>
  <conditionalFormatting sqref="H52:I52">
    <cfRule type="cellIs" dxfId="231" priority="213" stopIfTrue="1" operator="greaterThan">
      <formula>0</formula>
    </cfRule>
  </conditionalFormatting>
  <conditionalFormatting sqref="C108:G108">
    <cfRule type="cellIs" dxfId="230" priority="209" stopIfTrue="1" operator="greaterThan">
      <formula>0</formula>
    </cfRule>
  </conditionalFormatting>
  <conditionalFormatting sqref="C160:V160">
    <cfRule type="expression" dxfId="229" priority="211" stopIfTrue="1">
      <formula>C160&lt;&gt;MAX(C158:C159)</formula>
    </cfRule>
  </conditionalFormatting>
  <conditionalFormatting sqref="B108 BO108:GY108">
    <cfRule type="cellIs" dxfId="228" priority="208" stopIfTrue="1" operator="equal">
      <formula>""""""</formula>
    </cfRule>
  </conditionalFormatting>
  <conditionalFormatting sqref="C104:I104 BO104:XFD104">
    <cfRule type="expression" dxfId="227" priority="207" stopIfTrue="1">
      <formula>C104&lt;&gt;MAX(C101:C103)</formula>
    </cfRule>
  </conditionalFormatting>
  <conditionalFormatting sqref="J104">
    <cfRule type="expression" dxfId="226" priority="204" stopIfTrue="1">
      <formula>J104&lt;&gt;MAX(J101:J103)</formula>
    </cfRule>
  </conditionalFormatting>
  <conditionalFormatting sqref="B444 BO444:GY444">
    <cfRule type="cellIs" dxfId="225" priority="201" stopIfTrue="1" operator="equal">
      <formula>""""""</formula>
    </cfRule>
  </conditionalFormatting>
  <conditionalFormatting sqref="C444:I444">
    <cfRule type="cellIs" dxfId="224" priority="202" stopIfTrue="1" operator="greaterThan">
      <formula>0</formula>
    </cfRule>
  </conditionalFormatting>
  <conditionalFormatting sqref="C440:I440 BO440:XFD440">
    <cfRule type="expression" dxfId="223" priority="200" stopIfTrue="1">
      <formula>C440&lt;&gt;MAX(C437:C439)</formula>
    </cfRule>
  </conditionalFormatting>
  <conditionalFormatting sqref="J444">
    <cfRule type="cellIs" dxfId="222" priority="198" stopIfTrue="1" operator="greaterThan">
      <formula>0</formula>
    </cfRule>
  </conditionalFormatting>
  <conditionalFormatting sqref="J440">
    <cfRule type="expression" dxfId="221" priority="197" stopIfTrue="1">
      <formula>J440&lt;&gt;MAX(J437:J439)</formula>
    </cfRule>
  </conditionalFormatting>
  <conditionalFormatting sqref="B276 BO276:GY276">
    <cfRule type="cellIs" dxfId="220" priority="194" stopIfTrue="1" operator="equal">
      <formula>""""""</formula>
    </cfRule>
  </conditionalFormatting>
  <conditionalFormatting sqref="C276:I276">
    <cfRule type="cellIs" dxfId="219" priority="195" stopIfTrue="1" operator="greaterThan">
      <formula>0</formula>
    </cfRule>
  </conditionalFormatting>
  <conditionalFormatting sqref="C272:I272 BO272:XFD272">
    <cfRule type="expression" dxfId="218" priority="193" stopIfTrue="1">
      <formula>C272&lt;&gt;MAX(C269:C271)</formula>
    </cfRule>
  </conditionalFormatting>
  <conditionalFormatting sqref="J276">
    <cfRule type="cellIs" dxfId="217" priority="191" stopIfTrue="1" operator="greaterThan">
      <formula>0</formula>
    </cfRule>
  </conditionalFormatting>
  <conditionalFormatting sqref="J272">
    <cfRule type="expression" dxfId="216" priority="190" stopIfTrue="1">
      <formula>J272&lt;&gt;MAX(J269:J271)</formula>
    </cfRule>
  </conditionalFormatting>
  <conditionalFormatting sqref="B724 BO724:GY724">
    <cfRule type="cellIs" dxfId="215" priority="187" stopIfTrue="1" operator="equal">
      <formula>""""""</formula>
    </cfRule>
  </conditionalFormatting>
  <conditionalFormatting sqref="C724:I724">
    <cfRule type="cellIs" dxfId="214" priority="188" stopIfTrue="1" operator="greaterThan">
      <formula>0</formula>
    </cfRule>
  </conditionalFormatting>
  <conditionalFormatting sqref="C720:I720 BO720:XFD720">
    <cfRule type="expression" dxfId="213" priority="186" stopIfTrue="1">
      <formula>C720&lt;&gt;MAX(C717:C719)</formula>
    </cfRule>
  </conditionalFormatting>
  <conditionalFormatting sqref="J724">
    <cfRule type="cellIs" dxfId="212" priority="184" stopIfTrue="1" operator="greaterThan">
      <formula>0</formula>
    </cfRule>
  </conditionalFormatting>
  <conditionalFormatting sqref="J720">
    <cfRule type="expression" dxfId="211" priority="183" stopIfTrue="1">
      <formula>J720&lt;&gt;MAX(J717:J719)</formula>
    </cfRule>
  </conditionalFormatting>
  <conditionalFormatting sqref="B612 BO612:GY612">
    <cfRule type="cellIs" dxfId="210" priority="180" stopIfTrue="1" operator="equal">
      <formula>""""""</formula>
    </cfRule>
  </conditionalFormatting>
  <conditionalFormatting sqref="C612:I612">
    <cfRule type="cellIs" dxfId="209" priority="181" stopIfTrue="1" operator="greaterThan">
      <formula>0</formula>
    </cfRule>
  </conditionalFormatting>
  <conditionalFormatting sqref="C608:I608 BO608:XFD608">
    <cfRule type="expression" dxfId="208" priority="179" stopIfTrue="1">
      <formula>C608&lt;&gt;MAX(C605:C607)</formula>
    </cfRule>
  </conditionalFormatting>
  <conditionalFormatting sqref="J612">
    <cfRule type="cellIs" dxfId="207" priority="177" stopIfTrue="1" operator="greaterThan">
      <formula>0</formula>
    </cfRule>
  </conditionalFormatting>
  <conditionalFormatting sqref="J608">
    <cfRule type="expression" dxfId="206" priority="176" stopIfTrue="1">
      <formula>J608&lt;&gt;MAX(J605:J607)</formula>
    </cfRule>
  </conditionalFormatting>
  <conditionalFormatting sqref="B668 BO668:GY668">
    <cfRule type="cellIs" dxfId="205" priority="173" stopIfTrue="1" operator="equal">
      <formula>""""""</formula>
    </cfRule>
  </conditionalFormatting>
  <conditionalFormatting sqref="C668:I668">
    <cfRule type="cellIs" dxfId="204" priority="174" stopIfTrue="1" operator="greaterThan">
      <formula>0</formula>
    </cfRule>
  </conditionalFormatting>
  <conditionalFormatting sqref="C664:I664 BO664:XFD664">
    <cfRule type="expression" dxfId="203" priority="172" stopIfTrue="1">
      <formula>C664&lt;&gt;MAX(C661:C663)</formula>
    </cfRule>
  </conditionalFormatting>
  <conditionalFormatting sqref="J668">
    <cfRule type="cellIs" dxfId="202" priority="170" stopIfTrue="1" operator="greaterThan">
      <formula>0</formula>
    </cfRule>
  </conditionalFormatting>
  <conditionalFormatting sqref="J664">
    <cfRule type="expression" dxfId="201" priority="169" stopIfTrue="1">
      <formula>J664&lt;&gt;MAX(J661:J663)</formula>
    </cfRule>
  </conditionalFormatting>
  <conditionalFormatting sqref="B500 BO500:GY500">
    <cfRule type="cellIs" dxfId="200" priority="166" stopIfTrue="1" operator="equal">
      <formula>""""""</formula>
    </cfRule>
  </conditionalFormatting>
  <conditionalFormatting sqref="C500:I500">
    <cfRule type="cellIs" dxfId="199" priority="167" stopIfTrue="1" operator="greaterThan">
      <formula>0</formula>
    </cfRule>
  </conditionalFormatting>
  <conditionalFormatting sqref="C496:I496 BO496:XFD496">
    <cfRule type="expression" dxfId="198" priority="165" stopIfTrue="1">
      <formula>C496&lt;&gt;MAX(C493:C495)</formula>
    </cfRule>
  </conditionalFormatting>
  <conditionalFormatting sqref="J500">
    <cfRule type="cellIs" dxfId="197" priority="163" stopIfTrue="1" operator="greaterThan">
      <formula>0</formula>
    </cfRule>
  </conditionalFormatting>
  <conditionalFormatting sqref="J496">
    <cfRule type="expression" dxfId="196" priority="162" stopIfTrue="1">
      <formula>J496&lt;&gt;MAX(J493:J495)</formula>
    </cfRule>
  </conditionalFormatting>
  <conditionalFormatting sqref="B332 BO332:GY332">
    <cfRule type="cellIs" dxfId="195" priority="159" stopIfTrue="1" operator="equal">
      <formula>""""""</formula>
    </cfRule>
  </conditionalFormatting>
  <conditionalFormatting sqref="C332:I332">
    <cfRule type="cellIs" dxfId="194" priority="160" stopIfTrue="1" operator="greaterThan">
      <formula>0</formula>
    </cfRule>
  </conditionalFormatting>
  <conditionalFormatting sqref="C328:I328 BO328:XFD328">
    <cfRule type="expression" dxfId="193" priority="158" stopIfTrue="1">
      <formula>C328&lt;&gt;MAX(C325:C327)</formula>
    </cfRule>
  </conditionalFormatting>
  <conditionalFormatting sqref="J332">
    <cfRule type="cellIs" dxfId="192" priority="156" stopIfTrue="1" operator="greaterThan">
      <formula>0</formula>
    </cfRule>
  </conditionalFormatting>
  <conditionalFormatting sqref="J328">
    <cfRule type="expression" dxfId="191" priority="155" stopIfTrue="1">
      <formula>J328&lt;&gt;MAX(J325:J327)</formula>
    </cfRule>
  </conditionalFormatting>
  <conditionalFormatting sqref="B388 BO388:GY388">
    <cfRule type="cellIs" dxfId="190" priority="152" stopIfTrue="1" operator="equal">
      <formula>""""""</formula>
    </cfRule>
  </conditionalFormatting>
  <conditionalFormatting sqref="C388:I388">
    <cfRule type="cellIs" dxfId="189" priority="153" stopIfTrue="1" operator="greaterThan">
      <formula>0</formula>
    </cfRule>
  </conditionalFormatting>
  <conditionalFormatting sqref="C384:I384 BO384:XFD384">
    <cfRule type="expression" dxfId="188" priority="151" stopIfTrue="1">
      <formula>C384&lt;&gt;MAX(C381:C383)</formula>
    </cfRule>
  </conditionalFormatting>
  <conditionalFormatting sqref="J388">
    <cfRule type="cellIs" dxfId="187" priority="149" stopIfTrue="1" operator="greaterThan">
      <formula>0</formula>
    </cfRule>
  </conditionalFormatting>
  <conditionalFormatting sqref="J384">
    <cfRule type="expression" dxfId="186" priority="148" stopIfTrue="1">
      <formula>J384&lt;&gt;MAX(J381:J383)</formula>
    </cfRule>
  </conditionalFormatting>
  <conditionalFormatting sqref="C24:J24 BO24:XFD24 BO548:XFD548 C44:XFD44 C156:XFD156 C100:XFD100 C436:XFD436 C268:XFD268 C716:XFD716 C604:XFD604 C660:XFD660 C492:XFD492 C324:XFD324 C380:XFD380">
    <cfRule type="expression" dxfId="185" priority="278">
      <formula>C$156&lt;&gt;SUM(C$153:C$155)</formula>
    </cfRule>
  </conditionalFormatting>
  <conditionalFormatting sqref="B556 BO556:GY556">
    <cfRule type="cellIs" dxfId="184" priority="144" stopIfTrue="1" operator="equal">
      <formula>""""""</formula>
    </cfRule>
  </conditionalFormatting>
  <conditionalFormatting sqref="C556:I556">
    <cfRule type="cellIs" dxfId="183" priority="145" stopIfTrue="1" operator="greaterThan">
      <formula>0</formula>
    </cfRule>
  </conditionalFormatting>
  <conditionalFormatting sqref="C552:I552 BO552:XFD552">
    <cfRule type="expression" dxfId="182" priority="143" stopIfTrue="1">
      <formula>C552&lt;&gt;MAX(C549:C551)</formula>
    </cfRule>
  </conditionalFormatting>
  <conditionalFormatting sqref="J556">
    <cfRule type="cellIs" dxfId="181" priority="142" stopIfTrue="1" operator="greaterThan">
      <formula>0</formula>
    </cfRule>
  </conditionalFormatting>
  <conditionalFormatting sqref="J552">
    <cfRule type="expression" dxfId="180" priority="141" stopIfTrue="1">
      <formula>J552&lt;&gt;MAX(J549:J551)</formula>
    </cfRule>
  </conditionalFormatting>
  <conditionalFormatting sqref="C548:J548">
    <cfRule type="expression" dxfId="179" priority="146">
      <formula>C$156&lt;&gt;SUM(C$153:C$155)</formula>
    </cfRule>
  </conditionalFormatting>
  <conditionalFormatting sqref="H164:J164">
    <cfRule type="cellIs" dxfId="178" priority="140" stopIfTrue="1" operator="greaterThan">
      <formula>0</formula>
    </cfRule>
  </conditionalFormatting>
  <conditionalFormatting sqref="J108">
    <cfRule type="cellIs" dxfId="177" priority="139" stopIfTrue="1" operator="greaterThan">
      <formula>0</formula>
    </cfRule>
  </conditionalFormatting>
  <conditionalFormatting sqref="H108:I108">
    <cfRule type="cellIs" dxfId="176" priority="138" stopIfTrue="1" operator="greaterThan">
      <formula>0</formula>
    </cfRule>
  </conditionalFormatting>
  <conditionalFormatting sqref="AE212:BN212">
    <cfRule type="expression" dxfId="175" priority="135" stopIfTrue="1">
      <formula>AE212&lt;&gt;SUM(AE209:AE211)</formula>
    </cfRule>
  </conditionalFormatting>
  <conditionalFormatting sqref="AE164:BN164 AE52:BN52">
    <cfRule type="cellIs" dxfId="174" priority="136" stopIfTrue="1" operator="equal">
      <formula>""""""</formula>
    </cfRule>
  </conditionalFormatting>
  <conditionalFormatting sqref="AE216:BN216">
    <cfRule type="expression" dxfId="173" priority="134" stopIfTrue="1">
      <formula>AE216&lt;&gt;MAX(AE213:AE215)</formula>
    </cfRule>
  </conditionalFormatting>
  <conditionalFormatting sqref="AE160:BN160">
    <cfRule type="expression" dxfId="172" priority="133" stopIfTrue="1">
      <formula>AE160&lt;&gt;MAX(AE157:AE159)</formula>
    </cfRule>
  </conditionalFormatting>
  <conditionalFormatting sqref="AE48:BN48">
    <cfRule type="expression" dxfId="171" priority="132" stopIfTrue="1">
      <formula>AE48&lt;&gt;MAX(AE46:AE47)</formula>
    </cfRule>
  </conditionalFormatting>
  <conditionalFormatting sqref="AE25:BN25">
    <cfRule type="cellIs" dxfId="170" priority="131" stopIfTrue="1" operator="equal">
      <formula>""""""</formula>
    </cfRule>
  </conditionalFormatting>
  <conditionalFormatting sqref="AE108:BN108">
    <cfRule type="cellIs" dxfId="169" priority="130" stopIfTrue="1" operator="equal">
      <formula>""""""</formula>
    </cfRule>
  </conditionalFormatting>
  <conditionalFormatting sqref="AE104:BN104">
    <cfRule type="expression" dxfId="168" priority="129" stopIfTrue="1">
      <formula>AE104&lt;&gt;MAX(AE101:AE103)</formula>
    </cfRule>
  </conditionalFormatting>
  <conditionalFormatting sqref="AE444:BN444">
    <cfRule type="cellIs" dxfId="167" priority="128" stopIfTrue="1" operator="equal">
      <formula>""""""</formula>
    </cfRule>
  </conditionalFormatting>
  <conditionalFormatting sqref="AE440:BN440">
    <cfRule type="expression" dxfId="166" priority="127" stopIfTrue="1">
      <formula>AE440&lt;&gt;MAX(AE437:AE439)</formula>
    </cfRule>
  </conditionalFormatting>
  <conditionalFormatting sqref="AE276:BN276">
    <cfRule type="cellIs" dxfId="165" priority="126" stopIfTrue="1" operator="equal">
      <formula>""""""</formula>
    </cfRule>
  </conditionalFormatting>
  <conditionalFormatting sqref="AE272:BN272">
    <cfRule type="expression" dxfId="164" priority="125" stopIfTrue="1">
      <formula>AE272&lt;&gt;MAX(AE269:AE271)</formula>
    </cfRule>
  </conditionalFormatting>
  <conditionalFormatting sqref="AE724:BN724">
    <cfRule type="cellIs" dxfId="163" priority="124" stopIfTrue="1" operator="equal">
      <formula>""""""</formula>
    </cfRule>
  </conditionalFormatting>
  <conditionalFormatting sqref="AE720:BN720">
    <cfRule type="expression" dxfId="162" priority="123" stopIfTrue="1">
      <formula>AE720&lt;&gt;MAX(AE717:AE719)</formula>
    </cfRule>
  </conditionalFormatting>
  <conditionalFormatting sqref="AE612:BN612">
    <cfRule type="cellIs" dxfId="161" priority="122" stopIfTrue="1" operator="equal">
      <formula>""""""</formula>
    </cfRule>
  </conditionalFormatting>
  <conditionalFormatting sqref="AE608:BN608">
    <cfRule type="expression" dxfId="160" priority="121" stopIfTrue="1">
      <formula>AE608&lt;&gt;MAX(AE605:AE607)</formula>
    </cfRule>
  </conditionalFormatting>
  <conditionalFormatting sqref="AE668:BN668">
    <cfRule type="cellIs" dxfId="159" priority="120" stopIfTrue="1" operator="equal">
      <formula>""""""</formula>
    </cfRule>
  </conditionalFormatting>
  <conditionalFormatting sqref="AE664:BN664">
    <cfRule type="expression" dxfId="158" priority="119" stopIfTrue="1">
      <formula>AE664&lt;&gt;MAX(AE661:AE663)</formula>
    </cfRule>
  </conditionalFormatting>
  <conditionalFormatting sqref="AE500:BN500">
    <cfRule type="cellIs" dxfId="157" priority="118" stopIfTrue="1" operator="equal">
      <formula>""""""</formula>
    </cfRule>
  </conditionalFormatting>
  <conditionalFormatting sqref="AE496:BN496">
    <cfRule type="expression" dxfId="156" priority="117" stopIfTrue="1">
      <formula>AE496&lt;&gt;MAX(AE493:AE495)</formula>
    </cfRule>
  </conditionalFormatting>
  <conditionalFormatting sqref="AE332:BN332">
    <cfRule type="cellIs" dxfId="155" priority="116" stopIfTrue="1" operator="equal">
      <formula>""""""</formula>
    </cfRule>
  </conditionalFormatting>
  <conditionalFormatting sqref="AE328:BN328">
    <cfRule type="expression" dxfId="154" priority="115" stopIfTrue="1">
      <formula>AE328&lt;&gt;MAX(AE325:AE327)</formula>
    </cfRule>
  </conditionalFormatting>
  <conditionalFormatting sqref="AE388:BN388">
    <cfRule type="cellIs" dxfId="153" priority="114" stopIfTrue="1" operator="equal">
      <formula>""""""</formula>
    </cfRule>
  </conditionalFormatting>
  <conditionalFormatting sqref="AE384:BN384">
    <cfRule type="expression" dxfId="152" priority="113" stopIfTrue="1">
      <formula>AE384&lt;&gt;MAX(AE381:AE383)</formula>
    </cfRule>
  </conditionalFormatting>
  <conditionalFormatting sqref="AE24:BN24">
    <cfRule type="expression" dxfId="151" priority="137">
      <formula>AE$156&lt;&gt;SUM(AE$153:AE$155)</formula>
    </cfRule>
  </conditionalFormatting>
  <conditionalFormatting sqref="AE556:BN556">
    <cfRule type="cellIs" dxfId="150" priority="111" stopIfTrue="1" operator="equal">
      <formula>""""""</formula>
    </cfRule>
  </conditionalFormatting>
  <conditionalFormatting sqref="AE552:BN552">
    <cfRule type="expression" dxfId="149" priority="110" stopIfTrue="1">
      <formula>AE552&lt;&gt;MAX(AE549:AE551)</formula>
    </cfRule>
  </conditionalFormatting>
  <conditionalFormatting sqref="AE548:BN548">
    <cfRule type="expression" dxfId="148" priority="112">
      <formula>AE$156&lt;&gt;SUM(AE$153:AE$155)</formula>
    </cfRule>
  </conditionalFormatting>
  <conditionalFormatting sqref="K212:S212">
    <cfRule type="expression" dxfId="147" priority="107" stopIfTrue="1">
      <formula>K212&lt;&gt;SUM(K209:K211)</formula>
    </cfRule>
  </conditionalFormatting>
  <conditionalFormatting sqref="K164:S164 K52:S52">
    <cfRule type="cellIs" dxfId="146" priority="108" stopIfTrue="1" operator="greaterThan">
      <formula>0</formula>
    </cfRule>
  </conditionalFormatting>
  <conditionalFormatting sqref="K216:S216">
    <cfRule type="expression" dxfId="145" priority="106" stopIfTrue="1">
      <formula>K216&lt;&gt;MAX(K213:K215)</formula>
    </cfRule>
  </conditionalFormatting>
  <conditionalFormatting sqref="K160:S160">
    <cfRule type="expression" dxfId="144" priority="105" stopIfTrue="1">
      <formula>K160&lt;&gt;MAX(K157:K159)</formula>
    </cfRule>
  </conditionalFormatting>
  <conditionalFormatting sqref="K48:S48">
    <cfRule type="expression" dxfId="143" priority="104" stopIfTrue="1">
      <formula>K48&lt;&gt;MAX(K46:K47)</formula>
    </cfRule>
  </conditionalFormatting>
  <conditionalFormatting sqref="K108:S108">
    <cfRule type="cellIs" dxfId="142" priority="102" stopIfTrue="1" operator="greaterThan">
      <formula>0</formula>
    </cfRule>
  </conditionalFormatting>
  <conditionalFormatting sqref="K104:S104">
    <cfRule type="expression" dxfId="141" priority="101" stopIfTrue="1">
      <formula>K104&lt;&gt;MAX(K101:K103)</formula>
    </cfRule>
  </conditionalFormatting>
  <conditionalFormatting sqref="K444:S444">
    <cfRule type="cellIs" dxfId="140" priority="100" stopIfTrue="1" operator="greaterThan">
      <formula>0</formula>
    </cfRule>
  </conditionalFormatting>
  <conditionalFormatting sqref="K440:S440">
    <cfRule type="expression" dxfId="139" priority="99" stopIfTrue="1">
      <formula>K440&lt;&gt;MAX(K437:K439)</formula>
    </cfRule>
  </conditionalFormatting>
  <conditionalFormatting sqref="K276:S276">
    <cfRule type="cellIs" dxfId="138" priority="98" stopIfTrue="1" operator="greaterThan">
      <formula>0</formula>
    </cfRule>
  </conditionalFormatting>
  <conditionalFormatting sqref="K272:S272">
    <cfRule type="expression" dxfId="137" priority="97" stopIfTrue="1">
      <formula>K272&lt;&gt;MAX(K269:K271)</formula>
    </cfRule>
  </conditionalFormatting>
  <conditionalFormatting sqref="K724:S724">
    <cfRule type="cellIs" dxfId="136" priority="96" stopIfTrue="1" operator="greaterThan">
      <formula>0</formula>
    </cfRule>
  </conditionalFormatting>
  <conditionalFormatting sqref="K720:S720">
    <cfRule type="expression" dxfId="135" priority="95" stopIfTrue="1">
      <formula>K720&lt;&gt;MAX(K717:K719)</formula>
    </cfRule>
  </conditionalFormatting>
  <conditionalFormatting sqref="K612:S612">
    <cfRule type="cellIs" dxfId="134" priority="94" stopIfTrue="1" operator="greaterThan">
      <formula>0</formula>
    </cfRule>
  </conditionalFormatting>
  <conditionalFormatting sqref="K608:S608">
    <cfRule type="expression" dxfId="133" priority="93" stopIfTrue="1">
      <formula>K608&lt;&gt;MAX(K605:K607)</formula>
    </cfRule>
  </conditionalFormatting>
  <conditionalFormatting sqref="K668:S668">
    <cfRule type="cellIs" dxfId="132" priority="92" stopIfTrue="1" operator="greaterThan">
      <formula>0</formula>
    </cfRule>
  </conditionalFormatting>
  <conditionalFormatting sqref="K664:S664">
    <cfRule type="expression" dxfId="131" priority="91" stopIfTrue="1">
      <formula>K664&lt;&gt;MAX(K661:K663)</formula>
    </cfRule>
  </conditionalFormatting>
  <conditionalFormatting sqref="K500:S500">
    <cfRule type="cellIs" dxfId="130" priority="90" stopIfTrue="1" operator="greaterThan">
      <formula>0</formula>
    </cfRule>
  </conditionalFormatting>
  <conditionalFormatting sqref="K496:S496">
    <cfRule type="expression" dxfId="129" priority="89" stopIfTrue="1">
      <formula>K496&lt;&gt;MAX(K493:K495)</formula>
    </cfRule>
  </conditionalFormatting>
  <conditionalFormatting sqref="K332:S332">
    <cfRule type="cellIs" dxfId="128" priority="88" stopIfTrue="1" operator="greaterThan">
      <formula>0</formula>
    </cfRule>
  </conditionalFormatting>
  <conditionalFormatting sqref="K328:S328">
    <cfRule type="expression" dxfId="127" priority="87" stopIfTrue="1">
      <formula>K328&lt;&gt;MAX(K325:K327)</formula>
    </cfRule>
  </conditionalFormatting>
  <conditionalFormatting sqref="K388:S388">
    <cfRule type="cellIs" dxfId="126" priority="86" stopIfTrue="1" operator="greaterThan">
      <formula>0</formula>
    </cfRule>
  </conditionalFormatting>
  <conditionalFormatting sqref="K384:S384">
    <cfRule type="expression" dxfId="125" priority="85" stopIfTrue="1">
      <formula>K384&lt;&gt;MAX(K381:K383)</formula>
    </cfRule>
  </conditionalFormatting>
  <conditionalFormatting sqref="K24:S24">
    <cfRule type="expression" dxfId="124" priority="109">
      <formula>K$156&lt;&gt;SUM(K$153:K$155)</formula>
    </cfRule>
  </conditionalFormatting>
  <conditionalFormatting sqref="K556:S556">
    <cfRule type="cellIs" dxfId="123" priority="83" stopIfTrue="1" operator="greaterThan">
      <formula>0</formula>
    </cfRule>
  </conditionalFormatting>
  <conditionalFormatting sqref="K552:S552">
    <cfRule type="expression" dxfId="122" priority="82" stopIfTrue="1">
      <formula>K552&lt;&gt;MAX(K549:K551)</formula>
    </cfRule>
  </conditionalFormatting>
  <conditionalFormatting sqref="K548:S548">
    <cfRule type="expression" dxfId="121" priority="84">
      <formula>K$156&lt;&gt;SUM(K$153:K$155)</formula>
    </cfRule>
  </conditionalFormatting>
  <conditionalFormatting sqref="T212:V212">
    <cfRule type="expression" dxfId="120" priority="80" stopIfTrue="1">
      <formula>T212&lt;&gt;SUM(T209:T211)</formula>
    </cfRule>
  </conditionalFormatting>
  <conditionalFormatting sqref="T216:V216">
    <cfRule type="expression" dxfId="119" priority="79" stopIfTrue="1">
      <formula>T216&lt;&gt;MAX(T213:T215)</formula>
    </cfRule>
  </conditionalFormatting>
  <conditionalFormatting sqref="T160:U160">
    <cfRule type="expression" dxfId="118" priority="78" stopIfTrue="1">
      <formula>T160&lt;&gt;MAX(T157:T159)</formula>
    </cfRule>
  </conditionalFormatting>
  <conditionalFormatting sqref="T48:U48">
    <cfRule type="expression" dxfId="117" priority="77" stopIfTrue="1">
      <formula>T48&lt;&gt;MAX(T46:T47)</formula>
    </cfRule>
  </conditionalFormatting>
  <conditionalFormatting sqref="T25:U25">
    <cfRule type="cellIs" dxfId="116" priority="76" stopIfTrue="1" operator="greaterThan">
      <formula>0</formula>
    </cfRule>
  </conditionalFormatting>
  <conditionalFormatting sqref="V25">
    <cfRule type="cellIs" dxfId="115" priority="75" stopIfTrue="1" operator="greaterThan">
      <formula>0</formula>
    </cfRule>
  </conditionalFormatting>
  <conditionalFormatting sqref="V52">
    <cfRule type="cellIs" dxfId="114" priority="74" stopIfTrue="1" operator="greaterThan">
      <formula>0</formula>
    </cfRule>
  </conditionalFormatting>
  <conditionalFormatting sqref="V48">
    <cfRule type="expression" dxfId="113" priority="73" stopIfTrue="1">
      <formula>V48&lt;&gt;MAX(V45:V47)</formula>
    </cfRule>
  </conditionalFormatting>
  <conditionalFormatting sqref="T52:U52">
    <cfRule type="cellIs" dxfId="112" priority="72" stopIfTrue="1" operator="greaterThan">
      <formula>0</formula>
    </cfRule>
  </conditionalFormatting>
  <conditionalFormatting sqref="V160">
    <cfRule type="expression" dxfId="111" priority="71" stopIfTrue="1">
      <formula>V160&lt;&gt;MAX(V157:V159)</formula>
    </cfRule>
  </conditionalFormatting>
  <conditionalFormatting sqref="T104:U104">
    <cfRule type="expression" dxfId="110" priority="70" stopIfTrue="1">
      <formula>T104&lt;&gt;MAX(T101:T103)</formula>
    </cfRule>
  </conditionalFormatting>
  <conditionalFormatting sqref="V104">
    <cfRule type="expression" dxfId="109" priority="69" stopIfTrue="1">
      <formula>V104&lt;&gt;MAX(V101:V103)</formula>
    </cfRule>
  </conditionalFormatting>
  <conditionalFormatting sqref="T444:U444">
    <cfRule type="cellIs" dxfId="108" priority="68" stopIfTrue="1" operator="greaterThan">
      <formula>0</formula>
    </cfRule>
  </conditionalFormatting>
  <conditionalFormatting sqref="T440:U440">
    <cfRule type="expression" dxfId="107" priority="67" stopIfTrue="1">
      <formula>T440&lt;&gt;MAX(T437:T439)</formula>
    </cfRule>
  </conditionalFormatting>
  <conditionalFormatting sqref="V444">
    <cfRule type="cellIs" dxfId="106" priority="66" stopIfTrue="1" operator="greaterThan">
      <formula>0</formula>
    </cfRule>
  </conditionalFormatting>
  <conditionalFormatting sqref="V440">
    <cfRule type="expression" dxfId="105" priority="65" stopIfTrue="1">
      <formula>V440&lt;&gt;MAX(V437:V439)</formula>
    </cfRule>
  </conditionalFormatting>
  <conditionalFormatting sqref="T276:U276">
    <cfRule type="cellIs" dxfId="104" priority="64" stopIfTrue="1" operator="greaterThan">
      <formula>0</formula>
    </cfRule>
  </conditionalFormatting>
  <conditionalFormatting sqref="T272:U272">
    <cfRule type="expression" dxfId="103" priority="63" stopIfTrue="1">
      <formula>T272&lt;&gt;MAX(T269:T271)</formula>
    </cfRule>
  </conditionalFormatting>
  <conditionalFormatting sqref="V276">
    <cfRule type="cellIs" dxfId="102" priority="62" stopIfTrue="1" operator="greaterThan">
      <formula>0</formula>
    </cfRule>
  </conditionalFormatting>
  <conditionalFormatting sqref="V272">
    <cfRule type="expression" dxfId="101" priority="61" stopIfTrue="1">
      <formula>V272&lt;&gt;MAX(V269:V271)</formula>
    </cfRule>
  </conditionalFormatting>
  <conditionalFormatting sqref="T724:U724">
    <cfRule type="cellIs" dxfId="100" priority="60" stopIfTrue="1" operator="greaterThan">
      <formula>0</formula>
    </cfRule>
  </conditionalFormatting>
  <conditionalFormatting sqref="T720:U720">
    <cfRule type="expression" dxfId="99" priority="59" stopIfTrue="1">
      <formula>T720&lt;&gt;MAX(T717:T719)</formula>
    </cfRule>
  </conditionalFormatting>
  <conditionalFormatting sqref="V724">
    <cfRule type="cellIs" dxfId="98" priority="58" stopIfTrue="1" operator="greaterThan">
      <formula>0</formula>
    </cfRule>
  </conditionalFormatting>
  <conditionalFormatting sqref="V720">
    <cfRule type="expression" dxfId="97" priority="57" stopIfTrue="1">
      <formula>V720&lt;&gt;MAX(V717:V719)</formula>
    </cfRule>
  </conditionalFormatting>
  <conditionalFormatting sqref="T612:U612">
    <cfRule type="cellIs" dxfId="96" priority="56" stopIfTrue="1" operator="greaterThan">
      <formula>0</formula>
    </cfRule>
  </conditionalFormatting>
  <conditionalFormatting sqref="T608:U608">
    <cfRule type="expression" dxfId="95" priority="55" stopIfTrue="1">
      <formula>T608&lt;&gt;MAX(T605:T607)</formula>
    </cfRule>
  </conditionalFormatting>
  <conditionalFormatting sqref="V612">
    <cfRule type="cellIs" dxfId="94" priority="54" stopIfTrue="1" operator="greaterThan">
      <formula>0</formula>
    </cfRule>
  </conditionalFormatting>
  <conditionalFormatting sqref="V608">
    <cfRule type="expression" dxfId="93" priority="53" stopIfTrue="1">
      <formula>V608&lt;&gt;MAX(V605:V607)</formula>
    </cfRule>
  </conditionalFormatting>
  <conditionalFormatting sqref="T668:U668">
    <cfRule type="cellIs" dxfId="92" priority="52" stopIfTrue="1" operator="greaterThan">
      <formula>0</formula>
    </cfRule>
  </conditionalFormatting>
  <conditionalFormatting sqref="T664:U664">
    <cfRule type="expression" dxfId="91" priority="51" stopIfTrue="1">
      <formula>T664&lt;&gt;MAX(T661:T663)</formula>
    </cfRule>
  </conditionalFormatting>
  <conditionalFormatting sqref="V668">
    <cfRule type="cellIs" dxfId="90" priority="50" stopIfTrue="1" operator="greaterThan">
      <formula>0</formula>
    </cfRule>
  </conditionalFormatting>
  <conditionalFormatting sqref="V664">
    <cfRule type="expression" dxfId="89" priority="49" stopIfTrue="1">
      <formula>V664&lt;&gt;MAX(V661:V663)</formula>
    </cfRule>
  </conditionalFormatting>
  <conditionalFormatting sqref="T500:U500">
    <cfRule type="cellIs" dxfId="88" priority="48" stopIfTrue="1" operator="greaterThan">
      <formula>0</formula>
    </cfRule>
  </conditionalFormatting>
  <conditionalFormatting sqref="T496:U496">
    <cfRule type="expression" dxfId="87" priority="47" stopIfTrue="1">
      <formula>T496&lt;&gt;MAX(T493:T495)</formula>
    </cfRule>
  </conditionalFormatting>
  <conditionalFormatting sqref="V500">
    <cfRule type="cellIs" dxfId="86" priority="46" stopIfTrue="1" operator="greaterThan">
      <formula>0</formula>
    </cfRule>
  </conditionalFormatting>
  <conditionalFormatting sqref="V496">
    <cfRule type="expression" dxfId="85" priority="45" stopIfTrue="1">
      <formula>V496&lt;&gt;MAX(V493:V495)</formula>
    </cfRule>
  </conditionalFormatting>
  <conditionalFormatting sqref="T332:U332">
    <cfRule type="cellIs" dxfId="84" priority="44" stopIfTrue="1" operator="greaterThan">
      <formula>0</formula>
    </cfRule>
  </conditionalFormatting>
  <conditionalFormatting sqref="T328:U328">
    <cfRule type="expression" dxfId="83" priority="43" stopIfTrue="1">
      <formula>T328&lt;&gt;MAX(T325:T327)</formula>
    </cfRule>
  </conditionalFormatting>
  <conditionalFormatting sqref="V332">
    <cfRule type="cellIs" dxfId="82" priority="42" stopIfTrue="1" operator="greaterThan">
      <formula>0</formula>
    </cfRule>
  </conditionalFormatting>
  <conditionalFormatting sqref="V328">
    <cfRule type="expression" dxfId="81" priority="41" stopIfTrue="1">
      <formula>V328&lt;&gt;MAX(V325:V327)</formula>
    </cfRule>
  </conditionalFormatting>
  <conditionalFormatting sqref="T388:U388">
    <cfRule type="cellIs" dxfId="80" priority="40" stopIfTrue="1" operator="greaterThan">
      <formula>0</formula>
    </cfRule>
  </conditionalFormatting>
  <conditionalFormatting sqref="T384:U384">
    <cfRule type="expression" dxfId="79" priority="39" stopIfTrue="1">
      <formula>T384&lt;&gt;MAX(T381:T383)</formula>
    </cfRule>
  </conditionalFormatting>
  <conditionalFormatting sqref="V388">
    <cfRule type="cellIs" dxfId="78" priority="38" stopIfTrue="1" operator="greaterThan">
      <formula>0</formula>
    </cfRule>
  </conditionalFormatting>
  <conditionalFormatting sqref="V384">
    <cfRule type="expression" dxfId="77" priority="37" stopIfTrue="1">
      <formula>V384&lt;&gt;MAX(V381:V383)</formula>
    </cfRule>
  </conditionalFormatting>
  <conditionalFormatting sqref="T24:V24">
    <cfRule type="expression" dxfId="76" priority="81">
      <formula>T$156&lt;&gt;SUM(T$153:T$155)</formula>
    </cfRule>
  </conditionalFormatting>
  <conditionalFormatting sqref="T556:U556">
    <cfRule type="cellIs" dxfId="75" priority="35" stopIfTrue="1" operator="greaterThan">
      <formula>0</formula>
    </cfRule>
  </conditionalFormatting>
  <conditionalFormatting sqref="T552:U552">
    <cfRule type="expression" dxfId="74" priority="34" stopIfTrue="1">
      <formula>T552&lt;&gt;MAX(T549:T551)</formula>
    </cfRule>
  </conditionalFormatting>
  <conditionalFormatting sqref="V556">
    <cfRule type="cellIs" dxfId="73" priority="33" stopIfTrue="1" operator="greaterThan">
      <formula>0</formula>
    </cfRule>
  </conditionalFormatting>
  <conditionalFormatting sqref="V552">
    <cfRule type="expression" dxfId="72" priority="32" stopIfTrue="1">
      <formula>V552&lt;&gt;MAX(V549:V551)</formula>
    </cfRule>
  </conditionalFormatting>
  <conditionalFormatting sqref="T548:V548">
    <cfRule type="expression" dxfId="71" priority="36">
      <formula>T$156&lt;&gt;SUM(T$153:T$155)</formula>
    </cfRule>
  </conditionalFormatting>
  <conditionalFormatting sqref="T164:V164">
    <cfRule type="cellIs" dxfId="70" priority="31" stopIfTrue="1" operator="greaterThan">
      <formula>0</formula>
    </cfRule>
  </conditionalFormatting>
  <conditionalFormatting sqref="V108">
    <cfRule type="cellIs" dxfId="69" priority="30" stopIfTrue="1" operator="greaterThan">
      <formula>0</formula>
    </cfRule>
  </conditionalFormatting>
  <conditionalFormatting sqref="T108:U108">
    <cfRule type="cellIs" dxfId="68" priority="29" stopIfTrue="1" operator="greaterThan">
      <formula>0</formula>
    </cfRule>
  </conditionalFormatting>
  <conditionalFormatting sqref="W212:AD212">
    <cfRule type="expression" dxfId="67" priority="26" stopIfTrue="1">
      <formula>W212&lt;&gt;SUM(W209:W211)</formula>
    </cfRule>
  </conditionalFormatting>
  <conditionalFormatting sqref="W164:AD164 W52:AD52">
    <cfRule type="cellIs" dxfId="66" priority="27" stopIfTrue="1" operator="greaterThan">
      <formula>0</formula>
    </cfRule>
  </conditionalFormatting>
  <conditionalFormatting sqref="W216:AD216">
    <cfRule type="expression" dxfId="65" priority="25" stopIfTrue="1">
      <formula>W216&lt;&gt;MAX(W213:W215)</formula>
    </cfRule>
  </conditionalFormatting>
  <conditionalFormatting sqref="W160:AD160">
    <cfRule type="expression" dxfId="64" priority="24" stopIfTrue="1">
      <formula>W160&lt;&gt;MAX(W157:W159)</formula>
    </cfRule>
  </conditionalFormatting>
  <conditionalFormatting sqref="W48:AD48">
    <cfRule type="expression" dxfId="63" priority="23" stopIfTrue="1">
      <formula>W48&lt;&gt;MAX(W46:W47)</formula>
    </cfRule>
  </conditionalFormatting>
  <conditionalFormatting sqref="W25:AD25">
    <cfRule type="cellIs" dxfId="62" priority="22" stopIfTrue="1" operator="greaterThan">
      <formula>0</formula>
    </cfRule>
  </conditionalFormatting>
  <conditionalFormatting sqref="W108:AD108">
    <cfRule type="cellIs" dxfId="61" priority="21" stopIfTrue="1" operator="greaterThan">
      <formula>0</formula>
    </cfRule>
  </conditionalFormatting>
  <conditionalFormatting sqref="W104:AD104">
    <cfRule type="expression" dxfId="60" priority="20" stopIfTrue="1">
      <formula>W104&lt;&gt;MAX(W101:W103)</formula>
    </cfRule>
  </conditionalFormatting>
  <conditionalFormatting sqref="W444:AD444">
    <cfRule type="cellIs" dxfId="59" priority="19" stopIfTrue="1" operator="greaterThan">
      <formula>0</formula>
    </cfRule>
  </conditionalFormatting>
  <conditionalFormatting sqref="W440:AD440">
    <cfRule type="expression" dxfId="58" priority="18" stopIfTrue="1">
      <formula>W440&lt;&gt;MAX(W437:W439)</formula>
    </cfRule>
  </conditionalFormatting>
  <conditionalFormatting sqref="W276:AD276">
    <cfRule type="cellIs" dxfId="57" priority="17" stopIfTrue="1" operator="greaterThan">
      <formula>0</formula>
    </cfRule>
  </conditionalFormatting>
  <conditionalFormatting sqref="W272:AD272">
    <cfRule type="expression" dxfId="56" priority="16" stopIfTrue="1">
      <formula>W272&lt;&gt;MAX(W269:W271)</formula>
    </cfRule>
  </conditionalFormatting>
  <conditionalFormatting sqref="W724:AD724">
    <cfRule type="cellIs" dxfId="55" priority="15" stopIfTrue="1" operator="greaterThan">
      <formula>0</formula>
    </cfRule>
  </conditionalFormatting>
  <conditionalFormatting sqref="W720:AD720">
    <cfRule type="expression" dxfId="54" priority="14" stopIfTrue="1">
      <formula>W720&lt;&gt;MAX(W717:W719)</formula>
    </cfRule>
  </conditionalFormatting>
  <conditionalFormatting sqref="W612:AD612">
    <cfRule type="cellIs" dxfId="53" priority="13" stopIfTrue="1" operator="greaterThan">
      <formula>0</formula>
    </cfRule>
  </conditionalFormatting>
  <conditionalFormatting sqref="W608:AD608">
    <cfRule type="expression" dxfId="52" priority="12" stopIfTrue="1">
      <formula>W608&lt;&gt;MAX(W605:W607)</formula>
    </cfRule>
  </conditionalFormatting>
  <conditionalFormatting sqref="W668:AD668">
    <cfRule type="cellIs" dxfId="51" priority="11" stopIfTrue="1" operator="greaterThan">
      <formula>0</formula>
    </cfRule>
  </conditionalFormatting>
  <conditionalFormatting sqref="W664:AD664">
    <cfRule type="expression" dxfId="50" priority="10" stopIfTrue="1">
      <formula>W664&lt;&gt;MAX(W661:W663)</formula>
    </cfRule>
  </conditionalFormatting>
  <conditionalFormatting sqref="W500:AD500">
    <cfRule type="cellIs" dxfId="49" priority="9" stopIfTrue="1" operator="greaterThan">
      <formula>0</formula>
    </cfRule>
  </conditionalFormatting>
  <conditionalFormatting sqref="W496:AD496">
    <cfRule type="expression" dxfId="48" priority="8" stopIfTrue="1">
      <formula>W496&lt;&gt;MAX(W493:W495)</formula>
    </cfRule>
  </conditionalFormatting>
  <conditionalFormatting sqref="W332:AD332">
    <cfRule type="cellIs" dxfId="47" priority="7" stopIfTrue="1" operator="greaterThan">
      <formula>0</formula>
    </cfRule>
  </conditionalFormatting>
  <conditionalFormatting sqref="W328:AD328">
    <cfRule type="expression" dxfId="46" priority="6" stopIfTrue="1">
      <formula>W328&lt;&gt;MAX(W325:W327)</formula>
    </cfRule>
  </conditionalFormatting>
  <conditionalFormatting sqref="W388:AD388">
    <cfRule type="cellIs" dxfId="45" priority="5" stopIfTrue="1" operator="greaterThan">
      <formula>0</formula>
    </cfRule>
  </conditionalFormatting>
  <conditionalFormatting sqref="W384:AD384">
    <cfRule type="expression" dxfId="44" priority="4" stopIfTrue="1">
      <formula>W384&lt;&gt;MAX(W381:W383)</formula>
    </cfRule>
  </conditionalFormatting>
  <conditionalFormatting sqref="W24:AD24">
    <cfRule type="expression" dxfId="43" priority="28">
      <formula>W$156&lt;&gt;SUM(W$153:W$155)</formula>
    </cfRule>
  </conditionalFormatting>
  <conditionalFormatting sqref="W556:AD556">
    <cfRule type="cellIs" dxfId="42" priority="2" stopIfTrue="1" operator="greaterThan">
      <formula>0</formula>
    </cfRule>
  </conditionalFormatting>
  <conditionalFormatting sqref="W552:AD552">
    <cfRule type="expression" dxfId="41" priority="1" stopIfTrue="1">
      <formula>W552&lt;&gt;MAX(W549:W551)</formula>
    </cfRule>
  </conditionalFormatting>
  <conditionalFormatting sqref="W548:AD548">
    <cfRule type="expression" dxfId="40" priority="3">
      <formula>W$156&lt;&gt;SUM(W$153:W$155)</formula>
    </cfRule>
  </conditionalFormatting>
  <pageMargins left="0.75" right="0.75" top="1" bottom="1" header="0.5" footer="0.5"/>
  <pageSetup paperSize="9" orientation="portrait" horizontalDpi="4294967293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60"/>
  </sheetPr>
  <dimension ref="A1:W65"/>
  <sheetViews>
    <sheetView zoomScale="70" zoomScaleNormal="70" workbookViewId="0">
      <pane xSplit="2" ySplit="2" topLeftCell="C15" activePane="bottomRight" state="frozen"/>
      <selection pane="topRight" activeCell="C1" sqref="C1"/>
      <selection pane="bottomLeft" activeCell="A3" sqref="A3"/>
      <selection pane="bottomRight" activeCell="Q14" sqref="Q14"/>
    </sheetView>
  </sheetViews>
  <sheetFormatPr defaultColWidth="12.42578125" defaultRowHeight="12.75" x14ac:dyDescent="0.2"/>
  <sheetData>
    <row r="1" spans="1:14" ht="13.5" thickBot="1" x14ac:dyDescent="0.25">
      <c r="A1" s="10" t="s">
        <v>37</v>
      </c>
      <c r="B1" s="11"/>
    </row>
    <row r="2" spans="1:14" ht="13.5" thickBot="1" x14ac:dyDescent="0.25">
      <c r="A2" s="21" t="s">
        <v>38</v>
      </c>
      <c r="B2" s="136"/>
      <c r="C2" s="12">
        <v>40185</v>
      </c>
      <c r="D2" s="12">
        <v>40216</v>
      </c>
      <c r="E2" s="12">
        <v>40244</v>
      </c>
      <c r="F2" s="12">
        <v>40275</v>
      </c>
      <c r="G2" s="12">
        <v>40305</v>
      </c>
      <c r="H2" s="12">
        <v>40336</v>
      </c>
      <c r="I2" s="12">
        <v>40366</v>
      </c>
      <c r="J2" s="12">
        <v>40397</v>
      </c>
      <c r="K2" s="12">
        <v>40428</v>
      </c>
      <c r="L2" s="12">
        <v>40458</v>
      </c>
      <c r="M2" s="12">
        <v>40489</v>
      </c>
      <c r="N2" s="12">
        <v>40519</v>
      </c>
    </row>
    <row r="3" spans="1:14" s="107" customFormat="1" x14ac:dyDescent="0.2">
      <c r="A3" s="105"/>
      <c r="B3" s="106"/>
      <c r="C3" s="107">
        <f>Eskom!C39</f>
        <v>4500</v>
      </c>
      <c r="D3" s="107">
        <f>Eskom!D39</f>
        <v>4500</v>
      </c>
      <c r="E3" s="107">
        <f>Eskom!E39</f>
        <v>4500</v>
      </c>
      <c r="F3" s="107">
        <f>Eskom!F39</f>
        <v>4500</v>
      </c>
      <c r="G3" s="107">
        <f>Eskom!G39</f>
        <v>0</v>
      </c>
      <c r="H3" s="107">
        <f>Eskom!H39</f>
        <v>0</v>
      </c>
      <c r="I3" s="107">
        <f>Eskom!I39</f>
        <v>0</v>
      </c>
      <c r="J3" s="107">
        <f>Eskom!J39</f>
        <v>4500</v>
      </c>
      <c r="K3" s="107" t="str">
        <f>Eskom!K39</f>
        <v>x</v>
      </c>
      <c r="L3" s="107">
        <f>Eskom!L39</f>
        <v>0</v>
      </c>
      <c r="M3" s="107">
        <f>Eskom!M39</f>
        <v>0</v>
      </c>
      <c r="N3" s="107">
        <f>Eskom!N39</f>
        <v>0</v>
      </c>
    </row>
    <row r="4" spans="1:14" s="60" customFormat="1" ht="13.5" thickBot="1" x14ac:dyDescent="0.25">
      <c r="A4" s="62"/>
      <c r="B4" s="63"/>
      <c r="C4" s="61">
        <f>Eskom!C40</f>
        <v>4500</v>
      </c>
      <c r="D4" s="61">
        <f>Eskom!D40</f>
        <v>4500</v>
      </c>
      <c r="E4" s="61">
        <f>Eskom!E40</f>
        <v>4500</v>
      </c>
      <c r="F4" s="61">
        <f>Eskom!F40</f>
        <v>4500</v>
      </c>
      <c r="G4" s="61">
        <f>Eskom!G40</f>
        <v>0</v>
      </c>
      <c r="H4" s="61">
        <f>Eskom!H40</f>
        <v>0</v>
      </c>
      <c r="I4" s="61">
        <f>Eskom!I40</f>
        <v>0</v>
      </c>
      <c r="J4" s="61">
        <f>Eskom!J40</f>
        <v>4500</v>
      </c>
      <c r="K4" s="61" t="str">
        <f>Eskom!K40</f>
        <v>x</v>
      </c>
      <c r="L4" s="61">
        <f>Eskom!L40</f>
        <v>0</v>
      </c>
      <c r="M4" s="61">
        <f>Eskom!M40</f>
        <v>0</v>
      </c>
      <c r="N4" s="61">
        <f>Eskom!N40</f>
        <v>0</v>
      </c>
    </row>
    <row r="5" spans="1:14" ht="12.75" customHeight="1" x14ac:dyDescent="0.2">
      <c r="A5" s="581" t="s">
        <v>39</v>
      </c>
      <c r="B5" s="17" t="s">
        <v>40</v>
      </c>
      <c r="C5" s="6">
        <f>Eskom!C41</f>
        <v>606303</v>
      </c>
      <c r="D5" s="6">
        <f>Eskom!D41</f>
        <v>0</v>
      </c>
      <c r="E5" s="6">
        <f>Eskom!E41</f>
        <v>634206.24</v>
      </c>
      <c r="F5" s="6">
        <f>Eskom!F41</f>
        <v>684285.12</v>
      </c>
      <c r="G5" s="6">
        <f>Eskom!G41</f>
        <v>0</v>
      </c>
      <c r="H5" s="6">
        <f>Eskom!H41</f>
        <v>0</v>
      </c>
      <c r="I5" s="6">
        <f>Eskom!I41</f>
        <v>0</v>
      </c>
      <c r="J5" s="6">
        <f>Eskom!J41</f>
        <v>694042.2</v>
      </c>
      <c r="K5" s="6" t="str">
        <f>Eskom!K41</f>
        <v>x</v>
      </c>
      <c r="L5" s="6">
        <f>Eskom!L41</f>
        <v>0</v>
      </c>
      <c r="M5" s="6">
        <f>Eskom!M41</f>
        <v>0</v>
      </c>
      <c r="N5" s="6">
        <f>Eskom!N41</f>
        <v>0</v>
      </c>
    </row>
    <row r="6" spans="1:14" x14ac:dyDescent="0.2">
      <c r="A6" s="582"/>
      <c r="B6" s="18" t="s">
        <v>1</v>
      </c>
      <c r="C6" s="6">
        <f>Eskom!C42</f>
        <v>408277.44</v>
      </c>
      <c r="D6" s="6">
        <f>Eskom!D42</f>
        <v>0</v>
      </c>
      <c r="E6" s="6">
        <f>Eskom!E42</f>
        <v>500858.28</v>
      </c>
      <c r="F6" s="6">
        <f>Eskom!F42</f>
        <v>438594.84</v>
      </c>
      <c r="G6" s="6">
        <f>Eskom!G42</f>
        <v>0</v>
      </c>
      <c r="H6" s="6">
        <f>Eskom!H42</f>
        <v>0</v>
      </c>
      <c r="I6" s="6">
        <f>Eskom!I42</f>
        <v>0</v>
      </c>
      <c r="J6" s="6">
        <f>Eskom!J42</f>
        <v>515092.32</v>
      </c>
      <c r="K6" s="6" t="str">
        <f>Eskom!K42</f>
        <v>x</v>
      </c>
      <c r="L6" s="6">
        <f>Eskom!L42</f>
        <v>0</v>
      </c>
      <c r="M6" s="6">
        <f>Eskom!M42</f>
        <v>0</v>
      </c>
      <c r="N6" s="6">
        <f>Eskom!N42</f>
        <v>0</v>
      </c>
    </row>
    <row r="7" spans="1:14" x14ac:dyDescent="0.2">
      <c r="A7" s="582"/>
      <c r="B7" s="18" t="s">
        <v>0</v>
      </c>
      <c r="C7" s="6">
        <f>Eskom!C43</f>
        <v>162726.12</v>
      </c>
      <c r="D7" s="6">
        <f>Eskom!D43</f>
        <v>0</v>
      </c>
      <c r="E7" s="6">
        <f>Eskom!E43</f>
        <v>202717.08</v>
      </c>
      <c r="F7" s="6">
        <f>Eskom!F43</f>
        <v>172180.08</v>
      </c>
      <c r="G7" s="6">
        <f>Eskom!G43</f>
        <v>0</v>
      </c>
      <c r="H7" s="6">
        <f>Eskom!H43</f>
        <v>0</v>
      </c>
      <c r="I7" s="6">
        <f>Eskom!I43</f>
        <v>0</v>
      </c>
      <c r="J7" s="6">
        <f>Eskom!J43</f>
        <v>205524.36</v>
      </c>
      <c r="K7" s="6" t="str">
        <f>Eskom!K43</f>
        <v>x</v>
      </c>
      <c r="L7" s="6">
        <f>Eskom!L43</f>
        <v>0</v>
      </c>
      <c r="M7" s="6">
        <f>Eskom!M43</f>
        <v>0</v>
      </c>
      <c r="N7" s="6">
        <f>Eskom!N43</f>
        <v>0</v>
      </c>
    </row>
    <row r="8" spans="1:14" s="110" customFormat="1" ht="13.5" thickBot="1" x14ac:dyDescent="0.25">
      <c r="A8" s="583"/>
      <c r="B8" s="160" t="s">
        <v>41</v>
      </c>
      <c r="C8" s="109">
        <f>Eskom!C44</f>
        <v>1177306.56</v>
      </c>
      <c r="D8" s="109">
        <f>Eskom!D44</f>
        <v>0</v>
      </c>
      <c r="E8" s="109">
        <f>Eskom!E44</f>
        <v>1337781.6000000001</v>
      </c>
      <c r="F8" s="109">
        <f>Eskom!F44</f>
        <v>1295060.04</v>
      </c>
      <c r="G8" s="109">
        <f>Eskom!G44</f>
        <v>0</v>
      </c>
      <c r="H8" s="109">
        <f>Eskom!H44</f>
        <v>0</v>
      </c>
      <c r="I8" s="109">
        <f>Eskom!I44</f>
        <v>0</v>
      </c>
      <c r="J8" s="109">
        <f>Eskom!J44</f>
        <v>1414658.88</v>
      </c>
      <c r="K8" s="109" t="str">
        <f>Eskom!K44</f>
        <v>x</v>
      </c>
      <c r="L8" s="109">
        <f>Eskom!L44</f>
        <v>0</v>
      </c>
      <c r="M8" s="109">
        <f>Eskom!M44</f>
        <v>0</v>
      </c>
      <c r="N8" s="109">
        <f>Eskom!N44</f>
        <v>0</v>
      </c>
    </row>
    <row r="9" spans="1:14" ht="12.75" customHeight="1" x14ac:dyDescent="0.2">
      <c r="A9" s="581" t="s">
        <v>42</v>
      </c>
      <c r="B9" s="19" t="s">
        <v>43</v>
      </c>
      <c r="C9" s="16">
        <f>Eskom!C45</f>
        <v>2281.11</v>
      </c>
      <c r="D9" s="16">
        <f>Eskom!D45</f>
        <v>0</v>
      </c>
      <c r="E9" s="16">
        <f>Eskom!E45</f>
        <v>2326.23</v>
      </c>
      <c r="F9" s="16">
        <f>Eskom!F45</f>
        <v>2326.52</v>
      </c>
      <c r="G9" s="16">
        <f>Eskom!G45</f>
        <v>0</v>
      </c>
      <c r="H9" s="16">
        <f>Eskom!H45</f>
        <v>0</v>
      </c>
      <c r="I9" s="16">
        <f>Eskom!I45</f>
        <v>0</v>
      </c>
      <c r="J9" s="16">
        <f>Eskom!J45</f>
        <v>1998.72</v>
      </c>
      <c r="K9" s="16" t="str">
        <f>Eskom!K45</f>
        <v>x</v>
      </c>
      <c r="L9" s="16">
        <f>Eskom!L45</f>
        <v>0</v>
      </c>
      <c r="M9" s="16">
        <f>Eskom!M45</f>
        <v>0</v>
      </c>
      <c r="N9" s="16">
        <f>Eskom!N45</f>
        <v>0</v>
      </c>
    </row>
    <row r="10" spans="1:14" x14ac:dyDescent="0.2">
      <c r="A10" s="582"/>
      <c r="B10" s="18" t="s">
        <v>44</v>
      </c>
      <c r="C10" s="7">
        <f>Eskom!C46</f>
        <v>2336.35</v>
      </c>
      <c r="D10" s="7">
        <f>Eskom!D46</f>
        <v>0</v>
      </c>
      <c r="E10" s="7">
        <f>Eskom!E46</f>
        <v>2379.92</v>
      </c>
      <c r="F10" s="7">
        <f>Eskom!F46</f>
        <v>2359.12</v>
      </c>
      <c r="G10" s="7">
        <f>Eskom!G46</f>
        <v>0</v>
      </c>
      <c r="H10" s="7">
        <f>Eskom!H46</f>
        <v>0</v>
      </c>
      <c r="I10" s="7">
        <f>Eskom!I46</f>
        <v>0</v>
      </c>
      <c r="J10" s="7">
        <f>Eskom!J46</f>
        <v>2106</v>
      </c>
      <c r="K10" s="7" t="str">
        <f>Eskom!K46</f>
        <v>x</v>
      </c>
      <c r="L10" s="7">
        <f>Eskom!L46</f>
        <v>0</v>
      </c>
      <c r="M10" s="7">
        <f>Eskom!M46</f>
        <v>0</v>
      </c>
      <c r="N10" s="7">
        <f>Eskom!N46</f>
        <v>0</v>
      </c>
    </row>
    <row r="11" spans="1:14" x14ac:dyDescent="0.2">
      <c r="A11" s="582"/>
      <c r="B11" s="18" t="s">
        <v>45</v>
      </c>
      <c r="C11" s="7">
        <f>Eskom!C47</f>
        <v>2331.84</v>
      </c>
      <c r="D11" s="7">
        <f>Eskom!D47</f>
        <v>0</v>
      </c>
      <c r="E11" s="7">
        <f>Eskom!E47</f>
        <v>2366.3200000000002</v>
      </c>
      <c r="F11" s="7">
        <f>Eskom!F47</f>
        <v>2363.6799999999998</v>
      </c>
      <c r="G11" s="7">
        <f>Eskom!G47</f>
        <v>0</v>
      </c>
      <c r="H11" s="7">
        <f>Eskom!H47</f>
        <v>0</v>
      </c>
      <c r="I11" s="7">
        <f>Eskom!I47</f>
        <v>0</v>
      </c>
      <c r="J11" s="7">
        <f>Eskom!J47</f>
        <v>2121.84</v>
      </c>
      <c r="K11" s="7" t="str">
        <f>Eskom!K47</f>
        <v>x</v>
      </c>
      <c r="L11" s="7">
        <f>Eskom!L47</f>
        <v>0</v>
      </c>
      <c r="M11" s="7">
        <f>Eskom!M47</f>
        <v>0</v>
      </c>
      <c r="N11" s="7">
        <f>Eskom!N47</f>
        <v>0</v>
      </c>
    </row>
    <row r="12" spans="1:14" s="111" customFormat="1" ht="13.5" thickBot="1" x14ac:dyDescent="0.25">
      <c r="A12" s="583"/>
      <c r="B12" s="108" t="s">
        <v>42</v>
      </c>
      <c r="C12" s="132">
        <f>Eskom!C48</f>
        <v>2336.35</v>
      </c>
      <c r="D12" s="132">
        <f>Eskom!D48</f>
        <v>0</v>
      </c>
      <c r="E12" s="132">
        <f>Eskom!E48</f>
        <v>2379.92</v>
      </c>
      <c r="F12" s="132">
        <f>Eskom!F48</f>
        <v>2363.6799999999998</v>
      </c>
      <c r="G12" s="132">
        <f>Eskom!G48</f>
        <v>0</v>
      </c>
      <c r="H12" s="132">
        <f>Eskom!H48</f>
        <v>0</v>
      </c>
      <c r="I12" s="132">
        <f>Eskom!I48</f>
        <v>0</v>
      </c>
      <c r="J12" s="132">
        <f>Eskom!J48</f>
        <v>2121.84</v>
      </c>
      <c r="K12" s="132" t="str">
        <f>Eskom!K48</f>
        <v>x</v>
      </c>
      <c r="L12" s="132">
        <f>Eskom!L48</f>
        <v>0</v>
      </c>
      <c r="M12" s="132">
        <f>Eskom!M48</f>
        <v>0</v>
      </c>
      <c r="N12" s="132">
        <f>Eskom!N48</f>
        <v>0</v>
      </c>
    </row>
    <row r="13" spans="1:14" ht="12.75" customHeight="1" x14ac:dyDescent="0.2">
      <c r="A13" s="584" t="s">
        <v>66</v>
      </c>
      <c r="B13" s="17" t="s">
        <v>43</v>
      </c>
      <c r="C13" s="86">
        <f>Eskom!C49</f>
        <v>518400</v>
      </c>
      <c r="D13" s="86">
        <f>Eskom!D49</f>
        <v>0</v>
      </c>
      <c r="E13" s="86">
        <f>Eskom!E49</f>
        <v>471230.64</v>
      </c>
      <c r="F13" s="86">
        <f>Eskom!F49</f>
        <v>508679.28</v>
      </c>
      <c r="G13" s="86">
        <f>Eskom!G49</f>
        <v>0</v>
      </c>
      <c r="H13" s="86">
        <f>Eskom!H49</f>
        <v>0</v>
      </c>
      <c r="I13" s="86">
        <f>Eskom!I49</f>
        <v>0</v>
      </c>
      <c r="J13" s="86">
        <f>Eskom!J49</f>
        <v>372.96</v>
      </c>
      <c r="K13" s="86" t="str">
        <f>Eskom!K49</f>
        <v>x</v>
      </c>
      <c r="L13" s="86">
        <f>Eskom!L49</f>
        <v>0</v>
      </c>
      <c r="M13" s="86">
        <f>Eskom!M49</f>
        <v>0</v>
      </c>
      <c r="N13" s="86">
        <f>Eskom!N49</f>
        <v>0</v>
      </c>
    </row>
    <row r="14" spans="1:14" x14ac:dyDescent="0.2">
      <c r="A14" s="585"/>
      <c r="B14" s="18" t="s">
        <v>44</v>
      </c>
      <c r="C14" s="9">
        <f>Eskom!C50</f>
        <v>346643.64</v>
      </c>
      <c r="D14" s="9">
        <f>Eskom!D50</f>
        <v>0</v>
      </c>
      <c r="E14" s="9">
        <f>Eskom!E50</f>
        <v>360118.36</v>
      </c>
      <c r="F14" s="9">
        <f>Eskom!F50</f>
        <v>323278.56</v>
      </c>
      <c r="G14" s="9">
        <f>Eskom!G50</f>
        <v>0</v>
      </c>
      <c r="H14" s="9">
        <f>Eskom!H50</f>
        <v>0</v>
      </c>
      <c r="I14" s="9">
        <f>Eskom!I50</f>
        <v>0</v>
      </c>
      <c r="J14" s="9">
        <f>Eskom!J50</f>
        <v>127.44</v>
      </c>
      <c r="K14" s="9" t="str">
        <f>Eskom!K50</f>
        <v>x</v>
      </c>
      <c r="L14" s="9">
        <f>Eskom!L50</f>
        <v>0</v>
      </c>
      <c r="M14" s="9">
        <f>Eskom!M50</f>
        <v>0</v>
      </c>
      <c r="N14" s="9">
        <f>Eskom!N50</f>
        <v>0</v>
      </c>
    </row>
    <row r="15" spans="1:14" x14ac:dyDescent="0.2">
      <c r="A15" s="585"/>
      <c r="B15" s="18" t="s">
        <v>45</v>
      </c>
      <c r="C15" s="9">
        <f>Eskom!C51</f>
        <v>137977.56</v>
      </c>
      <c r="D15" s="9">
        <f>Eskom!D51</f>
        <v>0</v>
      </c>
      <c r="E15" s="9">
        <f>Eskom!E51</f>
        <v>148504.32000000001</v>
      </c>
      <c r="F15" s="9">
        <f>Eskom!F51</f>
        <v>126531</v>
      </c>
      <c r="G15" s="9">
        <f>Eskom!G51</f>
        <v>0</v>
      </c>
      <c r="H15" s="9">
        <f>Eskom!H51</f>
        <v>0</v>
      </c>
      <c r="I15" s="9">
        <f>Eskom!I51</f>
        <v>0</v>
      </c>
      <c r="J15" s="9">
        <f>Eskom!J51</f>
        <v>148.68</v>
      </c>
      <c r="K15" s="9" t="str">
        <f>Eskom!K51</f>
        <v>x</v>
      </c>
      <c r="L15" s="9">
        <f>Eskom!L51</f>
        <v>0</v>
      </c>
      <c r="M15" s="9">
        <f>Eskom!M51</f>
        <v>0</v>
      </c>
      <c r="N15" s="9">
        <f>Eskom!N51</f>
        <v>0</v>
      </c>
    </row>
    <row r="16" spans="1:14" s="64" customFormat="1" ht="13.5" thickBot="1" x14ac:dyDescent="0.25">
      <c r="A16" s="586"/>
      <c r="B16" s="20" t="s">
        <v>47</v>
      </c>
      <c r="C16" s="15">
        <f>Eskom!C52</f>
        <v>0</v>
      </c>
      <c r="D16" s="15">
        <f>Eskom!D52</f>
        <v>0</v>
      </c>
      <c r="E16" s="15">
        <f>Eskom!E52</f>
        <v>0</v>
      </c>
      <c r="F16" s="15">
        <f>Eskom!F52</f>
        <v>0</v>
      </c>
      <c r="G16" s="15">
        <f>Eskom!G52</f>
        <v>0</v>
      </c>
      <c r="H16" s="15">
        <f>Eskom!H52</f>
        <v>0</v>
      </c>
      <c r="I16" s="15">
        <f>Eskom!I52</f>
        <v>0</v>
      </c>
      <c r="J16" s="15">
        <f>Eskom!J52</f>
        <v>0</v>
      </c>
      <c r="K16" s="15" t="str">
        <f>Eskom!K52</f>
        <v>x</v>
      </c>
      <c r="L16" s="15">
        <f>Eskom!L52</f>
        <v>0</v>
      </c>
      <c r="M16" s="15">
        <f>Eskom!M52</f>
        <v>0</v>
      </c>
      <c r="N16" s="15">
        <f>Eskom!N52</f>
        <v>0</v>
      </c>
    </row>
    <row r="17" spans="1:16" s="131" customFormat="1" ht="13.5" thickBot="1" x14ac:dyDescent="0.25">
      <c r="A17" s="161" t="s">
        <v>35</v>
      </c>
      <c r="B17" s="162"/>
      <c r="C17" s="130">
        <f>SUM(C13:C15)</f>
        <v>1003021.2</v>
      </c>
      <c r="D17" s="130">
        <f>SUM(D13:D15)</f>
        <v>0</v>
      </c>
      <c r="E17" s="130">
        <f>SUM(E13:E15)</f>
        <v>979853.32000000007</v>
      </c>
      <c r="F17" s="130">
        <f>SUM(F13:F15)</f>
        <v>958488.84000000008</v>
      </c>
      <c r="G17" s="130">
        <f>SUM(G13:G15)</f>
        <v>0</v>
      </c>
      <c r="H17" s="130">
        <f t="shared" ref="H17:N17" si="0">SUM(H13:H15)</f>
        <v>0</v>
      </c>
      <c r="I17" s="130">
        <f t="shared" si="0"/>
        <v>0</v>
      </c>
      <c r="J17" s="130">
        <f t="shared" si="0"/>
        <v>649.07999999999993</v>
      </c>
      <c r="K17" s="130">
        <f t="shared" si="0"/>
        <v>0</v>
      </c>
      <c r="L17" s="130">
        <f t="shared" si="0"/>
        <v>0</v>
      </c>
      <c r="M17" s="130">
        <f t="shared" si="0"/>
        <v>0</v>
      </c>
      <c r="N17" s="130">
        <f t="shared" si="0"/>
        <v>0</v>
      </c>
    </row>
    <row r="18" spans="1:16" s="51" customFormat="1" ht="13.5" thickBot="1" x14ac:dyDescent="0.25">
      <c r="A18" s="141" t="s">
        <v>52</v>
      </c>
      <c r="B18" s="163" t="s">
        <v>53</v>
      </c>
      <c r="C18" s="50">
        <f>SQRT(C17^2+C8^2)</f>
        <v>1546642.2546498831</v>
      </c>
      <c r="D18" s="50">
        <f>SQRT(D17^2+D8^2)</f>
        <v>0</v>
      </c>
      <c r="E18" s="50">
        <f>SQRT(E17^2+E8^2)</f>
        <v>1658243.6907805749</v>
      </c>
      <c r="F18" s="50">
        <f>SQRT(F17^2+F8^2)</f>
        <v>1611173.9085552956</v>
      </c>
      <c r="G18" s="50">
        <f>SQRT(G17^2+G8^2)</f>
        <v>0</v>
      </c>
      <c r="H18" s="50">
        <f t="shared" ref="H18:N18" si="1">SQRT(H17^2+H8^2)</f>
        <v>0</v>
      </c>
      <c r="I18" s="50">
        <f t="shared" si="1"/>
        <v>0</v>
      </c>
      <c r="J18" s="50">
        <f t="shared" si="1"/>
        <v>1414659.0289068602</v>
      </c>
      <c r="K18" s="50" t="e">
        <f t="shared" si="1"/>
        <v>#VALUE!</v>
      </c>
      <c r="L18" s="50">
        <f t="shared" si="1"/>
        <v>0</v>
      </c>
      <c r="M18" s="50">
        <f t="shared" si="1"/>
        <v>0</v>
      </c>
      <c r="N18" s="50">
        <f t="shared" si="1"/>
        <v>0</v>
      </c>
    </row>
    <row r="19" spans="1:16" ht="14.25" customHeight="1" thickBot="1" x14ac:dyDescent="0.25">
      <c r="A19" s="10" t="s">
        <v>36</v>
      </c>
      <c r="B19" s="136"/>
      <c r="C19" s="13">
        <f>COS(ATAN(C17/C8))</f>
        <v>0.7612016007324911</v>
      </c>
      <c r="D19" s="13" t="e">
        <f>COS(ATAN(D17/D8))</f>
        <v>#DIV/0!</v>
      </c>
      <c r="E19" s="13">
        <f>COS(ATAN(E17/E8))</f>
        <v>0.80674608167529005</v>
      </c>
      <c r="F19" s="13">
        <f>COS(ATAN(F17/F8))</f>
        <v>0.80379903939808228</v>
      </c>
      <c r="G19" s="13" t="e">
        <f>COS(ATAN(G17/G8))</f>
        <v>#DIV/0!</v>
      </c>
      <c r="H19" s="13" t="e">
        <f t="shared" ref="H19:N19" si="2">COS(ATAN(H17/H8))</f>
        <v>#DIV/0!</v>
      </c>
      <c r="I19" s="13" t="e">
        <f t="shared" si="2"/>
        <v>#DIV/0!</v>
      </c>
      <c r="J19" s="13">
        <f t="shared" si="2"/>
        <v>0.99999989474010542</v>
      </c>
      <c r="K19" s="13" t="e">
        <f t="shared" si="2"/>
        <v>#VALUE!</v>
      </c>
      <c r="L19" s="13" t="e">
        <f t="shared" si="2"/>
        <v>#DIV/0!</v>
      </c>
      <c r="M19" s="13" t="e">
        <f t="shared" si="2"/>
        <v>#DIV/0!</v>
      </c>
      <c r="N19" s="13" t="e">
        <f t="shared" si="2"/>
        <v>#DIV/0!</v>
      </c>
    </row>
    <row r="20" spans="1:16" s="71" customFormat="1" ht="12.75" customHeight="1" x14ac:dyDescent="0.2">
      <c r="A20" s="587" t="s">
        <v>58</v>
      </c>
      <c r="B20" s="17" t="s">
        <v>43</v>
      </c>
      <c r="C20" s="138">
        <f>Eskom!C69+Eskom!C71</f>
        <v>83609.183699999994</v>
      </c>
      <c r="D20" s="138">
        <f>Eskom!D237+Eskom!D239</f>
        <v>0</v>
      </c>
      <c r="E20" s="138">
        <f>Eskom!E237+Eskom!E239</f>
        <v>125109.019308</v>
      </c>
      <c r="F20" s="138">
        <f>Eskom!F237+Eskom!F239</f>
        <v>148659.36932600001</v>
      </c>
      <c r="G20" s="138">
        <f>Eskom!G237+Eskom!G239</f>
        <v>0</v>
      </c>
      <c r="H20" s="138">
        <f>Eskom!H237+Eskom!H239</f>
        <v>0</v>
      </c>
      <c r="I20" s="138">
        <f>Eskom!I237+Eskom!I239</f>
        <v>0</v>
      </c>
      <c r="J20" s="138">
        <f>Eskom!J237+Eskom!J239</f>
        <v>169121.80665899999</v>
      </c>
      <c r="K20" s="138">
        <f>Eskom!K237+Eskom!K239</f>
        <v>0</v>
      </c>
      <c r="L20" s="138">
        <f>Eskom!L237+Eskom!L239</f>
        <v>0</v>
      </c>
      <c r="M20" s="138">
        <f>Eskom!M237+Eskom!M239</f>
        <v>0</v>
      </c>
      <c r="N20" s="138">
        <f>Eskom!N237+Eskom!N239</f>
        <v>0</v>
      </c>
    </row>
    <row r="21" spans="1:16" s="72" customFormat="1" x14ac:dyDescent="0.2">
      <c r="A21" s="588"/>
      <c r="B21" s="18" t="s">
        <v>44</v>
      </c>
      <c r="C21" s="138">
        <f>Eskom!C70+Eskom!C72</f>
        <v>0.32190000000000002</v>
      </c>
      <c r="D21" s="139">
        <f>Eskom!D245+Eskom!D247</f>
        <v>0</v>
      </c>
      <c r="E21" s="139">
        <f>Eskom!E245+Eskom!E247</f>
        <v>134633.97146</v>
      </c>
      <c r="F21" s="139">
        <f>Eskom!F245+Eskom!F247</f>
        <v>142046.12434000001</v>
      </c>
      <c r="G21" s="139">
        <f>Eskom!G245+Eskom!G247</f>
        <v>0</v>
      </c>
      <c r="H21" s="139">
        <f>Eskom!H245+Eskom!H247</f>
        <v>0</v>
      </c>
      <c r="I21" s="139">
        <f>Eskom!I245+Eskom!I247</f>
        <v>0</v>
      </c>
      <c r="J21" s="139">
        <f>Eskom!J245+Eskom!J247</f>
        <v>232896.60201999996</v>
      </c>
      <c r="K21" s="139">
        <f>Eskom!K245+Eskom!K247</f>
        <v>0</v>
      </c>
      <c r="L21" s="139">
        <f>Eskom!L245+Eskom!L247</f>
        <v>0</v>
      </c>
      <c r="M21" s="139">
        <f>Eskom!M245+Eskom!M247</f>
        <v>0</v>
      </c>
      <c r="N21" s="139">
        <f>Eskom!N245+Eskom!N247</f>
        <v>0</v>
      </c>
    </row>
    <row r="22" spans="1:16" s="72" customFormat="1" x14ac:dyDescent="0.2">
      <c r="A22" s="588"/>
      <c r="B22" s="18" t="s">
        <v>45</v>
      </c>
      <c r="C22" s="139">
        <f>Eskom!C241+Eskom!C243</f>
        <v>77801.346885000006</v>
      </c>
      <c r="D22" s="139">
        <f>Eskom!D241+Eskom!D243</f>
        <v>0</v>
      </c>
      <c r="E22" s="139">
        <f>Eskom!E241+Eskom!E243</f>
        <v>88085.614100999999</v>
      </c>
      <c r="F22" s="139">
        <f>Eskom!F241+Eskom!F243</f>
        <v>92503.576499999996</v>
      </c>
      <c r="G22" s="139">
        <f>Eskom!G241+Eskom!G243</f>
        <v>0</v>
      </c>
      <c r="H22" s="139">
        <f>Eskom!H241+Eskom!H243</f>
        <v>0</v>
      </c>
      <c r="I22" s="139">
        <f>Eskom!I241+Eskom!I243</f>
        <v>0</v>
      </c>
      <c r="J22" s="139">
        <f>Eskom!J241+Eskom!J243</f>
        <v>320222.10250799998</v>
      </c>
      <c r="K22" s="139">
        <f>Eskom!K241+Eskom!K243</f>
        <v>0</v>
      </c>
      <c r="L22" s="139">
        <f>Eskom!L241+Eskom!L243</f>
        <v>0</v>
      </c>
      <c r="M22" s="139">
        <f>Eskom!M241+Eskom!M243</f>
        <v>0</v>
      </c>
      <c r="N22" s="139">
        <f>Eskom!N241+Eskom!N243</f>
        <v>0</v>
      </c>
    </row>
    <row r="23" spans="1:16" s="97" customFormat="1" ht="13.5" thickBot="1" x14ac:dyDescent="0.25">
      <c r="A23" s="589"/>
      <c r="B23" s="137" t="s">
        <v>67</v>
      </c>
      <c r="C23" s="140">
        <f>+Eskom!C250</f>
        <v>0</v>
      </c>
      <c r="D23" s="140">
        <f>+Eskom!D250</f>
        <v>0</v>
      </c>
      <c r="E23" s="140">
        <f>+Eskom!E250</f>
        <v>0</v>
      </c>
      <c r="F23" s="140">
        <f>+Eskom!F250</f>
        <v>0</v>
      </c>
      <c r="G23" s="140">
        <f>+Eskom!G250</f>
        <v>0</v>
      </c>
      <c r="H23" s="140">
        <f>+Eskom!H250</f>
        <v>23848.786700000001</v>
      </c>
      <c r="I23" s="140">
        <f>+Eskom!I250</f>
        <v>20106.162899999999</v>
      </c>
      <c r="J23" s="140">
        <f>+Eskom!J250</f>
        <v>15865.3629</v>
      </c>
      <c r="K23" s="140">
        <f>+Eskom!K250</f>
        <v>0</v>
      </c>
      <c r="L23" s="140">
        <f>+Eskom!L250</f>
        <v>0</v>
      </c>
      <c r="M23" s="140">
        <f>+Eskom!M250</f>
        <v>0</v>
      </c>
      <c r="N23" s="140">
        <f>+Eskom!N250</f>
        <v>0</v>
      </c>
    </row>
    <row r="24" spans="1:16" s="97" customFormat="1" ht="13.5" thickBot="1" x14ac:dyDescent="0.25">
      <c r="A24" s="151" t="s">
        <v>69</v>
      </c>
      <c r="B24" s="151"/>
      <c r="C24" s="133">
        <f>SUM(C20:C23)</f>
        <v>161410.85248499998</v>
      </c>
      <c r="D24" s="133">
        <f>SUM(D20:D23)+Eskom!D196+Eskom!D198</f>
        <v>0</v>
      </c>
      <c r="E24" s="133">
        <f>SUM(E20:E23)+Eskom!E196+Eskom!E198</f>
        <v>615750.07380500005</v>
      </c>
      <c r="F24" s="133">
        <f>SUM(F20:F23)+Eskom!F196+Eskom!F198</f>
        <v>659368.69375800015</v>
      </c>
      <c r="G24" s="133">
        <f>SUM(G20:G23)+Eskom!G196+Eskom!G198</f>
        <v>0</v>
      </c>
      <c r="H24" s="133">
        <f>SUM(H20:H23)+Eskom!H196+Eskom!H198</f>
        <v>23848.786700000001</v>
      </c>
      <c r="I24" s="133">
        <f>SUM(I20:I23)+Eskom!I196+Eskom!I198</f>
        <v>20106.162899999999</v>
      </c>
      <c r="J24" s="133">
        <f>SUM(J20:J23)+Eskom!J196+Eskom!J198</f>
        <v>1050958.660231</v>
      </c>
      <c r="K24" s="133">
        <f>SUM(K20:K23)+Eskom!K196+Eskom!K198</f>
        <v>0</v>
      </c>
      <c r="L24" s="133">
        <f>SUM(L20:L23)+Eskom!L196+Eskom!L198</f>
        <v>0</v>
      </c>
      <c r="M24" s="133">
        <f>SUM(M20:M23)+Eskom!M196+Eskom!M198</f>
        <v>0</v>
      </c>
      <c r="N24" s="133">
        <f>SUM(N20:N23)+Eskom!N196+Eskom!N198</f>
        <v>0</v>
      </c>
    </row>
    <row r="25" spans="1:16" s="111" customFormat="1" ht="13.5" thickBot="1" x14ac:dyDescent="0.25">
      <c r="A25" s="141" t="s">
        <v>68</v>
      </c>
      <c r="B25" s="142"/>
      <c r="C25" s="143">
        <f>Eskom!C171+Eskom!C175</f>
        <v>215705.465</v>
      </c>
      <c r="D25" s="143">
        <f>Eskom!D171+Eskom!D175</f>
        <v>58550.444300000003</v>
      </c>
      <c r="E25" s="143">
        <f>Eskom!E171+Eskom!E175</f>
        <v>212914.0325</v>
      </c>
      <c r="F25" s="143">
        <f>Eskom!F171+Eskom!F175</f>
        <v>272331.78450000001</v>
      </c>
      <c r="G25" s="143">
        <f>Eskom!G171+Eskom!G175</f>
        <v>0</v>
      </c>
      <c r="H25" s="143">
        <f>Eskom!H171+Eskom!H175</f>
        <v>0</v>
      </c>
      <c r="I25" s="143">
        <f>Eskom!I171+Eskom!I175</f>
        <v>0</v>
      </c>
      <c r="J25" s="143">
        <f>Eskom!J171+Eskom!J175</f>
        <v>258966.80540000001</v>
      </c>
      <c r="K25" s="143">
        <f>Eskom!K171+Eskom!K175</f>
        <v>0</v>
      </c>
      <c r="L25" s="143">
        <f>Eskom!L171+Eskom!L175</f>
        <v>0</v>
      </c>
      <c r="M25" s="143">
        <f>Eskom!M171+Eskom!M175</f>
        <v>0</v>
      </c>
      <c r="N25" s="143">
        <f>Eskom!N171+Eskom!N175</f>
        <v>0</v>
      </c>
    </row>
    <row r="26" spans="1:16" s="150" customFormat="1" ht="13.5" thickBot="1" x14ac:dyDescent="0.25">
      <c r="A26" s="147" t="s">
        <v>70</v>
      </c>
      <c r="B26" s="148"/>
      <c r="C26" s="149">
        <f>Eskom!C199+Eskom!C169</f>
        <v>1313.47</v>
      </c>
      <c r="D26" s="149">
        <f>Eskom!D199+Eskom!D169</f>
        <v>0</v>
      </c>
      <c r="E26" s="149">
        <f>Eskom!E199+Eskom!E169</f>
        <v>1313.47</v>
      </c>
      <c r="F26" s="149">
        <f>Eskom!F199+Eskom!F169</f>
        <v>1569.8999999999999</v>
      </c>
      <c r="G26" s="149">
        <f>Eskom!G199+Eskom!G169</f>
        <v>0</v>
      </c>
      <c r="H26" s="149">
        <f>Eskom!H199+Eskom!H169</f>
        <v>0</v>
      </c>
      <c r="I26" s="149">
        <f>Eskom!I199+Eskom!I169</f>
        <v>0</v>
      </c>
      <c r="J26" s="149">
        <f>Eskom!J199+Eskom!J169</f>
        <v>1622.23</v>
      </c>
      <c r="K26" s="149">
        <f>Eskom!K199+Eskom!K169</f>
        <v>0</v>
      </c>
      <c r="L26" s="149">
        <f>Eskom!L199+Eskom!L169</f>
        <v>0</v>
      </c>
      <c r="M26" s="149">
        <f>Eskom!M199+Eskom!M169</f>
        <v>0</v>
      </c>
      <c r="N26" s="149">
        <f>Eskom!N199+Eskom!N169</f>
        <v>0</v>
      </c>
    </row>
    <row r="27" spans="1:16" s="155" customFormat="1" ht="13.5" thickBot="1" x14ac:dyDescent="0.25">
      <c r="A27" s="152" t="s">
        <v>48</v>
      </c>
      <c r="B27" s="153" t="s">
        <v>49</v>
      </c>
      <c r="C27" s="154">
        <f>Eskom!C257</f>
        <v>521664.68</v>
      </c>
      <c r="D27" s="154">
        <f>Eskom!D257</f>
        <v>0</v>
      </c>
      <c r="E27" s="154">
        <f>Eskom!E257</f>
        <v>546312.4</v>
      </c>
      <c r="F27" s="154">
        <f>Eskom!F257</f>
        <v>616258.97</v>
      </c>
      <c r="G27" s="154">
        <f>Eskom!G257</f>
        <v>608454.79</v>
      </c>
      <c r="H27" s="154">
        <f>Eskom!H257</f>
        <v>962235.47</v>
      </c>
      <c r="I27" s="154">
        <f>Eskom!I257</f>
        <v>965180.58</v>
      </c>
      <c r="J27" s="154">
        <f>Eskom!J257</f>
        <v>964860.9</v>
      </c>
      <c r="K27" s="154">
        <f>Eskom!K257</f>
        <v>0</v>
      </c>
      <c r="L27" s="154">
        <f>Eskom!L257</f>
        <v>0</v>
      </c>
      <c r="M27" s="154">
        <f>Eskom!M257</f>
        <v>0</v>
      </c>
      <c r="N27" s="154">
        <f>Eskom!N257</f>
        <v>0</v>
      </c>
    </row>
    <row r="28" spans="1:16" s="159" customFormat="1" x14ac:dyDescent="0.2">
      <c r="A28" s="156" t="s">
        <v>58</v>
      </c>
      <c r="B28" s="157" t="s">
        <v>50</v>
      </c>
      <c r="C28" s="158">
        <f>100*C27/C8</f>
        <v>44.310012168793143</v>
      </c>
      <c r="D28" s="158" t="e">
        <f>100*D27/D8</f>
        <v>#DIV/0!</v>
      </c>
      <c r="E28" s="158">
        <f>100*E27/E8</f>
        <v>40.837188970157754</v>
      </c>
      <c r="F28" s="158">
        <f>100*F27/F8</f>
        <v>47.585359054086787</v>
      </c>
      <c r="G28" s="158" t="e">
        <f>100*G27/G8</f>
        <v>#DIV/0!</v>
      </c>
      <c r="H28" s="158" t="e">
        <f t="shared" ref="H28:N28" si="3">100*H27/H8</f>
        <v>#DIV/0!</v>
      </c>
      <c r="I28" s="158" t="e">
        <f t="shared" si="3"/>
        <v>#DIV/0!</v>
      </c>
      <c r="J28" s="158">
        <f t="shared" si="3"/>
        <v>68.204491813602445</v>
      </c>
      <c r="K28" s="158" t="e">
        <f t="shared" si="3"/>
        <v>#VALUE!</v>
      </c>
      <c r="L28" s="158" t="e">
        <f t="shared" si="3"/>
        <v>#DIV/0!</v>
      </c>
      <c r="M28" s="158" t="e">
        <f t="shared" si="3"/>
        <v>#DIV/0!</v>
      </c>
      <c r="N28" s="158" t="e">
        <f t="shared" si="3"/>
        <v>#DIV/0!</v>
      </c>
    </row>
    <row r="29" spans="1:16" s="205" customFormat="1" x14ac:dyDescent="0.2">
      <c r="A29" s="203" t="s">
        <v>57</v>
      </c>
      <c r="B29" s="204"/>
      <c r="C29" s="205">
        <f>C28/13.5-1</f>
        <v>2.2822231236143069</v>
      </c>
      <c r="D29" s="205" t="e">
        <f>D28/13.5-1</f>
        <v>#DIV/0!</v>
      </c>
      <c r="E29" s="205">
        <f>E28/13.5-1</f>
        <v>2.0249769607524262</v>
      </c>
      <c r="F29" s="205">
        <f>F28/13.5-1</f>
        <v>2.5248414114138362</v>
      </c>
      <c r="G29" s="205" t="e">
        <f>G28/13.5-1</f>
        <v>#DIV/0!</v>
      </c>
      <c r="H29" s="205" t="e">
        <f t="shared" ref="H29:N29" si="4">H28/13.5-1</f>
        <v>#DIV/0!</v>
      </c>
      <c r="I29" s="205" t="e">
        <f t="shared" si="4"/>
        <v>#DIV/0!</v>
      </c>
      <c r="J29" s="205">
        <f t="shared" si="4"/>
        <v>4.0521845787853659</v>
      </c>
      <c r="K29" s="205" t="e">
        <f t="shared" si="4"/>
        <v>#VALUE!</v>
      </c>
      <c r="L29" s="205" t="e">
        <f t="shared" si="4"/>
        <v>#DIV/0!</v>
      </c>
      <c r="M29" s="205" t="e">
        <f t="shared" si="4"/>
        <v>#DIV/0!</v>
      </c>
      <c r="N29" s="205" t="e">
        <f t="shared" si="4"/>
        <v>#DIV/0!</v>
      </c>
    </row>
    <row r="30" spans="1:16" s="205" customFormat="1" x14ac:dyDescent="0.2">
      <c r="A30" s="203" t="s">
        <v>78</v>
      </c>
      <c r="B30" s="204" t="s">
        <v>46</v>
      </c>
      <c r="C30" s="205" t="e">
        <f>C31/#REF!-1</f>
        <v>#REF!</v>
      </c>
      <c r="D30" s="205" t="e">
        <f>D31/#REF!-1</f>
        <v>#REF!</v>
      </c>
      <c r="E30" s="205" t="e">
        <f>E31/#REF!-1</f>
        <v>#REF!</v>
      </c>
      <c r="F30" s="205" t="e">
        <f>F31/#REF!-1</f>
        <v>#REF!</v>
      </c>
      <c r="G30" s="205" t="e">
        <f>G31/#REF!-1</f>
        <v>#REF!</v>
      </c>
      <c r="H30" s="205" t="e">
        <f>H31/#REF!-1</f>
        <v>#REF!</v>
      </c>
      <c r="I30" s="205" t="e">
        <f>I31/#REF!-1</f>
        <v>#REF!</v>
      </c>
      <c r="J30" s="205" t="e">
        <f>J31/#REF!-1</f>
        <v>#REF!</v>
      </c>
      <c r="K30" s="205" t="e">
        <f>K31/#REF!-1</f>
        <v>#REF!</v>
      </c>
      <c r="L30" s="205" t="e">
        <f>L31/#REF!-1</f>
        <v>#REF!</v>
      </c>
      <c r="M30" s="205" t="e">
        <f>M31/#REF!-1</f>
        <v>#REF!</v>
      </c>
      <c r="N30" s="205" t="e">
        <f>N31/#REF!-1</f>
        <v>#REF!</v>
      </c>
    </row>
    <row r="31" spans="1:16" s="202" customFormat="1" ht="13.5" thickBot="1" x14ac:dyDescent="0.25">
      <c r="A31" s="200" t="s">
        <v>76</v>
      </c>
      <c r="B31" s="201" t="s">
        <v>77</v>
      </c>
      <c r="C31" s="202">
        <f>IF(Eskom!C243&gt;0,Eskom!C242,Eskom!C240)</f>
        <v>0.32190000000000002</v>
      </c>
      <c r="D31" s="202">
        <f>IF(Eskom!D243&gt;0,Eskom!D242,Eskom!D240)</f>
        <v>0.32190000000000002</v>
      </c>
      <c r="E31" s="202">
        <f>IF(Eskom!E243&gt;0,Eskom!E242,Eskom!E240)</f>
        <v>0.32190000000000002</v>
      </c>
      <c r="F31" s="202">
        <f>IF(Eskom!F243&gt;0,Eskom!F242,Eskom!F240)</f>
        <v>0.39750000000000002</v>
      </c>
      <c r="G31" s="202">
        <f>IF(Eskom!G243&gt;0,Eskom!G242,Eskom!G240)</f>
        <v>0.39750000000000002</v>
      </c>
      <c r="H31" s="202">
        <f>IF(Eskom!H243&gt;0,Eskom!H242,Eskom!H240)</f>
        <v>0</v>
      </c>
      <c r="I31" s="202">
        <f>IF(Eskom!I243&gt;0,Eskom!I242,Eskom!I240)</f>
        <v>0</v>
      </c>
      <c r="J31" s="202">
        <f>IF(Eskom!J243&gt;0,Eskom!J242,Eskom!J240)</f>
        <v>1.4238</v>
      </c>
      <c r="K31" s="202">
        <f>IF(Eskom!K243&gt;0,Eskom!K242,Eskom!K240)</f>
        <v>0</v>
      </c>
      <c r="L31" s="202">
        <f>IF(Eskom!L243&gt;0,Eskom!L242,Eskom!L240)</f>
        <v>0</v>
      </c>
      <c r="M31" s="202">
        <f>IF(Eskom!M243&gt;0,Eskom!M242,Eskom!M240)</f>
        <v>0</v>
      </c>
      <c r="N31" s="202">
        <f>IF(Eskom!N243&gt;0,Eskom!N242,Eskom!N240)</f>
        <v>0</v>
      </c>
    </row>
    <row r="32" spans="1:16" s="31" customFormat="1" x14ac:dyDescent="0.2"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</row>
    <row r="64" spans="23:23" x14ac:dyDescent="0.2">
      <c r="W64" s="70">
        <v>40179</v>
      </c>
    </row>
    <row r="65" spans="23:23" x14ac:dyDescent="0.2">
      <c r="W65">
        <f>VALUE(W64)</f>
        <v>40179</v>
      </c>
    </row>
  </sheetData>
  <mergeCells count="4">
    <mergeCell ref="A9:A12"/>
    <mergeCell ref="A5:A8"/>
    <mergeCell ref="A13:A16"/>
    <mergeCell ref="A20:A23"/>
  </mergeCells>
  <conditionalFormatting sqref="C8:N8">
    <cfRule type="expression" dxfId="39" priority="8" stopIfTrue="1">
      <formula>C8&lt;&gt;SUM(C5:C7)</formula>
    </cfRule>
  </conditionalFormatting>
  <conditionalFormatting sqref="A19 C19:HL19">
    <cfRule type="cellIs" dxfId="38" priority="7" stopIfTrue="1" operator="lessThan">
      <formula>0.96</formula>
    </cfRule>
  </conditionalFormatting>
  <conditionalFormatting sqref="C16:N16">
    <cfRule type="cellIs" dxfId="37" priority="6" stopIfTrue="1" operator="equal">
      <formula>0</formula>
    </cfRule>
  </conditionalFormatting>
  <conditionalFormatting sqref="A19 C19:HL19">
    <cfRule type="cellIs" dxfId="36" priority="5" stopIfTrue="1" operator="lessThan">
      <formula>0.96</formula>
    </cfRule>
  </conditionalFormatting>
  <conditionalFormatting sqref="C27:N27">
    <cfRule type="expression" dxfId="35" priority="18" stopIfTrue="1">
      <formula>C27&lt;&gt;SUM(#REF!,#REF!,#REF!,#REF!,#REF!,#REF!,#REF!,C2,C6,C8,C9,C10,C11,C13,C15,C16,#REF!)</formula>
    </cfRule>
    <cfRule type="expression" dxfId="34" priority="19" stopIfTrue="1">
      <formula>C27=SUM(#REF!,#REF!,#REF!,#REF!,#REF!,#REF!,#REF!,C2,C6,C8,C9,C10,C11,C13,C15,C16,#REF!)</formula>
    </cfRule>
  </conditionalFormatting>
  <conditionalFormatting sqref="C27:N27">
    <cfRule type="expression" dxfId="33" priority="20" stopIfTrue="1">
      <formula>C27&lt;&gt;SUM(#REF!,#REF!,#REF!,#REF!,#REF!,#REF!,R1,C5,C7,C9,C10,C11,C12,C14,C16,#REF!)</formula>
    </cfRule>
    <cfRule type="expression" dxfId="32" priority="21" stopIfTrue="1">
      <formula>C27=SUM(#REF!,#REF!,#REF!,#REF!,#REF!,#REF!,R1,C5,C7,C9,C10,C11,C12,C14,C16,#REF!)</formula>
    </cfRule>
  </conditionalFormatting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5"/>
  <sheetViews>
    <sheetView zoomScale="70" zoomScaleNormal="70" workbookViewId="0">
      <selection activeCell="J14" sqref="J14"/>
    </sheetView>
  </sheetViews>
  <sheetFormatPr defaultRowHeight="12.75" x14ac:dyDescent="0.2"/>
  <cols>
    <col min="2" max="2" width="34.7109375" bestFit="1" customWidth="1"/>
    <col min="3" max="3" width="12.7109375" bestFit="1" customWidth="1"/>
    <col min="4" max="4" width="13.28515625" bestFit="1" customWidth="1"/>
    <col min="5" max="6" width="14.28515625" bestFit="1" customWidth="1"/>
    <col min="7" max="7" width="14.7109375" bestFit="1" customWidth="1"/>
  </cols>
  <sheetData>
    <row r="1" spans="1:7" ht="15" customHeight="1" thickBot="1" x14ac:dyDescent="0.25">
      <c r="A1" s="213" t="s">
        <v>38</v>
      </c>
      <c r="B1" s="214"/>
      <c r="C1" s="12">
        <v>40216</v>
      </c>
      <c r="D1" s="12">
        <v>40244</v>
      </c>
      <c r="E1" s="12">
        <v>40275</v>
      </c>
      <c r="F1" s="12">
        <v>40305</v>
      </c>
      <c r="G1" s="12">
        <v>40336</v>
      </c>
    </row>
    <row r="2" spans="1:7" x14ac:dyDescent="0.2">
      <c r="A2" s="605" t="s">
        <v>100</v>
      </c>
      <c r="B2" s="606"/>
      <c r="C2" s="134">
        <f>Eskom!D207</f>
        <v>8000</v>
      </c>
      <c r="D2" s="107">
        <f>Eskom!E207</f>
        <v>8000</v>
      </c>
      <c r="E2" s="107">
        <f>Eskom!F207</f>
        <v>8000</v>
      </c>
      <c r="F2" s="107">
        <f>Eskom!G207</f>
        <v>0</v>
      </c>
      <c r="G2" s="107">
        <f>Eskom!H207</f>
        <v>0</v>
      </c>
    </row>
    <row r="3" spans="1:7" ht="13.5" thickBot="1" x14ac:dyDescent="0.25">
      <c r="A3" s="607"/>
      <c r="B3" s="608"/>
      <c r="C3" s="135">
        <f>Eskom!D208</f>
        <v>8000</v>
      </c>
      <c r="D3" s="61">
        <f>Eskom!E208</f>
        <v>8000</v>
      </c>
      <c r="E3" s="61">
        <f>Eskom!F208</f>
        <v>8000</v>
      </c>
      <c r="F3" s="61">
        <f>Eskom!G208</f>
        <v>0</v>
      </c>
      <c r="G3" s="61">
        <f>Eskom!H208</f>
        <v>0</v>
      </c>
    </row>
    <row r="4" spans="1:7" ht="13.5" hidden="1" thickBot="1" x14ac:dyDescent="0.25">
      <c r="A4" s="600" t="s">
        <v>42</v>
      </c>
      <c r="B4" s="17" t="s">
        <v>43</v>
      </c>
      <c r="C4" s="16">
        <f>Eskom!D213</f>
        <v>0</v>
      </c>
      <c r="D4" s="16">
        <f>Eskom!E213</f>
        <v>5195.45</v>
      </c>
      <c r="E4" s="16">
        <f>Eskom!F213</f>
        <v>5160.5200000000004</v>
      </c>
      <c r="F4" s="16">
        <f>Eskom!G213</f>
        <v>0</v>
      </c>
      <c r="G4" s="16">
        <f>Eskom!H213</f>
        <v>0</v>
      </c>
    </row>
    <row r="5" spans="1:7" ht="13.5" hidden="1" thickBot="1" x14ac:dyDescent="0.25">
      <c r="A5" s="600"/>
      <c r="B5" s="18" t="s">
        <v>44</v>
      </c>
      <c r="C5" s="7">
        <f>Eskom!D214</f>
        <v>0</v>
      </c>
      <c r="D5" s="7">
        <f>Eskom!E214</f>
        <v>4720.32</v>
      </c>
      <c r="E5" s="7">
        <f>Eskom!F214</f>
        <v>5102.16</v>
      </c>
      <c r="F5" s="7">
        <f>Eskom!G214</f>
        <v>0</v>
      </c>
      <c r="G5" s="7">
        <f>Eskom!H214</f>
        <v>0</v>
      </c>
    </row>
    <row r="6" spans="1:7" ht="13.5" hidden="1" thickBot="1" x14ac:dyDescent="0.25">
      <c r="A6" s="600"/>
      <c r="B6" s="18" t="s">
        <v>45</v>
      </c>
      <c r="C6" s="7">
        <f>Eskom!D215</f>
        <v>0</v>
      </c>
      <c r="D6" s="7">
        <f>Eskom!E215</f>
        <v>4685.9799999999996</v>
      </c>
      <c r="E6" s="7">
        <f>Eskom!F215</f>
        <v>4940.8100000000004</v>
      </c>
      <c r="F6" s="7">
        <f>Eskom!G215</f>
        <v>0</v>
      </c>
      <c r="G6" s="7">
        <f>Eskom!H215</f>
        <v>0</v>
      </c>
    </row>
    <row r="7" spans="1:7" ht="13.5" hidden="1" thickBot="1" x14ac:dyDescent="0.25">
      <c r="A7" s="601"/>
      <c r="B7" s="108" t="s">
        <v>42</v>
      </c>
      <c r="C7" s="132">
        <f>Eskom!D216</f>
        <v>0</v>
      </c>
      <c r="D7" s="132">
        <f>Eskom!E216</f>
        <v>5195.45</v>
      </c>
      <c r="E7" s="132">
        <f>Eskom!F216</f>
        <v>5160.5200000000004</v>
      </c>
      <c r="F7" s="132">
        <f>Eskom!G216</f>
        <v>0</v>
      </c>
      <c r="G7" s="132">
        <f>Eskom!H216</f>
        <v>0</v>
      </c>
    </row>
    <row r="8" spans="1:7" x14ac:dyDescent="0.2">
      <c r="A8" s="599" t="s">
        <v>39</v>
      </c>
      <c r="B8" s="17" t="s">
        <v>40</v>
      </c>
      <c r="C8" s="6">
        <f>Eskom!D209</f>
        <v>0</v>
      </c>
      <c r="D8" s="6">
        <f>Eskom!E209</f>
        <v>907244.52</v>
      </c>
      <c r="E8" s="6">
        <f>Eskom!F209</f>
        <v>872926.42</v>
      </c>
      <c r="F8" s="6">
        <f>Eskom!G209</f>
        <v>0</v>
      </c>
      <c r="G8" s="6">
        <f>Eskom!H209</f>
        <v>0</v>
      </c>
    </row>
    <row r="9" spans="1:7" x14ac:dyDescent="0.2">
      <c r="A9" s="600"/>
      <c r="B9" s="18" t="s">
        <v>1</v>
      </c>
      <c r="C9" s="6">
        <f>Eskom!D210</f>
        <v>0</v>
      </c>
      <c r="D9" s="6">
        <f>Eskom!E210</f>
        <v>682728.05</v>
      </c>
      <c r="E9" s="6">
        <f>Eskom!F210</f>
        <v>583351.64</v>
      </c>
      <c r="F9" s="6">
        <f>Eskom!G210</f>
        <v>0</v>
      </c>
      <c r="G9" s="6">
        <f>Eskom!H210</f>
        <v>0</v>
      </c>
    </row>
    <row r="10" spans="1:7" x14ac:dyDescent="0.2">
      <c r="A10" s="600"/>
      <c r="B10" s="18" t="s">
        <v>0</v>
      </c>
      <c r="C10" s="6">
        <f>Eskom!D211</f>
        <v>0</v>
      </c>
      <c r="D10" s="6">
        <f>Eskom!E211</f>
        <v>273642.78999999998</v>
      </c>
      <c r="E10" s="6">
        <f>Eskom!F211</f>
        <v>232713.4</v>
      </c>
      <c r="F10" s="6">
        <f>Eskom!G211</f>
        <v>0</v>
      </c>
      <c r="G10" s="6">
        <f>Eskom!H211</f>
        <v>0</v>
      </c>
    </row>
    <row r="11" spans="1:7" ht="13.5" thickBot="1" x14ac:dyDescent="0.25">
      <c r="A11" s="601"/>
      <c r="B11" s="212" t="s">
        <v>81</v>
      </c>
      <c r="C11" s="109">
        <f>Eskom!D212</f>
        <v>0</v>
      </c>
      <c r="D11" s="109">
        <f>Eskom!E212</f>
        <v>1863615.36</v>
      </c>
      <c r="E11" s="109">
        <f>Eskom!F212</f>
        <v>1688991.46</v>
      </c>
      <c r="F11" s="109">
        <f>Eskom!G212</f>
        <v>0</v>
      </c>
      <c r="G11" s="109">
        <f>Eskom!H212</f>
        <v>0</v>
      </c>
    </row>
    <row r="12" spans="1:7" ht="15" customHeight="1" x14ac:dyDescent="0.2">
      <c r="A12" s="602" t="s">
        <v>66</v>
      </c>
      <c r="B12" s="17" t="s">
        <v>43</v>
      </c>
      <c r="C12" s="86">
        <f>Eskom!D217</f>
        <v>0</v>
      </c>
      <c r="D12" s="86">
        <f>Eskom!E217</f>
        <v>830177.6</v>
      </c>
      <c r="E12" s="86">
        <f>Eskom!F217</f>
        <v>783090.48</v>
      </c>
      <c r="F12" s="86">
        <f>Eskom!G217</f>
        <v>0</v>
      </c>
      <c r="G12" s="86">
        <f>Eskom!H217</f>
        <v>0</v>
      </c>
    </row>
    <row r="13" spans="1:7" x14ac:dyDescent="0.2">
      <c r="A13" s="603"/>
      <c r="B13" s="18" t="s">
        <v>44</v>
      </c>
      <c r="C13" s="9">
        <f>Eskom!D218</f>
        <v>0</v>
      </c>
      <c r="D13" s="9">
        <f>Eskom!E218</f>
        <v>546749.68999999994</v>
      </c>
      <c r="E13" s="9">
        <f>Eskom!F218</f>
        <v>469656.68</v>
      </c>
      <c r="F13" s="9">
        <f>Eskom!G218</f>
        <v>0</v>
      </c>
      <c r="G13" s="9">
        <f>Eskom!H218</f>
        <v>0</v>
      </c>
    </row>
    <row r="14" spans="1:7" x14ac:dyDescent="0.2">
      <c r="A14" s="603"/>
      <c r="B14" s="18" t="s">
        <v>45</v>
      </c>
      <c r="C14" s="9">
        <f>Eskom!D219</f>
        <v>0</v>
      </c>
      <c r="D14" s="9">
        <f>Eskom!E219</f>
        <v>226035.45</v>
      </c>
      <c r="E14" s="9">
        <f>Eskom!F219</f>
        <v>181540.37</v>
      </c>
      <c r="F14" s="9">
        <f>Eskom!G219</f>
        <v>0</v>
      </c>
      <c r="G14" s="9">
        <f>Eskom!H219</f>
        <v>0</v>
      </c>
    </row>
    <row r="15" spans="1:7" ht="13.5" thickBot="1" x14ac:dyDescent="0.25">
      <c r="A15" s="603"/>
      <c r="B15" s="20" t="s">
        <v>47</v>
      </c>
      <c r="C15" s="15">
        <f>Eskom!D220</f>
        <v>0</v>
      </c>
      <c r="D15" s="15">
        <f>Eskom!E220</f>
        <v>0</v>
      </c>
      <c r="E15" s="15">
        <f>Eskom!F220</f>
        <v>0</v>
      </c>
      <c r="F15" s="15">
        <f>Eskom!G220</f>
        <v>0</v>
      </c>
      <c r="G15" s="15">
        <f>Eskom!H220</f>
        <v>0</v>
      </c>
    </row>
    <row r="16" spans="1:7" ht="13.5" thickBot="1" x14ac:dyDescent="0.25">
      <c r="A16" s="604"/>
      <c r="B16" s="207" t="s">
        <v>35</v>
      </c>
      <c r="C16" s="208">
        <f>SUM(C12:C14)</f>
        <v>0</v>
      </c>
      <c r="D16" s="208">
        <f>SUM(D12:D14)</f>
        <v>1602962.74</v>
      </c>
      <c r="E16" s="208">
        <f>SUM(E12:E14)</f>
        <v>1434287.5299999998</v>
      </c>
      <c r="F16" s="208">
        <f>SUM(F12:F14)</f>
        <v>0</v>
      </c>
      <c r="G16" s="208">
        <f>SUM(G12:G14)</f>
        <v>0</v>
      </c>
    </row>
    <row r="17" spans="1:7" x14ac:dyDescent="0.2">
      <c r="A17" s="590" t="s">
        <v>80</v>
      </c>
      <c r="B17" s="123" t="s">
        <v>29</v>
      </c>
      <c r="C17" s="115">
        <v>0.13789999999999999</v>
      </c>
      <c r="D17" s="115">
        <v>0.13789999999999999</v>
      </c>
      <c r="E17" s="115">
        <v>0.17030000000000001</v>
      </c>
      <c r="F17" s="115">
        <v>0.17030000000000001</v>
      </c>
      <c r="G17" s="115">
        <v>1.1702999999999999</v>
      </c>
    </row>
    <row r="18" spans="1:7" x14ac:dyDescent="0.2">
      <c r="A18" s="591"/>
      <c r="B18" s="25" t="s">
        <v>60</v>
      </c>
      <c r="C18" s="14">
        <f>C17*C8</f>
        <v>0</v>
      </c>
      <c r="D18" s="14">
        <f>D17*D8</f>
        <v>125109.019308</v>
      </c>
      <c r="E18" s="14">
        <f>E17*E8</f>
        <v>148659.36932600001</v>
      </c>
      <c r="F18" s="14">
        <f>F17*F8</f>
        <v>0</v>
      </c>
      <c r="G18" s="14">
        <f>G17*G8</f>
        <v>0</v>
      </c>
    </row>
    <row r="19" spans="1:7" x14ac:dyDescent="0.2">
      <c r="A19" s="591"/>
      <c r="B19" s="23" t="s">
        <v>30</v>
      </c>
      <c r="C19" s="117"/>
      <c r="D19" s="117"/>
      <c r="E19" s="117"/>
      <c r="F19" s="117"/>
      <c r="G19" s="117"/>
    </row>
    <row r="20" spans="1:7" x14ac:dyDescent="0.2">
      <c r="A20" s="591"/>
      <c r="B20" s="24" t="s">
        <v>61</v>
      </c>
      <c r="C20" s="118"/>
      <c r="D20" s="118"/>
      <c r="E20" s="118"/>
      <c r="F20" s="118"/>
      <c r="G20" s="118"/>
    </row>
    <row r="21" spans="1:7" x14ac:dyDescent="0.2">
      <c r="A21" s="591"/>
      <c r="B21" s="23" t="s">
        <v>31</v>
      </c>
      <c r="C21" s="115">
        <v>0.32190000000000002</v>
      </c>
      <c r="D21" s="115">
        <v>0.32190000000000002</v>
      </c>
      <c r="E21" s="115">
        <v>0.39750000000000002</v>
      </c>
      <c r="F21" s="115">
        <v>0.39750000000000002</v>
      </c>
      <c r="G21" s="115">
        <v>1.3975</v>
      </c>
    </row>
    <row r="22" spans="1:7" x14ac:dyDescent="0.2">
      <c r="A22" s="591"/>
      <c r="B22" s="25" t="s">
        <v>62</v>
      </c>
      <c r="C22" s="14">
        <f>C21*C10</f>
        <v>0</v>
      </c>
      <c r="D22" s="14">
        <f>D21*D10</f>
        <v>88085.614100999999</v>
      </c>
      <c r="E22" s="14">
        <f>E21*E10</f>
        <v>92503.576499999996</v>
      </c>
      <c r="F22" s="14">
        <f>F21*F10</f>
        <v>0</v>
      </c>
      <c r="G22" s="14">
        <f>G21*G10</f>
        <v>0</v>
      </c>
    </row>
    <row r="23" spans="1:7" x14ac:dyDescent="0.2">
      <c r="A23" s="591"/>
      <c r="B23" s="23" t="s">
        <v>32</v>
      </c>
      <c r="C23" s="117"/>
      <c r="D23" s="117"/>
      <c r="E23" s="117"/>
      <c r="F23" s="117"/>
      <c r="G23" s="117"/>
    </row>
    <row r="24" spans="1:7" x14ac:dyDescent="0.2">
      <c r="A24" s="591"/>
      <c r="B24" s="24" t="s">
        <v>63</v>
      </c>
      <c r="C24" s="118"/>
      <c r="D24" s="118"/>
      <c r="E24" s="118"/>
      <c r="F24" s="118"/>
      <c r="G24" s="118"/>
    </row>
    <row r="25" spans="1:7" x14ac:dyDescent="0.2">
      <c r="A25" s="591"/>
      <c r="B25" s="206" t="s">
        <v>79</v>
      </c>
      <c r="C25" s="1">
        <v>0.19719999999999999</v>
      </c>
      <c r="D25" s="1">
        <v>0.19719999999999999</v>
      </c>
      <c r="E25" s="1">
        <v>0.24349999999999999</v>
      </c>
      <c r="F25" s="1">
        <v>0.24349999999999999</v>
      </c>
      <c r="G25" s="1">
        <v>1.2435</v>
      </c>
    </row>
    <row r="26" spans="1:7" x14ac:dyDescent="0.2">
      <c r="A26" s="591"/>
      <c r="B26" s="25" t="s">
        <v>64</v>
      </c>
      <c r="C26" s="14">
        <f>C25*C9</f>
        <v>0</v>
      </c>
      <c r="D26" s="14">
        <f>D25*D9</f>
        <v>134633.97146</v>
      </c>
      <c r="E26" s="14">
        <f>E25*E9</f>
        <v>142046.12434000001</v>
      </c>
      <c r="F26" s="14">
        <f>F25*F9</f>
        <v>0</v>
      </c>
      <c r="G26" s="14">
        <f>G25*G9</f>
        <v>0</v>
      </c>
    </row>
    <row r="27" spans="1:7" x14ac:dyDescent="0.2">
      <c r="A27" s="591"/>
      <c r="B27" s="23" t="s">
        <v>33</v>
      </c>
      <c r="C27" s="117"/>
      <c r="D27" s="117"/>
      <c r="E27" s="117"/>
      <c r="F27" s="117"/>
      <c r="G27" s="117"/>
    </row>
    <row r="28" spans="1:7" x14ac:dyDescent="0.2">
      <c r="A28" s="591"/>
      <c r="B28" s="32" t="s">
        <v>65</v>
      </c>
      <c r="C28" s="31"/>
      <c r="D28" s="31"/>
      <c r="E28" s="31"/>
      <c r="F28" s="31"/>
      <c r="G28" s="31"/>
    </row>
    <row r="29" spans="1:7" x14ac:dyDescent="0.2">
      <c r="A29" s="591"/>
      <c r="B29" s="23" t="s">
        <v>54</v>
      </c>
      <c r="C29" s="31"/>
      <c r="D29" s="31"/>
      <c r="E29" s="31"/>
      <c r="F29" s="31"/>
      <c r="G29" s="31"/>
    </row>
    <row r="30" spans="1:7" ht="13.5" thickBot="1" x14ac:dyDescent="0.25">
      <c r="A30" s="592"/>
      <c r="B30" s="56" t="s">
        <v>5</v>
      </c>
      <c r="C30" s="31"/>
      <c r="D30" s="31"/>
      <c r="E30" s="125"/>
      <c r="F30" s="125"/>
      <c r="G30" s="125"/>
    </row>
    <row r="31" spans="1:7" ht="12.75" customHeight="1" x14ac:dyDescent="0.2">
      <c r="A31" s="590" t="s">
        <v>96</v>
      </c>
      <c r="B31" s="255" t="s">
        <v>82</v>
      </c>
      <c r="C31" s="609">
        <f>D8</f>
        <v>907244.52</v>
      </c>
      <c r="D31" s="610"/>
      <c r="E31" s="224">
        <f>C31*E$11/$C$34</f>
        <v>822234.17948851804</v>
      </c>
      <c r="F31" s="224">
        <f t="shared" ref="F31:G34" si="0">C31*F$11/$C$34</f>
        <v>0</v>
      </c>
      <c r="G31" s="224">
        <f t="shared" si="0"/>
        <v>0</v>
      </c>
    </row>
    <row r="32" spans="1:7" x14ac:dyDescent="0.2">
      <c r="A32" s="591"/>
      <c r="B32" s="256" t="s">
        <v>83</v>
      </c>
      <c r="C32" s="609">
        <f>D9</f>
        <v>682728.05</v>
      </c>
      <c r="D32" s="610"/>
      <c r="E32" s="215">
        <f>C32*E$11/$C$34</f>
        <v>618755.28110717714</v>
      </c>
      <c r="F32" s="215">
        <f t="shared" si="0"/>
        <v>0</v>
      </c>
      <c r="G32" s="215">
        <f t="shared" si="0"/>
        <v>0</v>
      </c>
    </row>
    <row r="33" spans="1:7" x14ac:dyDescent="0.2">
      <c r="A33" s="591"/>
      <c r="B33" s="256" t="s">
        <v>84</v>
      </c>
      <c r="C33" s="609">
        <f>D10</f>
        <v>273642.78999999998</v>
      </c>
      <c r="D33" s="610"/>
      <c r="E33" s="215">
        <f>C33*E$11/$C$34</f>
        <v>248001.99940430484</v>
      </c>
      <c r="F33" s="215">
        <f t="shared" si="0"/>
        <v>0</v>
      </c>
      <c r="G33" s="215">
        <f t="shared" si="0"/>
        <v>0</v>
      </c>
    </row>
    <row r="34" spans="1:7" ht="13.5" thickBot="1" x14ac:dyDescent="0.25">
      <c r="A34" s="591"/>
      <c r="B34" s="257" t="s">
        <v>85</v>
      </c>
      <c r="C34" s="609">
        <f>D11</f>
        <v>1863615.36</v>
      </c>
      <c r="D34" s="610"/>
      <c r="E34" s="226">
        <f>C34*E$11/$C$34</f>
        <v>1688991.46</v>
      </c>
      <c r="F34" s="226">
        <f t="shared" si="0"/>
        <v>0</v>
      </c>
      <c r="G34" s="226">
        <f t="shared" si="0"/>
        <v>0</v>
      </c>
    </row>
    <row r="35" spans="1:7" x14ac:dyDescent="0.2">
      <c r="A35" s="591"/>
      <c r="B35" s="17" t="s">
        <v>89</v>
      </c>
      <c r="C35" s="219"/>
      <c r="D35" s="65"/>
      <c r="E35" s="225">
        <f>E8-E31</f>
        <v>50692.240511481999</v>
      </c>
      <c r="F35" s="225">
        <f>F8-F31</f>
        <v>0</v>
      </c>
      <c r="G35" s="225">
        <f>G8-G31</f>
        <v>0</v>
      </c>
    </row>
    <row r="36" spans="1:7" x14ac:dyDescent="0.2">
      <c r="A36" s="591"/>
      <c r="B36" s="18" t="s">
        <v>90</v>
      </c>
      <c r="C36" s="219"/>
      <c r="D36" s="65"/>
      <c r="E36" s="222">
        <f t="shared" ref="E36:F38" si="1">E9-E32</f>
        <v>-35403.641107177129</v>
      </c>
      <c r="F36" s="222">
        <f t="shared" si="1"/>
        <v>0</v>
      </c>
      <c r="G36" s="222">
        <f>G9-G32</f>
        <v>0</v>
      </c>
    </row>
    <row r="37" spans="1:7" x14ac:dyDescent="0.2">
      <c r="A37" s="591"/>
      <c r="B37" s="18" t="s">
        <v>91</v>
      </c>
      <c r="C37" s="219"/>
      <c r="D37" s="65"/>
      <c r="E37" s="222">
        <f t="shared" si="1"/>
        <v>-15288.599404304841</v>
      </c>
      <c r="F37" s="222">
        <f t="shared" si="1"/>
        <v>0</v>
      </c>
      <c r="G37" s="222">
        <f>G10-G33</f>
        <v>0</v>
      </c>
    </row>
    <row r="38" spans="1:7" ht="13.5" thickBot="1" x14ac:dyDescent="0.25">
      <c r="A38" s="591"/>
      <c r="B38" s="212" t="s">
        <v>81</v>
      </c>
      <c r="C38" s="219"/>
      <c r="D38" s="65"/>
      <c r="E38" s="226">
        <f t="shared" si="1"/>
        <v>0</v>
      </c>
      <c r="F38" s="226">
        <f t="shared" si="1"/>
        <v>0</v>
      </c>
      <c r="G38" s="226">
        <f>G11-G34</f>
        <v>0</v>
      </c>
    </row>
    <row r="39" spans="1:7" ht="12.75" hidden="1" customHeight="1" x14ac:dyDescent="0.2">
      <c r="A39" s="591"/>
      <c r="B39" s="17" t="s">
        <v>86</v>
      </c>
      <c r="C39" s="219"/>
      <c r="D39" s="65"/>
      <c r="E39" s="225">
        <f>E35/E8</f>
        <v>5.8071607583468486E-2</v>
      </c>
      <c r="F39" s="225" t="e">
        <f>F35/F8</f>
        <v>#DIV/0!</v>
      </c>
      <c r="G39" s="225" t="e">
        <f>G35/G8</f>
        <v>#DIV/0!</v>
      </c>
    </row>
    <row r="40" spans="1:7" ht="12.75" hidden="1" customHeight="1" x14ac:dyDescent="0.2">
      <c r="A40" s="591"/>
      <c r="B40" s="18" t="s">
        <v>87</v>
      </c>
      <c r="C40" s="219"/>
      <c r="D40" s="65"/>
      <c r="E40" s="222">
        <f t="shared" ref="E40:F42" si="2">E36/E9</f>
        <v>-6.0690051556514232E-2</v>
      </c>
      <c r="F40" s="222" t="e">
        <f t="shared" si="2"/>
        <v>#DIV/0!</v>
      </c>
      <c r="G40" s="222" t="e">
        <f>G36/G9</f>
        <v>#DIV/0!</v>
      </c>
    </row>
    <row r="41" spans="1:7" ht="12.75" hidden="1" customHeight="1" x14ac:dyDescent="0.2">
      <c r="A41" s="591"/>
      <c r="B41" s="18" t="s">
        <v>88</v>
      </c>
      <c r="C41" s="219"/>
      <c r="D41" s="65"/>
      <c r="E41" s="222">
        <f t="shared" si="2"/>
        <v>-6.5697116729439911E-2</v>
      </c>
      <c r="F41" s="222" t="e">
        <f t="shared" si="2"/>
        <v>#DIV/0!</v>
      </c>
      <c r="G41" s="222" t="e">
        <f>G37/G10</f>
        <v>#DIV/0!</v>
      </c>
    </row>
    <row r="42" spans="1:7" ht="13.5" hidden="1" customHeight="1" thickBot="1" x14ac:dyDescent="0.25">
      <c r="A42" s="591"/>
      <c r="B42" s="212" t="s">
        <v>81</v>
      </c>
      <c r="C42" s="219"/>
      <c r="D42" s="65"/>
      <c r="E42" s="223">
        <f t="shared" si="2"/>
        <v>0</v>
      </c>
      <c r="F42" s="223" t="e">
        <f t="shared" si="2"/>
        <v>#DIV/0!</v>
      </c>
      <c r="G42" s="223" t="e">
        <f>G38/G11</f>
        <v>#DIV/0!</v>
      </c>
    </row>
    <row r="43" spans="1:7" x14ac:dyDescent="0.2">
      <c r="A43" s="591"/>
      <c r="B43" s="17" t="s">
        <v>92</v>
      </c>
      <c r="C43" s="219"/>
      <c r="D43" s="65"/>
      <c r="E43" s="218">
        <f>E35*E17</f>
        <v>8632.888559105384</v>
      </c>
      <c r="F43" s="218">
        <f>F35*F17</f>
        <v>0</v>
      </c>
      <c r="G43" s="218">
        <f>G35*G17</f>
        <v>0</v>
      </c>
    </row>
    <row r="44" spans="1:7" x14ac:dyDescent="0.2">
      <c r="A44" s="591"/>
      <c r="B44" s="18" t="s">
        <v>93</v>
      </c>
      <c r="C44" s="219"/>
      <c r="D44" s="65"/>
      <c r="E44" s="218">
        <f>E36*E25</f>
        <v>-8620.7866095976315</v>
      </c>
      <c r="F44" s="218">
        <f>F36*F25</f>
        <v>0</v>
      </c>
      <c r="G44" s="218">
        <f>G36*G25</f>
        <v>0</v>
      </c>
    </row>
    <row r="45" spans="1:7" x14ac:dyDescent="0.2">
      <c r="A45" s="591"/>
      <c r="B45" s="18" t="s">
        <v>94</v>
      </c>
      <c r="C45" s="219"/>
      <c r="D45" s="65"/>
      <c r="E45" s="218">
        <f>E37*E21</f>
        <v>-6077.2182632111744</v>
      </c>
      <c r="F45" s="218">
        <f>F37*F21</f>
        <v>0</v>
      </c>
      <c r="G45" s="218">
        <f>G37*G21</f>
        <v>0</v>
      </c>
    </row>
    <row r="46" spans="1:7" s="98" customFormat="1" ht="15.75" thickBot="1" x14ac:dyDescent="0.3">
      <c r="A46" s="592"/>
      <c r="B46" s="217" t="s">
        <v>95</v>
      </c>
      <c r="C46" s="220"/>
      <c r="D46" s="221"/>
      <c r="E46" s="237">
        <f>SUM(E43:E45)</f>
        <v>-6065.1163137034218</v>
      </c>
      <c r="F46" s="237">
        <f>SUM(F43:F45)</f>
        <v>0</v>
      </c>
      <c r="G46" s="237">
        <f>SUM(G43:G45)</f>
        <v>0</v>
      </c>
    </row>
    <row r="47" spans="1:7" s="230" customFormat="1" ht="15" x14ac:dyDescent="0.25">
      <c r="A47" s="228"/>
      <c r="B47" s="229"/>
      <c r="E47" s="231"/>
      <c r="F47" s="231"/>
      <c r="G47" s="231"/>
    </row>
    <row r="48" spans="1:7" s="65" customFormat="1" ht="13.5" thickBot="1" x14ac:dyDescent="0.25">
      <c r="A48" s="232" t="s">
        <v>38</v>
      </c>
      <c r="B48" s="232"/>
      <c r="C48" s="233">
        <v>40216</v>
      </c>
      <c r="D48" s="233">
        <v>40244</v>
      </c>
      <c r="E48" s="233">
        <v>40275</v>
      </c>
      <c r="F48" s="233">
        <v>40305</v>
      </c>
      <c r="G48" s="233">
        <v>40336</v>
      </c>
    </row>
    <row r="49" spans="1:7" x14ac:dyDescent="0.2">
      <c r="A49" s="605" t="s">
        <v>101</v>
      </c>
      <c r="B49" s="606"/>
      <c r="C49" s="234">
        <f>Eskom!D151</f>
        <v>19688</v>
      </c>
      <c r="D49" s="134">
        <f>Eskom!E151</f>
        <v>19688</v>
      </c>
      <c r="E49" s="134">
        <f>Eskom!F151</f>
        <v>19688</v>
      </c>
      <c r="F49" s="134">
        <f>Eskom!G151</f>
        <v>0</v>
      </c>
      <c r="G49" s="134">
        <f>Eskom!H151</f>
        <v>0</v>
      </c>
    </row>
    <row r="50" spans="1:7" ht="13.5" thickBot="1" x14ac:dyDescent="0.25">
      <c r="A50" s="607"/>
      <c r="B50" s="608"/>
      <c r="C50" s="227">
        <f>Eskom!D152</f>
        <v>21605.33</v>
      </c>
      <c r="D50" s="227">
        <f>Eskom!E152</f>
        <v>21605.33</v>
      </c>
      <c r="E50" s="227">
        <f>Eskom!F152</f>
        <v>21605.33</v>
      </c>
      <c r="F50" s="227">
        <f>Eskom!G152</f>
        <v>0</v>
      </c>
      <c r="G50" s="227">
        <f>Eskom!H152</f>
        <v>0</v>
      </c>
    </row>
    <row r="51" spans="1:7" ht="13.5" hidden="1" thickBot="1" x14ac:dyDescent="0.25">
      <c r="A51" s="600" t="s">
        <v>42</v>
      </c>
      <c r="B51" s="17" t="s">
        <v>43</v>
      </c>
      <c r="C51" s="16">
        <f>Eskom!D157</f>
        <v>0</v>
      </c>
      <c r="D51" s="16">
        <f>Eskom!E157</f>
        <v>16742.28</v>
      </c>
      <c r="E51" s="16">
        <f>Eskom!F157</f>
        <v>17697.830000000002</v>
      </c>
      <c r="F51" s="16">
        <f>Eskom!G157</f>
        <v>0</v>
      </c>
      <c r="G51" s="16">
        <f>Eskom!H157</f>
        <v>0</v>
      </c>
    </row>
    <row r="52" spans="1:7" ht="13.5" hidden="1" thickBot="1" x14ac:dyDescent="0.25">
      <c r="A52" s="600"/>
      <c r="B52" s="18" t="s">
        <v>44</v>
      </c>
      <c r="C52" s="7">
        <f>Eskom!D158</f>
        <v>0</v>
      </c>
      <c r="D52" s="7">
        <f>Eskom!E158</f>
        <v>14972.22</v>
      </c>
      <c r="E52" s="7">
        <f>Eskom!F158</f>
        <v>15408.83</v>
      </c>
      <c r="F52" s="7">
        <f>Eskom!G158</f>
        <v>0</v>
      </c>
      <c r="G52" s="7">
        <f>Eskom!H158</f>
        <v>0</v>
      </c>
    </row>
    <row r="53" spans="1:7" ht="13.5" hidden="1" thickBot="1" x14ac:dyDescent="0.25">
      <c r="A53" s="600"/>
      <c r="B53" s="18" t="s">
        <v>45</v>
      </c>
      <c r="C53" s="7">
        <f>Eskom!D159</f>
        <v>0</v>
      </c>
      <c r="D53" s="7">
        <f>Eskom!E159</f>
        <v>14406.28</v>
      </c>
      <c r="E53" s="7">
        <f>Eskom!F159</f>
        <v>15707.3</v>
      </c>
      <c r="F53" s="7">
        <f>Eskom!G159</f>
        <v>0</v>
      </c>
      <c r="G53" s="7">
        <f>Eskom!H159</f>
        <v>0</v>
      </c>
    </row>
    <row r="54" spans="1:7" ht="13.5" hidden="1" thickBot="1" x14ac:dyDescent="0.25">
      <c r="A54" s="601"/>
      <c r="B54" s="108" t="s">
        <v>42</v>
      </c>
      <c r="C54" s="132">
        <f>Eskom!D160</f>
        <v>0</v>
      </c>
      <c r="D54" s="132">
        <f>Eskom!E160</f>
        <v>16742.28</v>
      </c>
      <c r="E54" s="132">
        <f>Eskom!F160</f>
        <v>17697.830000000002</v>
      </c>
      <c r="F54" s="132">
        <f>Eskom!G160</f>
        <v>0</v>
      </c>
      <c r="G54" s="132">
        <f>Eskom!H160</f>
        <v>0</v>
      </c>
    </row>
    <row r="55" spans="1:7" x14ac:dyDescent="0.2">
      <c r="A55" s="599" t="s">
        <v>39</v>
      </c>
      <c r="B55" s="17" t="s">
        <v>40</v>
      </c>
      <c r="C55" s="6">
        <f>Eskom!D153</f>
        <v>0</v>
      </c>
      <c r="D55" s="6">
        <f>Eskom!E153</f>
        <v>2899033.8</v>
      </c>
      <c r="E55" s="6">
        <f>Eskom!F153</f>
        <v>2705055.36</v>
      </c>
      <c r="F55" s="6">
        <f>Eskom!G153</f>
        <v>0</v>
      </c>
      <c r="G55" s="6">
        <f>Eskom!H153</f>
        <v>0</v>
      </c>
    </row>
    <row r="56" spans="1:7" x14ac:dyDescent="0.2">
      <c r="A56" s="600"/>
      <c r="B56" s="18" t="s">
        <v>1</v>
      </c>
      <c r="C56" s="6">
        <f>Eskom!D154</f>
        <v>0</v>
      </c>
      <c r="D56" s="6">
        <f>Eskom!E154</f>
        <v>2220330</v>
      </c>
      <c r="E56" s="6">
        <f>Eskom!F154</f>
        <v>1939698.84</v>
      </c>
      <c r="F56" s="6">
        <f>Eskom!G154</f>
        <v>0</v>
      </c>
      <c r="G56" s="6">
        <f>Eskom!H154</f>
        <v>0</v>
      </c>
    </row>
    <row r="57" spans="1:7" x14ac:dyDescent="0.2">
      <c r="A57" s="600"/>
      <c r="B57" s="18" t="s">
        <v>0</v>
      </c>
      <c r="C57" s="6">
        <f>Eskom!D155</f>
        <v>0</v>
      </c>
      <c r="D57" s="6">
        <f>Eskom!E155</f>
        <v>874405.08</v>
      </c>
      <c r="E57" s="6">
        <f>Eskom!F155</f>
        <v>780778.68</v>
      </c>
      <c r="F57" s="6">
        <f>Eskom!G155</f>
        <v>0</v>
      </c>
      <c r="G57" s="6">
        <f>Eskom!H155</f>
        <v>0</v>
      </c>
    </row>
    <row r="58" spans="1:7" ht="13.5" thickBot="1" x14ac:dyDescent="0.25">
      <c r="A58" s="601"/>
      <c r="B58" s="212" t="s">
        <v>81</v>
      </c>
      <c r="C58" s="109">
        <f>Eskom!D156</f>
        <v>0</v>
      </c>
      <c r="D58" s="109">
        <f>Eskom!E156</f>
        <v>5993768.8799999999</v>
      </c>
      <c r="E58" s="109">
        <f>Eskom!F156</f>
        <v>5425532.8799999999</v>
      </c>
      <c r="F58" s="109">
        <f>Eskom!G156</f>
        <v>0</v>
      </c>
      <c r="G58" s="109">
        <f>Eskom!H156</f>
        <v>0</v>
      </c>
    </row>
    <row r="59" spans="1:7" hidden="1" x14ac:dyDescent="0.2">
      <c r="A59" s="602" t="s">
        <v>66</v>
      </c>
      <c r="B59" s="17" t="s">
        <v>43</v>
      </c>
      <c r="C59" s="86">
        <f>Eskom!D161</f>
        <v>0</v>
      </c>
      <c r="D59" s="86">
        <f>Eskom!E161</f>
        <v>2190642.2799999998</v>
      </c>
      <c r="E59" s="86">
        <f>Eskom!F161</f>
        <v>2457720.2400000002</v>
      </c>
      <c r="F59" s="86">
        <f>Eskom!G161</f>
        <v>0</v>
      </c>
      <c r="G59" s="86">
        <f>Eskom!H161</f>
        <v>0</v>
      </c>
    </row>
    <row r="60" spans="1:7" hidden="1" x14ac:dyDescent="0.2">
      <c r="A60" s="603"/>
      <c r="B60" s="18" t="s">
        <v>44</v>
      </c>
      <c r="C60" s="9">
        <f>Eskom!D162</f>
        <v>0</v>
      </c>
      <c r="D60" s="9">
        <f>Eskom!E162</f>
        <v>1501128.24</v>
      </c>
      <c r="E60" s="9">
        <f>Eskom!F162</f>
        <v>1587404.16</v>
      </c>
      <c r="F60" s="9">
        <f>Eskom!G162</f>
        <v>0</v>
      </c>
      <c r="G60" s="9">
        <f>Eskom!H162</f>
        <v>0</v>
      </c>
    </row>
    <row r="61" spans="1:7" hidden="1" x14ac:dyDescent="0.2">
      <c r="A61" s="603"/>
      <c r="B61" s="18" t="s">
        <v>45</v>
      </c>
      <c r="C61" s="9">
        <f>Eskom!D163</f>
        <v>0</v>
      </c>
      <c r="D61" s="9">
        <f>Eskom!E163</f>
        <v>607848</v>
      </c>
      <c r="E61" s="9">
        <f>Eskom!F163</f>
        <v>647824.31999999995</v>
      </c>
      <c r="F61" s="9">
        <f>Eskom!G163</f>
        <v>0</v>
      </c>
      <c r="G61" s="9">
        <f>Eskom!H163</f>
        <v>0</v>
      </c>
    </row>
    <row r="62" spans="1:7" ht="13.5" hidden="1" thickBot="1" x14ac:dyDescent="0.25">
      <c r="A62" s="603"/>
      <c r="B62" s="20" t="s">
        <v>47</v>
      </c>
      <c r="C62" s="15">
        <f>Eskom!D164</f>
        <v>0</v>
      </c>
      <c r="D62" s="15">
        <f>Eskom!E164</f>
        <v>0</v>
      </c>
      <c r="E62" s="15">
        <f>Eskom!F164</f>
        <v>0</v>
      </c>
      <c r="F62" s="15">
        <f>Eskom!G164</f>
        <v>0</v>
      </c>
      <c r="G62" s="15">
        <f>Eskom!H164</f>
        <v>0</v>
      </c>
    </row>
    <row r="63" spans="1:7" ht="13.5" hidden="1" thickBot="1" x14ac:dyDescent="0.25">
      <c r="A63" s="604"/>
      <c r="B63" s="207" t="s">
        <v>35</v>
      </c>
      <c r="C63" s="208">
        <f>SUM(C59:C61)</f>
        <v>0</v>
      </c>
      <c r="D63" s="208">
        <f>SUM(D59:D61)</f>
        <v>4299618.5199999996</v>
      </c>
      <c r="E63" s="208">
        <f>SUM(E59:E61)</f>
        <v>4692948.7200000007</v>
      </c>
      <c r="F63" s="208">
        <f>SUM(F59:F61)</f>
        <v>0</v>
      </c>
      <c r="G63" s="208">
        <f>SUM(G59:G61)</f>
        <v>0</v>
      </c>
    </row>
    <row r="64" spans="1:7" hidden="1" x14ac:dyDescent="0.2">
      <c r="A64" s="590" t="s">
        <v>80</v>
      </c>
      <c r="B64" s="123" t="s">
        <v>29</v>
      </c>
      <c r="C64" s="115">
        <v>0.13789999999999999</v>
      </c>
      <c r="D64" s="115">
        <v>0.13789999999999999</v>
      </c>
      <c r="E64" s="115">
        <v>0.17030000000000001</v>
      </c>
      <c r="F64" s="115">
        <v>0.17030000000000001</v>
      </c>
      <c r="G64" s="115">
        <v>1.1702999999999999</v>
      </c>
    </row>
    <row r="65" spans="1:7" hidden="1" x14ac:dyDescent="0.2">
      <c r="A65" s="591"/>
      <c r="B65" s="25" t="s">
        <v>60</v>
      </c>
      <c r="C65" s="14">
        <f>C64*C55</f>
        <v>0</v>
      </c>
      <c r="D65" s="14">
        <f>D64*D55</f>
        <v>399776.76101999998</v>
      </c>
      <c r="E65" s="14">
        <f>E64*E55</f>
        <v>460670.92780800001</v>
      </c>
      <c r="F65" s="14">
        <f>F64*F55</f>
        <v>0</v>
      </c>
      <c r="G65" s="14">
        <f>G64*G55</f>
        <v>0</v>
      </c>
    </row>
    <row r="66" spans="1:7" hidden="1" x14ac:dyDescent="0.2">
      <c r="A66" s="591"/>
      <c r="B66" s="23" t="s">
        <v>30</v>
      </c>
      <c r="C66" s="117"/>
      <c r="D66" s="117"/>
      <c r="E66" s="117"/>
      <c r="F66" s="117"/>
      <c r="G66" s="117"/>
    </row>
    <row r="67" spans="1:7" hidden="1" x14ac:dyDescent="0.2">
      <c r="A67" s="591"/>
      <c r="B67" s="24" t="s">
        <v>61</v>
      </c>
      <c r="C67" s="118"/>
      <c r="D67" s="118"/>
      <c r="E67" s="118"/>
      <c r="F67" s="118"/>
      <c r="G67" s="118"/>
    </row>
    <row r="68" spans="1:7" hidden="1" x14ac:dyDescent="0.2">
      <c r="A68" s="591"/>
      <c r="B68" s="23" t="s">
        <v>31</v>
      </c>
      <c r="C68" s="115">
        <v>0.32190000000000002</v>
      </c>
      <c r="D68" s="115">
        <v>0.32190000000000002</v>
      </c>
      <c r="E68" s="115">
        <v>0.39750000000000002</v>
      </c>
      <c r="F68" s="115">
        <v>0.39750000000000002</v>
      </c>
      <c r="G68" s="115">
        <v>1.3975</v>
      </c>
    </row>
    <row r="69" spans="1:7" hidden="1" x14ac:dyDescent="0.2">
      <c r="A69" s="591"/>
      <c r="B69" s="25" t="s">
        <v>62</v>
      </c>
      <c r="C69" s="14">
        <f>C68*C57</f>
        <v>0</v>
      </c>
      <c r="D69" s="14">
        <f>D68*D57</f>
        <v>281470.99525199999</v>
      </c>
      <c r="E69" s="14">
        <f>E68*E57</f>
        <v>310359.52530000004</v>
      </c>
      <c r="F69" s="14">
        <f>F68*F57</f>
        <v>0</v>
      </c>
      <c r="G69" s="14">
        <f>G68*G57</f>
        <v>0</v>
      </c>
    </row>
    <row r="70" spans="1:7" hidden="1" x14ac:dyDescent="0.2">
      <c r="A70" s="591"/>
      <c r="B70" s="23" t="s">
        <v>32</v>
      </c>
      <c r="C70" s="117"/>
      <c r="D70" s="117"/>
      <c r="E70" s="117"/>
      <c r="F70" s="117"/>
      <c r="G70" s="117"/>
    </row>
    <row r="71" spans="1:7" hidden="1" x14ac:dyDescent="0.2">
      <c r="A71" s="591"/>
      <c r="B71" s="24" t="s">
        <v>63</v>
      </c>
      <c r="C71" s="118"/>
      <c r="D71" s="118"/>
      <c r="E71" s="118"/>
      <c r="F71" s="118"/>
      <c r="G71" s="118"/>
    </row>
    <row r="72" spans="1:7" hidden="1" x14ac:dyDescent="0.2">
      <c r="A72" s="591"/>
      <c r="B72" s="206" t="s">
        <v>79</v>
      </c>
      <c r="C72" s="1">
        <v>0.19719999999999999</v>
      </c>
      <c r="D72" s="1">
        <v>0.19719999999999999</v>
      </c>
      <c r="E72" s="1">
        <v>0.24349999999999999</v>
      </c>
      <c r="F72" s="1">
        <v>0.24349999999999999</v>
      </c>
      <c r="G72" s="1">
        <v>1.2435</v>
      </c>
    </row>
    <row r="73" spans="1:7" hidden="1" x14ac:dyDescent="0.2">
      <c r="A73" s="591"/>
      <c r="B73" s="25" t="s">
        <v>64</v>
      </c>
      <c r="C73" s="14">
        <f>C72*C56</f>
        <v>0</v>
      </c>
      <c r="D73" s="14">
        <f>D72*D56</f>
        <v>437849.07599999994</v>
      </c>
      <c r="E73" s="14">
        <f>E72*E56</f>
        <v>472316.66753999999</v>
      </c>
      <c r="F73" s="14">
        <f>F72*F56</f>
        <v>0</v>
      </c>
      <c r="G73" s="14">
        <f>G72*G56</f>
        <v>0</v>
      </c>
    </row>
    <row r="74" spans="1:7" hidden="1" x14ac:dyDescent="0.2">
      <c r="A74" s="591"/>
      <c r="B74" s="23" t="s">
        <v>33</v>
      </c>
      <c r="C74" s="117"/>
      <c r="D74" s="117"/>
      <c r="E74" s="117"/>
      <c r="F74" s="117"/>
      <c r="G74" s="117"/>
    </row>
    <row r="75" spans="1:7" hidden="1" x14ac:dyDescent="0.2">
      <c r="A75" s="591"/>
      <c r="B75" s="32" t="s">
        <v>65</v>
      </c>
      <c r="C75" s="31"/>
      <c r="D75" s="31"/>
      <c r="E75" s="31"/>
      <c r="F75" s="31"/>
      <c r="G75" s="31"/>
    </row>
    <row r="76" spans="1:7" hidden="1" x14ac:dyDescent="0.2">
      <c r="A76" s="591"/>
      <c r="B76" s="23" t="s">
        <v>54</v>
      </c>
      <c r="C76" s="31"/>
      <c r="D76" s="31"/>
      <c r="E76" s="31"/>
      <c r="F76" s="31"/>
      <c r="G76" s="31"/>
    </row>
    <row r="77" spans="1:7" ht="13.5" hidden="1" thickBot="1" x14ac:dyDescent="0.25">
      <c r="A77" s="592"/>
      <c r="B77" s="56" t="s">
        <v>5</v>
      </c>
      <c r="C77" s="31"/>
      <c r="D77" s="31"/>
      <c r="E77" s="125"/>
      <c r="F77" s="125"/>
      <c r="G77" s="125"/>
    </row>
    <row r="78" spans="1:7" hidden="1" x14ac:dyDescent="0.2">
      <c r="A78" s="590" t="s">
        <v>96</v>
      </c>
      <c r="B78" s="17" t="s">
        <v>82</v>
      </c>
      <c r="C78" s="593">
        <f>AVERAGE(C55:D55)</f>
        <v>1449516.9</v>
      </c>
      <c r="D78" s="594"/>
      <c r="E78" s="224">
        <f>C78*E$58/$C$81</f>
        <v>2624192.4767261534</v>
      </c>
      <c r="F78" s="224">
        <f t="shared" ref="F78:G81" si="3">C78*F$58/$C$81</f>
        <v>0</v>
      </c>
      <c r="G78" s="224">
        <f t="shared" si="3"/>
        <v>0</v>
      </c>
    </row>
    <row r="79" spans="1:7" hidden="1" x14ac:dyDescent="0.2">
      <c r="A79" s="591"/>
      <c r="B79" s="18" t="s">
        <v>83</v>
      </c>
      <c r="C79" s="595">
        <f>AVERAGE(C56:D56)</f>
        <v>1110165</v>
      </c>
      <c r="D79" s="596"/>
      <c r="E79" s="224">
        <f>C79*E$58/$C$81</f>
        <v>2009832.8214901742</v>
      </c>
      <c r="F79" s="224">
        <f t="shared" si="3"/>
        <v>0</v>
      </c>
      <c r="G79" s="224">
        <f t="shared" si="3"/>
        <v>0</v>
      </c>
    </row>
    <row r="80" spans="1:7" hidden="1" x14ac:dyDescent="0.2">
      <c r="A80" s="591"/>
      <c r="B80" s="18" t="s">
        <v>84</v>
      </c>
      <c r="C80" s="595">
        <f>AVERAGE(C57:D57)</f>
        <v>437202.54</v>
      </c>
      <c r="D80" s="596"/>
      <c r="E80" s="224">
        <f>C80*E$58/$C$81</f>
        <v>791507.58178367233</v>
      </c>
      <c r="F80" s="224">
        <f t="shared" si="3"/>
        <v>0</v>
      </c>
      <c r="G80" s="224">
        <f t="shared" si="3"/>
        <v>0</v>
      </c>
    </row>
    <row r="81" spans="1:7" ht="13.5" hidden="1" thickBot="1" x14ac:dyDescent="0.25">
      <c r="A81" s="591"/>
      <c r="B81" s="212" t="s">
        <v>85</v>
      </c>
      <c r="C81" s="597">
        <f>AVERAGE(C58:D58)</f>
        <v>2996884.44</v>
      </c>
      <c r="D81" s="598"/>
      <c r="E81" s="226">
        <f>C81*E$58/$C$81</f>
        <v>5425532.8799999999</v>
      </c>
      <c r="F81" s="226">
        <f t="shared" si="3"/>
        <v>0</v>
      </c>
      <c r="G81" s="226">
        <f t="shared" si="3"/>
        <v>0</v>
      </c>
    </row>
    <row r="82" spans="1:7" x14ac:dyDescent="0.2">
      <c r="A82" s="591"/>
      <c r="B82" s="17" t="s">
        <v>89</v>
      </c>
      <c r="C82" s="219"/>
      <c r="D82" s="65"/>
      <c r="E82" s="225">
        <f t="shared" ref="E82:F85" si="4">E55-E78</f>
        <v>80862.88327384647</v>
      </c>
      <c r="F82" s="225">
        <f t="shared" si="4"/>
        <v>0</v>
      </c>
      <c r="G82" s="225">
        <f>G55-G78</f>
        <v>0</v>
      </c>
    </row>
    <row r="83" spans="1:7" x14ac:dyDescent="0.2">
      <c r="A83" s="591"/>
      <c r="B83" s="18" t="s">
        <v>90</v>
      </c>
      <c r="C83" s="219"/>
      <c r="D83" s="65"/>
      <c r="E83" s="222">
        <f t="shared" si="4"/>
        <v>-70133.981490174076</v>
      </c>
      <c r="F83" s="222">
        <f t="shared" si="4"/>
        <v>0</v>
      </c>
      <c r="G83" s="222">
        <f>G56-G79</f>
        <v>0</v>
      </c>
    </row>
    <row r="84" spans="1:7" x14ac:dyDescent="0.2">
      <c r="A84" s="591"/>
      <c r="B84" s="18" t="s">
        <v>91</v>
      </c>
      <c r="C84" s="219"/>
      <c r="D84" s="65"/>
      <c r="E84" s="222">
        <f t="shared" si="4"/>
        <v>-10728.901783672278</v>
      </c>
      <c r="F84" s="222">
        <f t="shared" si="4"/>
        <v>0</v>
      </c>
      <c r="G84" s="222">
        <f>G57-G80</f>
        <v>0</v>
      </c>
    </row>
    <row r="85" spans="1:7" ht="13.5" thickBot="1" x14ac:dyDescent="0.25">
      <c r="A85" s="591"/>
      <c r="B85" s="212" t="s">
        <v>81</v>
      </c>
      <c r="C85" s="219"/>
      <c r="D85" s="65"/>
      <c r="E85" s="226">
        <f t="shared" si="4"/>
        <v>0</v>
      </c>
      <c r="F85" s="226">
        <f t="shared" si="4"/>
        <v>0</v>
      </c>
      <c r="G85" s="226">
        <f>G58-G81</f>
        <v>0</v>
      </c>
    </row>
    <row r="86" spans="1:7" hidden="1" x14ac:dyDescent="0.2">
      <c r="A86" s="591"/>
      <c r="B86" s="17" t="s">
        <v>86</v>
      </c>
      <c r="C86" s="219"/>
      <c r="D86" s="65"/>
      <c r="E86" s="225">
        <f t="shared" ref="E86:F89" si="5">E82/E55</f>
        <v>2.9893245243545211E-2</v>
      </c>
      <c r="F86" s="225" t="e">
        <f t="shared" si="5"/>
        <v>#DIV/0!</v>
      </c>
      <c r="G86" s="225" t="e">
        <f>G82/G55</f>
        <v>#DIV/0!</v>
      </c>
    </row>
    <row r="87" spans="1:7" hidden="1" x14ac:dyDescent="0.2">
      <c r="A87" s="591"/>
      <c r="B87" s="18" t="s">
        <v>87</v>
      </c>
      <c r="C87" s="219"/>
      <c r="D87" s="65"/>
      <c r="E87" s="222">
        <f t="shared" si="5"/>
        <v>-3.615714978216622E-2</v>
      </c>
      <c r="F87" s="222" t="e">
        <f t="shared" si="5"/>
        <v>#DIV/0!</v>
      </c>
      <c r="G87" s="222" t="e">
        <f>G83/G56</f>
        <v>#DIV/0!</v>
      </c>
    </row>
    <row r="88" spans="1:7" hidden="1" x14ac:dyDescent="0.2">
      <c r="A88" s="591"/>
      <c r="B88" s="18" t="s">
        <v>88</v>
      </c>
      <c r="C88" s="219"/>
      <c r="D88" s="65"/>
      <c r="E88" s="222">
        <f t="shared" si="5"/>
        <v>-1.3741284256983396E-2</v>
      </c>
      <c r="F88" s="222" t="e">
        <f t="shared" si="5"/>
        <v>#DIV/0!</v>
      </c>
      <c r="G88" s="222" t="e">
        <f>G84/G57</f>
        <v>#DIV/0!</v>
      </c>
    </row>
    <row r="89" spans="1:7" ht="13.5" hidden="1" thickBot="1" x14ac:dyDescent="0.25">
      <c r="A89" s="591"/>
      <c r="B89" s="212" t="s">
        <v>81</v>
      </c>
      <c r="C89" s="219"/>
      <c r="D89" s="65"/>
      <c r="E89" s="223">
        <f t="shared" si="5"/>
        <v>0</v>
      </c>
      <c r="F89" s="223" t="e">
        <f t="shared" si="5"/>
        <v>#DIV/0!</v>
      </c>
      <c r="G89" s="223" t="e">
        <f>G85/G58</f>
        <v>#DIV/0!</v>
      </c>
    </row>
    <row r="90" spans="1:7" x14ac:dyDescent="0.2">
      <c r="A90" s="591"/>
      <c r="B90" s="17" t="s">
        <v>92</v>
      </c>
      <c r="C90" s="219"/>
      <c r="D90" s="65"/>
      <c r="E90" s="218">
        <f>E82*E64</f>
        <v>13770.949021536055</v>
      </c>
      <c r="F90" s="218">
        <f>F82*F64</f>
        <v>0</v>
      </c>
      <c r="G90" s="218">
        <f>G82*G64</f>
        <v>0</v>
      </c>
    </row>
    <row r="91" spans="1:7" x14ac:dyDescent="0.2">
      <c r="A91" s="591"/>
      <c r="B91" s="18" t="s">
        <v>93</v>
      </c>
      <c r="C91" s="219"/>
      <c r="D91" s="65"/>
      <c r="E91" s="218">
        <f>E83*E72</f>
        <v>-17077.624492857387</v>
      </c>
      <c r="F91" s="218">
        <f>F83*F72</f>
        <v>0</v>
      </c>
      <c r="G91" s="218">
        <f>G83*G72</f>
        <v>0</v>
      </c>
    </row>
    <row r="92" spans="1:7" x14ac:dyDescent="0.2">
      <c r="A92" s="591"/>
      <c r="B92" s="18" t="s">
        <v>94</v>
      </c>
      <c r="C92" s="219"/>
      <c r="D92" s="65"/>
      <c r="E92" s="218">
        <f>E84*E68</f>
        <v>-4264.7384590097308</v>
      </c>
      <c r="F92" s="218">
        <f>F84*F68</f>
        <v>0</v>
      </c>
      <c r="G92" s="218">
        <f>G84*G68</f>
        <v>0</v>
      </c>
    </row>
    <row r="93" spans="1:7" ht="15.75" thickBot="1" x14ac:dyDescent="0.3">
      <c r="A93" s="592"/>
      <c r="B93" s="217" t="s">
        <v>95</v>
      </c>
      <c r="C93" s="220"/>
      <c r="D93" s="221"/>
      <c r="E93" s="237">
        <f>SUM(E90:E92)</f>
        <v>-7571.4139303310631</v>
      </c>
      <c r="F93" s="237">
        <f>SUM(F90:F92)</f>
        <v>0</v>
      </c>
      <c r="G93" s="237">
        <f>SUM(G90:G92)</f>
        <v>0</v>
      </c>
    </row>
    <row r="94" spans="1:7" x14ac:dyDescent="0.2">
      <c r="C94" s="236"/>
      <c r="D94" s="236"/>
      <c r="E94" s="216"/>
      <c r="F94" s="216"/>
      <c r="G94" s="216"/>
    </row>
    <row r="95" spans="1:7" ht="15.75" thickBot="1" x14ac:dyDescent="0.3">
      <c r="B95" s="235" t="s">
        <v>97</v>
      </c>
      <c r="C95" s="220"/>
      <c r="D95" s="221"/>
      <c r="E95" s="238">
        <f>E46+E93</f>
        <v>-13636.530244034486</v>
      </c>
      <c r="F95" s="238">
        <f>F46+F93</f>
        <v>0</v>
      </c>
      <c r="G95" s="238">
        <f>G46+G93</f>
        <v>0</v>
      </c>
    </row>
  </sheetData>
  <mergeCells count="20">
    <mergeCell ref="A2:B3"/>
    <mergeCell ref="A49:B50"/>
    <mergeCell ref="A51:A54"/>
    <mergeCell ref="C31:D31"/>
    <mergeCell ref="C32:D32"/>
    <mergeCell ref="C33:D33"/>
    <mergeCell ref="C34:D34"/>
    <mergeCell ref="A31:A46"/>
    <mergeCell ref="A55:A58"/>
    <mergeCell ref="A4:A7"/>
    <mergeCell ref="A8:A11"/>
    <mergeCell ref="A59:A63"/>
    <mergeCell ref="A64:A77"/>
    <mergeCell ref="A17:A30"/>
    <mergeCell ref="A12:A16"/>
    <mergeCell ref="A78:A93"/>
    <mergeCell ref="C78:D78"/>
    <mergeCell ref="C79:D79"/>
    <mergeCell ref="C80:D80"/>
    <mergeCell ref="C81:D81"/>
  </mergeCells>
  <conditionalFormatting sqref="C11:G11">
    <cfRule type="expression" dxfId="31" priority="6" stopIfTrue="1">
      <formula>C11&lt;&gt;SUM(C8:C10)</formula>
    </cfRule>
  </conditionalFormatting>
  <conditionalFormatting sqref="C15:G15">
    <cfRule type="cellIs" dxfId="30" priority="5" stopIfTrue="1" operator="equal">
      <formula>0</formula>
    </cfRule>
  </conditionalFormatting>
  <conditionalFormatting sqref="C58:G58">
    <cfRule type="expression" dxfId="29" priority="2" stopIfTrue="1">
      <formula>C58&lt;&gt;SUM(C55:C57)</formula>
    </cfRule>
  </conditionalFormatting>
  <conditionalFormatting sqref="C62:G62">
    <cfRule type="cellIs" dxfId="28" priority="1" stopIfTru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53"/>
  </sheetPr>
  <dimension ref="A1:W292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B63" sqref="B63"/>
    </sheetView>
  </sheetViews>
  <sheetFormatPr defaultRowHeight="12.75" x14ac:dyDescent="0.2"/>
  <cols>
    <col min="2" max="2" width="34.85546875" customWidth="1"/>
    <col min="3" max="3" width="13.42578125" style="75" bestFit="1" customWidth="1"/>
    <col min="4" max="4" width="13.42578125" bestFit="1" customWidth="1"/>
    <col min="5" max="5" width="13.42578125" customWidth="1"/>
    <col min="6" max="6" width="12.140625" bestFit="1" customWidth="1"/>
    <col min="7" max="7" width="12.28515625" bestFit="1" customWidth="1"/>
    <col min="8" max="8" width="12.85546875" bestFit="1" customWidth="1"/>
    <col min="9" max="9" width="13.85546875" customWidth="1"/>
    <col min="10" max="10" width="14.5703125" style="275" customWidth="1"/>
    <col min="11" max="11" width="14.85546875" style="275" customWidth="1"/>
    <col min="12" max="21" width="9.140625" style="275"/>
  </cols>
  <sheetData>
    <row r="1" spans="1:23" s="69" customFormat="1" ht="13.5" thickBot="1" x14ac:dyDescent="0.25">
      <c r="C1" s="196">
        <v>40188</v>
      </c>
      <c r="D1" s="197">
        <v>40219</v>
      </c>
      <c r="E1" s="195">
        <v>40247</v>
      </c>
      <c r="F1" s="194">
        <v>40278</v>
      </c>
      <c r="G1" s="194">
        <v>40308</v>
      </c>
      <c r="H1" s="193">
        <v>40339</v>
      </c>
      <c r="I1" s="193">
        <v>40369</v>
      </c>
      <c r="J1" s="194">
        <v>40400</v>
      </c>
      <c r="K1" s="268"/>
      <c r="L1" s="268"/>
      <c r="M1" s="268"/>
      <c r="N1" s="268"/>
      <c r="O1" s="268"/>
      <c r="P1" s="268"/>
      <c r="Q1" s="268"/>
      <c r="R1" s="268"/>
      <c r="S1" s="268"/>
      <c r="T1" s="268"/>
      <c r="U1" s="268"/>
    </row>
    <row r="2" spans="1:23" s="59" customFormat="1" ht="13.5" customHeight="1" x14ac:dyDescent="0.2">
      <c r="A2" s="614" t="s">
        <v>109</v>
      </c>
      <c r="B2" s="58" t="s">
        <v>56</v>
      </c>
      <c r="C2" s="68">
        <f>Eskom!C39</f>
        <v>4500</v>
      </c>
      <c r="D2" s="68">
        <f>Eskom!D39</f>
        <v>4500</v>
      </c>
      <c r="E2" s="68">
        <f>Eskom!E39</f>
        <v>4500</v>
      </c>
      <c r="F2" s="68">
        <f>Eskom!F39</f>
        <v>4500</v>
      </c>
      <c r="G2" s="68">
        <f>Eskom!G39</f>
        <v>0</v>
      </c>
      <c r="H2" s="68">
        <f>Eskom!H39</f>
        <v>0</v>
      </c>
      <c r="I2" s="68">
        <f>Eskom!I39</f>
        <v>0</v>
      </c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127"/>
      <c r="W2" s="127"/>
    </row>
    <row r="3" spans="1:23" s="76" customFormat="1" x14ac:dyDescent="0.2">
      <c r="A3" s="615"/>
      <c r="B3" s="78" t="s">
        <v>55</v>
      </c>
      <c r="C3" s="128">
        <f>Eskom!C40</f>
        <v>4500</v>
      </c>
      <c r="D3" s="128">
        <f>Eskom!D40</f>
        <v>4500</v>
      </c>
      <c r="E3" s="128">
        <f>Eskom!E40</f>
        <v>4500</v>
      </c>
      <c r="F3" s="128">
        <f>Eskom!F40</f>
        <v>4500</v>
      </c>
      <c r="G3" s="128">
        <f>Eskom!G40</f>
        <v>0</v>
      </c>
      <c r="H3" s="128">
        <f>Eskom!H40</f>
        <v>0</v>
      </c>
      <c r="I3" s="128">
        <f>Eskom!I40</f>
        <v>0</v>
      </c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127"/>
      <c r="W3" s="127"/>
    </row>
    <row r="4" spans="1:23" s="77" customFormat="1" ht="12.75" customHeight="1" x14ac:dyDescent="0.2">
      <c r="A4" s="615"/>
      <c r="B4" s="79" t="s">
        <v>14</v>
      </c>
      <c r="C4" s="80">
        <f>Eskom!C41</f>
        <v>606303</v>
      </c>
      <c r="D4" s="80">
        <f>Eskom!D41</f>
        <v>0</v>
      </c>
      <c r="E4" s="80">
        <f>Eskom!E41</f>
        <v>634206.24</v>
      </c>
      <c r="F4" s="80">
        <f>Eskom!F41</f>
        <v>684285.12</v>
      </c>
      <c r="G4" s="80">
        <f>Eskom!G41</f>
        <v>0</v>
      </c>
      <c r="H4" s="80">
        <f>Eskom!H41</f>
        <v>0</v>
      </c>
      <c r="I4" s="80">
        <f>Eskom!I41</f>
        <v>0</v>
      </c>
      <c r="J4" s="251"/>
      <c r="K4" s="251"/>
      <c r="L4" s="251"/>
      <c r="M4" s="251"/>
      <c r="N4" s="251"/>
      <c r="O4" s="251"/>
      <c r="P4" s="251"/>
      <c r="Q4" s="251"/>
      <c r="R4" s="251"/>
      <c r="S4" s="251"/>
      <c r="T4" s="251"/>
      <c r="U4" s="251"/>
      <c r="V4" s="126"/>
      <c r="W4" s="126"/>
    </row>
    <row r="5" spans="1:23" s="126" customFormat="1" x14ac:dyDescent="0.2">
      <c r="A5" s="615"/>
      <c r="B5" s="241" t="s">
        <v>15</v>
      </c>
      <c r="C5" s="240">
        <f>Eskom!C42</f>
        <v>408277.44</v>
      </c>
      <c r="D5" s="240">
        <f>Eskom!D42</f>
        <v>0</v>
      </c>
      <c r="E5" s="240">
        <f>Eskom!E42</f>
        <v>500858.28</v>
      </c>
      <c r="F5" s="240">
        <f>Eskom!F42</f>
        <v>438594.84</v>
      </c>
      <c r="G5" s="240">
        <f>Eskom!G42</f>
        <v>0</v>
      </c>
      <c r="H5" s="240">
        <f>Eskom!H42</f>
        <v>0</v>
      </c>
      <c r="I5" s="240">
        <f>Eskom!I42</f>
        <v>0</v>
      </c>
      <c r="J5" s="251"/>
      <c r="K5" s="251"/>
      <c r="L5" s="251"/>
      <c r="M5" s="251"/>
      <c r="N5" s="251"/>
      <c r="O5" s="251"/>
      <c r="P5" s="251"/>
      <c r="Q5" s="251"/>
      <c r="R5" s="251"/>
      <c r="S5" s="251"/>
      <c r="T5" s="251"/>
      <c r="U5" s="251"/>
    </row>
    <row r="6" spans="1:23" s="243" customFormat="1" ht="12.75" customHeight="1" x14ac:dyDescent="0.2">
      <c r="A6" s="615"/>
      <c r="B6" s="242" t="s">
        <v>16</v>
      </c>
      <c r="C6" s="239">
        <f>Eskom!C43</f>
        <v>162726.12</v>
      </c>
      <c r="D6" s="239">
        <f>Eskom!D43</f>
        <v>0</v>
      </c>
      <c r="E6" s="239">
        <f>Eskom!E43</f>
        <v>202717.08</v>
      </c>
      <c r="F6" s="239">
        <f>Eskom!F43</f>
        <v>172180.08</v>
      </c>
      <c r="G6" s="239">
        <f>Eskom!G43</f>
        <v>0</v>
      </c>
      <c r="H6" s="239">
        <f>Eskom!H43</f>
        <v>0</v>
      </c>
      <c r="I6" s="239">
        <f>Eskom!I43</f>
        <v>0</v>
      </c>
      <c r="J6" s="269"/>
      <c r="K6" s="269"/>
      <c r="L6" s="269"/>
      <c r="M6" s="269"/>
      <c r="N6" s="269"/>
      <c r="O6" s="269"/>
      <c r="P6" s="269"/>
      <c r="Q6" s="269"/>
      <c r="R6" s="269"/>
      <c r="S6" s="269"/>
      <c r="T6" s="269"/>
      <c r="U6" s="269"/>
    </row>
    <row r="7" spans="1:23" s="114" customFormat="1" x14ac:dyDescent="0.2">
      <c r="A7" s="615"/>
      <c r="B7" s="112" t="s">
        <v>17</v>
      </c>
      <c r="C7" s="113">
        <f>Eskom!C44</f>
        <v>1177306.56</v>
      </c>
      <c r="D7" s="113">
        <f>Eskom!D44</f>
        <v>0</v>
      </c>
      <c r="E7" s="113">
        <f>Eskom!E44</f>
        <v>1337781.6000000001</v>
      </c>
      <c r="F7" s="113">
        <f>Eskom!F44</f>
        <v>1295060.04</v>
      </c>
      <c r="G7" s="113">
        <f>Eskom!G44</f>
        <v>0</v>
      </c>
      <c r="H7" s="113">
        <f>Eskom!H44</f>
        <v>0</v>
      </c>
      <c r="I7" s="113">
        <f>Eskom!I44</f>
        <v>0</v>
      </c>
      <c r="J7" s="270"/>
      <c r="K7" s="270"/>
      <c r="L7" s="270"/>
      <c r="M7" s="270"/>
      <c r="N7" s="270"/>
      <c r="O7" s="270"/>
      <c r="P7" s="270"/>
      <c r="Q7" s="270"/>
      <c r="R7" s="270"/>
      <c r="S7" s="270"/>
      <c r="T7" s="270"/>
      <c r="U7" s="270"/>
    </row>
    <row r="8" spans="1:23" s="83" customFormat="1" x14ac:dyDescent="0.2">
      <c r="A8" s="615"/>
      <c r="B8" s="81" t="s">
        <v>12</v>
      </c>
      <c r="C8" s="82">
        <f>Eskom!C45</f>
        <v>2281.11</v>
      </c>
      <c r="D8" s="82">
        <f>Eskom!D45</f>
        <v>0</v>
      </c>
      <c r="E8" s="82">
        <f>Eskom!E45</f>
        <v>2326.23</v>
      </c>
      <c r="F8" s="82">
        <f>Eskom!F45</f>
        <v>2326.52</v>
      </c>
      <c r="G8" s="82">
        <f>Eskom!G45</f>
        <v>0</v>
      </c>
      <c r="H8" s="82">
        <f>Eskom!H45</f>
        <v>0</v>
      </c>
      <c r="I8" s="82">
        <f>Eskom!I45</f>
        <v>0</v>
      </c>
      <c r="J8" s="271"/>
      <c r="K8" s="271"/>
      <c r="L8" s="271"/>
      <c r="M8" s="271"/>
      <c r="N8" s="271"/>
      <c r="O8" s="271"/>
      <c r="P8" s="271"/>
      <c r="Q8" s="271"/>
      <c r="R8" s="271"/>
      <c r="S8" s="271"/>
      <c r="T8" s="271"/>
      <c r="U8" s="271"/>
    </row>
    <row r="9" spans="1:23" s="245" customFormat="1" x14ac:dyDescent="0.2">
      <c r="A9" s="615"/>
      <c r="B9" s="244" t="s">
        <v>6</v>
      </c>
      <c r="C9" s="95">
        <f>Eskom!C46</f>
        <v>2336.35</v>
      </c>
      <c r="D9" s="95">
        <f>Eskom!D46</f>
        <v>0</v>
      </c>
      <c r="E9" s="95">
        <f>Eskom!E46</f>
        <v>2379.92</v>
      </c>
      <c r="F9" s="95">
        <f>Eskom!F46</f>
        <v>2359.12</v>
      </c>
      <c r="G9" s="95">
        <f>Eskom!G46</f>
        <v>0</v>
      </c>
      <c r="H9" s="95">
        <f>Eskom!H46</f>
        <v>0</v>
      </c>
      <c r="I9" s="95">
        <f>Eskom!I46</f>
        <v>0</v>
      </c>
      <c r="J9" s="251"/>
      <c r="K9" s="251"/>
      <c r="L9" s="251"/>
      <c r="M9" s="251"/>
      <c r="N9" s="251"/>
      <c r="O9" s="251"/>
      <c r="P9" s="251"/>
      <c r="Q9" s="251"/>
      <c r="R9" s="251"/>
      <c r="S9" s="251"/>
      <c r="T9" s="251"/>
      <c r="U9" s="251"/>
    </row>
    <row r="10" spans="1:23" s="245" customFormat="1" x14ac:dyDescent="0.2">
      <c r="A10" s="615"/>
      <c r="B10" s="26" t="s">
        <v>13</v>
      </c>
      <c r="C10" s="95">
        <f>Eskom!C47</f>
        <v>2331.84</v>
      </c>
      <c r="D10" s="95">
        <f>Eskom!D47</f>
        <v>0</v>
      </c>
      <c r="E10" s="95">
        <f>Eskom!E47</f>
        <v>2366.3200000000002</v>
      </c>
      <c r="F10" s="95">
        <f>Eskom!F47</f>
        <v>2363.6799999999998</v>
      </c>
      <c r="G10" s="95">
        <f>Eskom!G47</f>
        <v>0</v>
      </c>
      <c r="H10" s="95">
        <f>Eskom!H47</f>
        <v>0</v>
      </c>
      <c r="I10" s="95">
        <f>Eskom!I47</f>
        <v>0</v>
      </c>
      <c r="J10" s="251"/>
      <c r="K10" s="251"/>
      <c r="L10" s="251"/>
      <c r="M10" s="251"/>
      <c r="N10" s="251"/>
      <c r="O10" s="251"/>
      <c r="P10" s="251"/>
      <c r="Q10" s="251"/>
      <c r="R10" s="251"/>
      <c r="S10" s="251"/>
      <c r="T10" s="251"/>
      <c r="U10" s="251"/>
    </row>
    <row r="11" spans="1:23" s="103" customFormat="1" ht="13.5" thickBot="1" x14ac:dyDescent="0.25">
      <c r="A11" s="615"/>
      <c r="B11" s="102" t="s">
        <v>18</v>
      </c>
      <c r="C11" s="104">
        <f>Eskom!C48</f>
        <v>2336.35</v>
      </c>
      <c r="D11" s="104">
        <f>Eskom!D48</f>
        <v>0</v>
      </c>
      <c r="E11" s="104">
        <f>Eskom!E48</f>
        <v>2379.92</v>
      </c>
      <c r="F11" s="104">
        <f>Eskom!F48</f>
        <v>2363.6799999999998</v>
      </c>
      <c r="G11" s="104">
        <f>Eskom!G48</f>
        <v>0</v>
      </c>
      <c r="H11" s="104">
        <f>Eskom!H48</f>
        <v>0</v>
      </c>
      <c r="I11" s="104">
        <f>Eskom!I48</f>
        <v>0</v>
      </c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</row>
    <row r="12" spans="1:23" s="28" customFormat="1" x14ac:dyDescent="0.2">
      <c r="A12" s="615"/>
      <c r="B12" s="247" t="s">
        <v>19</v>
      </c>
      <c r="C12" s="96">
        <f>Eskom!C49</f>
        <v>518400</v>
      </c>
      <c r="D12" s="96">
        <f>Eskom!D49</f>
        <v>0</v>
      </c>
      <c r="E12" s="96">
        <f>Eskom!E49</f>
        <v>471230.64</v>
      </c>
      <c r="F12" s="96">
        <f>Eskom!F49</f>
        <v>508679.28</v>
      </c>
      <c r="G12" s="96">
        <f>Eskom!G49</f>
        <v>0</v>
      </c>
      <c r="H12" s="96">
        <f>Eskom!H49</f>
        <v>0</v>
      </c>
      <c r="I12" s="96">
        <f>Eskom!I49</f>
        <v>0</v>
      </c>
      <c r="J12" s="272"/>
      <c r="K12" s="272"/>
      <c r="L12" s="272"/>
      <c r="M12" s="272"/>
      <c r="N12" s="272"/>
      <c r="O12" s="272"/>
      <c r="P12" s="272"/>
      <c r="Q12" s="272"/>
      <c r="R12" s="272"/>
      <c r="S12" s="272"/>
      <c r="T12" s="272"/>
      <c r="U12" s="272"/>
    </row>
    <row r="13" spans="1:23" s="29" customFormat="1" x14ac:dyDescent="0.2">
      <c r="A13" s="615"/>
      <c r="B13" s="246" t="s">
        <v>20</v>
      </c>
      <c r="C13" s="92">
        <f>Eskom!C50</f>
        <v>346643.64</v>
      </c>
      <c r="D13" s="92">
        <f>Eskom!D50</f>
        <v>0</v>
      </c>
      <c r="E13" s="92">
        <f>Eskom!E50</f>
        <v>360118.36</v>
      </c>
      <c r="F13" s="92">
        <f>Eskom!F50</f>
        <v>323278.56</v>
      </c>
      <c r="G13" s="92">
        <f>Eskom!G50</f>
        <v>0</v>
      </c>
      <c r="H13" s="92">
        <f>Eskom!H50</f>
        <v>0</v>
      </c>
      <c r="I13" s="92">
        <f>Eskom!I50</f>
        <v>0</v>
      </c>
      <c r="J13" s="251"/>
      <c r="K13" s="251"/>
      <c r="L13" s="251"/>
      <c r="M13" s="251"/>
      <c r="N13" s="251"/>
      <c r="O13" s="251"/>
      <c r="P13" s="251"/>
      <c r="Q13" s="251"/>
      <c r="R13" s="251"/>
      <c r="S13" s="251"/>
      <c r="T13" s="251"/>
      <c r="U13" s="251"/>
    </row>
    <row r="14" spans="1:23" s="29" customFormat="1" x14ac:dyDescent="0.2">
      <c r="A14" s="615"/>
      <c r="B14" s="85" t="s">
        <v>21</v>
      </c>
      <c r="C14" s="86">
        <f>Eskom!C51</f>
        <v>137977.56</v>
      </c>
      <c r="D14" s="86">
        <f>Eskom!D51</f>
        <v>0</v>
      </c>
      <c r="E14" s="86">
        <f>Eskom!E51</f>
        <v>148504.32000000001</v>
      </c>
      <c r="F14" s="86">
        <f>Eskom!F51</f>
        <v>126531</v>
      </c>
      <c r="G14" s="86">
        <f>Eskom!G51</f>
        <v>0</v>
      </c>
      <c r="H14" s="86">
        <f>Eskom!H51</f>
        <v>0</v>
      </c>
      <c r="I14" s="86">
        <f>Eskom!I51</f>
        <v>0</v>
      </c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</row>
    <row r="15" spans="1:23" s="189" customFormat="1" ht="13.5" thickBot="1" x14ac:dyDescent="0.25">
      <c r="A15" s="615"/>
      <c r="B15" s="192" t="s">
        <v>28</v>
      </c>
      <c r="C15" s="187">
        <f>Eskom!C52</f>
        <v>0</v>
      </c>
      <c r="D15" s="187">
        <f>Eskom!D52</f>
        <v>0</v>
      </c>
      <c r="E15" s="187">
        <f>Eskom!E52</f>
        <v>0</v>
      </c>
      <c r="F15" s="187">
        <f>Eskom!F52</f>
        <v>0</v>
      </c>
      <c r="G15" s="187">
        <f>Eskom!G52</f>
        <v>0</v>
      </c>
      <c r="H15" s="187">
        <f>Eskom!H52</f>
        <v>0</v>
      </c>
      <c r="I15" s="187">
        <f>Eskom!I52</f>
        <v>0</v>
      </c>
      <c r="J15" s="273"/>
      <c r="K15" s="273"/>
      <c r="L15" s="273"/>
      <c r="M15" s="273"/>
      <c r="N15" s="273"/>
      <c r="O15" s="273"/>
      <c r="P15" s="273"/>
      <c r="Q15" s="273"/>
      <c r="R15" s="273"/>
      <c r="S15" s="273"/>
      <c r="T15" s="273"/>
      <c r="U15" s="273"/>
      <c r="V15" s="188"/>
      <c r="W15" s="188"/>
    </row>
    <row r="16" spans="1:23" x14ac:dyDescent="0.2">
      <c r="A16" s="615"/>
      <c r="B16" s="306" t="s">
        <v>107</v>
      </c>
      <c r="C16" s="309">
        <f t="shared" ref="C16:F17" si="0">C12-C4*TAN(ACOS(0.96))</f>
        <v>341561.62499999988</v>
      </c>
      <c r="D16" s="309">
        <f t="shared" si="0"/>
        <v>0</v>
      </c>
      <c r="E16" s="309">
        <f t="shared" si="0"/>
        <v>286253.81999999989</v>
      </c>
      <c r="F16" s="309">
        <f t="shared" si="0"/>
        <v>309096.11999999988</v>
      </c>
      <c r="G16" s="309">
        <f t="shared" ref="G16:I17" si="1">G12-G4*TAN(ACOS(0.96))</f>
        <v>0</v>
      </c>
      <c r="H16" s="309">
        <f t="shared" si="1"/>
        <v>0</v>
      </c>
      <c r="I16" s="309">
        <f t="shared" si="1"/>
        <v>0</v>
      </c>
      <c r="J16"/>
      <c r="K16"/>
      <c r="L16"/>
      <c r="M16"/>
      <c r="N16"/>
      <c r="O16"/>
      <c r="P16"/>
      <c r="Q16"/>
      <c r="R16"/>
      <c r="S16"/>
      <c r="T16"/>
      <c r="U16"/>
    </row>
    <row r="17" spans="1:21" ht="13.5" thickBot="1" x14ac:dyDescent="0.25">
      <c r="A17" s="615"/>
      <c r="B17" s="307" t="s">
        <v>108</v>
      </c>
      <c r="C17" s="310">
        <f t="shared" si="0"/>
        <v>227562.71999999994</v>
      </c>
      <c r="D17" s="310">
        <f t="shared" si="0"/>
        <v>0</v>
      </c>
      <c r="E17" s="310">
        <f t="shared" si="0"/>
        <v>214034.69499999989</v>
      </c>
      <c r="F17" s="310">
        <f t="shared" si="0"/>
        <v>195355.06499999992</v>
      </c>
      <c r="G17" s="310">
        <f t="shared" si="1"/>
        <v>0</v>
      </c>
      <c r="H17" s="310">
        <f t="shared" si="1"/>
        <v>0</v>
      </c>
      <c r="I17" s="310">
        <f t="shared" si="1"/>
        <v>0</v>
      </c>
      <c r="J17"/>
      <c r="K17"/>
      <c r="L17"/>
      <c r="M17"/>
      <c r="N17"/>
      <c r="O17"/>
      <c r="P17"/>
      <c r="Q17"/>
      <c r="R17"/>
      <c r="S17"/>
      <c r="T17"/>
      <c r="U17"/>
    </row>
    <row r="18" spans="1:21" ht="13.5" thickBot="1" x14ac:dyDescent="0.25">
      <c r="A18" s="615"/>
      <c r="B18" s="308" t="s">
        <v>102</v>
      </c>
      <c r="C18" s="312">
        <f t="shared" ref="C18:I18" si="2">SUM(C16:C17)</f>
        <v>569124.34499999986</v>
      </c>
      <c r="D18" s="312">
        <f t="shared" si="2"/>
        <v>0</v>
      </c>
      <c r="E18" s="312">
        <f t="shared" si="2"/>
        <v>500288.51499999978</v>
      </c>
      <c r="F18" s="312">
        <f t="shared" si="2"/>
        <v>504451.18499999982</v>
      </c>
      <c r="G18" s="312">
        <f t="shared" si="2"/>
        <v>0</v>
      </c>
      <c r="H18" s="312">
        <f t="shared" si="2"/>
        <v>0</v>
      </c>
      <c r="I18" s="312">
        <f t="shared" si="2"/>
        <v>0</v>
      </c>
      <c r="J18"/>
      <c r="K18"/>
      <c r="L18"/>
      <c r="M18"/>
      <c r="N18"/>
      <c r="O18"/>
      <c r="P18"/>
      <c r="Q18"/>
      <c r="R18"/>
      <c r="S18"/>
      <c r="T18"/>
      <c r="U18"/>
    </row>
    <row r="19" spans="1:21" ht="16.5" customHeight="1" thickBot="1" x14ac:dyDescent="0.25">
      <c r="A19" s="615"/>
      <c r="B19" s="259" t="s">
        <v>103</v>
      </c>
      <c r="C19" s="258">
        <f t="shared" ref="C19:I19" si="3">IF(C15&gt;0,C15,C18)</f>
        <v>569124.34499999986</v>
      </c>
      <c r="D19" s="258">
        <f t="shared" si="3"/>
        <v>0</v>
      </c>
      <c r="E19" s="258">
        <f t="shared" si="3"/>
        <v>500288.51499999978</v>
      </c>
      <c r="F19" s="258">
        <f t="shared" si="3"/>
        <v>504451.18499999982</v>
      </c>
      <c r="G19" s="258">
        <f t="shared" si="3"/>
        <v>0</v>
      </c>
      <c r="H19" s="258">
        <f t="shared" si="3"/>
        <v>0</v>
      </c>
      <c r="I19" s="258">
        <f t="shared" si="3"/>
        <v>0</v>
      </c>
      <c r="J19"/>
      <c r="K19"/>
      <c r="L19"/>
      <c r="M19"/>
      <c r="N19"/>
      <c r="O19"/>
      <c r="P19"/>
      <c r="Q19"/>
      <c r="R19"/>
      <c r="S19"/>
      <c r="T19"/>
      <c r="U19"/>
    </row>
    <row r="20" spans="1:21" s="8" customFormat="1" hidden="1" x14ac:dyDescent="0.2">
      <c r="A20" s="615"/>
      <c r="B20" s="144" t="s">
        <v>22</v>
      </c>
      <c r="C20" s="84"/>
      <c r="D20" s="84"/>
      <c r="E20" s="84">
        <v>92</v>
      </c>
      <c r="F20" s="84">
        <v>93</v>
      </c>
      <c r="G20" s="84">
        <v>90</v>
      </c>
      <c r="H20" s="84">
        <v>89</v>
      </c>
      <c r="I20" s="84">
        <v>89</v>
      </c>
      <c r="J20" s="274"/>
      <c r="K20" s="274"/>
      <c r="L20" s="274"/>
      <c r="M20" s="274"/>
      <c r="N20" s="274"/>
      <c r="O20" s="274"/>
      <c r="P20" s="274"/>
      <c r="Q20" s="274"/>
      <c r="R20" s="274"/>
      <c r="S20" s="274"/>
      <c r="T20" s="274"/>
      <c r="U20" s="274"/>
    </row>
    <row r="21" spans="1:21" s="5" customFormat="1" hidden="1" x14ac:dyDescent="0.2">
      <c r="A21" s="615"/>
      <c r="B21" s="145" t="s">
        <v>73</v>
      </c>
      <c r="C21" s="30"/>
      <c r="D21" s="30"/>
      <c r="E21" s="174">
        <v>31</v>
      </c>
      <c r="F21" s="174">
        <v>30</v>
      </c>
      <c r="G21" s="174">
        <v>31</v>
      </c>
      <c r="H21" s="174">
        <v>31</v>
      </c>
      <c r="I21" s="174">
        <v>31</v>
      </c>
      <c r="J21" s="275"/>
      <c r="K21" s="275"/>
      <c r="L21" s="275"/>
      <c r="M21" s="275"/>
      <c r="N21" s="275"/>
      <c r="O21" s="275"/>
      <c r="P21" s="275"/>
      <c r="Q21" s="275"/>
      <c r="R21" s="275"/>
      <c r="S21" s="275"/>
      <c r="T21" s="275"/>
      <c r="U21" s="275"/>
    </row>
    <row r="22" spans="1:21" s="173" customFormat="1" ht="4.5" hidden="1" customHeight="1" x14ac:dyDescent="0.2">
      <c r="A22" s="615"/>
      <c r="B22" s="171"/>
      <c r="C22" s="172"/>
      <c r="D22" s="172"/>
      <c r="E22" s="172"/>
      <c r="F22" s="172"/>
      <c r="G22" s="172"/>
      <c r="J22" s="275"/>
      <c r="K22" s="275"/>
      <c r="L22" s="275"/>
      <c r="M22" s="275"/>
      <c r="N22" s="275"/>
      <c r="O22" s="275"/>
      <c r="P22" s="275"/>
      <c r="Q22" s="275"/>
      <c r="R22" s="275"/>
      <c r="S22" s="275"/>
      <c r="T22" s="275"/>
      <c r="U22" s="275"/>
    </row>
    <row r="23" spans="1:21" s="177" customFormat="1" hidden="1" x14ac:dyDescent="0.2">
      <c r="A23" s="615"/>
      <c r="B23" s="175" t="s">
        <v>74</v>
      </c>
      <c r="C23" s="176">
        <v>52.33</v>
      </c>
      <c r="D23" s="176">
        <v>52.33</v>
      </c>
      <c r="E23" s="176">
        <v>52.33</v>
      </c>
      <c r="F23" s="176">
        <v>52.33</v>
      </c>
      <c r="G23" s="176">
        <v>52.33</v>
      </c>
      <c r="H23" s="176">
        <v>52.33</v>
      </c>
      <c r="I23" s="176">
        <v>52.33</v>
      </c>
      <c r="J23" s="276">
        <f>J167</f>
        <v>6.72</v>
      </c>
      <c r="K23" s="276">
        <f>K167</f>
        <v>6.72</v>
      </c>
      <c r="L23" s="277"/>
      <c r="M23" s="277"/>
      <c r="N23" s="277"/>
      <c r="O23" s="277"/>
      <c r="P23" s="277"/>
      <c r="Q23" s="277"/>
      <c r="R23" s="277"/>
      <c r="S23" s="277"/>
      <c r="T23" s="277"/>
      <c r="U23" s="277"/>
    </row>
    <row r="24" spans="1:21" s="185" customFormat="1" hidden="1" x14ac:dyDescent="0.2">
      <c r="A24" s="615"/>
      <c r="B24" s="184" t="s">
        <v>75</v>
      </c>
      <c r="C24" s="4">
        <v>1313.47</v>
      </c>
      <c r="D24" s="4">
        <v>1186</v>
      </c>
      <c r="E24" s="4">
        <f t="shared" ref="E24:K24" si="4">E21*E23</f>
        <v>1622.23</v>
      </c>
      <c r="F24" s="4">
        <f t="shared" si="4"/>
        <v>1569.8999999999999</v>
      </c>
      <c r="G24" s="4">
        <f t="shared" si="4"/>
        <v>1622.23</v>
      </c>
      <c r="H24" s="4">
        <f t="shared" si="4"/>
        <v>1622.23</v>
      </c>
      <c r="I24" s="4">
        <f t="shared" si="4"/>
        <v>1622.23</v>
      </c>
      <c r="J24" s="278">
        <f t="shared" si="4"/>
        <v>0</v>
      </c>
      <c r="K24" s="278">
        <f t="shared" si="4"/>
        <v>0</v>
      </c>
      <c r="L24" s="118"/>
      <c r="M24" s="118"/>
      <c r="N24" s="118"/>
      <c r="O24" s="118"/>
      <c r="P24" s="118"/>
      <c r="Q24" s="118"/>
      <c r="R24" s="118"/>
      <c r="S24" s="118"/>
      <c r="T24" s="118"/>
      <c r="U24" s="118"/>
    </row>
    <row r="25" spans="1:21" s="31" customFormat="1" hidden="1" x14ac:dyDescent="0.2">
      <c r="A25" s="615"/>
      <c r="B25" s="123" t="s">
        <v>24</v>
      </c>
      <c r="C25" s="182">
        <v>3.35</v>
      </c>
      <c r="D25" s="182">
        <v>3.35</v>
      </c>
      <c r="E25" s="182">
        <v>3.35</v>
      </c>
      <c r="F25" s="182">
        <v>3.35</v>
      </c>
      <c r="G25" s="182">
        <v>3.35</v>
      </c>
      <c r="H25" s="182">
        <v>3.35</v>
      </c>
      <c r="I25" s="182">
        <v>3.35</v>
      </c>
      <c r="J25" s="182">
        <f>J169</f>
        <v>12.73</v>
      </c>
      <c r="K25" s="182">
        <f>K169</f>
        <v>12.73</v>
      </c>
    </row>
    <row r="26" spans="1:21" s="180" customFormat="1" hidden="1" x14ac:dyDescent="0.2">
      <c r="A26" s="615"/>
      <c r="B26" s="178" t="s">
        <v>25</v>
      </c>
      <c r="C26" s="179">
        <v>67750</v>
      </c>
      <c r="D26" s="179">
        <f t="shared" ref="D26:K26" si="5">D25*D3</f>
        <v>15075</v>
      </c>
      <c r="E26" s="179">
        <f t="shared" si="5"/>
        <v>15075</v>
      </c>
      <c r="F26" s="179">
        <f t="shared" si="5"/>
        <v>15075</v>
      </c>
      <c r="G26" s="179">
        <f t="shared" si="5"/>
        <v>0</v>
      </c>
      <c r="H26" s="179">
        <f t="shared" si="5"/>
        <v>0</v>
      </c>
      <c r="I26" s="179">
        <f t="shared" si="5"/>
        <v>0</v>
      </c>
      <c r="J26" s="279">
        <f t="shared" si="5"/>
        <v>0</v>
      </c>
      <c r="K26" s="279">
        <f t="shared" si="5"/>
        <v>0</v>
      </c>
      <c r="L26" s="280"/>
      <c r="M26" s="280"/>
      <c r="N26" s="280"/>
      <c r="O26" s="280"/>
      <c r="P26" s="280"/>
      <c r="Q26" s="280"/>
      <c r="R26" s="280"/>
      <c r="S26" s="280"/>
      <c r="T26" s="280"/>
      <c r="U26" s="280"/>
    </row>
    <row r="27" spans="1:21" s="31" customFormat="1" hidden="1" x14ac:dyDescent="0.2">
      <c r="A27" s="615"/>
      <c r="B27" s="23" t="s">
        <v>7</v>
      </c>
      <c r="C27" s="3">
        <v>6.72</v>
      </c>
      <c r="D27" s="3">
        <v>6.72</v>
      </c>
      <c r="E27" s="3">
        <v>6.72</v>
      </c>
      <c r="F27" s="3">
        <v>6.72</v>
      </c>
      <c r="G27" s="3">
        <v>6.72</v>
      </c>
      <c r="H27" s="3">
        <v>6.72</v>
      </c>
      <c r="I27" s="3">
        <v>6.72</v>
      </c>
      <c r="J27" s="3">
        <f>J171</f>
        <v>0</v>
      </c>
      <c r="K27" s="3">
        <f>K171</f>
        <v>0</v>
      </c>
    </row>
    <row r="28" spans="1:21" s="180" customFormat="1" hidden="1" x14ac:dyDescent="0.2">
      <c r="A28" s="615"/>
      <c r="B28" s="178" t="s">
        <v>10</v>
      </c>
      <c r="C28" s="179">
        <v>136000</v>
      </c>
      <c r="D28" s="179">
        <f t="shared" ref="D28:K28" si="6">D27*D3</f>
        <v>30240</v>
      </c>
      <c r="E28" s="179">
        <f t="shared" si="6"/>
        <v>30240</v>
      </c>
      <c r="F28" s="179">
        <f t="shared" si="6"/>
        <v>30240</v>
      </c>
      <c r="G28" s="179">
        <f t="shared" si="6"/>
        <v>0</v>
      </c>
      <c r="H28" s="179">
        <f t="shared" si="6"/>
        <v>0</v>
      </c>
      <c r="I28" s="179">
        <f t="shared" si="6"/>
        <v>0</v>
      </c>
      <c r="J28" s="279">
        <f t="shared" si="6"/>
        <v>0</v>
      </c>
      <c r="K28" s="279">
        <f t="shared" si="6"/>
        <v>0</v>
      </c>
      <c r="L28" s="280"/>
      <c r="M28" s="280"/>
      <c r="N28" s="280"/>
      <c r="O28" s="280"/>
      <c r="P28" s="280"/>
      <c r="Q28" s="280"/>
      <c r="R28" s="280"/>
      <c r="S28" s="280"/>
      <c r="T28" s="280"/>
      <c r="U28" s="280"/>
    </row>
    <row r="29" spans="1:21" s="31" customFormat="1" hidden="1" x14ac:dyDescent="0.2">
      <c r="A29" s="615"/>
      <c r="B29" s="23" t="s">
        <v>8</v>
      </c>
      <c r="C29" s="3">
        <v>12.73</v>
      </c>
      <c r="D29" s="3">
        <v>12.73</v>
      </c>
      <c r="E29" s="3">
        <v>12.73</v>
      </c>
      <c r="F29" s="3">
        <v>12.73</v>
      </c>
      <c r="G29" s="3">
        <v>12.73</v>
      </c>
      <c r="H29" s="3">
        <v>12.73</v>
      </c>
      <c r="I29" s="3">
        <v>12.73</v>
      </c>
      <c r="J29" s="3">
        <f>J173</f>
        <v>0.19769999999999999</v>
      </c>
      <c r="K29" s="3">
        <f>K173</f>
        <v>0</v>
      </c>
    </row>
    <row r="30" spans="1:21" s="211" customFormat="1" ht="13.5" hidden="1" thickBot="1" x14ac:dyDescent="0.25">
      <c r="A30" s="615"/>
      <c r="B30" s="209" t="s">
        <v>2</v>
      </c>
      <c r="C30" s="263">
        <f t="shared" ref="C30:K30" si="7">C29*MAX(C9:C10)</f>
        <v>29741.735499999999</v>
      </c>
      <c r="D30" s="263">
        <f t="shared" si="7"/>
        <v>0</v>
      </c>
      <c r="E30" s="263">
        <f t="shared" si="7"/>
        <v>30296.381600000001</v>
      </c>
      <c r="F30" s="263">
        <f t="shared" si="7"/>
        <v>30089.646399999998</v>
      </c>
      <c r="G30" s="263">
        <f t="shared" si="7"/>
        <v>0</v>
      </c>
      <c r="H30" s="263">
        <f t="shared" si="7"/>
        <v>0</v>
      </c>
      <c r="I30" s="263">
        <f t="shared" si="7"/>
        <v>0</v>
      </c>
      <c r="J30" s="281">
        <f t="shared" si="7"/>
        <v>0</v>
      </c>
      <c r="K30" s="281">
        <f t="shared" si="7"/>
        <v>0</v>
      </c>
      <c r="L30" s="282"/>
      <c r="M30" s="282"/>
      <c r="N30" s="282"/>
      <c r="O30" s="282"/>
      <c r="P30" s="282"/>
      <c r="Q30" s="282"/>
      <c r="R30" s="282"/>
      <c r="S30" s="282"/>
      <c r="T30" s="282"/>
      <c r="U30" s="282"/>
    </row>
    <row r="31" spans="1:21" s="31" customFormat="1" hidden="1" x14ac:dyDescent="0.2">
      <c r="A31" s="615"/>
      <c r="B31" s="123" t="s">
        <v>29</v>
      </c>
      <c r="C31" s="115"/>
      <c r="D31" s="115"/>
      <c r="E31" s="115"/>
      <c r="F31" s="115"/>
      <c r="G31" s="115"/>
      <c r="H31" s="66"/>
      <c r="I31" s="66"/>
      <c r="J31" s="66"/>
      <c r="K31" s="115">
        <f>K175</f>
        <v>0</v>
      </c>
    </row>
    <row r="32" spans="1:21" s="34" customFormat="1" hidden="1" x14ac:dyDescent="0.2">
      <c r="A32" s="615"/>
      <c r="B32" s="25" t="s">
        <v>60</v>
      </c>
      <c r="C32" s="14">
        <f>C31*C4</f>
        <v>0</v>
      </c>
      <c r="D32" s="14">
        <f>D31*D4</f>
        <v>0</v>
      </c>
      <c r="E32" s="14">
        <f>E31*E4</f>
        <v>0</v>
      </c>
      <c r="F32" s="14">
        <f>F31*F4</f>
        <v>0</v>
      </c>
      <c r="G32" s="14">
        <f>G31*G4</f>
        <v>0</v>
      </c>
      <c r="H32" s="119"/>
      <c r="I32" s="119"/>
      <c r="J32" s="119"/>
      <c r="K32" s="278">
        <f>K31*K4</f>
        <v>0</v>
      </c>
      <c r="L32" s="31"/>
      <c r="M32" s="31"/>
      <c r="N32" s="31"/>
      <c r="O32" s="31"/>
      <c r="P32" s="31"/>
      <c r="Q32" s="31"/>
      <c r="R32" s="31"/>
      <c r="S32" s="31"/>
      <c r="T32" s="31"/>
      <c r="U32" s="31"/>
    </row>
    <row r="33" spans="1:23" s="31" customFormat="1" hidden="1" x14ac:dyDescent="0.2">
      <c r="A33" s="615"/>
      <c r="B33" s="23" t="s">
        <v>30</v>
      </c>
      <c r="C33" s="115">
        <v>0.19769999999999999</v>
      </c>
      <c r="D33" s="115">
        <v>0.19769999999999999</v>
      </c>
      <c r="E33" s="115">
        <v>0.19769999999999999</v>
      </c>
      <c r="F33" s="115">
        <v>0.19769999999999999</v>
      </c>
      <c r="G33" s="115">
        <v>0.19769999999999999</v>
      </c>
      <c r="H33" s="115">
        <v>0.19769999999999999</v>
      </c>
      <c r="I33" s="115">
        <v>0.19769999999999999</v>
      </c>
      <c r="J33" s="115">
        <v>0.19769999999999999</v>
      </c>
      <c r="K33" s="117"/>
    </row>
    <row r="34" spans="1:23" s="35" customFormat="1" hidden="1" x14ac:dyDescent="0.2">
      <c r="A34" s="615"/>
      <c r="B34" s="24" t="s">
        <v>61</v>
      </c>
      <c r="C34" s="33">
        <f t="shared" ref="C34:J34" si="8">C33*C4</f>
        <v>119866.10309999999</v>
      </c>
      <c r="D34" s="33">
        <f t="shared" si="8"/>
        <v>0</v>
      </c>
      <c r="E34" s="33">
        <f t="shared" si="8"/>
        <v>125382.57364799999</v>
      </c>
      <c r="F34" s="33">
        <f t="shared" si="8"/>
        <v>135283.16822399999</v>
      </c>
      <c r="G34" s="33">
        <f t="shared" si="8"/>
        <v>0</v>
      </c>
      <c r="H34" s="33">
        <f t="shared" si="8"/>
        <v>0</v>
      </c>
      <c r="I34" s="33">
        <f t="shared" si="8"/>
        <v>0</v>
      </c>
      <c r="J34" s="283">
        <f t="shared" si="8"/>
        <v>0</v>
      </c>
      <c r="K34" s="118"/>
      <c r="L34" s="31"/>
      <c r="M34" s="31"/>
      <c r="N34" s="31"/>
      <c r="O34" s="31"/>
      <c r="P34" s="31"/>
      <c r="Q34" s="31"/>
      <c r="R34" s="31"/>
      <c r="S34" s="31"/>
      <c r="T34" s="31"/>
      <c r="U34" s="31"/>
    </row>
    <row r="35" spans="1:23" s="31" customFormat="1" hidden="1" x14ac:dyDescent="0.2">
      <c r="A35" s="615"/>
      <c r="B35" s="23" t="s">
        <v>31</v>
      </c>
      <c r="C35" s="115"/>
      <c r="D35" s="115"/>
      <c r="E35" s="115"/>
      <c r="F35" s="115"/>
      <c r="G35" s="115"/>
      <c r="H35" s="120"/>
      <c r="I35" s="120"/>
      <c r="J35" s="120"/>
      <c r="K35" s="115">
        <f>K179</f>
        <v>0</v>
      </c>
    </row>
    <row r="36" spans="1:23" s="34" customFormat="1" hidden="1" x14ac:dyDescent="0.2">
      <c r="A36" s="615"/>
      <c r="B36" s="25" t="s">
        <v>62</v>
      </c>
      <c r="C36" s="14">
        <f>C35*C6</f>
        <v>0</v>
      </c>
      <c r="D36" s="14">
        <f>D35*D6</f>
        <v>0</v>
      </c>
      <c r="E36" s="14">
        <f>E35*E6</f>
        <v>0</v>
      </c>
      <c r="F36" s="14">
        <f>F35*F6</f>
        <v>0</v>
      </c>
      <c r="G36" s="14">
        <f>G35*G6</f>
        <v>0</v>
      </c>
      <c r="H36" s="119"/>
      <c r="I36" s="119"/>
      <c r="J36" s="119"/>
      <c r="K36" s="278">
        <f>K35*K6</f>
        <v>0</v>
      </c>
      <c r="L36" s="31"/>
      <c r="M36" s="31"/>
      <c r="N36" s="31"/>
      <c r="O36" s="31"/>
      <c r="P36" s="31"/>
      <c r="Q36" s="31"/>
      <c r="R36" s="31"/>
      <c r="S36" s="31"/>
      <c r="T36" s="31"/>
      <c r="U36" s="31"/>
    </row>
    <row r="37" spans="1:23" s="31" customFormat="1" hidden="1" x14ac:dyDescent="0.2">
      <c r="A37" s="615"/>
      <c r="B37" s="23" t="s">
        <v>32</v>
      </c>
      <c r="C37" s="1">
        <v>1.4238</v>
      </c>
      <c r="D37" s="1">
        <v>1.4238</v>
      </c>
      <c r="E37" s="1">
        <v>1.4238</v>
      </c>
      <c r="F37" s="1">
        <v>1.4238</v>
      </c>
      <c r="G37" s="1">
        <v>1.4238</v>
      </c>
      <c r="H37" s="1">
        <v>1.4238</v>
      </c>
      <c r="I37" s="1">
        <v>1.4238</v>
      </c>
      <c r="J37" s="1">
        <v>1.4238</v>
      </c>
      <c r="K37" s="117"/>
    </row>
    <row r="38" spans="1:23" s="35" customFormat="1" hidden="1" x14ac:dyDescent="0.2">
      <c r="A38" s="615"/>
      <c r="B38" s="24" t="s">
        <v>63</v>
      </c>
      <c r="C38" s="116">
        <f t="shared" ref="C38:J38" si="9">C37*C6</f>
        <v>231689.44965599998</v>
      </c>
      <c r="D38" s="116">
        <f t="shared" si="9"/>
        <v>0</v>
      </c>
      <c r="E38" s="116">
        <f t="shared" si="9"/>
        <v>288628.57850399998</v>
      </c>
      <c r="F38" s="116">
        <f t="shared" si="9"/>
        <v>245149.99790399996</v>
      </c>
      <c r="G38" s="116">
        <f t="shared" si="9"/>
        <v>0</v>
      </c>
      <c r="H38" s="116">
        <f t="shared" si="9"/>
        <v>0</v>
      </c>
      <c r="I38" s="116">
        <f t="shared" si="9"/>
        <v>0</v>
      </c>
      <c r="J38" s="284">
        <f t="shared" si="9"/>
        <v>0</v>
      </c>
      <c r="K38" s="118"/>
      <c r="L38" s="31"/>
      <c r="M38" s="31"/>
      <c r="N38" s="31"/>
      <c r="O38" s="31"/>
      <c r="P38" s="31"/>
      <c r="Q38" s="31"/>
      <c r="R38" s="31"/>
      <c r="S38" s="31"/>
      <c r="T38" s="31"/>
      <c r="U38" s="31"/>
    </row>
    <row r="39" spans="1:23" s="31" customFormat="1" hidden="1" x14ac:dyDescent="0.2">
      <c r="A39" s="615"/>
      <c r="B39" s="23" t="s">
        <v>79</v>
      </c>
      <c r="C39" s="115"/>
      <c r="D39" s="1"/>
      <c r="E39" s="1"/>
      <c r="F39" s="1"/>
      <c r="G39" s="1"/>
      <c r="H39" s="120"/>
      <c r="I39" s="120"/>
      <c r="J39" s="120"/>
      <c r="K39" s="1">
        <f>K183</f>
        <v>0</v>
      </c>
    </row>
    <row r="40" spans="1:23" s="34" customFormat="1" hidden="1" x14ac:dyDescent="0.2">
      <c r="A40" s="615"/>
      <c r="B40" s="25" t="s">
        <v>64</v>
      </c>
      <c r="C40" s="14">
        <f>C39*C5</f>
        <v>0</v>
      </c>
      <c r="D40" s="14">
        <f>D39*D5</f>
        <v>0</v>
      </c>
      <c r="E40" s="14">
        <f>E39*E5</f>
        <v>0</v>
      </c>
      <c r="F40" s="14">
        <f>F39*F5</f>
        <v>0</v>
      </c>
      <c r="G40" s="14">
        <f>G39*G5</f>
        <v>0</v>
      </c>
      <c r="H40" s="121"/>
      <c r="I40" s="121"/>
      <c r="J40" s="121"/>
      <c r="K40" s="278">
        <f>K39*K5</f>
        <v>0</v>
      </c>
      <c r="L40" s="31"/>
      <c r="M40" s="31"/>
      <c r="N40" s="31"/>
      <c r="O40" s="31"/>
      <c r="P40" s="31"/>
      <c r="Q40" s="31"/>
      <c r="R40" s="31"/>
      <c r="S40" s="31"/>
      <c r="T40" s="31"/>
      <c r="U40" s="31"/>
    </row>
    <row r="41" spans="1:23" s="31" customFormat="1" hidden="1" x14ac:dyDescent="0.2">
      <c r="A41" s="615"/>
      <c r="B41" s="53" t="s">
        <v>33</v>
      </c>
      <c r="C41" s="1">
        <v>0.37009999999999998</v>
      </c>
      <c r="D41" s="1">
        <v>0.37009999999999998</v>
      </c>
      <c r="E41" s="1">
        <v>0.37009999999999998</v>
      </c>
      <c r="F41" s="1">
        <v>0.37009999999999998</v>
      </c>
      <c r="G41" s="1">
        <v>0.37009999999999998</v>
      </c>
      <c r="H41" s="1">
        <v>0.37009999999999998</v>
      </c>
      <c r="I41" s="1">
        <v>0.37009999999999998</v>
      </c>
      <c r="J41" s="1">
        <v>0.37009999999999998</v>
      </c>
      <c r="K41" s="117"/>
    </row>
    <row r="42" spans="1:23" s="55" customFormat="1" ht="13.5" hidden="1" thickBot="1" x14ac:dyDescent="0.25">
      <c r="A42" s="615"/>
      <c r="B42" s="56" t="s">
        <v>65</v>
      </c>
      <c r="C42" s="250">
        <f t="shared" ref="C42:J42" si="10">C41*C5</f>
        <v>151103.48054399999</v>
      </c>
      <c r="D42" s="250">
        <f t="shared" si="10"/>
        <v>0</v>
      </c>
      <c r="E42" s="250">
        <f t="shared" si="10"/>
        <v>185367.649428</v>
      </c>
      <c r="F42" s="250">
        <f t="shared" si="10"/>
        <v>162323.95028399999</v>
      </c>
      <c r="G42" s="250">
        <f t="shared" si="10"/>
        <v>0</v>
      </c>
      <c r="H42" s="250">
        <f t="shared" si="10"/>
        <v>0</v>
      </c>
      <c r="I42" s="250">
        <f t="shared" si="10"/>
        <v>0</v>
      </c>
      <c r="J42" s="285">
        <f t="shared" si="10"/>
        <v>0</v>
      </c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24"/>
      <c r="W42" s="124"/>
    </row>
    <row r="43" spans="1:23" s="126" customFormat="1" hidden="1" x14ac:dyDescent="0.2">
      <c r="A43" s="615"/>
      <c r="B43" s="261" t="s">
        <v>104</v>
      </c>
      <c r="C43" s="86">
        <f t="shared" ref="C43:H43" si="11">C19</f>
        <v>569124.34499999986</v>
      </c>
      <c r="D43" s="86">
        <f t="shared" si="11"/>
        <v>0</v>
      </c>
      <c r="E43" s="86">
        <f t="shared" si="11"/>
        <v>500288.51499999978</v>
      </c>
      <c r="F43" s="86">
        <f t="shared" si="11"/>
        <v>504451.18499999982</v>
      </c>
      <c r="G43" s="86">
        <f t="shared" si="11"/>
        <v>0</v>
      </c>
      <c r="H43" s="86">
        <f t="shared" si="11"/>
        <v>0</v>
      </c>
      <c r="I43" s="86">
        <f>I19</f>
        <v>0</v>
      </c>
      <c r="J43" s="262"/>
      <c r="K43" s="251"/>
      <c r="L43" s="251"/>
      <c r="M43" s="251"/>
      <c r="N43" s="251"/>
      <c r="O43" s="251"/>
      <c r="P43" s="251"/>
      <c r="Q43" s="251"/>
      <c r="R43" s="251"/>
      <c r="S43" s="251"/>
      <c r="T43" s="251"/>
      <c r="U43" s="251"/>
    </row>
    <row r="44" spans="1:23" s="1" customFormat="1" hidden="1" x14ac:dyDescent="0.2">
      <c r="A44" s="615"/>
      <c r="B44" s="260" t="s">
        <v>105</v>
      </c>
      <c r="C44" s="122">
        <v>5.8900000000000001E-2</v>
      </c>
      <c r="D44" s="122">
        <v>5.8900000000000001E-2</v>
      </c>
      <c r="E44" s="122">
        <v>5.8900000000000001E-2</v>
      </c>
      <c r="F44" s="122">
        <v>5.8900000000000001E-2</v>
      </c>
      <c r="G44" s="122">
        <v>5.8900000000000001E-2</v>
      </c>
      <c r="H44" s="122">
        <v>5.8900000000000001E-2</v>
      </c>
      <c r="I44" s="122">
        <v>5.8900000000000001E-2</v>
      </c>
      <c r="J44" s="122">
        <v>5.8900000000000001E-2</v>
      </c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</row>
    <row r="45" spans="1:23" s="55" customFormat="1" ht="13.5" hidden="1" thickBot="1" x14ac:dyDescent="0.25">
      <c r="A45" s="615"/>
      <c r="B45" s="249" t="s">
        <v>106</v>
      </c>
      <c r="C45" s="54">
        <f t="shared" ref="C45:I45" si="12">C44*C43</f>
        <v>33521.42392049999</v>
      </c>
      <c r="D45" s="54">
        <f t="shared" si="12"/>
        <v>0</v>
      </c>
      <c r="E45" s="54">
        <f t="shared" si="12"/>
        <v>29466.993533499986</v>
      </c>
      <c r="F45" s="54">
        <f t="shared" si="12"/>
        <v>29712.174796499989</v>
      </c>
      <c r="G45" s="54">
        <f t="shared" si="12"/>
        <v>0</v>
      </c>
      <c r="H45" s="54">
        <f t="shared" si="12"/>
        <v>0</v>
      </c>
      <c r="I45" s="54">
        <f t="shared" si="12"/>
        <v>0</v>
      </c>
      <c r="J45" s="286">
        <f>J44*J15</f>
        <v>0</v>
      </c>
      <c r="K45" s="125"/>
      <c r="L45" s="125"/>
      <c r="M45" s="125"/>
      <c r="N45" s="125"/>
      <c r="O45" s="125"/>
      <c r="P45" s="125"/>
      <c r="Q45" s="125"/>
      <c r="R45" s="125"/>
      <c r="S45" s="125"/>
      <c r="T45" s="125"/>
      <c r="U45" s="125"/>
      <c r="V45" s="124"/>
      <c r="W45" s="124"/>
    </row>
    <row r="46" spans="1:23" s="43" customFormat="1" hidden="1" x14ac:dyDescent="0.2">
      <c r="A46" s="615"/>
      <c r="B46" s="52" t="s">
        <v>3</v>
      </c>
      <c r="C46" s="93"/>
      <c r="D46" s="93"/>
      <c r="E46" s="93"/>
      <c r="F46" s="93"/>
      <c r="G46" s="93"/>
      <c r="H46" s="93"/>
      <c r="I46" s="93"/>
      <c r="J46" s="183"/>
      <c r="K46" s="183"/>
      <c r="L46" s="31"/>
      <c r="M46" s="31"/>
      <c r="N46" s="31"/>
      <c r="O46" s="31"/>
      <c r="P46" s="31"/>
      <c r="Q46" s="31"/>
      <c r="R46" s="31"/>
      <c r="S46" s="31"/>
      <c r="T46" s="31"/>
      <c r="U46" s="31"/>
    </row>
    <row r="47" spans="1:23" s="43" customFormat="1" hidden="1" x14ac:dyDescent="0.2">
      <c r="A47" s="615"/>
      <c r="B47" s="22" t="s">
        <v>23</v>
      </c>
      <c r="C47" s="93"/>
      <c r="D47" s="93"/>
      <c r="E47" s="93"/>
      <c r="F47" s="93"/>
      <c r="G47" s="93"/>
      <c r="H47" s="93"/>
      <c r="I47" s="93"/>
      <c r="J47" s="183"/>
      <c r="K47" s="183"/>
      <c r="L47" s="31"/>
      <c r="M47" s="31"/>
      <c r="N47" s="31"/>
      <c r="O47" s="31"/>
      <c r="P47" s="31"/>
      <c r="Q47" s="31"/>
      <c r="R47" s="31"/>
      <c r="S47" s="31"/>
      <c r="T47" s="31"/>
      <c r="U47" s="31"/>
    </row>
    <row r="48" spans="1:23" s="31" customFormat="1" ht="12" hidden="1" customHeight="1" x14ac:dyDescent="0.2">
      <c r="A48" s="615"/>
      <c r="B48" s="23" t="s">
        <v>9</v>
      </c>
      <c r="C48" s="1">
        <v>2.5000000000000001E-2</v>
      </c>
      <c r="D48" s="1">
        <v>2.5000000000000001E-2</v>
      </c>
      <c r="E48" s="1">
        <v>2.5000000000000001E-2</v>
      </c>
      <c r="F48" s="1">
        <v>3.09E-2</v>
      </c>
      <c r="G48" s="1">
        <v>3.09E-2</v>
      </c>
      <c r="H48" s="1">
        <v>3.09E-2</v>
      </c>
      <c r="I48" s="1">
        <v>3.09E-2</v>
      </c>
      <c r="J48" s="1">
        <v>3.09E-2</v>
      </c>
      <c r="K48" s="1">
        <f>K192</f>
        <v>0</v>
      </c>
    </row>
    <row r="49" spans="1:21" s="43" customFormat="1" hidden="1" x14ac:dyDescent="0.2">
      <c r="A49" s="615"/>
      <c r="B49" s="22" t="s">
        <v>11</v>
      </c>
      <c r="C49" s="4">
        <v>155974.23000000001</v>
      </c>
      <c r="D49" s="4">
        <f t="shared" ref="D49:K49" si="13">D48*D7</f>
        <v>0</v>
      </c>
      <c r="E49" s="4">
        <f t="shared" si="13"/>
        <v>33444.54</v>
      </c>
      <c r="F49" s="4">
        <f t="shared" si="13"/>
        <v>40017.355236000003</v>
      </c>
      <c r="G49" s="4">
        <f t="shared" si="13"/>
        <v>0</v>
      </c>
      <c r="H49" s="4">
        <f t="shared" si="13"/>
        <v>0</v>
      </c>
      <c r="I49" s="264">
        <f t="shared" si="13"/>
        <v>0</v>
      </c>
      <c r="J49" s="278">
        <f t="shared" si="13"/>
        <v>0</v>
      </c>
      <c r="K49" s="278">
        <f t="shared" si="13"/>
        <v>0</v>
      </c>
      <c r="L49" s="31"/>
      <c r="M49" s="31"/>
      <c r="N49" s="31"/>
      <c r="O49" s="31"/>
      <c r="P49" s="31"/>
      <c r="Q49" s="31"/>
      <c r="R49" s="31"/>
      <c r="S49" s="31"/>
      <c r="T49" s="31"/>
      <c r="U49" s="31"/>
    </row>
    <row r="50" spans="1:21" s="31" customFormat="1" hidden="1" x14ac:dyDescent="0.2">
      <c r="A50" s="615"/>
      <c r="B50" s="23" t="s">
        <v>26</v>
      </c>
      <c r="C50" s="49">
        <v>1.9699999999999999E-2</v>
      </c>
      <c r="D50" s="49">
        <v>1.9699999999999999E-2</v>
      </c>
      <c r="E50" s="49">
        <v>1.9699999999999999E-2</v>
      </c>
      <c r="F50" s="49">
        <v>0.02</v>
      </c>
      <c r="G50" s="49">
        <v>0.02</v>
      </c>
      <c r="H50" s="49">
        <v>0.02</v>
      </c>
      <c r="I50" s="49">
        <v>0.02</v>
      </c>
      <c r="J50" s="49">
        <v>0.02</v>
      </c>
      <c r="K50" s="49">
        <v>0.02</v>
      </c>
    </row>
    <row r="51" spans="1:21" s="191" customFormat="1" hidden="1" x14ac:dyDescent="0.2">
      <c r="A51" s="615"/>
      <c r="B51" s="190" t="s">
        <v>27</v>
      </c>
      <c r="C51" s="129">
        <v>122907.69</v>
      </c>
      <c r="D51" s="129">
        <f t="shared" ref="D51:K51" si="14">D50*D7</f>
        <v>0</v>
      </c>
      <c r="E51" s="129">
        <f t="shared" si="14"/>
        <v>26354.29752</v>
      </c>
      <c r="F51" s="129">
        <f t="shared" si="14"/>
        <v>25901.200800000002</v>
      </c>
      <c r="G51" s="129">
        <f t="shared" si="14"/>
        <v>0</v>
      </c>
      <c r="H51" s="129">
        <f t="shared" si="14"/>
        <v>0</v>
      </c>
      <c r="I51" s="129">
        <f t="shared" si="14"/>
        <v>0</v>
      </c>
      <c r="J51" s="287">
        <f t="shared" si="14"/>
        <v>0</v>
      </c>
      <c r="K51" s="287">
        <f t="shared" si="14"/>
        <v>0</v>
      </c>
      <c r="L51" s="280"/>
      <c r="M51" s="280"/>
      <c r="N51" s="280"/>
      <c r="O51" s="280"/>
      <c r="P51" s="280"/>
      <c r="Q51" s="280"/>
      <c r="R51" s="280"/>
      <c r="S51" s="280"/>
      <c r="T51" s="280"/>
      <c r="U51" s="280"/>
    </row>
    <row r="52" spans="1:21" s="43" customFormat="1" hidden="1" x14ac:dyDescent="0.2">
      <c r="A52" s="615"/>
      <c r="B52" s="22" t="s">
        <v>4</v>
      </c>
      <c r="C52" s="93"/>
      <c r="D52" s="93"/>
      <c r="E52" s="93"/>
      <c r="F52" s="93"/>
      <c r="G52" s="93"/>
      <c r="H52" s="93"/>
      <c r="I52" s="93"/>
      <c r="J52" s="183"/>
      <c r="K52" s="183"/>
      <c r="L52" s="31"/>
      <c r="M52" s="31"/>
      <c r="N52" s="31"/>
      <c r="O52" s="31"/>
      <c r="P52" s="31"/>
      <c r="Q52" s="31"/>
      <c r="R52" s="31"/>
      <c r="S52" s="31"/>
      <c r="T52" s="31"/>
      <c r="U52" s="31"/>
    </row>
    <row r="53" spans="1:21" s="46" customFormat="1" ht="13.5" hidden="1" thickBot="1" x14ac:dyDescent="0.25">
      <c r="A53" s="615"/>
      <c r="B53" s="146" t="s">
        <v>34</v>
      </c>
      <c r="C53" s="94"/>
      <c r="D53" s="94"/>
      <c r="E53" s="94"/>
      <c r="F53" s="199"/>
      <c r="G53" s="94"/>
      <c r="H53" s="94"/>
      <c r="I53" s="94"/>
      <c r="J53" s="288"/>
      <c r="K53" s="288"/>
      <c r="L53" s="125"/>
      <c r="M53" s="125"/>
      <c r="N53" s="125"/>
      <c r="O53" s="125"/>
      <c r="P53" s="125"/>
      <c r="Q53" s="125"/>
      <c r="R53" s="125"/>
      <c r="S53" s="125"/>
      <c r="T53" s="125"/>
      <c r="U53" s="125"/>
    </row>
    <row r="54" spans="1:21" s="48" customFormat="1" ht="13.5" hidden="1" thickBot="1" x14ac:dyDescent="0.25">
      <c r="A54" s="615"/>
      <c r="B54" s="47" t="s">
        <v>51</v>
      </c>
      <c r="C54" s="74"/>
      <c r="D54" s="74"/>
      <c r="E54" s="74">
        <v>373805.22</v>
      </c>
      <c r="F54" s="74">
        <v>434666.27</v>
      </c>
      <c r="G54" s="74">
        <v>456619.85</v>
      </c>
      <c r="H54" s="74">
        <v>774703.95</v>
      </c>
      <c r="I54" s="74">
        <v>796754.94</v>
      </c>
      <c r="J54" s="289"/>
      <c r="K54" s="289"/>
      <c r="L54" s="290"/>
      <c r="M54" s="290"/>
      <c r="N54" s="290"/>
      <c r="O54" s="290"/>
      <c r="P54" s="290"/>
      <c r="Q54" s="290"/>
      <c r="R54" s="290"/>
      <c r="S54" s="290"/>
      <c r="T54" s="290"/>
      <c r="U54" s="290"/>
    </row>
    <row r="55" spans="1:21" s="38" customFormat="1" ht="13.5" hidden="1" thickBot="1" x14ac:dyDescent="0.25">
      <c r="A55" s="616"/>
      <c r="B55" s="39" t="s">
        <v>59</v>
      </c>
      <c r="C55" s="37">
        <f t="shared" ref="C55:K55" si="15">C54/C7*100</f>
        <v>0</v>
      </c>
      <c r="D55" s="37" t="e">
        <f t="shared" si="15"/>
        <v>#DIV/0!</v>
      </c>
      <c r="E55" s="37">
        <f t="shared" si="15"/>
        <v>27.942170829678027</v>
      </c>
      <c r="F55" s="37">
        <f t="shared" si="15"/>
        <v>33.563406836334785</v>
      </c>
      <c r="G55" s="37" t="e">
        <f t="shared" si="15"/>
        <v>#DIV/0!</v>
      </c>
      <c r="H55" s="37" t="e">
        <f t="shared" si="15"/>
        <v>#DIV/0!</v>
      </c>
      <c r="I55" s="37" t="e">
        <f t="shared" si="15"/>
        <v>#DIV/0!</v>
      </c>
      <c r="J55" s="291" t="e">
        <f t="shared" si="15"/>
        <v>#DIV/0!</v>
      </c>
      <c r="K55" s="291" t="e">
        <f t="shared" si="15"/>
        <v>#DIV/0!</v>
      </c>
      <c r="L55" s="292"/>
      <c r="M55" s="292"/>
      <c r="N55" s="292"/>
      <c r="O55" s="292"/>
      <c r="P55" s="292"/>
      <c r="Q55" s="292"/>
      <c r="R55" s="292"/>
      <c r="S55" s="292"/>
      <c r="T55" s="292"/>
      <c r="U55" s="292"/>
    </row>
    <row r="56" spans="1:21" s="166" customFormat="1" ht="13.5" hidden="1" thickBot="1" x14ac:dyDescent="0.25">
      <c r="A56" s="165"/>
      <c r="B56" s="166" t="s">
        <v>71</v>
      </c>
      <c r="C56" s="45">
        <f>SUM(C24,C26,C30,C28,C32,C34,C36,C38,C40,C42,C45,C46,C47,C49,C51,C52,C53)</f>
        <v>1049867.5827205</v>
      </c>
      <c r="D56" s="45">
        <f>SUM(D24,D26,D30,D28,D32,D34,D36,D38,D40,D42,D45,D46,D47,D49,D51,D52,D53)</f>
        <v>46501</v>
      </c>
      <c r="E56" s="45">
        <f>SUM(E24,E26,E30,E28,E32,E34,E36,E38,E40,E42,E45,E46,E47,E49,E51,E52,E53)</f>
        <v>765878.24423349998</v>
      </c>
      <c r="F56" s="45">
        <f>SUM(F24,F26,F30,F28,F32,F34,F36,F38,F40,F42,F45,F46,F47,F49,F51,F52,)</f>
        <v>715362.39364449994</v>
      </c>
      <c r="G56" s="167">
        <f>SUM(G24,G26,G30,G28,G32,G34,G36,G38,G40,G42,G45,G46,G47,G49,G51,G52,G53)</f>
        <v>1622.23</v>
      </c>
      <c r="H56" s="167">
        <f>SUM(H24,H26,H30,H28,H32,H34,H36,H38,H40,H42,H45,H46,H47,H49,H51,H52,H53)</f>
        <v>1622.23</v>
      </c>
      <c r="I56" s="167">
        <f>SUM(I24,I26,I30,I28,I32,I34,I36,I38,I40,I42,I45,I46,I47,I49,I51,I52,I53)</f>
        <v>1622.23</v>
      </c>
      <c r="J56" s="293">
        <f>SUM(J24,J26,J30,J28,J32,J34,J36,J38,J40,J42,J45,J46,J47,J49,J51,J52,J53)</f>
        <v>0</v>
      </c>
      <c r="K56" s="293">
        <f>SUM(K24,K26,K30,K28,K32,K34,K36,K38,K40,K42,K45,K46,K47,K49,K51,K52,K53)</f>
        <v>0</v>
      </c>
      <c r="L56" s="294"/>
      <c r="M56" s="294"/>
      <c r="N56" s="294"/>
      <c r="O56" s="294"/>
      <c r="P56" s="294"/>
      <c r="Q56" s="294"/>
      <c r="R56" s="294"/>
      <c r="S56" s="294"/>
      <c r="T56" s="294"/>
      <c r="U56" s="294"/>
    </row>
    <row r="57" spans="1:21" s="169" customFormat="1" ht="14.25" hidden="1" thickTop="1" thickBot="1" x14ac:dyDescent="0.25">
      <c r="A57" s="168"/>
      <c r="B57" s="169" t="s">
        <v>72</v>
      </c>
      <c r="C57" s="170">
        <f t="shared" ref="C57:K57" si="16">C54/C56-1</f>
        <v>-1</v>
      </c>
      <c r="D57" s="170">
        <f t="shared" si="16"/>
        <v>-1</v>
      </c>
      <c r="E57" s="170">
        <f t="shared" si="16"/>
        <v>-0.51192604984607093</v>
      </c>
      <c r="F57" s="170">
        <f t="shared" si="16"/>
        <v>-0.39238311398291392</v>
      </c>
      <c r="G57" s="170">
        <f t="shared" si="16"/>
        <v>280.47664018049227</v>
      </c>
      <c r="H57" s="170">
        <f t="shared" si="16"/>
        <v>476.55493980508311</v>
      </c>
      <c r="I57" s="170">
        <f t="shared" si="16"/>
        <v>490.1479506605105</v>
      </c>
      <c r="J57" s="295" t="e">
        <f t="shared" si="16"/>
        <v>#DIV/0!</v>
      </c>
      <c r="K57" s="295" t="e">
        <f t="shared" si="16"/>
        <v>#DIV/0!</v>
      </c>
      <c r="L57" s="296"/>
      <c r="M57" s="296"/>
      <c r="N57" s="296"/>
      <c r="O57" s="296"/>
      <c r="P57" s="296"/>
      <c r="Q57" s="296"/>
      <c r="R57" s="296"/>
      <c r="S57" s="296"/>
      <c r="T57" s="296"/>
      <c r="U57" s="296"/>
    </row>
    <row r="58" spans="1:21" s="38" customFormat="1" ht="14.25" hidden="1" thickTop="1" thickBot="1" x14ac:dyDescent="0.25">
      <c r="A58"/>
      <c r="B58" s="39" t="s">
        <v>59</v>
      </c>
      <c r="C58" s="37">
        <f t="shared" ref="C58:H58" si="17">C56/C7*100</f>
        <v>89.175378647384747</v>
      </c>
      <c r="D58" s="37" t="e">
        <f t="shared" si="17"/>
        <v>#DIV/0!</v>
      </c>
      <c r="E58" s="37">
        <f t="shared" si="17"/>
        <v>57.249871296891811</v>
      </c>
      <c r="F58" s="37">
        <f t="shared" si="17"/>
        <v>55.237778292078254</v>
      </c>
      <c r="G58" s="37" t="e">
        <f t="shared" si="17"/>
        <v>#DIV/0!</v>
      </c>
      <c r="H58" s="37" t="e">
        <f t="shared" si="17"/>
        <v>#DIV/0!</v>
      </c>
      <c r="I58" s="37" t="e">
        <f>I56/I7*100</f>
        <v>#DIV/0!</v>
      </c>
      <c r="J58" s="291" t="e">
        <f>J57/J10*100</f>
        <v>#DIV/0!</v>
      </c>
      <c r="K58" s="291" t="e">
        <f>K57/K10*100</f>
        <v>#DIV/0!</v>
      </c>
      <c r="L58" s="292"/>
      <c r="M58" s="292"/>
      <c r="N58" s="292"/>
      <c r="O58" s="292"/>
      <c r="P58" s="292"/>
      <c r="Q58" s="292"/>
      <c r="R58" s="292"/>
      <c r="S58" s="292"/>
      <c r="T58" s="292"/>
      <c r="U58" s="292"/>
    </row>
    <row r="59" spans="1:21" ht="13.5" thickBot="1" x14ac:dyDescent="0.25">
      <c r="C59" s="65"/>
      <c r="D59" s="65"/>
    </row>
    <row r="60" spans="1:21" ht="12.75" customHeight="1" x14ac:dyDescent="0.2">
      <c r="A60" s="611" t="s">
        <v>113</v>
      </c>
      <c r="B60" t="s">
        <v>111</v>
      </c>
      <c r="C60" s="318">
        <f t="shared" ref="C60:I60" si="18">C30+C28+C26</f>
        <v>233491.73550000001</v>
      </c>
      <c r="D60" s="318">
        <f t="shared" si="18"/>
        <v>45315</v>
      </c>
      <c r="E60" s="318">
        <f t="shared" si="18"/>
        <v>75611.381599999993</v>
      </c>
      <c r="F60" s="318">
        <f t="shared" si="18"/>
        <v>75404.646399999998</v>
      </c>
      <c r="G60" s="318">
        <f t="shared" si="18"/>
        <v>0</v>
      </c>
      <c r="H60" s="318">
        <f t="shared" si="18"/>
        <v>0</v>
      </c>
      <c r="I60" s="318">
        <f t="shared" si="18"/>
        <v>0</v>
      </c>
    </row>
    <row r="61" spans="1:21" x14ac:dyDescent="0.2">
      <c r="A61" s="612"/>
      <c r="B61" t="s">
        <v>110</v>
      </c>
      <c r="C61" s="317">
        <f t="shared" ref="C61:I61" si="19">C42+C38+C34+C49+C51</f>
        <v>781540.95329999994</v>
      </c>
      <c r="D61" s="317">
        <f t="shared" si="19"/>
        <v>0</v>
      </c>
      <c r="E61" s="317">
        <f t="shared" si="19"/>
        <v>659177.63910000003</v>
      </c>
      <c r="F61" s="317">
        <f t="shared" si="19"/>
        <v>608675.67244799994</v>
      </c>
      <c r="G61" s="317">
        <f t="shared" si="19"/>
        <v>0</v>
      </c>
      <c r="H61" s="317">
        <f t="shared" si="19"/>
        <v>0</v>
      </c>
      <c r="I61" s="317">
        <f t="shared" si="19"/>
        <v>0</v>
      </c>
    </row>
    <row r="62" spans="1:21" x14ac:dyDescent="0.2">
      <c r="A62" s="612"/>
      <c r="B62" t="s">
        <v>112</v>
      </c>
      <c r="C62" s="317">
        <f t="shared" ref="C62:I62" si="20">C45</f>
        <v>33521.42392049999</v>
      </c>
      <c r="D62" s="317">
        <f t="shared" si="20"/>
        <v>0</v>
      </c>
      <c r="E62" s="317">
        <f t="shared" si="20"/>
        <v>29466.993533499986</v>
      </c>
      <c r="F62" s="317">
        <f t="shared" si="20"/>
        <v>29712.174796499989</v>
      </c>
      <c r="G62" s="317">
        <f t="shared" si="20"/>
        <v>0</v>
      </c>
      <c r="H62" s="317">
        <f t="shared" si="20"/>
        <v>0</v>
      </c>
      <c r="I62" s="317">
        <f t="shared" si="20"/>
        <v>0</v>
      </c>
    </row>
    <row r="63" spans="1:21" ht="12.75" customHeight="1" x14ac:dyDescent="0.2">
      <c r="A63" s="612"/>
      <c r="C63" s="65"/>
      <c r="D63" s="65"/>
    </row>
    <row r="64" spans="1:21" x14ac:dyDescent="0.2">
      <c r="A64" s="612"/>
      <c r="B64" s="164" t="s">
        <v>115</v>
      </c>
      <c r="C64" s="321">
        <f>C60</f>
        <v>233491.73550000001</v>
      </c>
      <c r="D64" s="318" t="e">
        <f t="shared" ref="D64:I64" si="21">D60/D$7*$C$7</f>
        <v>#DIV/0!</v>
      </c>
      <c r="E64" s="318">
        <f t="shared" si="21"/>
        <v>66541.336469527829</v>
      </c>
      <c r="F64" s="318">
        <f t="shared" si="21"/>
        <v>68548.470433232098</v>
      </c>
      <c r="G64" s="318" t="e">
        <f t="shared" si="21"/>
        <v>#DIV/0!</v>
      </c>
      <c r="H64" s="318" t="e">
        <f t="shared" si="21"/>
        <v>#DIV/0!</v>
      </c>
      <c r="I64" s="318" t="e">
        <f t="shared" si="21"/>
        <v>#DIV/0!</v>
      </c>
    </row>
    <row r="65" spans="1:21" x14ac:dyDescent="0.2">
      <c r="A65" s="612"/>
      <c r="B65" s="164" t="s">
        <v>116</v>
      </c>
      <c r="C65" s="321">
        <f>C61</f>
        <v>781540.95329999994</v>
      </c>
      <c r="D65" s="318" t="e">
        <f>D61/D$7*$C$7</f>
        <v>#DIV/0!</v>
      </c>
      <c r="E65" s="318">
        <f t="shared" ref="E65:I66" si="22">E61/E$7*$C$7</f>
        <v>580105.27183042618</v>
      </c>
      <c r="F65" s="318">
        <f t="shared" si="22"/>
        <v>553331.76837534236</v>
      </c>
      <c r="G65" s="318" t="e">
        <f t="shared" si="22"/>
        <v>#DIV/0!</v>
      </c>
      <c r="H65" s="318" t="e">
        <f t="shared" si="22"/>
        <v>#DIV/0!</v>
      </c>
      <c r="I65" s="318" t="e">
        <f t="shared" si="22"/>
        <v>#DIV/0!</v>
      </c>
    </row>
    <row r="66" spans="1:21" ht="12.75" customHeight="1" x14ac:dyDescent="0.2">
      <c r="A66" s="612"/>
      <c r="B66" s="164" t="s">
        <v>117</v>
      </c>
      <c r="C66" s="321">
        <f>C62</f>
        <v>33521.42392049999</v>
      </c>
      <c r="D66" s="318" t="e">
        <f>D62/D$7*$C$7</f>
        <v>#DIV/0!</v>
      </c>
      <c r="E66" s="318">
        <f t="shared" si="22"/>
        <v>25932.248425652673</v>
      </c>
      <c r="F66" s="318">
        <f t="shared" si="22"/>
        <v>27010.591956637087</v>
      </c>
      <c r="G66" s="318" t="e">
        <f t="shared" si="22"/>
        <v>#DIV/0!</v>
      </c>
      <c r="H66" s="318" t="e">
        <f t="shared" si="22"/>
        <v>#DIV/0!</v>
      </c>
      <c r="I66" s="318" t="e">
        <f t="shared" si="22"/>
        <v>#DIV/0!</v>
      </c>
    </row>
    <row r="67" spans="1:21" x14ac:dyDescent="0.2">
      <c r="A67" s="612"/>
      <c r="C67" s="324">
        <f>C1</f>
        <v>40188</v>
      </c>
      <c r="D67" s="324">
        <f t="shared" ref="D67:I67" si="23">D1</f>
        <v>40219</v>
      </c>
      <c r="E67" s="324">
        <f t="shared" si="23"/>
        <v>40247</v>
      </c>
      <c r="F67" s="324">
        <f t="shared" si="23"/>
        <v>40278</v>
      </c>
      <c r="G67" s="324">
        <f t="shared" si="23"/>
        <v>40308</v>
      </c>
      <c r="H67" s="324">
        <f t="shared" si="23"/>
        <v>40339</v>
      </c>
      <c r="I67" s="324">
        <f t="shared" si="23"/>
        <v>40369</v>
      </c>
    </row>
    <row r="68" spans="1:21" x14ac:dyDescent="0.2">
      <c r="A68" s="612"/>
      <c r="B68" s="164" t="s">
        <v>118</v>
      </c>
      <c r="C68" s="323">
        <f>C64/$C64</f>
        <v>1</v>
      </c>
      <c r="D68" s="325">
        <v>0.28498369043784777</v>
      </c>
      <c r="E68" s="323">
        <f>E64/$C64</f>
        <v>0.28498369043784777</v>
      </c>
      <c r="F68" s="323">
        <f>F64/$C64</f>
        <v>0.29357985749021126</v>
      </c>
      <c r="G68" s="323" t="e">
        <f>G64/$C64</f>
        <v>#DIV/0!</v>
      </c>
      <c r="H68" s="323" t="e">
        <f>H64/$C64</f>
        <v>#DIV/0!</v>
      </c>
      <c r="I68" s="323" t="e">
        <f>I64/$C64</f>
        <v>#DIV/0!</v>
      </c>
    </row>
    <row r="69" spans="1:21" ht="12.75" customHeight="1" x14ac:dyDescent="0.2">
      <c r="A69" s="612"/>
      <c r="B69" s="164" t="s">
        <v>120</v>
      </c>
      <c r="C69" s="323">
        <f t="shared" ref="C69:I70" si="24">C65/$C65</f>
        <v>1</v>
      </c>
      <c r="D69" s="325">
        <v>0.7422583159346593</v>
      </c>
      <c r="E69" s="323">
        <f t="shared" si="24"/>
        <v>0.7422583159346593</v>
      </c>
      <c r="F69" s="323">
        <f t="shared" si="24"/>
        <v>0.70800098963328684</v>
      </c>
      <c r="G69" s="323" t="e">
        <f t="shared" si="24"/>
        <v>#DIV/0!</v>
      </c>
      <c r="H69" s="323" t="e">
        <f t="shared" si="24"/>
        <v>#DIV/0!</v>
      </c>
      <c r="I69" s="323" t="e">
        <f t="shared" si="24"/>
        <v>#DIV/0!</v>
      </c>
    </row>
    <row r="70" spans="1:21" x14ac:dyDescent="0.2">
      <c r="A70" s="612"/>
      <c r="B70" s="164" t="s">
        <v>119</v>
      </c>
      <c r="C70" s="323">
        <f t="shared" si="24"/>
        <v>1</v>
      </c>
      <c r="D70" s="325">
        <v>0.77360223381781335</v>
      </c>
      <c r="E70" s="323">
        <f t="shared" si="24"/>
        <v>0.77360223381781335</v>
      </c>
      <c r="F70" s="323">
        <f t="shared" si="24"/>
        <v>0.8057710203688212</v>
      </c>
      <c r="G70" s="323" t="e">
        <f t="shared" si="24"/>
        <v>#DIV/0!</v>
      </c>
      <c r="H70" s="323" t="e">
        <f t="shared" si="24"/>
        <v>#DIV/0!</v>
      </c>
      <c r="I70" s="323" t="e">
        <f t="shared" si="24"/>
        <v>#DIV/0!</v>
      </c>
    </row>
    <row r="71" spans="1:21" ht="13.5" thickBot="1" x14ac:dyDescent="0.25">
      <c r="A71" s="613"/>
      <c r="C71" s="65"/>
      <c r="D71" s="65"/>
    </row>
    <row r="72" spans="1:21" x14ac:dyDescent="0.2">
      <c r="C72" s="65"/>
      <c r="D72" s="65"/>
    </row>
    <row r="73" spans="1:21" s="322" customFormat="1" ht="13.5" thickBot="1" x14ac:dyDescent="0.25">
      <c r="J73" s="118"/>
      <c r="K73" s="118"/>
      <c r="L73" s="118"/>
      <c r="M73" s="118"/>
      <c r="N73" s="118"/>
      <c r="O73" s="118"/>
      <c r="P73" s="118"/>
      <c r="Q73" s="118"/>
      <c r="R73" s="118"/>
      <c r="S73" s="118"/>
      <c r="T73" s="118"/>
      <c r="U73" s="118"/>
    </row>
    <row r="74" spans="1:21" s="68" customFormat="1" ht="12.75" customHeight="1" x14ac:dyDescent="0.2">
      <c r="A74" s="617" t="s">
        <v>98</v>
      </c>
      <c r="B74" s="67" t="s">
        <v>56</v>
      </c>
      <c r="C74" s="68">
        <f>Eskom!C207</f>
        <v>8000</v>
      </c>
      <c r="D74" s="68">
        <f>Eskom!D207</f>
        <v>8000</v>
      </c>
      <c r="E74" s="68">
        <f>Eskom!E207</f>
        <v>8000</v>
      </c>
      <c r="F74" s="68">
        <f>Eskom!F207</f>
        <v>8000</v>
      </c>
      <c r="G74" s="68">
        <f>Eskom!G207</f>
        <v>0</v>
      </c>
      <c r="H74" s="68">
        <f>Eskom!H207</f>
        <v>0</v>
      </c>
      <c r="I74" s="68">
        <f>Eskom!I207</f>
        <v>0</v>
      </c>
      <c r="J74" s="297"/>
      <c r="K74" s="262"/>
      <c r="L74" s="262"/>
      <c r="M74" s="262"/>
      <c r="N74" s="262"/>
      <c r="O74" s="262"/>
      <c r="P74" s="262"/>
      <c r="Q74" s="262"/>
      <c r="R74" s="262"/>
      <c r="S74" s="262"/>
      <c r="T74" s="262"/>
      <c r="U74" s="262"/>
    </row>
    <row r="75" spans="1:21" s="76" customFormat="1" x14ac:dyDescent="0.2">
      <c r="A75" s="618"/>
      <c r="B75" s="78" t="s">
        <v>55</v>
      </c>
      <c r="C75" s="128">
        <f>Eskom!C208</f>
        <v>8000</v>
      </c>
      <c r="D75" s="128">
        <f>Eskom!D208</f>
        <v>8000</v>
      </c>
      <c r="E75" s="128">
        <f>Eskom!E208</f>
        <v>8000</v>
      </c>
      <c r="F75" s="128">
        <f>Eskom!F208</f>
        <v>8000</v>
      </c>
      <c r="G75" s="128">
        <f>Eskom!G208</f>
        <v>0</v>
      </c>
      <c r="H75" s="128">
        <f>Eskom!H208</f>
        <v>0</v>
      </c>
      <c r="I75" s="128">
        <f>Eskom!I208</f>
        <v>0</v>
      </c>
      <c r="J75" s="298"/>
      <c r="K75" s="299"/>
      <c r="L75" s="299"/>
      <c r="M75" s="299"/>
      <c r="N75" s="299"/>
      <c r="O75" s="299"/>
      <c r="P75" s="299"/>
      <c r="Q75" s="299"/>
      <c r="R75" s="299"/>
      <c r="S75" s="299"/>
      <c r="T75" s="299"/>
      <c r="U75" s="299"/>
    </row>
    <row r="76" spans="1:21" s="77" customFormat="1" ht="12.75" customHeight="1" x14ac:dyDescent="0.2">
      <c r="A76" s="618"/>
      <c r="B76" s="79" t="s">
        <v>14</v>
      </c>
      <c r="C76" s="80">
        <f>Eskom!C209</f>
        <v>919087.77</v>
      </c>
      <c r="D76" s="80">
        <f>Eskom!D209</f>
        <v>0</v>
      </c>
      <c r="E76" s="80">
        <f>Eskom!E209</f>
        <v>907244.52</v>
      </c>
      <c r="F76" s="80">
        <f>Eskom!F209</f>
        <v>872926.42</v>
      </c>
      <c r="G76" s="80">
        <f>Eskom!G209</f>
        <v>0</v>
      </c>
      <c r="H76" s="80">
        <f>Eskom!H209</f>
        <v>0</v>
      </c>
      <c r="I76" s="80">
        <f>Eskom!I209</f>
        <v>0</v>
      </c>
      <c r="J76" s="271"/>
      <c r="K76" s="271"/>
      <c r="L76" s="271"/>
      <c r="M76" s="271"/>
      <c r="N76" s="271"/>
      <c r="O76" s="271"/>
      <c r="P76" s="271"/>
      <c r="Q76" s="271"/>
      <c r="R76" s="271"/>
      <c r="S76" s="271"/>
      <c r="T76" s="271"/>
      <c r="U76" s="271"/>
    </row>
    <row r="77" spans="1:21" s="126" customFormat="1" x14ac:dyDescent="0.2">
      <c r="A77" s="618"/>
      <c r="B77" s="241" t="s">
        <v>15</v>
      </c>
      <c r="C77" s="240">
        <f>Eskom!C210</f>
        <v>623696.92000000004</v>
      </c>
      <c r="D77" s="240">
        <f>Eskom!D210</f>
        <v>0</v>
      </c>
      <c r="E77" s="240">
        <f>Eskom!E210</f>
        <v>682728.05</v>
      </c>
      <c r="F77" s="240">
        <f>Eskom!F210</f>
        <v>583351.64</v>
      </c>
      <c r="G77" s="240">
        <f>Eskom!G210</f>
        <v>0</v>
      </c>
      <c r="H77" s="240">
        <f>Eskom!H210</f>
        <v>0</v>
      </c>
      <c r="I77" s="240">
        <f>Eskom!I210</f>
        <v>0</v>
      </c>
      <c r="J77" s="251"/>
      <c r="K77" s="251"/>
      <c r="L77" s="251"/>
      <c r="M77" s="251"/>
      <c r="N77" s="251"/>
      <c r="O77" s="251"/>
      <c r="P77" s="251"/>
      <c r="Q77" s="251"/>
      <c r="R77" s="251"/>
      <c r="S77" s="251"/>
      <c r="T77" s="251"/>
      <c r="U77" s="251"/>
    </row>
    <row r="78" spans="1:21" s="243" customFormat="1" ht="12.75" customHeight="1" x14ac:dyDescent="0.2">
      <c r="A78" s="618"/>
      <c r="B78" s="242" t="s">
        <v>16</v>
      </c>
      <c r="C78" s="239">
        <f>Eskom!C211</f>
        <v>241694.15</v>
      </c>
      <c r="D78" s="239">
        <f>Eskom!D211</f>
        <v>0</v>
      </c>
      <c r="E78" s="239">
        <f>Eskom!E211</f>
        <v>273642.78999999998</v>
      </c>
      <c r="F78" s="239">
        <f>Eskom!F211</f>
        <v>232713.4</v>
      </c>
      <c r="G78" s="239">
        <f>Eskom!G211</f>
        <v>0</v>
      </c>
      <c r="H78" s="239">
        <f>Eskom!H211</f>
        <v>0</v>
      </c>
      <c r="I78" s="239">
        <f>Eskom!I211</f>
        <v>0</v>
      </c>
      <c r="J78" s="269"/>
      <c r="K78" s="269"/>
      <c r="L78" s="269"/>
      <c r="M78" s="269"/>
      <c r="N78" s="269"/>
      <c r="O78" s="269"/>
      <c r="P78" s="269"/>
      <c r="Q78" s="269"/>
      <c r="R78" s="269"/>
      <c r="S78" s="269"/>
      <c r="T78" s="269"/>
      <c r="U78" s="269"/>
    </row>
    <row r="79" spans="1:21" s="114" customFormat="1" x14ac:dyDescent="0.2">
      <c r="A79" s="618"/>
      <c r="B79" s="112" t="s">
        <v>17</v>
      </c>
      <c r="C79" s="113">
        <f>Eskom!C212</f>
        <v>1784478.84</v>
      </c>
      <c r="D79" s="113">
        <f>Eskom!D212</f>
        <v>0</v>
      </c>
      <c r="E79" s="113">
        <f>Eskom!E212</f>
        <v>1863615.36</v>
      </c>
      <c r="F79" s="113">
        <f>Eskom!F212</f>
        <v>1688991.46</v>
      </c>
      <c r="G79" s="113">
        <f>Eskom!G212</f>
        <v>0</v>
      </c>
      <c r="H79" s="113">
        <f>Eskom!H212</f>
        <v>0</v>
      </c>
      <c r="I79" s="113">
        <f>Eskom!I212</f>
        <v>0</v>
      </c>
      <c r="J79" s="270"/>
      <c r="K79" s="270"/>
      <c r="L79" s="270"/>
      <c r="M79" s="270"/>
      <c r="N79" s="270"/>
      <c r="O79" s="270"/>
      <c r="P79" s="270"/>
      <c r="Q79" s="270"/>
      <c r="R79" s="270"/>
      <c r="S79" s="270"/>
      <c r="T79" s="270"/>
      <c r="U79" s="270"/>
    </row>
    <row r="80" spans="1:21" s="83" customFormat="1" x14ac:dyDescent="0.2">
      <c r="A80" s="618"/>
      <c r="B80" s="81" t="s">
        <v>12</v>
      </c>
      <c r="C80" s="82">
        <f>Eskom!C213</f>
        <v>5290.63</v>
      </c>
      <c r="D80" s="82">
        <f>Eskom!D213</f>
        <v>0</v>
      </c>
      <c r="E80" s="82">
        <f>Eskom!E213</f>
        <v>5195.45</v>
      </c>
      <c r="F80" s="82">
        <f>Eskom!F213</f>
        <v>5160.5200000000004</v>
      </c>
      <c r="G80" s="82">
        <f>Eskom!G213</f>
        <v>0</v>
      </c>
      <c r="H80" s="82">
        <f>Eskom!H213</f>
        <v>0</v>
      </c>
      <c r="I80" s="82">
        <f>Eskom!I213</f>
        <v>0</v>
      </c>
      <c r="J80" s="271"/>
      <c r="K80" s="271"/>
      <c r="L80" s="271"/>
      <c r="M80" s="271"/>
      <c r="N80" s="271"/>
      <c r="O80" s="271"/>
      <c r="P80" s="271"/>
      <c r="Q80" s="271"/>
      <c r="R80" s="271"/>
      <c r="S80" s="271"/>
      <c r="T80" s="271"/>
      <c r="U80" s="271"/>
    </row>
    <row r="81" spans="1:23" s="245" customFormat="1" x14ac:dyDescent="0.2">
      <c r="A81" s="618"/>
      <c r="B81" s="244" t="s">
        <v>6</v>
      </c>
      <c r="C81" s="95">
        <f>Eskom!C214</f>
        <v>4640.96</v>
      </c>
      <c r="D81" s="95">
        <f>Eskom!D214</f>
        <v>0</v>
      </c>
      <c r="E81" s="95">
        <f>Eskom!E214</f>
        <v>4720.32</v>
      </c>
      <c r="F81" s="95">
        <f>Eskom!F214</f>
        <v>5102.16</v>
      </c>
      <c r="G81" s="95">
        <f>Eskom!G214</f>
        <v>0</v>
      </c>
      <c r="H81" s="95">
        <f>Eskom!H214</f>
        <v>0</v>
      </c>
      <c r="I81" s="95">
        <f>Eskom!I214</f>
        <v>0</v>
      </c>
      <c r="J81" s="251"/>
      <c r="K81" s="251"/>
      <c r="L81" s="251"/>
      <c r="M81" s="251"/>
      <c r="N81" s="251"/>
      <c r="O81" s="251"/>
      <c r="P81" s="251"/>
      <c r="Q81" s="251"/>
      <c r="R81" s="251"/>
      <c r="S81" s="251"/>
      <c r="T81" s="251"/>
      <c r="U81" s="251"/>
    </row>
    <row r="82" spans="1:23" s="245" customFormat="1" x14ac:dyDescent="0.2">
      <c r="A82" s="618"/>
      <c r="B82" s="244" t="s">
        <v>13</v>
      </c>
      <c r="C82" s="95">
        <f>Eskom!C215</f>
        <v>4524.07</v>
      </c>
      <c r="D82" s="95">
        <f>Eskom!D215</f>
        <v>0</v>
      </c>
      <c r="E82" s="95">
        <f>Eskom!E215</f>
        <v>4685.9799999999996</v>
      </c>
      <c r="F82" s="95">
        <f>Eskom!F215</f>
        <v>4940.8100000000004</v>
      </c>
      <c r="G82" s="95">
        <f>Eskom!G215</f>
        <v>0</v>
      </c>
      <c r="H82" s="95">
        <f>Eskom!H215</f>
        <v>0</v>
      </c>
      <c r="I82" s="95">
        <f>Eskom!I215</f>
        <v>0</v>
      </c>
      <c r="J82" s="251"/>
      <c r="K82" s="251"/>
      <c r="L82" s="251"/>
      <c r="M82" s="251"/>
      <c r="N82" s="251"/>
      <c r="O82" s="251"/>
      <c r="P82" s="251"/>
      <c r="Q82" s="251"/>
      <c r="R82" s="251"/>
      <c r="S82" s="251"/>
      <c r="T82" s="251"/>
      <c r="U82" s="251"/>
    </row>
    <row r="83" spans="1:23" s="87" customFormat="1" ht="13.5" thickBot="1" x14ac:dyDescent="0.25">
      <c r="A83" s="618"/>
      <c r="B83" s="99" t="s">
        <v>18</v>
      </c>
      <c r="C83" s="104">
        <f>Eskom!C216</f>
        <v>5290.63</v>
      </c>
      <c r="D83" s="104">
        <f>Eskom!D216</f>
        <v>0</v>
      </c>
      <c r="E83" s="104">
        <f>Eskom!E216</f>
        <v>5195.45</v>
      </c>
      <c r="F83" s="104">
        <f>Eskom!F216</f>
        <v>5160.5200000000004</v>
      </c>
      <c r="G83" s="104">
        <f>Eskom!G216</f>
        <v>0</v>
      </c>
      <c r="H83" s="104">
        <f>Eskom!H216</f>
        <v>0</v>
      </c>
      <c r="I83" s="104">
        <f>Eskom!I216</f>
        <v>0</v>
      </c>
      <c r="J83" s="300"/>
      <c r="K83" s="300"/>
      <c r="L83" s="300"/>
      <c r="M83" s="300"/>
      <c r="N83" s="300"/>
      <c r="O83" s="300"/>
      <c r="P83" s="300"/>
      <c r="Q83" s="300"/>
      <c r="R83" s="300"/>
      <c r="S83" s="300"/>
      <c r="T83" s="300"/>
      <c r="U83" s="300"/>
      <c r="V83" s="101"/>
      <c r="W83" s="101"/>
    </row>
    <row r="84" spans="1:23" s="90" customFormat="1" x14ac:dyDescent="0.2">
      <c r="A84" s="618"/>
      <c r="B84" s="88" t="s">
        <v>19</v>
      </c>
      <c r="C84" s="96">
        <f>Eskom!C217</f>
        <v>903999.44</v>
      </c>
      <c r="D84" s="96">
        <f>Eskom!D217</f>
        <v>0</v>
      </c>
      <c r="E84" s="96">
        <f>Eskom!E217</f>
        <v>830177.6</v>
      </c>
      <c r="F84" s="96">
        <f>Eskom!F217</f>
        <v>783090.48</v>
      </c>
      <c r="G84" s="96">
        <f>Eskom!G217</f>
        <v>0</v>
      </c>
      <c r="H84" s="96">
        <f>Eskom!H217</f>
        <v>0</v>
      </c>
      <c r="I84" s="96">
        <f>Eskom!I217</f>
        <v>0</v>
      </c>
      <c r="J84" s="271"/>
      <c r="K84" s="271"/>
      <c r="L84" s="271"/>
      <c r="M84" s="271"/>
      <c r="N84" s="271"/>
      <c r="O84" s="271"/>
      <c r="P84" s="271"/>
      <c r="Q84" s="271"/>
      <c r="R84" s="271"/>
      <c r="S84" s="271"/>
      <c r="T84" s="271"/>
      <c r="U84" s="271"/>
    </row>
    <row r="85" spans="1:23" s="29" customFormat="1" x14ac:dyDescent="0.2">
      <c r="A85" s="618"/>
      <c r="B85" s="246" t="s">
        <v>20</v>
      </c>
      <c r="C85" s="92">
        <f>Eskom!C218</f>
        <v>548311.19999999995</v>
      </c>
      <c r="D85" s="92">
        <f>Eskom!D218</f>
        <v>0</v>
      </c>
      <c r="E85" s="92">
        <f>Eskom!E218</f>
        <v>546749.68999999994</v>
      </c>
      <c r="F85" s="92">
        <f>Eskom!F218</f>
        <v>469656.68</v>
      </c>
      <c r="G85" s="92">
        <f>Eskom!G218</f>
        <v>0</v>
      </c>
      <c r="H85" s="92">
        <f>Eskom!H218</f>
        <v>0</v>
      </c>
      <c r="I85" s="92">
        <f>Eskom!I218</f>
        <v>0</v>
      </c>
      <c r="J85" s="251"/>
      <c r="K85" s="251"/>
      <c r="L85" s="251"/>
      <c r="M85" s="251"/>
      <c r="N85" s="251"/>
      <c r="O85" s="251"/>
      <c r="P85" s="251"/>
      <c r="Q85" s="251"/>
      <c r="R85" s="251"/>
      <c r="S85" s="251"/>
      <c r="T85" s="251"/>
      <c r="U85" s="251"/>
    </row>
    <row r="86" spans="1:23" s="198" customFormat="1" x14ac:dyDescent="0.2">
      <c r="A86" s="618"/>
      <c r="B86" s="85" t="s">
        <v>21</v>
      </c>
      <c r="C86" s="86">
        <f>Eskom!C219</f>
        <v>214214.34</v>
      </c>
      <c r="D86" s="86">
        <f>Eskom!D219</f>
        <v>0</v>
      </c>
      <c r="E86" s="86">
        <f>Eskom!E219</f>
        <v>226035.45</v>
      </c>
      <c r="F86" s="86">
        <f>Eskom!F219</f>
        <v>181540.37</v>
      </c>
      <c r="G86" s="86">
        <f>Eskom!G219</f>
        <v>0</v>
      </c>
      <c r="H86" s="86">
        <f>Eskom!H219</f>
        <v>0</v>
      </c>
      <c r="I86" s="86">
        <f>Eskom!I219</f>
        <v>0</v>
      </c>
      <c r="J86" s="269"/>
      <c r="K86" s="269"/>
      <c r="L86" s="269"/>
      <c r="M86" s="269"/>
      <c r="N86" s="269"/>
      <c r="O86" s="269"/>
      <c r="P86" s="269"/>
      <c r="Q86" s="269"/>
      <c r="R86" s="269"/>
      <c r="S86" s="269"/>
      <c r="T86" s="269"/>
      <c r="U86" s="269"/>
    </row>
    <row r="87" spans="1:23" s="188" customFormat="1" ht="13.5" thickBot="1" x14ac:dyDescent="0.25">
      <c r="A87" s="618"/>
      <c r="B87" s="186" t="s">
        <v>28</v>
      </c>
      <c r="C87" s="187">
        <f>Eskom!C220</f>
        <v>0</v>
      </c>
      <c r="D87" s="187">
        <f>Eskom!D220</f>
        <v>0</v>
      </c>
      <c r="E87" s="187">
        <f>Eskom!E220</f>
        <v>0</v>
      </c>
      <c r="F87" s="187">
        <f>Eskom!F220</f>
        <v>0</v>
      </c>
      <c r="G87" s="187">
        <f>Eskom!G220</f>
        <v>0</v>
      </c>
      <c r="H87" s="187">
        <f>Eskom!H220</f>
        <v>0</v>
      </c>
      <c r="I87" s="187">
        <f>Eskom!I220</f>
        <v>0</v>
      </c>
      <c r="J87" s="273"/>
      <c r="K87" s="273"/>
      <c r="L87" s="273"/>
      <c r="M87" s="273"/>
      <c r="N87" s="273"/>
      <c r="O87" s="273"/>
      <c r="P87" s="273"/>
      <c r="Q87" s="273"/>
      <c r="R87" s="273"/>
      <c r="S87" s="273"/>
      <c r="T87" s="273"/>
      <c r="U87" s="273"/>
    </row>
    <row r="88" spans="1:23" x14ac:dyDescent="0.2">
      <c r="A88" s="618"/>
      <c r="B88" s="306" t="s">
        <v>107</v>
      </c>
      <c r="C88" s="309">
        <f t="shared" ref="C88:F89" si="25">C84-C76*TAN(ACOS(0.96))</f>
        <v>635932.17374999984</v>
      </c>
      <c r="D88" s="309">
        <f t="shared" si="25"/>
        <v>0</v>
      </c>
      <c r="E88" s="309">
        <f t="shared" si="25"/>
        <v>565564.61499999976</v>
      </c>
      <c r="F88" s="309">
        <f t="shared" si="25"/>
        <v>528486.94083333318</v>
      </c>
      <c r="G88" s="309">
        <f t="shared" ref="G88:I89" si="26">G84-G76*TAN(ACOS(0.96))</f>
        <v>0</v>
      </c>
      <c r="H88" s="309">
        <f t="shared" si="26"/>
        <v>0</v>
      </c>
      <c r="I88" s="309">
        <f t="shared" si="26"/>
        <v>0</v>
      </c>
      <c r="J88"/>
      <c r="K88"/>
      <c r="L88"/>
      <c r="M88"/>
      <c r="N88"/>
      <c r="O88"/>
      <c r="P88"/>
      <c r="Q88"/>
      <c r="R88"/>
      <c r="S88"/>
      <c r="T88"/>
      <c r="U88"/>
    </row>
    <row r="89" spans="1:23" ht="13.5" thickBot="1" x14ac:dyDescent="0.25">
      <c r="A89" s="618"/>
      <c r="B89" s="307" t="s">
        <v>108</v>
      </c>
      <c r="C89" s="310">
        <f t="shared" si="25"/>
        <v>366399.59833333315</v>
      </c>
      <c r="D89" s="310">
        <f t="shared" si="25"/>
        <v>0</v>
      </c>
      <c r="E89" s="310">
        <f t="shared" si="25"/>
        <v>347620.67541666643</v>
      </c>
      <c r="F89" s="310">
        <f t="shared" si="25"/>
        <v>299512.45166666654</v>
      </c>
      <c r="G89" s="310">
        <f t="shared" si="26"/>
        <v>0</v>
      </c>
      <c r="H89" s="310">
        <f t="shared" si="26"/>
        <v>0</v>
      </c>
      <c r="I89" s="310">
        <f t="shared" si="26"/>
        <v>0</v>
      </c>
      <c r="J89"/>
      <c r="K89"/>
      <c r="L89"/>
      <c r="M89"/>
      <c r="N89"/>
      <c r="O89"/>
      <c r="P89"/>
      <c r="Q89"/>
      <c r="R89"/>
      <c r="S89"/>
      <c r="T89"/>
      <c r="U89"/>
    </row>
    <row r="90" spans="1:23" ht="13.5" thickBot="1" x14ac:dyDescent="0.25">
      <c r="A90" s="618"/>
      <c r="B90" s="308" t="s">
        <v>102</v>
      </c>
      <c r="C90" s="312">
        <f t="shared" ref="C90:I90" si="27">SUM(C88:C89)</f>
        <v>1002331.772083333</v>
      </c>
      <c r="D90" s="312">
        <f t="shared" si="27"/>
        <v>0</v>
      </c>
      <c r="E90" s="312">
        <f t="shared" si="27"/>
        <v>913185.29041666619</v>
      </c>
      <c r="F90" s="312">
        <f t="shared" si="27"/>
        <v>827999.39249999973</v>
      </c>
      <c r="G90" s="312">
        <f t="shared" si="27"/>
        <v>0</v>
      </c>
      <c r="H90" s="312">
        <f t="shared" si="27"/>
        <v>0</v>
      </c>
      <c r="I90" s="312">
        <f t="shared" si="27"/>
        <v>0</v>
      </c>
      <c r="J90"/>
      <c r="K90"/>
      <c r="L90"/>
      <c r="M90"/>
      <c r="N90"/>
      <c r="O90"/>
      <c r="P90"/>
      <c r="Q90"/>
      <c r="R90"/>
      <c r="S90"/>
      <c r="T90"/>
      <c r="U90"/>
    </row>
    <row r="91" spans="1:23" ht="16.5" customHeight="1" thickBot="1" x14ac:dyDescent="0.25">
      <c r="A91" s="618"/>
      <c r="B91" s="259" t="s">
        <v>103</v>
      </c>
      <c r="C91" s="258">
        <f t="shared" ref="C91:I91" si="28">IF(C87&gt;0,C87,C90)</f>
        <v>1002331.772083333</v>
      </c>
      <c r="D91" s="258">
        <f t="shared" si="28"/>
        <v>0</v>
      </c>
      <c r="E91" s="258">
        <f t="shared" si="28"/>
        <v>913185.29041666619</v>
      </c>
      <c r="F91" s="258">
        <f t="shared" si="28"/>
        <v>827999.39249999973</v>
      </c>
      <c r="G91" s="258">
        <f t="shared" si="28"/>
        <v>0</v>
      </c>
      <c r="H91" s="258">
        <f t="shared" si="28"/>
        <v>0</v>
      </c>
      <c r="I91" s="258">
        <f t="shared" si="28"/>
        <v>0</v>
      </c>
      <c r="J91"/>
      <c r="K91"/>
      <c r="L91"/>
      <c r="M91"/>
      <c r="N91"/>
      <c r="O91"/>
      <c r="P91"/>
      <c r="Q91"/>
      <c r="R91"/>
      <c r="S91"/>
      <c r="T91"/>
      <c r="U91"/>
    </row>
    <row r="92" spans="1:23" s="5" customFormat="1" hidden="1" x14ac:dyDescent="0.2">
      <c r="A92" s="618"/>
      <c r="B92" s="144" t="s">
        <v>22</v>
      </c>
      <c r="C92" s="93"/>
      <c r="D92" s="93"/>
      <c r="E92" s="27">
        <v>68</v>
      </c>
      <c r="F92" s="27">
        <v>65</v>
      </c>
      <c r="G92" s="27">
        <v>66</v>
      </c>
      <c r="H92" s="93">
        <v>65</v>
      </c>
      <c r="I92" s="93">
        <v>65</v>
      </c>
      <c r="J92" s="275"/>
      <c r="K92" s="275"/>
      <c r="L92" s="275"/>
      <c r="M92" s="275"/>
      <c r="N92" s="275"/>
      <c r="O92" s="275"/>
      <c r="P92" s="275"/>
      <c r="Q92" s="275"/>
      <c r="R92" s="275"/>
      <c r="S92" s="275"/>
      <c r="T92" s="275"/>
      <c r="U92" s="275"/>
    </row>
    <row r="93" spans="1:23" s="5" customFormat="1" hidden="1" x14ac:dyDescent="0.2">
      <c r="A93" s="618"/>
      <c r="B93" s="145" t="s">
        <v>73</v>
      </c>
      <c r="C93" s="30"/>
      <c r="D93" s="30"/>
      <c r="E93" s="174">
        <v>31</v>
      </c>
      <c r="F93" s="174">
        <v>30</v>
      </c>
      <c r="G93" s="174">
        <v>31</v>
      </c>
      <c r="H93" s="93">
        <v>30</v>
      </c>
      <c r="I93" s="93">
        <v>31</v>
      </c>
      <c r="J93" s="275"/>
      <c r="K93" s="275"/>
      <c r="L93" s="275"/>
      <c r="M93" s="275"/>
      <c r="N93" s="275"/>
      <c r="O93" s="275"/>
      <c r="P93" s="275"/>
      <c r="Q93" s="275"/>
      <c r="R93" s="275"/>
      <c r="S93" s="275"/>
      <c r="T93" s="275"/>
      <c r="U93" s="275"/>
    </row>
    <row r="94" spans="1:23" s="173" customFormat="1" ht="4.5" hidden="1" customHeight="1" x14ac:dyDescent="0.2">
      <c r="A94" s="618"/>
      <c r="B94" s="171"/>
      <c r="C94" s="172"/>
      <c r="D94" s="172"/>
      <c r="E94" s="172"/>
      <c r="F94" s="172"/>
      <c r="G94" s="172"/>
      <c r="J94" s="275"/>
      <c r="K94" s="275"/>
      <c r="L94" s="275"/>
      <c r="M94" s="275"/>
      <c r="N94" s="275"/>
      <c r="O94" s="275"/>
      <c r="P94" s="275"/>
      <c r="Q94" s="275"/>
      <c r="R94" s="275"/>
      <c r="S94" s="275"/>
      <c r="T94" s="275"/>
      <c r="U94" s="275"/>
    </row>
    <row r="95" spans="1:23" s="177" customFormat="1" hidden="1" x14ac:dyDescent="0.2">
      <c r="A95" s="618"/>
      <c r="B95" s="175" t="s">
        <v>74</v>
      </c>
      <c r="C95" s="176"/>
      <c r="D95" s="176"/>
      <c r="E95" s="176">
        <v>42.37</v>
      </c>
      <c r="F95" s="176">
        <v>52.33</v>
      </c>
      <c r="G95" s="176">
        <v>52.33</v>
      </c>
      <c r="H95" s="176">
        <v>52.33</v>
      </c>
      <c r="I95" s="176">
        <v>52.33</v>
      </c>
      <c r="J95" s="276">
        <v>52.33</v>
      </c>
      <c r="K95" s="276">
        <v>52.33</v>
      </c>
      <c r="L95" s="277"/>
      <c r="M95" s="277"/>
      <c r="N95" s="277"/>
      <c r="O95" s="277"/>
      <c r="P95" s="277"/>
      <c r="Q95" s="277"/>
      <c r="R95" s="277"/>
      <c r="S95" s="277"/>
      <c r="T95" s="277"/>
      <c r="U95" s="277"/>
    </row>
    <row r="96" spans="1:23" s="185" customFormat="1" hidden="1" x14ac:dyDescent="0.2">
      <c r="A96" s="618"/>
      <c r="B96" s="184" t="s">
        <v>75</v>
      </c>
      <c r="C96" s="4">
        <v>1313.47</v>
      </c>
      <c r="D96" s="4">
        <v>1186</v>
      </c>
      <c r="E96" s="4">
        <f t="shared" ref="E96:K96" si="29">E95*E93</f>
        <v>1313.47</v>
      </c>
      <c r="F96" s="4">
        <f t="shared" si="29"/>
        <v>1569.8999999999999</v>
      </c>
      <c r="G96" s="4">
        <f t="shared" si="29"/>
        <v>1622.23</v>
      </c>
      <c r="H96" s="4">
        <f t="shared" si="29"/>
        <v>1569.8999999999999</v>
      </c>
      <c r="I96" s="4">
        <f t="shared" si="29"/>
        <v>1622.23</v>
      </c>
      <c r="J96" s="278">
        <f t="shared" si="29"/>
        <v>0</v>
      </c>
      <c r="K96" s="278">
        <f t="shared" si="29"/>
        <v>0</v>
      </c>
      <c r="L96" s="118"/>
      <c r="M96" s="118"/>
      <c r="N96" s="118"/>
      <c r="O96" s="118"/>
      <c r="P96" s="118"/>
      <c r="Q96" s="118"/>
      <c r="R96" s="118"/>
      <c r="S96" s="118"/>
      <c r="T96" s="118"/>
      <c r="U96" s="118"/>
    </row>
    <row r="97" spans="1:21" s="31" customFormat="1" hidden="1" x14ac:dyDescent="0.2">
      <c r="A97" s="618"/>
      <c r="B97" s="123" t="s">
        <v>24</v>
      </c>
      <c r="C97" s="183">
        <v>2.71</v>
      </c>
      <c r="D97" s="183">
        <v>2.71</v>
      </c>
      <c r="E97" s="183">
        <v>2.71</v>
      </c>
      <c r="F97" s="183">
        <v>3.35</v>
      </c>
      <c r="G97" s="183">
        <v>3.35</v>
      </c>
      <c r="H97" s="183">
        <v>3.35</v>
      </c>
      <c r="I97" s="183">
        <v>3.35</v>
      </c>
      <c r="J97" s="183">
        <v>3.35</v>
      </c>
      <c r="K97" s="183">
        <v>3.35</v>
      </c>
    </row>
    <row r="98" spans="1:21" s="180" customFormat="1" hidden="1" x14ac:dyDescent="0.2">
      <c r="A98" s="618"/>
      <c r="B98" s="178" t="s">
        <v>25</v>
      </c>
      <c r="C98" s="179">
        <v>98756.14</v>
      </c>
      <c r="D98" s="179">
        <v>98756.14</v>
      </c>
      <c r="E98" s="179">
        <f t="shared" ref="E98:K98" si="30">E75*E97</f>
        <v>21680</v>
      </c>
      <c r="F98" s="179">
        <f t="shared" si="30"/>
        <v>26800</v>
      </c>
      <c r="G98" s="179">
        <f t="shared" si="30"/>
        <v>0</v>
      </c>
      <c r="H98" s="179">
        <f t="shared" si="30"/>
        <v>0</v>
      </c>
      <c r="I98" s="179">
        <f t="shared" si="30"/>
        <v>0</v>
      </c>
      <c r="J98" s="279">
        <f t="shared" si="30"/>
        <v>0</v>
      </c>
      <c r="K98" s="279">
        <f t="shared" si="30"/>
        <v>0</v>
      </c>
      <c r="L98" s="280"/>
      <c r="M98" s="280"/>
      <c r="N98" s="280"/>
      <c r="O98" s="280"/>
      <c r="P98" s="280"/>
      <c r="Q98" s="280"/>
      <c r="R98" s="280"/>
      <c r="S98" s="280"/>
      <c r="T98" s="280"/>
      <c r="U98" s="280"/>
    </row>
    <row r="99" spans="1:21" s="31" customFormat="1" hidden="1" x14ac:dyDescent="0.2">
      <c r="A99" s="618"/>
      <c r="B99" s="23" t="s">
        <v>7</v>
      </c>
      <c r="C99" s="3">
        <v>5.44</v>
      </c>
      <c r="D99" s="3">
        <v>5.44</v>
      </c>
      <c r="E99" s="3">
        <v>5.44</v>
      </c>
      <c r="F99" s="3">
        <v>6.72</v>
      </c>
      <c r="G99" s="3">
        <v>6.72</v>
      </c>
      <c r="H99" s="3">
        <v>6.72</v>
      </c>
      <c r="I99" s="3">
        <v>6.72</v>
      </c>
      <c r="J99" s="3">
        <v>6.72</v>
      </c>
      <c r="K99" s="3">
        <v>6.72</v>
      </c>
    </row>
    <row r="100" spans="1:21" s="180" customFormat="1" hidden="1" x14ac:dyDescent="0.2">
      <c r="A100" s="618"/>
      <c r="B100" s="178" t="s">
        <v>10</v>
      </c>
      <c r="C100" s="181">
        <v>198241.11</v>
      </c>
      <c r="D100" s="181">
        <f t="shared" ref="D100:K100" si="31">D99*D75</f>
        <v>43520</v>
      </c>
      <c r="E100" s="181">
        <f t="shared" si="31"/>
        <v>43520</v>
      </c>
      <c r="F100" s="181">
        <f t="shared" si="31"/>
        <v>53760</v>
      </c>
      <c r="G100" s="181">
        <f t="shared" si="31"/>
        <v>0</v>
      </c>
      <c r="H100" s="181">
        <f t="shared" si="31"/>
        <v>0</v>
      </c>
      <c r="I100" s="181">
        <f t="shared" si="31"/>
        <v>0</v>
      </c>
      <c r="J100" s="301">
        <f t="shared" si="31"/>
        <v>0</v>
      </c>
      <c r="K100" s="301">
        <f t="shared" si="31"/>
        <v>0</v>
      </c>
      <c r="L100" s="280"/>
      <c r="M100" s="280"/>
      <c r="N100" s="280"/>
      <c r="O100" s="280"/>
      <c r="P100" s="280"/>
      <c r="Q100" s="280"/>
      <c r="R100" s="280"/>
      <c r="S100" s="280"/>
      <c r="T100" s="280"/>
      <c r="U100" s="280"/>
    </row>
    <row r="101" spans="1:21" s="31" customFormat="1" hidden="1" x14ac:dyDescent="0.2">
      <c r="A101" s="618"/>
      <c r="B101" s="23" t="s">
        <v>8</v>
      </c>
      <c r="C101" s="3">
        <v>10.31</v>
      </c>
      <c r="D101" s="3">
        <v>10.31</v>
      </c>
      <c r="E101" s="3">
        <v>10.31</v>
      </c>
      <c r="F101" s="3">
        <v>12.73</v>
      </c>
      <c r="G101" s="3">
        <v>12.73</v>
      </c>
      <c r="H101" s="3">
        <v>12.73</v>
      </c>
      <c r="I101" s="3">
        <v>12.73</v>
      </c>
      <c r="J101" s="3">
        <v>12.73</v>
      </c>
      <c r="K101" s="3">
        <v>12.73</v>
      </c>
    </row>
    <row r="102" spans="1:21" s="211" customFormat="1" ht="13.5" hidden="1" thickBot="1" x14ac:dyDescent="0.25">
      <c r="A102" s="618"/>
      <c r="B102" s="209" t="s">
        <v>2</v>
      </c>
      <c r="C102" s="210">
        <f t="shared" ref="C102:K102" si="32">C101*MAX(C81:C82)</f>
        <v>47848.297600000005</v>
      </c>
      <c r="D102" s="210">
        <f t="shared" si="32"/>
        <v>0</v>
      </c>
      <c r="E102" s="210">
        <f t="shared" si="32"/>
        <v>48666.499199999998</v>
      </c>
      <c r="F102" s="210">
        <f t="shared" si="32"/>
        <v>64950.496800000001</v>
      </c>
      <c r="G102" s="210">
        <f t="shared" si="32"/>
        <v>0</v>
      </c>
      <c r="H102" s="210">
        <f t="shared" si="32"/>
        <v>0</v>
      </c>
      <c r="I102" s="210">
        <f t="shared" si="32"/>
        <v>0</v>
      </c>
      <c r="J102" s="302">
        <f t="shared" si="32"/>
        <v>0</v>
      </c>
      <c r="K102" s="302">
        <f t="shared" si="32"/>
        <v>0</v>
      </c>
      <c r="L102" s="282"/>
      <c r="M102" s="282"/>
      <c r="N102" s="282"/>
      <c r="O102" s="282"/>
      <c r="P102" s="282"/>
      <c r="Q102" s="282"/>
      <c r="R102" s="282"/>
      <c r="S102" s="282"/>
      <c r="T102" s="282"/>
      <c r="U102" s="282"/>
    </row>
    <row r="103" spans="1:21" s="31" customFormat="1" hidden="1" x14ac:dyDescent="0.2">
      <c r="A103" s="618"/>
      <c r="B103" s="123" t="s">
        <v>29</v>
      </c>
      <c r="C103" s="115"/>
      <c r="D103" s="115"/>
      <c r="E103" s="115"/>
      <c r="F103" s="115"/>
      <c r="G103" s="115"/>
      <c r="H103" s="66"/>
      <c r="I103" s="66"/>
      <c r="J103" s="66"/>
      <c r="K103" s="115">
        <f>K240</f>
        <v>0</v>
      </c>
    </row>
    <row r="104" spans="1:21" s="34" customFormat="1" hidden="1" x14ac:dyDescent="0.2">
      <c r="A104" s="618"/>
      <c r="B104" s="25" t="s">
        <v>60</v>
      </c>
      <c r="C104" s="14">
        <f>C103*C76</f>
        <v>0</v>
      </c>
      <c r="D104" s="14">
        <f>D103*D76</f>
        <v>0</v>
      </c>
      <c r="E104" s="14">
        <f>E103*E76</f>
        <v>0</v>
      </c>
      <c r="F104" s="14">
        <f>F103*F76</f>
        <v>0</v>
      </c>
      <c r="G104" s="14">
        <f>G103*G76</f>
        <v>0</v>
      </c>
      <c r="H104" s="119"/>
      <c r="I104" s="119"/>
      <c r="J104" s="119"/>
      <c r="K104" s="278">
        <f>K103*K76</f>
        <v>0</v>
      </c>
      <c r="L104" s="31"/>
      <c r="M104" s="31"/>
      <c r="N104" s="31"/>
      <c r="O104" s="31"/>
      <c r="P104" s="31"/>
      <c r="Q104" s="31"/>
      <c r="R104" s="31"/>
      <c r="S104" s="31"/>
      <c r="T104" s="31"/>
      <c r="U104" s="31"/>
    </row>
    <row r="105" spans="1:21" s="31" customFormat="1" x14ac:dyDescent="0.2">
      <c r="A105" s="618"/>
      <c r="B105" s="23" t="s">
        <v>30</v>
      </c>
      <c r="C105" s="115">
        <v>0.19769999999999999</v>
      </c>
      <c r="D105" s="115">
        <v>0.19769999999999999</v>
      </c>
      <c r="E105" s="115">
        <v>0.19769999999999999</v>
      </c>
      <c r="F105" s="115">
        <v>0.19769999999999999</v>
      </c>
      <c r="G105" s="115">
        <v>0.19769999999999999</v>
      </c>
      <c r="H105" s="115">
        <v>0.19769999999999999</v>
      </c>
      <c r="I105" s="115">
        <v>0.19769999999999999</v>
      </c>
      <c r="J105" s="115">
        <v>0.19769999999999999</v>
      </c>
      <c r="K105" s="117"/>
    </row>
    <row r="106" spans="1:21" s="35" customFormat="1" x14ac:dyDescent="0.2">
      <c r="A106" s="618"/>
      <c r="B106" s="24" t="s">
        <v>61</v>
      </c>
      <c r="C106" s="33">
        <f t="shared" ref="C106:J106" si="33">C105*C76</f>
        <v>181703.65212899999</v>
      </c>
      <c r="D106" s="33">
        <f t="shared" si="33"/>
        <v>0</v>
      </c>
      <c r="E106" s="33">
        <f t="shared" si="33"/>
        <v>179362.24160399998</v>
      </c>
      <c r="F106" s="33">
        <f t="shared" si="33"/>
        <v>172577.55323399999</v>
      </c>
      <c r="G106" s="33">
        <f t="shared" si="33"/>
        <v>0</v>
      </c>
      <c r="H106" s="33">
        <f t="shared" si="33"/>
        <v>0</v>
      </c>
      <c r="I106" s="33">
        <f t="shared" si="33"/>
        <v>0</v>
      </c>
      <c r="J106" s="283">
        <f t="shared" si="33"/>
        <v>0</v>
      </c>
      <c r="K106" s="118"/>
      <c r="L106" s="31"/>
      <c r="M106" s="31"/>
      <c r="N106" s="31"/>
      <c r="O106" s="31"/>
      <c r="P106" s="31"/>
      <c r="Q106" s="31"/>
      <c r="R106" s="31"/>
      <c r="S106" s="31"/>
      <c r="T106" s="31"/>
      <c r="U106" s="31"/>
    </row>
    <row r="107" spans="1:21" s="31" customFormat="1" hidden="1" x14ac:dyDescent="0.2">
      <c r="A107" s="618"/>
      <c r="B107" s="23" t="s">
        <v>31</v>
      </c>
      <c r="C107" s="115"/>
      <c r="D107" s="115"/>
      <c r="E107" s="115"/>
      <c r="F107" s="115"/>
      <c r="G107" s="115"/>
      <c r="H107" s="120"/>
      <c r="I107" s="120"/>
      <c r="J107" s="120"/>
      <c r="K107" s="115">
        <f>K244</f>
        <v>0</v>
      </c>
    </row>
    <row r="108" spans="1:21" s="34" customFormat="1" hidden="1" x14ac:dyDescent="0.2">
      <c r="A108" s="618"/>
      <c r="B108" s="25" t="s">
        <v>62</v>
      </c>
      <c r="C108" s="14">
        <f>C107*C78</f>
        <v>0</v>
      </c>
      <c r="D108" s="14">
        <f>D107*D78</f>
        <v>0</v>
      </c>
      <c r="E108" s="14">
        <f>E107*E78</f>
        <v>0</v>
      </c>
      <c r="F108" s="14">
        <f>F107*F78</f>
        <v>0</v>
      </c>
      <c r="G108" s="14">
        <f>G107*G78</f>
        <v>0</v>
      </c>
      <c r="H108" s="119"/>
      <c r="I108" s="119"/>
      <c r="J108" s="119"/>
      <c r="K108" s="278">
        <f>K107*K78</f>
        <v>0</v>
      </c>
      <c r="L108" s="31"/>
      <c r="M108" s="31"/>
      <c r="N108" s="31"/>
      <c r="O108" s="31"/>
      <c r="P108" s="31"/>
      <c r="Q108" s="31"/>
      <c r="R108" s="31"/>
      <c r="S108" s="31"/>
      <c r="T108" s="31"/>
      <c r="U108" s="31"/>
    </row>
    <row r="109" spans="1:21" s="31" customFormat="1" x14ac:dyDescent="0.2">
      <c r="A109" s="618"/>
      <c r="B109" s="23" t="s">
        <v>32</v>
      </c>
      <c r="C109" s="1">
        <v>1.4238</v>
      </c>
      <c r="D109" s="1">
        <v>1.4238</v>
      </c>
      <c r="E109" s="1">
        <v>1.4238</v>
      </c>
      <c r="F109" s="1">
        <v>1.4238</v>
      </c>
      <c r="G109" s="1">
        <v>1.4238</v>
      </c>
      <c r="H109" s="1">
        <v>1.4238</v>
      </c>
      <c r="I109" s="1">
        <v>1.4238</v>
      </c>
      <c r="J109" s="1">
        <v>1.4238</v>
      </c>
      <c r="K109" s="117"/>
    </row>
    <row r="110" spans="1:21" s="35" customFormat="1" x14ac:dyDescent="0.2">
      <c r="A110" s="618"/>
      <c r="B110" s="24" t="s">
        <v>63</v>
      </c>
      <c r="C110" s="116">
        <f t="shared" ref="C110:J110" si="34">C109*C78</f>
        <v>344124.13076999999</v>
      </c>
      <c r="D110" s="116">
        <f t="shared" si="34"/>
        <v>0</v>
      </c>
      <c r="E110" s="116">
        <f t="shared" si="34"/>
        <v>389612.60440199997</v>
      </c>
      <c r="F110" s="116">
        <f t="shared" si="34"/>
        <v>331337.33892000001</v>
      </c>
      <c r="G110" s="116">
        <f t="shared" si="34"/>
        <v>0</v>
      </c>
      <c r="H110" s="116">
        <f t="shared" si="34"/>
        <v>0</v>
      </c>
      <c r="I110" s="116">
        <f t="shared" si="34"/>
        <v>0</v>
      </c>
      <c r="J110" s="284">
        <f t="shared" si="34"/>
        <v>0</v>
      </c>
      <c r="K110" s="118"/>
      <c r="L110" s="31"/>
      <c r="M110" s="31"/>
      <c r="N110" s="31"/>
      <c r="O110" s="31"/>
      <c r="P110" s="31"/>
      <c r="Q110" s="31"/>
      <c r="R110" s="31"/>
      <c r="S110" s="31"/>
      <c r="T110" s="31"/>
      <c r="U110" s="31"/>
    </row>
    <row r="111" spans="1:21" s="31" customFormat="1" hidden="1" x14ac:dyDescent="0.2">
      <c r="A111" s="618"/>
      <c r="B111" s="23" t="s">
        <v>79</v>
      </c>
      <c r="C111" s="115"/>
      <c r="D111" s="1"/>
      <c r="E111" s="1"/>
      <c r="F111" s="1"/>
      <c r="G111" s="1"/>
      <c r="H111" s="120"/>
      <c r="I111" s="120"/>
      <c r="J111" s="120"/>
      <c r="K111" s="1">
        <f>K248</f>
        <v>0</v>
      </c>
    </row>
    <row r="112" spans="1:21" s="34" customFormat="1" hidden="1" x14ac:dyDescent="0.2">
      <c r="A112" s="618"/>
      <c r="B112" s="25" t="s">
        <v>64</v>
      </c>
      <c r="C112" s="14">
        <f>C111*C77</f>
        <v>0</v>
      </c>
      <c r="D112" s="14">
        <f>D111*D77</f>
        <v>0</v>
      </c>
      <c r="E112" s="14">
        <f>E111*E77</f>
        <v>0</v>
      </c>
      <c r="F112" s="14">
        <f>F111*F77</f>
        <v>0</v>
      </c>
      <c r="G112" s="14">
        <f>G111*G77</f>
        <v>0</v>
      </c>
      <c r="H112" s="121"/>
      <c r="I112" s="121"/>
      <c r="J112" s="121"/>
      <c r="K112" s="278">
        <f>K111*K77</f>
        <v>0</v>
      </c>
      <c r="L112" s="31"/>
      <c r="M112" s="31"/>
      <c r="N112" s="31"/>
      <c r="O112" s="31"/>
      <c r="P112" s="31"/>
      <c r="Q112" s="31"/>
      <c r="R112" s="31"/>
      <c r="S112" s="31"/>
      <c r="T112" s="31"/>
      <c r="U112" s="31"/>
    </row>
    <row r="113" spans="1:23" s="31" customFormat="1" x14ac:dyDescent="0.2">
      <c r="A113" s="618"/>
      <c r="B113" s="53" t="s">
        <v>33</v>
      </c>
      <c r="C113" s="1">
        <v>0.37009999999999998</v>
      </c>
      <c r="D113" s="1">
        <v>0.37009999999999998</v>
      </c>
      <c r="E113" s="1">
        <v>0.37009999999999998</v>
      </c>
      <c r="F113" s="1">
        <v>0.37009999999999998</v>
      </c>
      <c r="G113" s="1">
        <v>0.37009999999999998</v>
      </c>
      <c r="H113" s="1">
        <v>0.37009999999999998</v>
      </c>
      <c r="I113" s="1">
        <v>0.37009999999999998</v>
      </c>
      <c r="J113" s="1">
        <v>0.37009999999999998</v>
      </c>
      <c r="K113" s="117"/>
    </row>
    <row r="114" spans="1:23" s="55" customFormat="1" ht="13.5" thickBot="1" x14ac:dyDescent="0.25">
      <c r="A114" s="618"/>
      <c r="B114" s="56" t="s">
        <v>65</v>
      </c>
      <c r="C114" s="250">
        <f t="shared" ref="C114:J114" si="35">C113*C77</f>
        <v>230830.23009200001</v>
      </c>
      <c r="D114" s="250">
        <f t="shared" si="35"/>
        <v>0</v>
      </c>
      <c r="E114" s="250">
        <f t="shared" si="35"/>
        <v>252677.65130500001</v>
      </c>
      <c r="F114" s="250">
        <f t="shared" si="35"/>
        <v>215898.441964</v>
      </c>
      <c r="G114" s="250">
        <f t="shared" si="35"/>
        <v>0</v>
      </c>
      <c r="H114" s="250">
        <f t="shared" si="35"/>
        <v>0</v>
      </c>
      <c r="I114" s="250">
        <f t="shared" si="35"/>
        <v>0</v>
      </c>
      <c r="J114" s="285">
        <f t="shared" si="35"/>
        <v>0</v>
      </c>
      <c r="K114" s="125"/>
      <c r="L114" s="125"/>
      <c r="M114" s="125"/>
      <c r="N114" s="125"/>
      <c r="O114" s="125"/>
      <c r="P114" s="125"/>
      <c r="Q114" s="125"/>
      <c r="R114" s="125"/>
      <c r="S114" s="125"/>
      <c r="T114" s="125"/>
      <c r="U114" s="125"/>
      <c r="V114" s="124"/>
      <c r="W114" s="124"/>
    </row>
    <row r="115" spans="1:23" s="126" customFormat="1" x14ac:dyDescent="0.2">
      <c r="A115" s="618"/>
      <c r="B115" s="261" t="s">
        <v>104</v>
      </c>
      <c r="C115" s="86">
        <f t="shared" ref="C115:H115" si="36">C91</f>
        <v>1002331.772083333</v>
      </c>
      <c r="D115" s="86">
        <f t="shared" si="36"/>
        <v>0</v>
      </c>
      <c r="E115" s="86">
        <f t="shared" si="36"/>
        <v>913185.29041666619</v>
      </c>
      <c r="F115" s="86">
        <f t="shared" si="36"/>
        <v>827999.39249999973</v>
      </c>
      <c r="G115" s="86">
        <f t="shared" si="36"/>
        <v>0</v>
      </c>
      <c r="H115" s="86">
        <f t="shared" si="36"/>
        <v>0</v>
      </c>
      <c r="I115" s="86">
        <f>I91</f>
        <v>0</v>
      </c>
      <c r="J115" s="262"/>
      <c r="K115" s="251"/>
      <c r="L115" s="251"/>
      <c r="M115" s="251"/>
      <c r="N115" s="251"/>
      <c r="O115" s="251"/>
      <c r="P115" s="251"/>
      <c r="Q115" s="251"/>
      <c r="R115" s="251"/>
      <c r="S115" s="251"/>
      <c r="T115" s="251"/>
      <c r="U115" s="251"/>
    </row>
    <row r="116" spans="1:23" s="1" customFormat="1" x14ac:dyDescent="0.2">
      <c r="A116" s="618"/>
      <c r="B116" s="260" t="s">
        <v>105</v>
      </c>
      <c r="C116" s="122">
        <v>5.8900000000000001E-2</v>
      </c>
      <c r="D116" s="122">
        <v>5.8900000000000001E-2</v>
      </c>
      <c r="E116" s="122">
        <v>5.8900000000000001E-2</v>
      </c>
      <c r="F116" s="122">
        <v>5.8900000000000001E-2</v>
      </c>
      <c r="G116" s="122">
        <v>5.8900000000000001E-2</v>
      </c>
      <c r="H116" s="122">
        <v>5.8900000000000001E-2</v>
      </c>
      <c r="I116" s="122">
        <v>5.8900000000000001E-2</v>
      </c>
      <c r="J116" s="122">
        <v>5.8900000000000001E-2</v>
      </c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</row>
    <row r="117" spans="1:23" s="55" customFormat="1" ht="13.5" thickBot="1" x14ac:dyDescent="0.25">
      <c r="A117" s="618"/>
      <c r="B117" s="249" t="s">
        <v>106</v>
      </c>
      <c r="C117" s="54">
        <f t="shared" ref="C117:I117" si="37">C116*C115</f>
        <v>59037.341375708311</v>
      </c>
      <c r="D117" s="54">
        <f t="shared" si="37"/>
        <v>0</v>
      </c>
      <c r="E117" s="54">
        <f t="shared" si="37"/>
        <v>53786.613605541643</v>
      </c>
      <c r="F117" s="54">
        <f t="shared" si="37"/>
        <v>48769.164218249985</v>
      </c>
      <c r="G117" s="54">
        <f t="shared" si="37"/>
        <v>0</v>
      </c>
      <c r="H117" s="54">
        <f t="shared" si="37"/>
        <v>0</v>
      </c>
      <c r="I117" s="54">
        <f t="shared" si="37"/>
        <v>0</v>
      </c>
      <c r="J117" s="286">
        <f>J116*J87</f>
        <v>0</v>
      </c>
      <c r="K117" s="125"/>
      <c r="L117" s="125"/>
      <c r="M117" s="125"/>
      <c r="N117" s="125"/>
      <c r="O117" s="125"/>
      <c r="P117" s="125"/>
      <c r="Q117" s="125"/>
      <c r="R117" s="125"/>
      <c r="S117" s="125"/>
      <c r="T117" s="125"/>
      <c r="U117" s="125"/>
      <c r="V117" s="124"/>
      <c r="W117" s="124"/>
    </row>
    <row r="118" spans="1:23" s="43" customFormat="1" hidden="1" x14ac:dyDescent="0.2">
      <c r="A118" s="618"/>
      <c r="B118" s="52" t="s">
        <v>3</v>
      </c>
      <c r="C118" s="93"/>
      <c r="D118" s="93"/>
      <c r="E118" s="93"/>
      <c r="F118" s="93"/>
      <c r="G118" s="93"/>
      <c r="H118" s="93"/>
      <c r="I118" s="93"/>
      <c r="J118" s="183"/>
      <c r="K118" s="183"/>
      <c r="L118" s="31"/>
      <c r="M118" s="31"/>
      <c r="N118" s="31"/>
      <c r="O118" s="31"/>
      <c r="P118" s="31"/>
      <c r="Q118" s="31"/>
      <c r="R118" s="31"/>
      <c r="S118" s="31"/>
      <c r="T118" s="31"/>
      <c r="U118" s="31"/>
    </row>
    <row r="119" spans="1:23" s="43" customFormat="1" hidden="1" x14ac:dyDescent="0.2">
      <c r="A119" s="618"/>
      <c r="B119" s="22" t="s">
        <v>23</v>
      </c>
      <c r="C119" s="93"/>
      <c r="D119" s="93"/>
      <c r="E119" s="93"/>
      <c r="F119" s="93"/>
      <c r="G119" s="93"/>
      <c r="H119" s="93"/>
      <c r="I119" s="93"/>
      <c r="J119" s="183"/>
      <c r="K119" s="183"/>
      <c r="L119" s="31"/>
      <c r="M119" s="31"/>
      <c r="N119" s="31"/>
      <c r="O119" s="31"/>
      <c r="P119" s="31"/>
      <c r="Q119" s="31"/>
      <c r="R119" s="31"/>
      <c r="S119" s="31"/>
      <c r="T119" s="31"/>
      <c r="U119" s="31"/>
    </row>
    <row r="120" spans="1:23" s="31" customFormat="1" ht="12" hidden="1" customHeight="1" x14ac:dyDescent="0.2">
      <c r="A120" s="618"/>
      <c r="B120" s="23" t="s">
        <v>9</v>
      </c>
      <c r="C120" s="1">
        <v>2.5000000000000001E-2</v>
      </c>
      <c r="D120" s="1">
        <v>2.5000000000000001E-2</v>
      </c>
      <c r="E120" s="1">
        <v>2.5000000000000001E-2</v>
      </c>
      <c r="F120" s="1">
        <v>3.09E-2</v>
      </c>
      <c r="G120" s="1">
        <v>3.09E-2</v>
      </c>
      <c r="H120" s="1">
        <v>3.09E-2</v>
      </c>
      <c r="I120" s="1">
        <v>3.09E-2</v>
      </c>
      <c r="J120" s="1">
        <v>3.09E-2</v>
      </c>
      <c r="K120" s="1">
        <v>3.09E-2</v>
      </c>
    </row>
    <row r="121" spans="1:23" s="43" customFormat="1" hidden="1" x14ac:dyDescent="0.2">
      <c r="A121" s="618"/>
      <c r="B121" s="22" t="s">
        <v>11</v>
      </c>
      <c r="C121" s="4">
        <v>399765.25</v>
      </c>
      <c r="D121" s="4">
        <f t="shared" ref="D121:K121" si="38">D120*D79</f>
        <v>0</v>
      </c>
      <c r="E121" s="4">
        <f t="shared" si="38"/>
        <v>46590.384000000005</v>
      </c>
      <c r="F121" s="4">
        <f t="shared" si="38"/>
        <v>52189.836113999998</v>
      </c>
      <c r="G121" s="4">
        <f t="shared" si="38"/>
        <v>0</v>
      </c>
      <c r="H121" s="4">
        <f t="shared" si="38"/>
        <v>0</v>
      </c>
      <c r="I121" s="4">
        <f t="shared" si="38"/>
        <v>0</v>
      </c>
      <c r="J121" s="278">
        <f t="shared" si="38"/>
        <v>0</v>
      </c>
      <c r="K121" s="278">
        <f t="shared" si="38"/>
        <v>0</v>
      </c>
      <c r="L121" s="31"/>
      <c r="M121" s="31"/>
      <c r="N121" s="31"/>
      <c r="O121" s="31"/>
      <c r="P121" s="31"/>
      <c r="Q121" s="31"/>
      <c r="R121" s="31"/>
      <c r="S121" s="31"/>
      <c r="T121" s="31"/>
      <c r="U121" s="31"/>
    </row>
    <row r="122" spans="1:23" s="31" customFormat="1" hidden="1" x14ac:dyDescent="0.2">
      <c r="A122" s="618"/>
      <c r="B122" s="23" t="s">
        <v>26</v>
      </c>
      <c r="C122" s="49">
        <v>1.9699999999999999E-2</v>
      </c>
      <c r="D122" s="49">
        <v>1.9699999999999999E-2</v>
      </c>
      <c r="E122" s="49">
        <v>1.9699999999999999E-2</v>
      </c>
      <c r="F122" s="49">
        <v>0.02</v>
      </c>
      <c r="G122" s="49">
        <v>0.02</v>
      </c>
      <c r="H122" s="49">
        <v>0.02</v>
      </c>
      <c r="I122" s="49">
        <v>0.02</v>
      </c>
      <c r="J122" s="49">
        <v>0.02</v>
      </c>
      <c r="K122" s="49">
        <v>0.02</v>
      </c>
    </row>
    <row r="123" spans="1:23" s="43" customFormat="1" hidden="1" x14ac:dyDescent="0.2">
      <c r="A123" s="618"/>
      <c r="B123" s="22" t="s">
        <v>27</v>
      </c>
      <c r="C123" s="129">
        <v>315015.02</v>
      </c>
      <c r="D123" s="129">
        <f t="shared" ref="D123:K123" si="39">D122*D79</f>
        <v>0</v>
      </c>
      <c r="E123" s="129">
        <f t="shared" si="39"/>
        <v>36713.222591999998</v>
      </c>
      <c r="F123" s="129">
        <f t="shared" si="39"/>
        <v>33779.8292</v>
      </c>
      <c r="G123" s="129">
        <f t="shared" si="39"/>
        <v>0</v>
      </c>
      <c r="H123" s="129">
        <f t="shared" si="39"/>
        <v>0</v>
      </c>
      <c r="I123" s="129">
        <f t="shared" si="39"/>
        <v>0</v>
      </c>
      <c r="J123" s="287">
        <f t="shared" si="39"/>
        <v>0</v>
      </c>
      <c r="K123" s="287">
        <f t="shared" si="39"/>
        <v>0</v>
      </c>
      <c r="L123" s="31"/>
      <c r="M123" s="31"/>
      <c r="N123" s="31"/>
      <c r="O123" s="31"/>
      <c r="P123" s="31"/>
      <c r="Q123" s="31"/>
      <c r="R123" s="31"/>
      <c r="S123" s="31"/>
      <c r="T123" s="31"/>
      <c r="U123" s="31"/>
    </row>
    <row r="124" spans="1:23" s="46" customFormat="1" ht="13.5" hidden="1" thickBot="1" x14ac:dyDescent="0.25">
      <c r="A124" s="618"/>
      <c r="B124" s="44" t="s">
        <v>4</v>
      </c>
      <c r="C124" s="45"/>
      <c r="D124" s="45"/>
      <c r="E124" s="45"/>
      <c r="F124" s="45"/>
      <c r="G124" s="45"/>
      <c r="H124" s="45"/>
      <c r="I124" s="45"/>
      <c r="J124" s="286"/>
      <c r="K124" s="286"/>
      <c r="L124" s="125"/>
      <c r="M124" s="125"/>
      <c r="N124" s="125"/>
      <c r="O124" s="125"/>
      <c r="P124" s="125"/>
      <c r="Q124" s="125"/>
      <c r="R124" s="125"/>
      <c r="S124" s="125"/>
      <c r="T124" s="125"/>
      <c r="U124" s="125"/>
    </row>
    <row r="125" spans="1:23" s="42" customFormat="1" ht="13.5" hidden="1" thickBot="1" x14ac:dyDescent="0.25">
      <c r="A125" s="618"/>
      <c r="B125" s="40" t="s">
        <v>51</v>
      </c>
      <c r="C125" s="41"/>
      <c r="D125" s="41"/>
      <c r="E125" s="41">
        <v>546312.4</v>
      </c>
      <c r="F125" s="41">
        <v>616258.97</v>
      </c>
      <c r="G125" s="41">
        <v>608454.79</v>
      </c>
      <c r="H125" s="41">
        <v>962235.47</v>
      </c>
      <c r="I125" s="41">
        <v>965180.58</v>
      </c>
      <c r="J125" s="303"/>
      <c r="K125" s="303"/>
      <c r="L125" s="304"/>
      <c r="M125" s="304"/>
      <c r="N125" s="304"/>
      <c r="O125" s="304"/>
      <c r="P125" s="304"/>
      <c r="Q125" s="304"/>
      <c r="R125" s="304"/>
      <c r="S125" s="304"/>
      <c r="T125" s="304"/>
      <c r="U125" s="304"/>
    </row>
    <row r="126" spans="1:23" s="38" customFormat="1" ht="13.5" hidden="1" thickBot="1" x14ac:dyDescent="0.25">
      <c r="A126" s="619"/>
      <c r="B126" s="36" t="s">
        <v>59</v>
      </c>
      <c r="C126" s="91">
        <f t="shared" ref="C126:K126" si="40">C125/C79*100</f>
        <v>0</v>
      </c>
      <c r="D126" s="91" t="e">
        <f t="shared" si="40"/>
        <v>#DIV/0!</v>
      </c>
      <c r="E126" s="91">
        <f t="shared" si="40"/>
        <v>29.314654285742741</v>
      </c>
      <c r="F126" s="91">
        <f t="shared" si="40"/>
        <v>36.486802011420473</v>
      </c>
      <c r="G126" s="91" t="e">
        <f t="shared" si="40"/>
        <v>#DIV/0!</v>
      </c>
      <c r="H126" s="91" t="e">
        <f t="shared" si="40"/>
        <v>#DIV/0!</v>
      </c>
      <c r="I126" s="91" t="e">
        <f t="shared" si="40"/>
        <v>#DIV/0!</v>
      </c>
      <c r="J126" s="305" t="e">
        <f t="shared" si="40"/>
        <v>#DIV/0!</v>
      </c>
      <c r="K126" s="305" t="e">
        <f t="shared" si="40"/>
        <v>#DIV/0!</v>
      </c>
      <c r="L126" s="292"/>
      <c r="M126" s="292"/>
      <c r="N126" s="292"/>
      <c r="O126" s="292"/>
      <c r="P126" s="292"/>
      <c r="Q126" s="292"/>
      <c r="R126" s="292"/>
      <c r="S126" s="292"/>
      <c r="T126" s="292"/>
      <c r="U126" s="292"/>
    </row>
    <row r="127" spans="1:23" s="166" customFormat="1" ht="13.5" hidden="1" thickBot="1" x14ac:dyDescent="0.25">
      <c r="A127" s="165"/>
      <c r="B127" s="166" t="s">
        <v>71</v>
      </c>
      <c r="C127" s="45">
        <f t="shared" ref="C127:K127" si="41">SUM(C96,C98,C102,C100,C104,C106,C108,C110,C112,C114,C117,C118,C119,C121,C123,C124)</f>
        <v>1876634.6419667082</v>
      </c>
      <c r="D127" s="45">
        <f t="shared" si="41"/>
        <v>143462.14000000001</v>
      </c>
      <c r="E127" s="45">
        <f t="shared" si="41"/>
        <v>1073922.6867085416</v>
      </c>
      <c r="F127" s="45">
        <f t="shared" si="41"/>
        <v>1001632.5604502499</v>
      </c>
      <c r="G127" s="167">
        <f t="shared" si="41"/>
        <v>1622.23</v>
      </c>
      <c r="H127" s="45">
        <f t="shared" si="41"/>
        <v>1569.8999999999999</v>
      </c>
      <c r="I127" s="45">
        <f t="shared" si="41"/>
        <v>1622.23</v>
      </c>
      <c r="J127" s="286">
        <f t="shared" si="41"/>
        <v>0</v>
      </c>
      <c r="K127" s="286">
        <f t="shared" si="41"/>
        <v>0</v>
      </c>
      <c r="L127" s="294"/>
      <c r="M127" s="294"/>
      <c r="N127" s="294"/>
      <c r="O127" s="294"/>
      <c r="P127" s="294"/>
      <c r="Q127" s="294"/>
      <c r="R127" s="294"/>
      <c r="S127" s="294"/>
      <c r="T127" s="294"/>
      <c r="U127" s="294"/>
    </row>
    <row r="128" spans="1:23" s="314" customFormat="1" ht="13.5" thickBot="1" x14ac:dyDescent="0.25">
      <c r="A128" s="315"/>
      <c r="C128" s="316"/>
      <c r="D128" s="316"/>
      <c r="E128" s="316"/>
      <c r="F128" s="316"/>
      <c r="G128" s="316"/>
      <c r="H128" s="313"/>
      <c r="I128" s="313"/>
      <c r="J128" s="313"/>
      <c r="K128" s="313"/>
    </row>
    <row r="129" spans="1:23" x14ac:dyDescent="0.2">
      <c r="A129" s="623" t="s">
        <v>114</v>
      </c>
      <c r="B129" t="s">
        <v>111</v>
      </c>
      <c r="C129" s="318">
        <f t="shared" ref="C129:I129" si="42">C102+C100+C98</f>
        <v>344845.54759999999</v>
      </c>
      <c r="D129" s="318">
        <f t="shared" si="42"/>
        <v>142276.14000000001</v>
      </c>
      <c r="E129" s="318">
        <f t="shared" si="42"/>
        <v>113866.49919999999</v>
      </c>
      <c r="F129" s="318">
        <f t="shared" si="42"/>
        <v>145510.49679999999</v>
      </c>
      <c r="G129" s="318">
        <f t="shared" si="42"/>
        <v>0</v>
      </c>
      <c r="H129" s="318">
        <f t="shared" si="42"/>
        <v>0</v>
      </c>
      <c r="I129" s="318">
        <f t="shared" si="42"/>
        <v>0</v>
      </c>
    </row>
    <row r="130" spans="1:23" x14ac:dyDescent="0.2">
      <c r="A130" s="624"/>
      <c r="B130" t="s">
        <v>110</v>
      </c>
      <c r="C130" s="317">
        <f t="shared" ref="C130:I130" si="43">C114+C110+C106+C121+C123</f>
        <v>1471438.282991</v>
      </c>
      <c r="D130" s="317">
        <f t="shared" si="43"/>
        <v>0</v>
      </c>
      <c r="E130" s="317">
        <f t="shared" si="43"/>
        <v>904956.10390299989</v>
      </c>
      <c r="F130" s="317">
        <f t="shared" si="43"/>
        <v>805782.99943199998</v>
      </c>
      <c r="G130" s="317">
        <f t="shared" si="43"/>
        <v>0</v>
      </c>
      <c r="H130" s="317">
        <f t="shared" si="43"/>
        <v>0</v>
      </c>
      <c r="I130" s="317">
        <f t="shared" si="43"/>
        <v>0</v>
      </c>
    </row>
    <row r="131" spans="1:23" ht="13.5" thickBot="1" x14ac:dyDescent="0.25">
      <c r="A131" s="625"/>
      <c r="B131" t="s">
        <v>112</v>
      </c>
      <c r="C131" s="317">
        <f t="shared" ref="C131:I131" si="44">C117</f>
        <v>59037.341375708311</v>
      </c>
      <c r="D131" s="317">
        <f t="shared" si="44"/>
        <v>0</v>
      </c>
      <c r="E131" s="317">
        <f t="shared" si="44"/>
        <v>53786.613605541643</v>
      </c>
      <c r="F131" s="317">
        <f t="shared" si="44"/>
        <v>48769.164218249985</v>
      </c>
      <c r="G131" s="317">
        <f t="shared" si="44"/>
        <v>0</v>
      </c>
      <c r="H131" s="317">
        <f t="shared" si="44"/>
        <v>0</v>
      </c>
      <c r="I131" s="317">
        <f t="shared" si="44"/>
        <v>0</v>
      </c>
    </row>
    <row r="132" spans="1:23" x14ac:dyDescent="0.2">
      <c r="A132" s="315"/>
    </row>
    <row r="133" spans="1:23" x14ac:dyDescent="0.2">
      <c r="B133" s="164" t="s">
        <v>115</v>
      </c>
      <c r="C133" s="321">
        <f>C129</f>
        <v>344845.54759999999</v>
      </c>
      <c r="D133" s="318" t="e">
        <f t="shared" ref="D133:I133" si="45">D129/D$7*$C$7</f>
        <v>#DIV/0!</v>
      </c>
      <c r="E133" s="318">
        <f t="shared" si="45"/>
        <v>100207.52002598536</v>
      </c>
      <c r="F133" s="318">
        <f t="shared" si="45"/>
        <v>132279.93848956918</v>
      </c>
      <c r="G133" s="318" t="e">
        <f t="shared" si="45"/>
        <v>#DIV/0!</v>
      </c>
      <c r="H133" s="318" t="e">
        <f t="shared" si="45"/>
        <v>#DIV/0!</v>
      </c>
      <c r="I133" s="318" t="e">
        <f t="shared" si="45"/>
        <v>#DIV/0!</v>
      </c>
    </row>
    <row r="134" spans="1:23" x14ac:dyDescent="0.2">
      <c r="B134" s="164" t="s">
        <v>116</v>
      </c>
      <c r="C134" s="321">
        <f>C130</f>
        <v>1471438.282991</v>
      </c>
      <c r="D134" s="318" t="e">
        <f t="shared" ref="D134:I135" si="46">D130/D$7*$C$7</f>
        <v>#DIV/0!</v>
      </c>
      <c r="E134" s="318">
        <f t="shared" si="46"/>
        <v>796401.1148284917</v>
      </c>
      <c r="F134" s="318">
        <f t="shared" si="46"/>
        <v>732517.08945306484</v>
      </c>
      <c r="G134" s="318" t="e">
        <f t="shared" si="46"/>
        <v>#DIV/0!</v>
      </c>
      <c r="H134" s="318" t="e">
        <f t="shared" si="46"/>
        <v>#DIV/0!</v>
      </c>
      <c r="I134" s="318" t="e">
        <f t="shared" si="46"/>
        <v>#DIV/0!</v>
      </c>
    </row>
    <row r="135" spans="1:23" x14ac:dyDescent="0.2">
      <c r="B135" s="164" t="s">
        <v>117</v>
      </c>
      <c r="C135" s="321">
        <f>C131</f>
        <v>59037.341375708311</v>
      </c>
      <c r="D135" s="318" t="e">
        <f t="shared" si="46"/>
        <v>#DIV/0!</v>
      </c>
      <c r="E135" s="318">
        <f t="shared" si="46"/>
        <v>47334.582145538123</v>
      </c>
      <c r="F135" s="318">
        <f t="shared" si="46"/>
        <v>44334.822468820035</v>
      </c>
      <c r="G135" s="318" t="e">
        <f t="shared" si="46"/>
        <v>#DIV/0!</v>
      </c>
      <c r="H135" s="318" t="e">
        <f t="shared" si="46"/>
        <v>#DIV/0!</v>
      </c>
      <c r="I135" s="318" t="e">
        <f t="shared" si="46"/>
        <v>#DIV/0!</v>
      </c>
    </row>
    <row r="136" spans="1:23" x14ac:dyDescent="0.2">
      <c r="C136" s="65"/>
      <c r="D136" s="65"/>
    </row>
    <row r="137" spans="1:23" x14ac:dyDescent="0.2">
      <c r="B137" s="164" t="s">
        <v>118</v>
      </c>
      <c r="C137" s="323">
        <f>C133/$C133</f>
        <v>1</v>
      </c>
      <c r="D137" s="323" t="e">
        <f t="shared" ref="D137:I137" si="47">D133/$C133</f>
        <v>#DIV/0!</v>
      </c>
      <c r="E137" s="323">
        <f t="shared" si="47"/>
        <v>0.29058667198516369</v>
      </c>
      <c r="F137" s="323">
        <f t="shared" si="47"/>
        <v>0.38359184107258915</v>
      </c>
      <c r="G137" s="323" t="e">
        <f t="shared" si="47"/>
        <v>#DIV/0!</v>
      </c>
      <c r="H137" s="323" t="e">
        <f t="shared" si="47"/>
        <v>#DIV/0!</v>
      </c>
      <c r="I137" s="323" t="e">
        <f t="shared" si="47"/>
        <v>#DIV/0!</v>
      </c>
    </row>
    <row r="138" spans="1:23" x14ac:dyDescent="0.2">
      <c r="B138" s="164" t="s">
        <v>120</v>
      </c>
      <c r="C138" s="323">
        <f t="shared" ref="C138:I138" si="48">C134/$C134</f>
        <v>1</v>
      </c>
      <c r="D138" s="323" t="e">
        <f t="shared" si="48"/>
        <v>#DIV/0!</v>
      </c>
      <c r="E138" s="323">
        <f t="shared" si="48"/>
        <v>0.54123990386443066</v>
      </c>
      <c r="F138" s="323">
        <f t="shared" si="48"/>
        <v>0.4978238624892059</v>
      </c>
      <c r="G138" s="323" t="e">
        <f t="shared" si="48"/>
        <v>#DIV/0!</v>
      </c>
      <c r="H138" s="323" t="e">
        <f t="shared" si="48"/>
        <v>#DIV/0!</v>
      </c>
      <c r="I138" s="323" t="e">
        <f t="shared" si="48"/>
        <v>#DIV/0!</v>
      </c>
    </row>
    <row r="139" spans="1:23" x14ac:dyDescent="0.2">
      <c r="B139" s="164" t="s">
        <v>119</v>
      </c>
      <c r="C139" s="323">
        <f t="shared" ref="C139:I139" si="49">C135/$C135</f>
        <v>1</v>
      </c>
      <c r="D139" s="323" t="e">
        <f t="shared" si="49"/>
        <v>#DIV/0!</v>
      </c>
      <c r="E139" s="323">
        <f t="shared" si="49"/>
        <v>0.80177360705159662</v>
      </c>
      <c r="F139" s="323">
        <f t="shared" si="49"/>
        <v>0.75096238136262317</v>
      </c>
      <c r="G139" s="323" t="e">
        <f t="shared" si="49"/>
        <v>#DIV/0!</v>
      </c>
      <c r="H139" s="323" t="e">
        <f t="shared" si="49"/>
        <v>#DIV/0!</v>
      </c>
      <c r="I139" s="323" t="e">
        <f t="shared" si="49"/>
        <v>#DIV/0!</v>
      </c>
    </row>
    <row r="140" spans="1:23" s="314" customFormat="1" x14ac:dyDescent="0.2">
      <c r="A140" s="315"/>
      <c r="B140" s="164"/>
      <c r="C140" s="321"/>
      <c r="D140" s="316"/>
      <c r="E140" s="316"/>
      <c r="F140" s="316"/>
      <c r="G140" s="316"/>
      <c r="H140" s="313"/>
      <c r="I140" s="313"/>
      <c r="J140" s="313"/>
      <c r="K140" s="313"/>
    </row>
    <row r="141" spans="1:23" ht="24.75" customHeight="1" thickBot="1" x14ac:dyDescent="0.25">
      <c r="A141" s="2"/>
      <c r="C141" s="319"/>
      <c r="D141" s="320"/>
      <c r="E141" s="320"/>
      <c r="F141" s="320"/>
      <c r="G141" s="320"/>
      <c r="H141" s="64"/>
      <c r="I141" s="64"/>
      <c r="J141" s="125"/>
      <c r="K141" s="125"/>
      <c r="L141" s="125"/>
      <c r="M141" s="125"/>
      <c r="N141" s="125"/>
      <c r="O141" s="125"/>
      <c r="P141" s="125"/>
      <c r="Q141" s="125"/>
      <c r="R141" s="125"/>
      <c r="S141" s="125"/>
      <c r="T141" s="125"/>
      <c r="U141" s="125"/>
      <c r="V141" s="64"/>
      <c r="W141" s="64"/>
    </row>
    <row r="142" spans="1:23" s="59" customFormat="1" ht="13.5" customHeight="1" x14ac:dyDescent="0.2">
      <c r="A142" s="620" t="s">
        <v>99</v>
      </c>
      <c r="B142" s="58" t="s">
        <v>56</v>
      </c>
      <c r="C142" s="68">
        <f>Eskom!C151</f>
        <v>19688</v>
      </c>
      <c r="D142" s="68">
        <f>Eskom!D151</f>
        <v>19688</v>
      </c>
      <c r="E142" s="68">
        <f>Eskom!E151</f>
        <v>19688</v>
      </c>
      <c r="F142" s="68">
        <f>Eskom!F151</f>
        <v>19688</v>
      </c>
      <c r="G142" s="68">
        <f>Eskom!G151</f>
        <v>0</v>
      </c>
      <c r="H142" s="68">
        <f>Eskom!H151</f>
        <v>0</v>
      </c>
      <c r="I142" s="127">
        <f>Eskom!I151</f>
        <v>0</v>
      </c>
      <c r="J142" s="251"/>
      <c r="K142" s="251"/>
      <c r="L142" s="251"/>
      <c r="M142" s="251"/>
      <c r="N142" s="251"/>
      <c r="O142" s="251"/>
      <c r="P142" s="251"/>
      <c r="Q142" s="251"/>
      <c r="R142" s="251"/>
      <c r="S142" s="251"/>
      <c r="T142" s="251"/>
      <c r="U142" s="251"/>
      <c r="V142" s="127"/>
      <c r="W142" s="127"/>
    </row>
    <row r="143" spans="1:23" s="76" customFormat="1" x14ac:dyDescent="0.2">
      <c r="A143" s="621"/>
      <c r="B143" s="78" t="s">
        <v>55</v>
      </c>
      <c r="C143" s="128">
        <f>Eskom!C152</f>
        <v>21605.33</v>
      </c>
      <c r="D143" s="128">
        <f>Eskom!D152</f>
        <v>21605.33</v>
      </c>
      <c r="E143" s="128">
        <f>Eskom!E152</f>
        <v>21605.33</v>
      </c>
      <c r="F143" s="128">
        <f>Eskom!F152</f>
        <v>21605.33</v>
      </c>
      <c r="G143" s="128">
        <f>Eskom!G152</f>
        <v>0</v>
      </c>
      <c r="H143" s="128">
        <f>Eskom!H152</f>
        <v>0</v>
      </c>
      <c r="I143" s="127">
        <f>Eskom!I152</f>
        <v>0</v>
      </c>
      <c r="J143" s="251"/>
      <c r="K143" s="251"/>
      <c r="L143" s="251"/>
      <c r="M143" s="251"/>
      <c r="N143" s="251"/>
      <c r="O143" s="251"/>
      <c r="P143" s="251"/>
      <c r="Q143" s="251"/>
      <c r="R143" s="251"/>
      <c r="S143" s="251"/>
      <c r="T143" s="251"/>
      <c r="U143" s="251"/>
      <c r="V143" s="127"/>
      <c r="W143" s="127"/>
    </row>
    <row r="144" spans="1:23" s="77" customFormat="1" ht="12.75" customHeight="1" x14ac:dyDescent="0.2">
      <c r="A144" s="621"/>
      <c r="B144" s="79" t="s">
        <v>14</v>
      </c>
      <c r="C144" s="80">
        <f>Eskom!C153</f>
        <v>2600124.84</v>
      </c>
      <c r="D144" s="80">
        <f>Eskom!D153</f>
        <v>0</v>
      </c>
      <c r="E144" s="80">
        <f>Eskom!E153</f>
        <v>2899033.8</v>
      </c>
      <c r="F144" s="80">
        <f>Eskom!F153</f>
        <v>2705055.36</v>
      </c>
      <c r="G144" s="80">
        <f>Eskom!G153</f>
        <v>0</v>
      </c>
      <c r="H144" s="80">
        <f>Eskom!H153</f>
        <v>0</v>
      </c>
      <c r="I144" s="126">
        <f>Eskom!I153</f>
        <v>0</v>
      </c>
      <c r="J144" s="251"/>
      <c r="K144" s="251"/>
      <c r="L144" s="251"/>
      <c r="M144" s="251"/>
      <c r="N144" s="251"/>
      <c r="O144" s="251"/>
      <c r="P144" s="251"/>
      <c r="Q144" s="251"/>
      <c r="R144" s="251"/>
      <c r="S144" s="251"/>
      <c r="T144" s="251"/>
      <c r="U144" s="251"/>
      <c r="V144" s="126"/>
      <c r="W144" s="126"/>
    </row>
    <row r="145" spans="1:23" s="126" customFormat="1" x14ac:dyDescent="0.2">
      <c r="A145" s="621"/>
      <c r="B145" s="241" t="s">
        <v>15</v>
      </c>
      <c r="C145" s="240">
        <f>Eskom!C154</f>
        <v>2027686.32</v>
      </c>
      <c r="D145" s="240">
        <f>Eskom!D154</f>
        <v>0</v>
      </c>
      <c r="E145" s="240">
        <f>Eskom!E154</f>
        <v>2220330</v>
      </c>
      <c r="F145" s="240">
        <f>Eskom!F154</f>
        <v>1939698.84</v>
      </c>
      <c r="G145" s="240">
        <f>Eskom!G154</f>
        <v>0</v>
      </c>
      <c r="H145" s="240">
        <f>Eskom!H154</f>
        <v>0</v>
      </c>
      <c r="I145" s="126">
        <f>Eskom!I154</f>
        <v>0</v>
      </c>
      <c r="J145" s="251"/>
      <c r="K145" s="251"/>
      <c r="L145" s="251"/>
      <c r="M145" s="251"/>
      <c r="N145" s="251"/>
      <c r="O145" s="251"/>
      <c r="P145" s="251"/>
      <c r="Q145" s="251"/>
      <c r="R145" s="251"/>
      <c r="S145" s="251"/>
      <c r="T145" s="251"/>
      <c r="U145" s="251"/>
    </row>
    <row r="146" spans="1:23" s="243" customFormat="1" ht="12.75" customHeight="1" x14ac:dyDescent="0.2">
      <c r="A146" s="621"/>
      <c r="B146" s="242" t="s">
        <v>16</v>
      </c>
      <c r="C146" s="239">
        <f>Eskom!C155</f>
        <v>803825.28</v>
      </c>
      <c r="D146" s="239">
        <f>Eskom!D155</f>
        <v>0</v>
      </c>
      <c r="E146" s="239">
        <f>Eskom!E155</f>
        <v>874405.08</v>
      </c>
      <c r="F146" s="239">
        <f>Eskom!F155</f>
        <v>780778.68</v>
      </c>
      <c r="G146" s="239">
        <f>Eskom!G155</f>
        <v>0</v>
      </c>
      <c r="H146" s="240">
        <f>Eskom!H155</f>
        <v>0</v>
      </c>
      <c r="I146" s="243">
        <f>Eskom!I155</f>
        <v>0</v>
      </c>
      <c r="J146" s="269"/>
      <c r="K146" s="269"/>
      <c r="L146" s="269"/>
      <c r="M146" s="269"/>
      <c r="N146" s="269"/>
      <c r="O146" s="269"/>
      <c r="P146" s="269"/>
      <c r="Q146" s="269"/>
      <c r="R146" s="269"/>
      <c r="S146" s="269"/>
      <c r="T146" s="269"/>
      <c r="U146" s="269"/>
    </row>
    <row r="147" spans="1:23" s="114" customFormat="1" x14ac:dyDescent="0.2">
      <c r="A147" s="621"/>
      <c r="B147" s="112" t="s">
        <v>17</v>
      </c>
      <c r="C147" s="113">
        <f>Eskom!C156</f>
        <v>5431636.4400000004</v>
      </c>
      <c r="D147" s="113">
        <f>Eskom!D156</f>
        <v>0</v>
      </c>
      <c r="E147" s="113">
        <f>Eskom!E156</f>
        <v>5993768.8799999999</v>
      </c>
      <c r="F147" s="113">
        <f>Eskom!F156</f>
        <v>5425532.8799999999</v>
      </c>
      <c r="G147" s="113">
        <f>Eskom!G156</f>
        <v>0</v>
      </c>
      <c r="H147" s="113">
        <f>Eskom!H156</f>
        <v>0</v>
      </c>
      <c r="I147" s="114">
        <f>Eskom!I156</f>
        <v>0</v>
      </c>
      <c r="J147" s="270"/>
      <c r="K147" s="270"/>
      <c r="L147" s="270"/>
      <c r="M147" s="270"/>
      <c r="N147" s="270"/>
      <c r="O147" s="270"/>
      <c r="P147" s="270"/>
      <c r="Q147" s="270"/>
      <c r="R147" s="270"/>
      <c r="S147" s="270"/>
      <c r="T147" s="270"/>
      <c r="U147" s="270"/>
    </row>
    <row r="148" spans="1:23" s="83" customFormat="1" x14ac:dyDescent="0.2">
      <c r="A148" s="621"/>
      <c r="B148" s="81" t="s">
        <v>12</v>
      </c>
      <c r="C148" s="82">
        <f>Eskom!C157</f>
        <v>16834.73</v>
      </c>
      <c r="D148" s="82">
        <f>Eskom!D157</f>
        <v>0</v>
      </c>
      <c r="E148" s="82">
        <f>Eskom!E157</f>
        <v>16742.28</v>
      </c>
      <c r="F148" s="82">
        <f>Eskom!F157</f>
        <v>17697.830000000002</v>
      </c>
      <c r="G148" s="82">
        <f>Eskom!G157</f>
        <v>0</v>
      </c>
      <c r="H148" s="82">
        <f>Eskom!H157</f>
        <v>0</v>
      </c>
      <c r="I148" s="83">
        <f>Eskom!I157</f>
        <v>0</v>
      </c>
      <c r="J148" s="271"/>
      <c r="K148" s="271"/>
      <c r="L148" s="271"/>
      <c r="M148" s="271"/>
      <c r="N148" s="271"/>
      <c r="O148" s="271"/>
      <c r="P148" s="271"/>
      <c r="Q148" s="271"/>
      <c r="R148" s="271"/>
      <c r="S148" s="271"/>
      <c r="T148" s="271"/>
      <c r="U148" s="271"/>
    </row>
    <row r="149" spans="1:23" s="245" customFormat="1" x14ac:dyDescent="0.2">
      <c r="A149" s="621"/>
      <c r="B149" s="244" t="s">
        <v>6</v>
      </c>
      <c r="C149" s="95">
        <f>Eskom!C158</f>
        <v>15242.97</v>
      </c>
      <c r="D149" s="95">
        <f>Eskom!D158</f>
        <v>0</v>
      </c>
      <c r="E149" s="95">
        <f>Eskom!E158</f>
        <v>14972.22</v>
      </c>
      <c r="F149" s="95">
        <f>Eskom!F158</f>
        <v>15408.83</v>
      </c>
      <c r="G149" s="95">
        <f>Eskom!G158</f>
        <v>0</v>
      </c>
      <c r="H149" s="95">
        <f>Eskom!H158</f>
        <v>0</v>
      </c>
      <c r="I149" s="245">
        <f>Eskom!I158</f>
        <v>0</v>
      </c>
      <c r="J149" s="251"/>
      <c r="K149" s="251"/>
      <c r="L149" s="251"/>
      <c r="M149" s="251"/>
      <c r="N149" s="251"/>
      <c r="O149" s="251"/>
      <c r="P149" s="251"/>
      <c r="Q149" s="251"/>
      <c r="R149" s="251"/>
      <c r="S149" s="251"/>
      <c r="T149" s="251"/>
      <c r="U149" s="251"/>
    </row>
    <row r="150" spans="1:23" s="245" customFormat="1" x14ac:dyDescent="0.2">
      <c r="A150" s="621"/>
      <c r="B150" s="26" t="s">
        <v>13</v>
      </c>
      <c r="C150" s="95">
        <f>Eskom!C159</f>
        <v>13764.66</v>
      </c>
      <c r="D150" s="95">
        <f>Eskom!D159</f>
        <v>0</v>
      </c>
      <c r="E150" s="95">
        <f>Eskom!E159</f>
        <v>14406.28</v>
      </c>
      <c r="F150" s="95">
        <f>Eskom!F159</f>
        <v>15707.3</v>
      </c>
      <c r="G150" s="95">
        <f>Eskom!G159</f>
        <v>0</v>
      </c>
      <c r="H150" s="16">
        <f>Eskom!H159</f>
        <v>0</v>
      </c>
      <c r="I150" s="245">
        <f>Eskom!I159</f>
        <v>0</v>
      </c>
      <c r="J150" s="251"/>
      <c r="K150" s="251"/>
      <c r="L150" s="251"/>
      <c r="M150" s="251"/>
      <c r="N150" s="251"/>
      <c r="O150" s="251"/>
      <c r="P150" s="251"/>
      <c r="Q150" s="251"/>
      <c r="R150" s="251"/>
      <c r="S150" s="251"/>
      <c r="T150" s="251"/>
      <c r="U150" s="251"/>
    </row>
    <row r="151" spans="1:23" s="103" customFormat="1" ht="13.5" thickBot="1" x14ac:dyDescent="0.25">
      <c r="A151" s="621"/>
      <c r="B151" s="102" t="s">
        <v>18</v>
      </c>
      <c r="C151" s="104">
        <f>Eskom!C160</f>
        <v>16834.73</v>
      </c>
      <c r="D151" s="104">
        <f>Eskom!D160</f>
        <v>0</v>
      </c>
      <c r="E151" s="104">
        <f>Eskom!E160</f>
        <v>16742.28</v>
      </c>
      <c r="F151" s="104">
        <f>Eskom!F160</f>
        <v>17697.830000000002</v>
      </c>
      <c r="G151" s="104">
        <f>Eskom!G160</f>
        <v>0</v>
      </c>
      <c r="H151" s="248">
        <f>Eskom!H160</f>
        <v>0</v>
      </c>
      <c r="I151" s="265">
        <f>Eskom!I160</f>
        <v>0</v>
      </c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</row>
    <row r="152" spans="1:23" s="28" customFormat="1" x14ac:dyDescent="0.2">
      <c r="A152" s="621"/>
      <c r="B152" s="247" t="s">
        <v>19</v>
      </c>
      <c r="C152" s="96">
        <f>Eskom!C161</f>
        <v>3219697.44</v>
      </c>
      <c r="D152" s="96">
        <f>Eskom!D161</f>
        <v>0</v>
      </c>
      <c r="E152" s="96">
        <f>Eskom!E161</f>
        <v>2190642.2799999998</v>
      </c>
      <c r="F152" s="96">
        <f>Eskom!F161</f>
        <v>2457720.2400000002</v>
      </c>
      <c r="G152" s="96">
        <f>Eskom!G161</f>
        <v>0</v>
      </c>
      <c r="H152" s="96">
        <f>Eskom!H161</f>
        <v>0</v>
      </c>
      <c r="I152" s="28">
        <f>Eskom!I161</f>
        <v>0</v>
      </c>
      <c r="J152" s="272"/>
      <c r="K152" s="272"/>
      <c r="L152" s="272"/>
      <c r="M152" s="272"/>
      <c r="N152" s="272"/>
      <c r="O152" s="272"/>
      <c r="P152" s="272"/>
      <c r="Q152" s="272"/>
      <c r="R152" s="272"/>
      <c r="S152" s="272"/>
      <c r="T152" s="272"/>
      <c r="U152" s="272"/>
    </row>
    <row r="153" spans="1:23" s="29" customFormat="1" x14ac:dyDescent="0.2">
      <c r="A153" s="621"/>
      <c r="B153" s="246" t="s">
        <v>20</v>
      </c>
      <c r="C153" s="92">
        <f>Eskom!C162</f>
        <v>1606823.52</v>
      </c>
      <c r="D153" s="92">
        <f>Eskom!D162</f>
        <v>0</v>
      </c>
      <c r="E153" s="92">
        <f>Eskom!E162</f>
        <v>1501128.24</v>
      </c>
      <c r="F153" s="92">
        <f>Eskom!F162</f>
        <v>1587404.16</v>
      </c>
      <c r="G153" s="92">
        <f>Eskom!G162</f>
        <v>0</v>
      </c>
      <c r="H153" s="92">
        <f>Eskom!H162</f>
        <v>0</v>
      </c>
      <c r="I153" s="29">
        <f>Eskom!I162</f>
        <v>0</v>
      </c>
      <c r="J153" s="251"/>
      <c r="K153" s="251"/>
      <c r="L153" s="251"/>
      <c r="M153" s="251"/>
      <c r="N153" s="251"/>
      <c r="O153" s="251"/>
      <c r="P153" s="251"/>
      <c r="Q153" s="251"/>
      <c r="R153" s="251"/>
      <c r="S153" s="251"/>
      <c r="T153" s="251"/>
      <c r="U153" s="251"/>
    </row>
    <row r="154" spans="1:23" s="29" customFormat="1" x14ac:dyDescent="0.2">
      <c r="A154" s="621"/>
      <c r="B154" s="85" t="s">
        <v>21</v>
      </c>
      <c r="C154" s="86">
        <f>Eskom!C163</f>
        <v>637085.16</v>
      </c>
      <c r="D154" s="86">
        <f>Eskom!D163</f>
        <v>0</v>
      </c>
      <c r="E154" s="86">
        <f>Eskom!E163</f>
        <v>607848</v>
      </c>
      <c r="F154" s="86">
        <f>Eskom!F163</f>
        <v>647824.31999999995</v>
      </c>
      <c r="G154" s="86">
        <f>Eskom!G163</f>
        <v>0</v>
      </c>
      <c r="H154" s="86">
        <f>Eskom!H163</f>
        <v>0</v>
      </c>
      <c r="I154" s="29">
        <f>Eskom!I163</f>
        <v>0</v>
      </c>
      <c r="J154" s="251"/>
      <c r="K154" s="251"/>
      <c r="L154" s="251"/>
      <c r="M154" s="251"/>
      <c r="N154" s="251"/>
      <c r="O154" s="251"/>
      <c r="P154" s="251"/>
      <c r="Q154" s="251"/>
      <c r="R154" s="251"/>
      <c r="S154" s="251"/>
      <c r="T154" s="251"/>
      <c r="U154" s="251"/>
    </row>
    <row r="155" spans="1:23" s="189" customFormat="1" ht="13.5" thickBot="1" x14ac:dyDescent="0.25">
      <c r="A155" s="621"/>
      <c r="B155" s="192" t="s">
        <v>28</v>
      </c>
      <c r="C155" s="187">
        <f>Eskom!C164</f>
        <v>637085.16</v>
      </c>
      <c r="D155" s="187">
        <f>Eskom!D164</f>
        <v>0</v>
      </c>
      <c r="E155" s="187">
        <f>Eskom!E164</f>
        <v>0</v>
      </c>
      <c r="F155" s="187">
        <f>Eskom!F164</f>
        <v>0</v>
      </c>
      <c r="G155" s="187">
        <f>Eskom!G164</f>
        <v>0</v>
      </c>
      <c r="H155" s="187">
        <f>Eskom!H164</f>
        <v>0</v>
      </c>
      <c r="I155" s="188">
        <f>Eskom!I164</f>
        <v>0</v>
      </c>
      <c r="J155" s="273"/>
      <c r="K155" s="273"/>
      <c r="L155" s="273"/>
      <c r="M155" s="273"/>
      <c r="N155" s="273"/>
      <c r="O155" s="273"/>
      <c r="P155" s="273"/>
      <c r="Q155" s="273"/>
      <c r="R155" s="273"/>
      <c r="S155" s="273"/>
      <c r="T155" s="273"/>
      <c r="U155" s="273"/>
      <c r="V155" s="188"/>
      <c r="W155" s="188"/>
    </row>
    <row r="156" spans="1:23" x14ac:dyDescent="0.2">
      <c r="A156" s="621"/>
      <c r="B156" s="306" t="s">
        <v>107</v>
      </c>
      <c r="C156" s="309">
        <f>Eskom!D433</f>
        <v>0</v>
      </c>
      <c r="D156" s="309">
        <f t="shared" ref="D156:F157" si="50">D152-D144*TAN(ACOS(0.96))</f>
        <v>0</v>
      </c>
      <c r="E156" s="309">
        <f t="shared" si="50"/>
        <v>1345090.7549999994</v>
      </c>
      <c r="F156" s="309">
        <f t="shared" si="50"/>
        <v>1668745.7599999998</v>
      </c>
      <c r="G156" s="309">
        <f t="shared" ref="G156:I157" si="51">G152-G144*TAN(ACOS(0.96))</f>
        <v>0</v>
      </c>
      <c r="H156" s="309">
        <f t="shared" si="51"/>
        <v>0</v>
      </c>
      <c r="I156" s="309">
        <f t="shared" si="51"/>
        <v>0</v>
      </c>
      <c r="J156"/>
      <c r="K156"/>
      <c r="L156"/>
      <c r="M156"/>
      <c r="N156"/>
      <c r="O156"/>
      <c r="P156"/>
      <c r="Q156"/>
      <c r="R156"/>
      <c r="S156"/>
      <c r="T156"/>
      <c r="U156"/>
    </row>
    <row r="157" spans="1:23" ht="13.5" thickBot="1" x14ac:dyDescent="0.25">
      <c r="A157" s="621"/>
      <c r="B157" s="307" t="s">
        <v>108</v>
      </c>
      <c r="C157" s="310">
        <f>Eskom!D434</f>
        <v>0</v>
      </c>
      <c r="D157" s="310">
        <f t="shared" si="50"/>
        <v>0</v>
      </c>
      <c r="E157" s="310">
        <f t="shared" si="50"/>
        <v>853531.98999999953</v>
      </c>
      <c r="F157" s="310">
        <f t="shared" si="50"/>
        <v>1021658.6649999996</v>
      </c>
      <c r="G157" s="310">
        <f t="shared" si="51"/>
        <v>0</v>
      </c>
      <c r="H157" s="310">
        <f t="shared" si="51"/>
        <v>0</v>
      </c>
      <c r="I157" s="310">
        <f t="shared" si="51"/>
        <v>0</v>
      </c>
      <c r="J157"/>
      <c r="K157"/>
      <c r="L157"/>
      <c r="M157"/>
      <c r="N157"/>
      <c r="O157"/>
      <c r="P157"/>
      <c r="Q157"/>
      <c r="R157"/>
      <c r="S157"/>
      <c r="T157"/>
      <c r="U157"/>
    </row>
    <row r="158" spans="1:23" ht="13.5" thickBot="1" x14ac:dyDescent="0.25">
      <c r="A158" s="621"/>
      <c r="B158" s="308" t="s">
        <v>102</v>
      </c>
      <c r="C158" s="311"/>
      <c r="D158" s="312">
        <f t="shared" ref="D158:I158" si="52">SUM(D156:D157)</f>
        <v>0</v>
      </c>
      <c r="E158" s="312">
        <f t="shared" si="52"/>
        <v>2198622.7449999992</v>
      </c>
      <c r="F158" s="312">
        <f t="shared" si="52"/>
        <v>2690404.4249999993</v>
      </c>
      <c r="G158" s="312">
        <f t="shared" si="52"/>
        <v>0</v>
      </c>
      <c r="H158" s="312">
        <f t="shared" si="52"/>
        <v>0</v>
      </c>
      <c r="I158" s="312">
        <f t="shared" si="52"/>
        <v>0</v>
      </c>
      <c r="J158"/>
      <c r="K158"/>
      <c r="L158"/>
      <c r="M158"/>
      <c r="N158"/>
      <c r="O158"/>
      <c r="P158"/>
      <c r="Q158"/>
      <c r="R158"/>
      <c r="S158"/>
      <c r="T158"/>
      <c r="U158"/>
    </row>
    <row r="159" spans="1:23" ht="16.5" customHeight="1" thickBot="1" x14ac:dyDescent="0.25">
      <c r="A159" s="621"/>
      <c r="B159" s="259" t="s">
        <v>103</v>
      </c>
      <c r="C159" s="258">
        <f t="shared" ref="C159:I159" si="53">IF(C155&gt;0,C155,C158)</f>
        <v>637085.16</v>
      </c>
      <c r="D159" s="258">
        <f t="shared" si="53"/>
        <v>0</v>
      </c>
      <c r="E159" s="258">
        <f t="shared" si="53"/>
        <v>2198622.7449999992</v>
      </c>
      <c r="F159" s="258">
        <f t="shared" si="53"/>
        <v>2690404.4249999993</v>
      </c>
      <c r="G159" s="258">
        <f t="shared" si="53"/>
        <v>0</v>
      </c>
      <c r="H159" s="258">
        <f t="shared" si="53"/>
        <v>0</v>
      </c>
      <c r="I159" s="258">
        <f t="shared" si="53"/>
        <v>0</v>
      </c>
      <c r="J159"/>
      <c r="K159"/>
      <c r="L159"/>
      <c r="M159"/>
      <c r="N159"/>
      <c r="O159"/>
      <c r="P159"/>
      <c r="Q159"/>
      <c r="R159"/>
      <c r="S159"/>
      <c r="T159"/>
      <c r="U159"/>
    </row>
    <row r="160" spans="1:23" s="8" customFormat="1" hidden="1" x14ac:dyDescent="0.2">
      <c r="A160" s="621"/>
      <c r="B160" s="144" t="s">
        <v>22</v>
      </c>
      <c r="C160" s="84"/>
      <c r="D160" s="84"/>
      <c r="E160" s="84">
        <v>78</v>
      </c>
      <c r="F160" s="84">
        <v>61</v>
      </c>
      <c r="G160" s="84">
        <v>73</v>
      </c>
      <c r="H160" s="8">
        <v>76</v>
      </c>
      <c r="I160" s="8">
        <v>78</v>
      </c>
      <c r="J160" s="274"/>
      <c r="K160" s="274"/>
      <c r="L160" s="274"/>
      <c r="M160" s="274"/>
      <c r="N160" s="274"/>
      <c r="O160" s="274"/>
      <c r="P160" s="274"/>
      <c r="Q160" s="274"/>
      <c r="R160" s="274"/>
      <c r="S160" s="274"/>
      <c r="T160" s="274"/>
      <c r="U160" s="274"/>
    </row>
    <row r="161" spans="1:21" s="5" customFormat="1" hidden="1" x14ac:dyDescent="0.2">
      <c r="A161" s="621"/>
      <c r="B161" s="145" t="s">
        <v>73</v>
      </c>
      <c r="C161" s="30"/>
      <c r="D161" s="30"/>
      <c r="E161" s="174">
        <v>31</v>
      </c>
      <c r="F161" s="174">
        <v>30</v>
      </c>
      <c r="G161" s="174">
        <v>31</v>
      </c>
      <c r="H161" s="5">
        <v>30</v>
      </c>
      <c r="I161" s="5">
        <v>31</v>
      </c>
      <c r="J161" s="275"/>
      <c r="K161" s="275"/>
      <c r="L161" s="275"/>
      <c r="M161" s="275"/>
      <c r="N161" s="275"/>
      <c r="O161" s="275"/>
      <c r="P161" s="275"/>
      <c r="Q161" s="275"/>
      <c r="R161" s="275"/>
      <c r="S161" s="275"/>
      <c r="T161" s="275"/>
      <c r="U161" s="275"/>
    </row>
    <row r="162" spans="1:21" s="173" customFormat="1" ht="4.5" hidden="1" customHeight="1" x14ac:dyDescent="0.2">
      <c r="A162" s="621"/>
      <c r="B162" s="171"/>
      <c r="C162" s="172"/>
      <c r="D162" s="172"/>
      <c r="E162" s="172"/>
      <c r="F162" s="172"/>
      <c r="G162" s="172"/>
      <c r="J162" s="275"/>
      <c r="K162" s="275"/>
      <c r="L162" s="275"/>
      <c r="M162" s="275"/>
      <c r="N162" s="275"/>
      <c r="O162" s="275"/>
      <c r="P162" s="275"/>
      <c r="Q162" s="275"/>
      <c r="R162" s="275"/>
      <c r="S162" s="275"/>
      <c r="T162" s="275"/>
      <c r="U162" s="275"/>
    </row>
    <row r="163" spans="1:21" s="177" customFormat="1" hidden="1" x14ac:dyDescent="0.2">
      <c r="A163" s="621"/>
      <c r="B163" s="175" t="s">
        <v>74</v>
      </c>
      <c r="C163" s="176"/>
      <c r="D163" s="176"/>
      <c r="E163" s="176">
        <v>42.37</v>
      </c>
      <c r="F163" s="176">
        <f t="shared" ref="F163:K163" si="54">F95</f>
        <v>52.33</v>
      </c>
      <c r="G163" s="176">
        <f t="shared" si="54"/>
        <v>52.33</v>
      </c>
      <c r="H163" s="176">
        <f t="shared" si="54"/>
        <v>52.33</v>
      </c>
      <c r="I163" s="176">
        <f t="shared" si="54"/>
        <v>52.33</v>
      </c>
      <c r="J163" s="276">
        <f t="shared" si="54"/>
        <v>52.33</v>
      </c>
      <c r="K163" s="276">
        <f t="shared" si="54"/>
        <v>52.33</v>
      </c>
      <c r="L163" s="277"/>
      <c r="M163" s="277"/>
      <c r="N163" s="277"/>
      <c r="O163" s="277"/>
      <c r="P163" s="277"/>
      <c r="Q163" s="277"/>
      <c r="R163" s="277"/>
      <c r="S163" s="277"/>
      <c r="T163" s="277"/>
      <c r="U163" s="277"/>
    </row>
    <row r="164" spans="1:21" s="185" customFormat="1" hidden="1" x14ac:dyDescent="0.2">
      <c r="A164" s="621"/>
      <c r="B164" s="184" t="s">
        <v>75</v>
      </c>
      <c r="C164" s="4">
        <v>1313.47</v>
      </c>
      <c r="D164" s="4">
        <v>1186</v>
      </c>
      <c r="E164" s="4">
        <f t="shared" ref="E164:K164" si="55">E161*E163</f>
        <v>1313.47</v>
      </c>
      <c r="F164" s="4">
        <f t="shared" si="55"/>
        <v>1569.8999999999999</v>
      </c>
      <c r="G164" s="4">
        <f t="shared" si="55"/>
        <v>1622.23</v>
      </c>
      <c r="H164" s="4">
        <f t="shared" si="55"/>
        <v>1569.8999999999999</v>
      </c>
      <c r="I164" s="4">
        <f t="shared" si="55"/>
        <v>1622.23</v>
      </c>
      <c r="J164" s="278">
        <f t="shared" si="55"/>
        <v>0</v>
      </c>
      <c r="K164" s="278">
        <f t="shared" si="55"/>
        <v>0</v>
      </c>
      <c r="L164" s="118"/>
      <c r="M164" s="118"/>
      <c r="N164" s="118"/>
      <c r="O164" s="118"/>
      <c r="P164" s="118"/>
      <c r="Q164" s="118"/>
      <c r="R164" s="118"/>
      <c r="S164" s="118"/>
      <c r="T164" s="118"/>
      <c r="U164" s="118"/>
    </row>
    <row r="165" spans="1:21" s="31" customFormat="1" hidden="1" x14ac:dyDescent="0.2">
      <c r="A165" s="621"/>
      <c r="B165" s="123" t="s">
        <v>24</v>
      </c>
      <c r="C165" s="182">
        <v>2.71</v>
      </c>
      <c r="D165" s="182">
        <v>2.71</v>
      </c>
      <c r="E165" s="182">
        <v>2.71</v>
      </c>
      <c r="F165" s="182">
        <f t="shared" ref="F165:K165" si="56">F97</f>
        <v>3.35</v>
      </c>
      <c r="G165" s="182">
        <f t="shared" si="56"/>
        <v>3.35</v>
      </c>
      <c r="H165" s="182">
        <f t="shared" si="56"/>
        <v>3.35</v>
      </c>
      <c r="I165" s="182">
        <f t="shared" si="56"/>
        <v>3.35</v>
      </c>
      <c r="J165" s="182">
        <f t="shared" si="56"/>
        <v>3.35</v>
      </c>
      <c r="K165" s="182">
        <f t="shared" si="56"/>
        <v>3.35</v>
      </c>
    </row>
    <row r="166" spans="1:21" s="180" customFormat="1" hidden="1" x14ac:dyDescent="0.2">
      <c r="A166" s="621"/>
      <c r="B166" s="178" t="s">
        <v>25</v>
      </c>
      <c r="C166" s="179">
        <v>67750</v>
      </c>
      <c r="D166" s="179">
        <f t="shared" ref="D166:K166" si="57">D165*D143</f>
        <v>58550.444300000003</v>
      </c>
      <c r="E166" s="179">
        <f t="shared" si="57"/>
        <v>58550.444300000003</v>
      </c>
      <c r="F166" s="179">
        <f t="shared" si="57"/>
        <v>72377.855500000005</v>
      </c>
      <c r="G166" s="179">
        <f t="shared" si="57"/>
        <v>0</v>
      </c>
      <c r="H166" s="179">
        <f t="shared" si="57"/>
        <v>0</v>
      </c>
      <c r="I166" s="179">
        <f t="shared" si="57"/>
        <v>0</v>
      </c>
      <c r="J166" s="279">
        <f t="shared" si="57"/>
        <v>0</v>
      </c>
      <c r="K166" s="279">
        <f t="shared" si="57"/>
        <v>0</v>
      </c>
      <c r="L166" s="280"/>
      <c r="M166" s="280"/>
      <c r="N166" s="280"/>
      <c r="O166" s="280"/>
      <c r="P166" s="280"/>
      <c r="Q166" s="280"/>
      <c r="R166" s="280"/>
      <c r="S166" s="280"/>
      <c r="T166" s="280"/>
      <c r="U166" s="280"/>
    </row>
    <row r="167" spans="1:21" s="31" customFormat="1" hidden="1" x14ac:dyDescent="0.2">
      <c r="A167" s="621"/>
      <c r="B167" s="23" t="s">
        <v>7</v>
      </c>
      <c r="C167" s="3">
        <v>5.44</v>
      </c>
      <c r="D167" s="3">
        <v>5.44</v>
      </c>
      <c r="E167" s="3">
        <v>5.44</v>
      </c>
      <c r="F167" s="3">
        <f t="shared" ref="F167:K167" si="58">F99</f>
        <v>6.72</v>
      </c>
      <c r="G167" s="3">
        <f t="shared" si="58"/>
        <v>6.72</v>
      </c>
      <c r="H167" s="3">
        <f t="shared" si="58"/>
        <v>6.72</v>
      </c>
      <c r="I167" s="3">
        <f t="shared" si="58"/>
        <v>6.72</v>
      </c>
      <c r="J167" s="3">
        <f t="shared" si="58"/>
        <v>6.72</v>
      </c>
      <c r="K167" s="3">
        <f t="shared" si="58"/>
        <v>6.72</v>
      </c>
    </row>
    <row r="168" spans="1:21" s="180" customFormat="1" hidden="1" x14ac:dyDescent="0.2">
      <c r="A168" s="621"/>
      <c r="B168" s="178" t="s">
        <v>10</v>
      </c>
      <c r="C168" s="179">
        <v>136000</v>
      </c>
      <c r="D168" s="179">
        <f t="shared" ref="D168:K168" si="59">D167*D143</f>
        <v>117532.99520000002</v>
      </c>
      <c r="E168" s="179">
        <f t="shared" si="59"/>
        <v>117532.99520000002</v>
      </c>
      <c r="F168" s="179">
        <f t="shared" si="59"/>
        <v>145187.81760000001</v>
      </c>
      <c r="G168" s="179">
        <f t="shared" si="59"/>
        <v>0</v>
      </c>
      <c r="H168" s="179">
        <f t="shared" si="59"/>
        <v>0</v>
      </c>
      <c r="I168" s="179">
        <f t="shared" si="59"/>
        <v>0</v>
      </c>
      <c r="J168" s="279">
        <f t="shared" si="59"/>
        <v>0</v>
      </c>
      <c r="K168" s="279">
        <f t="shared" si="59"/>
        <v>0</v>
      </c>
      <c r="L168" s="280"/>
      <c r="M168" s="280"/>
      <c r="N168" s="280"/>
      <c r="O168" s="280"/>
      <c r="P168" s="280"/>
      <c r="Q168" s="280"/>
      <c r="R168" s="280"/>
      <c r="S168" s="280"/>
      <c r="T168" s="280"/>
      <c r="U168" s="280"/>
    </row>
    <row r="169" spans="1:21" s="31" customFormat="1" hidden="1" x14ac:dyDescent="0.2">
      <c r="A169" s="621"/>
      <c r="B169" s="23" t="s">
        <v>8</v>
      </c>
      <c r="C169" s="3">
        <v>10.31</v>
      </c>
      <c r="D169" s="3">
        <v>10.31</v>
      </c>
      <c r="E169" s="3">
        <v>10.31</v>
      </c>
      <c r="F169" s="3">
        <f t="shared" ref="F169:K169" si="60">F101</f>
        <v>12.73</v>
      </c>
      <c r="G169" s="3">
        <f t="shared" si="60"/>
        <v>12.73</v>
      </c>
      <c r="H169" s="3">
        <f t="shared" si="60"/>
        <v>12.73</v>
      </c>
      <c r="I169" s="3">
        <f t="shared" si="60"/>
        <v>12.73</v>
      </c>
      <c r="J169" s="3">
        <f t="shared" si="60"/>
        <v>12.73</v>
      </c>
      <c r="K169" s="3">
        <f t="shared" si="60"/>
        <v>12.73</v>
      </c>
    </row>
    <row r="170" spans="1:21" s="180" customFormat="1" hidden="1" x14ac:dyDescent="0.2">
      <c r="A170" s="621"/>
      <c r="B170" s="178" t="s">
        <v>2</v>
      </c>
      <c r="C170" s="179">
        <f t="shared" ref="C170:K170" si="61">C169*MAX(C149:C150)</f>
        <v>157155.02069999999</v>
      </c>
      <c r="D170" s="179">
        <f t="shared" si="61"/>
        <v>0</v>
      </c>
      <c r="E170" s="179">
        <f t="shared" si="61"/>
        <v>154363.5882</v>
      </c>
      <c r="F170" s="179">
        <f t="shared" si="61"/>
        <v>199953.929</v>
      </c>
      <c r="G170" s="179">
        <f t="shared" si="61"/>
        <v>0</v>
      </c>
      <c r="H170" s="179">
        <f t="shared" si="61"/>
        <v>0</v>
      </c>
      <c r="I170" s="179">
        <f t="shared" si="61"/>
        <v>0</v>
      </c>
      <c r="J170" s="279">
        <f t="shared" si="61"/>
        <v>0</v>
      </c>
      <c r="K170" s="279">
        <f t="shared" si="61"/>
        <v>0</v>
      </c>
      <c r="L170" s="280"/>
      <c r="M170" s="280"/>
      <c r="N170" s="280"/>
      <c r="O170" s="280"/>
      <c r="P170" s="280"/>
      <c r="Q170" s="280"/>
      <c r="R170" s="280"/>
      <c r="S170" s="280"/>
      <c r="T170" s="280"/>
      <c r="U170" s="280"/>
    </row>
    <row r="171" spans="1:21" s="31" customFormat="1" hidden="1" x14ac:dyDescent="0.2">
      <c r="A171" s="621"/>
      <c r="B171" s="123" t="s">
        <v>29</v>
      </c>
      <c r="C171" s="115"/>
      <c r="D171" s="115"/>
      <c r="E171" s="115"/>
      <c r="F171" s="115"/>
      <c r="G171" s="115"/>
      <c r="H171" s="66"/>
      <c r="I171" s="66"/>
      <c r="J171" s="66"/>
      <c r="K171" s="115">
        <f>K304</f>
        <v>0</v>
      </c>
    </row>
    <row r="172" spans="1:21" s="34" customFormat="1" hidden="1" x14ac:dyDescent="0.2">
      <c r="A172" s="621"/>
      <c r="B172" s="25" t="s">
        <v>60</v>
      </c>
      <c r="C172" s="14">
        <f>C171*C144</f>
        <v>0</v>
      </c>
      <c r="D172" s="14">
        <f>D171*D144</f>
        <v>0</v>
      </c>
      <c r="E172" s="14">
        <f>E171*E144</f>
        <v>0</v>
      </c>
      <c r="F172" s="14">
        <f>F171*F144</f>
        <v>0</v>
      </c>
      <c r="G172" s="14">
        <f>G171*G144</f>
        <v>0</v>
      </c>
      <c r="H172" s="119"/>
      <c r="I172" s="119"/>
      <c r="J172" s="119"/>
      <c r="K172" s="278">
        <f>K171*K144</f>
        <v>0</v>
      </c>
      <c r="L172" s="31"/>
      <c r="M172" s="31"/>
      <c r="N172" s="31"/>
      <c r="O172" s="31"/>
      <c r="P172" s="31"/>
      <c r="Q172" s="31"/>
      <c r="R172" s="31"/>
      <c r="S172" s="31"/>
      <c r="T172" s="31"/>
      <c r="U172" s="31"/>
    </row>
    <row r="173" spans="1:21" s="31" customFormat="1" x14ac:dyDescent="0.2">
      <c r="A173" s="621"/>
      <c r="B173" s="23" t="s">
        <v>30</v>
      </c>
      <c r="C173" s="115">
        <v>0.19769999999999999</v>
      </c>
      <c r="D173" s="115">
        <v>0.19769999999999999</v>
      </c>
      <c r="E173" s="115">
        <v>0.19769999999999999</v>
      </c>
      <c r="F173" s="115">
        <v>0.19769999999999999</v>
      </c>
      <c r="G173" s="115">
        <v>0.19769999999999999</v>
      </c>
      <c r="H173" s="115">
        <v>0.19769999999999999</v>
      </c>
      <c r="I173" s="115">
        <v>0.19769999999999999</v>
      </c>
      <c r="J173" s="115">
        <v>0.19769999999999999</v>
      </c>
      <c r="K173" s="117"/>
    </row>
    <row r="174" spans="1:21" s="35" customFormat="1" x14ac:dyDescent="0.2">
      <c r="A174" s="621"/>
      <c r="B174" s="24" t="s">
        <v>61</v>
      </c>
      <c r="C174" s="33">
        <f t="shared" ref="C174:J174" si="62">C173*C144</f>
        <v>514044.68086799991</v>
      </c>
      <c r="D174" s="33">
        <f t="shared" si="62"/>
        <v>0</v>
      </c>
      <c r="E174" s="33">
        <f t="shared" si="62"/>
        <v>573138.98225999996</v>
      </c>
      <c r="F174" s="33">
        <f t="shared" si="62"/>
        <v>534789.4446719999</v>
      </c>
      <c r="G174" s="33">
        <f t="shared" si="62"/>
        <v>0</v>
      </c>
      <c r="H174" s="33">
        <f t="shared" si="62"/>
        <v>0</v>
      </c>
      <c r="I174" s="33">
        <f t="shared" si="62"/>
        <v>0</v>
      </c>
      <c r="J174" s="283">
        <f t="shared" si="62"/>
        <v>0</v>
      </c>
      <c r="K174" s="118"/>
      <c r="L174" s="31"/>
      <c r="M174" s="31"/>
      <c r="N174" s="31"/>
      <c r="O174" s="31"/>
      <c r="P174" s="31"/>
      <c r="Q174" s="31"/>
      <c r="R174" s="31"/>
      <c r="S174" s="31"/>
      <c r="T174" s="31"/>
      <c r="U174" s="31"/>
    </row>
    <row r="175" spans="1:21" s="31" customFormat="1" hidden="1" x14ac:dyDescent="0.2">
      <c r="A175" s="621"/>
      <c r="B175" s="23" t="s">
        <v>31</v>
      </c>
      <c r="C175" s="115"/>
      <c r="D175" s="115"/>
      <c r="E175" s="115"/>
      <c r="F175" s="115"/>
      <c r="G175" s="115"/>
      <c r="H175" s="120"/>
      <c r="I175" s="120"/>
      <c r="J175" s="120"/>
      <c r="K175" s="115">
        <f>K308</f>
        <v>0</v>
      </c>
    </row>
    <row r="176" spans="1:21" s="34" customFormat="1" hidden="1" x14ac:dyDescent="0.2">
      <c r="A176" s="621"/>
      <c r="B176" s="25" t="s">
        <v>62</v>
      </c>
      <c r="C176" s="14">
        <f>C175*C146</f>
        <v>0</v>
      </c>
      <c r="D176" s="14">
        <f>D175*D146</f>
        <v>0</v>
      </c>
      <c r="E176" s="14">
        <f>E175*E146</f>
        <v>0</v>
      </c>
      <c r="F176" s="14">
        <f>F175*F146</f>
        <v>0</v>
      </c>
      <c r="G176" s="14">
        <f>G175*G146</f>
        <v>0</v>
      </c>
      <c r="H176" s="119"/>
      <c r="I176" s="119"/>
      <c r="J176" s="119"/>
      <c r="K176" s="278">
        <f>K175*K146</f>
        <v>0</v>
      </c>
      <c r="L176" s="31"/>
      <c r="M176" s="31"/>
      <c r="N176" s="31"/>
      <c r="O176" s="31"/>
      <c r="P176" s="31"/>
      <c r="Q176" s="31"/>
      <c r="R176" s="31"/>
      <c r="S176" s="31"/>
      <c r="T176" s="31"/>
      <c r="U176" s="31"/>
    </row>
    <row r="177" spans="1:23" s="31" customFormat="1" x14ac:dyDescent="0.2">
      <c r="A177" s="621"/>
      <c r="B177" s="23" t="s">
        <v>32</v>
      </c>
      <c r="C177" s="1">
        <v>1.4238</v>
      </c>
      <c r="D177" s="1">
        <v>1.4238</v>
      </c>
      <c r="E177" s="1">
        <v>1.4238</v>
      </c>
      <c r="F177" s="1">
        <v>1.4238</v>
      </c>
      <c r="G177" s="1">
        <v>1.4238</v>
      </c>
      <c r="H177" s="1">
        <v>1.4238</v>
      </c>
      <c r="I177" s="1">
        <v>1.4238</v>
      </c>
      <c r="J177" s="1">
        <v>1.4238</v>
      </c>
      <c r="K177" s="117"/>
    </row>
    <row r="178" spans="1:23" s="35" customFormat="1" x14ac:dyDescent="0.2">
      <c r="A178" s="621"/>
      <c r="B178" s="24" t="s">
        <v>63</v>
      </c>
      <c r="C178" s="116">
        <f t="shared" ref="C178:J178" si="63">C177*C146</f>
        <v>1144486.4336639999</v>
      </c>
      <c r="D178" s="116">
        <f t="shared" si="63"/>
        <v>0</v>
      </c>
      <c r="E178" s="116">
        <f t="shared" si="63"/>
        <v>1244977.9529039999</v>
      </c>
      <c r="F178" s="116">
        <f t="shared" si="63"/>
        <v>1111672.6845840001</v>
      </c>
      <c r="G178" s="116">
        <f t="shared" si="63"/>
        <v>0</v>
      </c>
      <c r="H178" s="116">
        <f t="shared" si="63"/>
        <v>0</v>
      </c>
      <c r="I178" s="116">
        <f t="shared" si="63"/>
        <v>0</v>
      </c>
      <c r="J178" s="284">
        <f t="shared" si="63"/>
        <v>0</v>
      </c>
      <c r="K178" s="118"/>
      <c r="L178" s="31"/>
      <c r="M178" s="31"/>
      <c r="N178" s="31"/>
      <c r="O178" s="31"/>
      <c r="P178" s="31"/>
      <c r="Q178" s="31"/>
      <c r="R178" s="31"/>
      <c r="S178" s="31"/>
      <c r="T178" s="31"/>
      <c r="U178" s="31"/>
    </row>
    <row r="179" spans="1:23" s="31" customFormat="1" hidden="1" x14ac:dyDescent="0.2">
      <c r="A179" s="621"/>
      <c r="B179" s="23" t="s">
        <v>79</v>
      </c>
      <c r="C179" s="115"/>
      <c r="D179" s="1"/>
      <c r="E179" s="1"/>
      <c r="F179" s="1"/>
      <c r="G179" s="1"/>
      <c r="H179" s="120"/>
      <c r="I179" s="120"/>
      <c r="J179" s="120"/>
      <c r="K179" s="1">
        <f>K312</f>
        <v>0</v>
      </c>
    </row>
    <row r="180" spans="1:23" s="34" customFormat="1" hidden="1" x14ac:dyDescent="0.2">
      <c r="A180" s="621"/>
      <c r="B180" s="25" t="s">
        <v>64</v>
      </c>
      <c r="C180" s="14">
        <f>C179*C145</f>
        <v>0</v>
      </c>
      <c r="D180" s="14">
        <f>D179*D145</f>
        <v>0</v>
      </c>
      <c r="E180" s="14">
        <f>E179*E145</f>
        <v>0</v>
      </c>
      <c r="F180" s="14">
        <f>F179*F145</f>
        <v>0</v>
      </c>
      <c r="G180" s="14">
        <f>G179*G145</f>
        <v>0</v>
      </c>
      <c r="H180" s="121"/>
      <c r="I180" s="121"/>
      <c r="J180" s="121"/>
      <c r="K180" s="278">
        <f>K179*K145</f>
        <v>0</v>
      </c>
      <c r="L180" s="31"/>
      <c r="M180" s="31"/>
      <c r="N180" s="31"/>
      <c r="O180" s="31"/>
      <c r="P180" s="31"/>
      <c r="Q180" s="31"/>
      <c r="R180" s="31"/>
      <c r="S180" s="31"/>
      <c r="T180" s="31"/>
      <c r="U180" s="31"/>
    </row>
    <row r="181" spans="1:23" s="31" customFormat="1" x14ac:dyDescent="0.2">
      <c r="A181" s="621"/>
      <c r="B181" s="53" t="s">
        <v>33</v>
      </c>
      <c r="C181" s="1">
        <v>0.37009999999999998</v>
      </c>
      <c r="D181" s="1">
        <v>0.37009999999999998</v>
      </c>
      <c r="E181" s="1">
        <v>0.37009999999999998</v>
      </c>
      <c r="F181" s="1">
        <v>0.37009999999999998</v>
      </c>
      <c r="G181" s="1">
        <v>0.37009999999999998</v>
      </c>
      <c r="H181" s="1">
        <v>0.37009999999999998</v>
      </c>
      <c r="I181" s="1">
        <v>0.37009999999999998</v>
      </c>
      <c r="J181" s="1">
        <v>0.37009999999999998</v>
      </c>
      <c r="K181" s="117"/>
    </row>
    <row r="182" spans="1:23" s="55" customFormat="1" ht="13.5" thickBot="1" x14ac:dyDescent="0.25">
      <c r="A182" s="621"/>
      <c r="B182" s="56" t="s">
        <v>65</v>
      </c>
      <c r="C182" s="250">
        <f t="shared" ref="C182:J182" si="64">C181*C145</f>
        <v>750446.70703199995</v>
      </c>
      <c r="D182" s="250">
        <f t="shared" si="64"/>
        <v>0</v>
      </c>
      <c r="E182" s="250">
        <f t="shared" si="64"/>
        <v>821744.13299999991</v>
      </c>
      <c r="F182" s="250">
        <f t="shared" si="64"/>
        <v>717882.54068400001</v>
      </c>
      <c r="G182" s="250">
        <f t="shared" si="64"/>
        <v>0</v>
      </c>
      <c r="H182" s="250">
        <f t="shared" si="64"/>
        <v>0</v>
      </c>
      <c r="I182" s="250">
        <f t="shared" si="64"/>
        <v>0</v>
      </c>
      <c r="J182" s="285">
        <f t="shared" si="64"/>
        <v>0</v>
      </c>
      <c r="K182" s="125"/>
      <c r="L182" s="125"/>
      <c r="M182" s="125"/>
      <c r="N182" s="125"/>
      <c r="O182" s="125"/>
      <c r="P182" s="125"/>
      <c r="Q182" s="125"/>
      <c r="R182" s="125"/>
      <c r="S182" s="125"/>
      <c r="T182" s="125"/>
      <c r="U182" s="125"/>
      <c r="V182" s="124"/>
      <c r="W182" s="124"/>
    </row>
    <row r="183" spans="1:23" s="126" customFormat="1" x14ac:dyDescent="0.2">
      <c r="A183" s="621"/>
      <c r="B183" s="261" t="s">
        <v>104</v>
      </c>
      <c r="C183" s="86">
        <f t="shared" ref="C183:H183" si="65">C159</f>
        <v>637085.16</v>
      </c>
      <c r="D183" s="86">
        <f t="shared" si="65"/>
        <v>0</v>
      </c>
      <c r="E183" s="86">
        <f t="shared" si="65"/>
        <v>2198622.7449999992</v>
      </c>
      <c r="F183" s="86">
        <f t="shared" si="65"/>
        <v>2690404.4249999993</v>
      </c>
      <c r="G183" s="86">
        <f t="shared" si="65"/>
        <v>0</v>
      </c>
      <c r="H183" s="86">
        <f t="shared" si="65"/>
        <v>0</v>
      </c>
      <c r="I183" s="86">
        <f>I159</f>
        <v>0</v>
      </c>
      <c r="J183" s="262"/>
      <c r="K183" s="251"/>
      <c r="L183" s="251"/>
      <c r="M183" s="251"/>
      <c r="N183" s="251"/>
      <c r="O183" s="251"/>
      <c r="P183" s="251"/>
      <c r="Q183" s="251"/>
      <c r="R183" s="251"/>
      <c r="S183" s="251"/>
      <c r="T183" s="251"/>
      <c r="U183" s="251"/>
    </row>
    <row r="184" spans="1:23" s="1" customFormat="1" x14ac:dyDescent="0.2">
      <c r="A184" s="621"/>
      <c r="B184" s="260" t="s">
        <v>105</v>
      </c>
      <c r="C184" s="122">
        <v>5.8900000000000001E-2</v>
      </c>
      <c r="D184" s="122">
        <v>5.8900000000000001E-2</v>
      </c>
      <c r="E184" s="122">
        <v>5.8900000000000001E-2</v>
      </c>
      <c r="F184" s="122">
        <v>5.8900000000000001E-2</v>
      </c>
      <c r="G184" s="122">
        <v>5.8900000000000001E-2</v>
      </c>
      <c r="H184" s="122">
        <v>5.8900000000000001E-2</v>
      </c>
      <c r="I184" s="122">
        <v>5.8900000000000001E-2</v>
      </c>
      <c r="J184" s="122">
        <v>5.8900000000000001E-2</v>
      </c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</row>
    <row r="185" spans="1:23" s="55" customFormat="1" ht="13.5" thickBot="1" x14ac:dyDescent="0.25">
      <c r="A185" s="621"/>
      <c r="B185" s="249" t="s">
        <v>106</v>
      </c>
      <c r="C185" s="54">
        <f t="shared" ref="C185:I185" si="66">C184*C183</f>
        <v>37524.315924000002</v>
      </c>
      <c r="D185" s="54">
        <f t="shared" si="66"/>
        <v>0</v>
      </c>
      <c r="E185" s="54">
        <f t="shared" si="66"/>
        <v>129498.87968049996</v>
      </c>
      <c r="F185" s="54">
        <f t="shared" si="66"/>
        <v>158464.82063249996</v>
      </c>
      <c r="G185" s="54">
        <f t="shared" si="66"/>
        <v>0</v>
      </c>
      <c r="H185" s="54">
        <f t="shared" si="66"/>
        <v>0</v>
      </c>
      <c r="I185" s="54">
        <f t="shared" si="66"/>
        <v>0</v>
      </c>
      <c r="J185" s="286">
        <f>J184*J155</f>
        <v>0</v>
      </c>
      <c r="K185" s="125"/>
      <c r="L185" s="125"/>
      <c r="M185" s="125"/>
      <c r="N185" s="125"/>
      <c r="O185" s="125"/>
      <c r="P185" s="125"/>
      <c r="Q185" s="125"/>
      <c r="R185" s="125"/>
      <c r="S185" s="125"/>
      <c r="T185" s="125"/>
      <c r="U185" s="125"/>
      <c r="V185" s="124"/>
      <c r="W185" s="124"/>
    </row>
    <row r="186" spans="1:23" s="43" customFormat="1" hidden="1" x14ac:dyDescent="0.2">
      <c r="A186" s="621"/>
      <c r="B186" s="52" t="s">
        <v>3</v>
      </c>
      <c r="C186" s="93"/>
      <c r="D186" s="93"/>
      <c r="E186" s="93"/>
      <c r="F186" s="93"/>
      <c r="G186" s="93"/>
      <c r="H186" s="93"/>
      <c r="I186" s="93"/>
      <c r="J186" s="183"/>
      <c r="K186" s="183"/>
      <c r="L186" s="31"/>
      <c r="M186" s="31"/>
      <c r="N186" s="31"/>
      <c r="O186" s="31"/>
      <c r="P186" s="31"/>
      <c r="Q186" s="31"/>
      <c r="R186" s="31"/>
      <c r="S186" s="31"/>
      <c r="T186" s="31"/>
      <c r="U186" s="31"/>
    </row>
    <row r="187" spans="1:23" s="43" customFormat="1" hidden="1" x14ac:dyDescent="0.2">
      <c r="A187" s="621"/>
      <c r="B187" s="22" t="s">
        <v>23</v>
      </c>
      <c r="C187" s="93"/>
      <c r="D187" s="93"/>
      <c r="E187" s="93"/>
      <c r="F187" s="93"/>
      <c r="G187" s="93"/>
      <c r="H187" s="93"/>
      <c r="I187" s="93"/>
      <c r="J187" s="183"/>
      <c r="K187" s="183"/>
      <c r="L187" s="31"/>
      <c r="M187" s="31"/>
      <c r="N187" s="31"/>
      <c r="O187" s="31"/>
      <c r="P187" s="31"/>
      <c r="Q187" s="31"/>
      <c r="R187" s="31"/>
      <c r="S187" s="31"/>
      <c r="T187" s="31"/>
      <c r="U187" s="31"/>
    </row>
    <row r="188" spans="1:23" s="31" customFormat="1" ht="12" hidden="1" customHeight="1" x14ac:dyDescent="0.2">
      <c r="A188" s="621"/>
      <c r="B188" s="23" t="s">
        <v>9</v>
      </c>
      <c r="C188" s="1">
        <v>2.5000000000000001E-2</v>
      </c>
      <c r="D188" s="1">
        <v>2.5000000000000001E-2</v>
      </c>
      <c r="E188" s="1">
        <v>2.5000000000000001E-2</v>
      </c>
      <c r="F188" s="1">
        <f t="shared" ref="F188:K188" si="67">F120</f>
        <v>3.09E-2</v>
      </c>
      <c r="G188" s="1">
        <f t="shared" si="67"/>
        <v>3.09E-2</v>
      </c>
      <c r="H188" s="1">
        <f t="shared" si="67"/>
        <v>3.09E-2</v>
      </c>
      <c r="I188" s="1">
        <f t="shared" si="67"/>
        <v>3.09E-2</v>
      </c>
      <c r="J188" s="1">
        <f t="shared" si="67"/>
        <v>3.09E-2</v>
      </c>
      <c r="K188" s="1">
        <f t="shared" si="67"/>
        <v>3.09E-2</v>
      </c>
    </row>
    <row r="189" spans="1:23" s="43" customFormat="1" hidden="1" x14ac:dyDescent="0.2">
      <c r="A189" s="621"/>
      <c r="B189" s="22" t="s">
        <v>11</v>
      </c>
      <c r="C189" s="4">
        <v>155974.23000000001</v>
      </c>
      <c r="D189" s="4">
        <f t="shared" ref="D189:K189" si="68">D188*D147</f>
        <v>0</v>
      </c>
      <c r="E189" s="4">
        <f t="shared" si="68"/>
        <v>149844.22200000001</v>
      </c>
      <c r="F189" s="4">
        <f t="shared" si="68"/>
        <v>167648.96599200001</v>
      </c>
      <c r="G189" s="4">
        <f t="shared" si="68"/>
        <v>0</v>
      </c>
      <c r="H189" s="4">
        <f t="shared" si="68"/>
        <v>0</v>
      </c>
      <c r="I189" s="4">
        <f t="shared" si="68"/>
        <v>0</v>
      </c>
      <c r="J189" s="278">
        <f t="shared" si="68"/>
        <v>0</v>
      </c>
      <c r="K189" s="278">
        <f t="shared" si="68"/>
        <v>0</v>
      </c>
      <c r="L189" s="31"/>
      <c r="M189" s="31"/>
      <c r="N189" s="31"/>
      <c r="O189" s="31"/>
      <c r="P189" s="31"/>
      <c r="Q189" s="31"/>
      <c r="R189" s="31"/>
      <c r="S189" s="31"/>
      <c r="T189" s="31"/>
      <c r="U189" s="31"/>
    </row>
    <row r="190" spans="1:23" s="31" customFormat="1" hidden="1" x14ac:dyDescent="0.2">
      <c r="A190" s="621"/>
      <c r="B190" s="23" t="s">
        <v>26</v>
      </c>
      <c r="C190" s="49">
        <v>1.9699999999999999E-2</v>
      </c>
      <c r="D190" s="49">
        <v>1.9699999999999999E-2</v>
      </c>
      <c r="E190" s="49">
        <v>1.9699999999999999E-2</v>
      </c>
      <c r="F190" s="49">
        <f t="shared" ref="F190:K190" si="69">F122</f>
        <v>0.02</v>
      </c>
      <c r="G190" s="49">
        <f t="shared" si="69"/>
        <v>0.02</v>
      </c>
      <c r="H190" s="49">
        <f t="shared" si="69"/>
        <v>0.02</v>
      </c>
      <c r="I190" s="49">
        <f t="shared" si="69"/>
        <v>0.02</v>
      </c>
      <c r="J190" s="49">
        <f t="shared" si="69"/>
        <v>0.02</v>
      </c>
      <c r="K190" s="49">
        <f t="shared" si="69"/>
        <v>0.02</v>
      </c>
    </row>
    <row r="191" spans="1:23" s="191" customFormat="1" hidden="1" x14ac:dyDescent="0.2">
      <c r="A191" s="621"/>
      <c r="B191" s="190" t="s">
        <v>27</v>
      </c>
      <c r="C191" s="129">
        <v>122907.69</v>
      </c>
      <c r="D191" s="129">
        <f t="shared" ref="D191:K191" si="70">D190*D147</f>
        <v>0</v>
      </c>
      <c r="E191" s="129">
        <f t="shared" si="70"/>
        <v>118077.246936</v>
      </c>
      <c r="F191" s="129">
        <f t="shared" si="70"/>
        <v>108510.65760000001</v>
      </c>
      <c r="G191" s="129">
        <f t="shared" si="70"/>
        <v>0</v>
      </c>
      <c r="H191" s="129">
        <f t="shared" si="70"/>
        <v>0</v>
      </c>
      <c r="I191" s="129">
        <f t="shared" si="70"/>
        <v>0</v>
      </c>
      <c r="J191" s="287">
        <f t="shared" si="70"/>
        <v>0</v>
      </c>
      <c r="K191" s="287">
        <f t="shared" si="70"/>
        <v>0</v>
      </c>
      <c r="L191" s="280"/>
      <c r="M191" s="280"/>
      <c r="N191" s="280"/>
      <c r="O191" s="280"/>
      <c r="P191" s="280"/>
      <c r="Q191" s="280"/>
      <c r="R191" s="280"/>
      <c r="S191" s="280"/>
      <c r="T191" s="280"/>
      <c r="U191" s="280"/>
    </row>
    <row r="192" spans="1:23" s="43" customFormat="1" hidden="1" x14ac:dyDescent="0.2">
      <c r="A192" s="621"/>
      <c r="B192" s="22" t="s">
        <v>4</v>
      </c>
      <c r="C192" s="93"/>
      <c r="D192" s="93"/>
      <c r="E192" s="93"/>
      <c r="F192" s="93"/>
      <c r="G192" s="93"/>
      <c r="H192" s="93"/>
      <c r="I192" s="93"/>
      <c r="J192" s="183"/>
      <c r="K192" s="183"/>
      <c r="L192" s="31"/>
      <c r="M192" s="31"/>
      <c r="N192" s="31"/>
      <c r="O192" s="31"/>
      <c r="P192" s="31"/>
      <c r="Q192" s="31"/>
      <c r="R192" s="31"/>
      <c r="S192" s="31"/>
      <c r="T192" s="31"/>
      <c r="U192" s="31"/>
    </row>
    <row r="193" spans="1:21" s="46" customFormat="1" ht="13.5" hidden="1" thickBot="1" x14ac:dyDescent="0.25">
      <c r="A193" s="621"/>
      <c r="B193" s="146" t="s">
        <v>34</v>
      </c>
      <c r="C193" s="94"/>
      <c r="D193" s="94"/>
      <c r="E193" s="94"/>
      <c r="F193" s="199"/>
      <c r="G193" s="94"/>
      <c r="H193" s="94"/>
      <c r="I193" s="94"/>
      <c r="J193" s="288"/>
      <c r="K193" s="288"/>
      <c r="L193" s="125"/>
      <c r="M193" s="125"/>
      <c r="N193" s="125"/>
      <c r="O193" s="125"/>
      <c r="P193" s="125"/>
      <c r="Q193" s="125"/>
      <c r="R193" s="125"/>
      <c r="S193" s="125"/>
      <c r="T193" s="125"/>
      <c r="U193" s="125"/>
    </row>
    <row r="194" spans="1:21" s="48" customFormat="1" ht="13.5" hidden="1" thickBot="1" x14ac:dyDescent="0.25">
      <c r="A194" s="621"/>
      <c r="B194" s="47" t="s">
        <v>51</v>
      </c>
      <c r="C194" s="74"/>
      <c r="D194" s="74"/>
      <c r="E194" s="74">
        <v>1718778.92</v>
      </c>
      <c r="F194" s="74">
        <v>1938596.5</v>
      </c>
      <c r="G194" s="74">
        <v>2020576.71</v>
      </c>
      <c r="H194" s="74">
        <v>3451015.65</v>
      </c>
      <c r="I194" s="74">
        <v>3667059.58</v>
      </c>
      <c r="J194" s="289">
        <v>2658205.04</v>
      </c>
      <c r="K194" s="289">
        <v>2658206.04</v>
      </c>
      <c r="L194" s="290"/>
      <c r="M194" s="290"/>
      <c r="N194" s="290"/>
      <c r="O194" s="290"/>
      <c r="P194" s="290"/>
      <c r="Q194" s="290"/>
      <c r="R194" s="290"/>
      <c r="S194" s="290"/>
      <c r="T194" s="290"/>
      <c r="U194" s="290"/>
    </row>
    <row r="195" spans="1:21" s="38" customFormat="1" ht="13.5" hidden="1" thickBot="1" x14ac:dyDescent="0.25">
      <c r="A195" s="622"/>
      <c r="B195" s="39" t="s">
        <v>59</v>
      </c>
      <c r="C195" s="37">
        <f t="shared" ref="C195:K195" si="71">C194/C147*100</f>
        <v>0</v>
      </c>
      <c r="D195" s="37" t="e">
        <f t="shared" si="71"/>
        <v>#DIV/0!</v>
      </c>
      <c r="E195" s="37">
        <f t="shared" si="71"/>
        <v>28.67609603258509</v>
      </c>
      <c r="F195" s="37">
        <f t="shared" si="71"/>
        <v>35.730987957813284</v>
      </c>
      <c r="G195" s="37" t="e">
        <f t="shared" si="71"/>
        <v>#DIV/0!</v>
      </c>
      <c r="H195" s="37" t="e">
        <f t="shared" si="71"/>
        <v>#DIV/0!</v>
      </c>
      <c r="I195" s="37" t="e">
        <f t="shared" si="71"/>
        <v>#DIV/0!</v>
      </c>
      <c r="J195" s="291" t="e">
        <f t="shared" si="71"/>
        <v>#DIV/0!</v>
      </c>
      <c r="K195" s="291" t="e">
        <f t="shared" si="71"/>
        <v>#DIV/0!</v>
      </c>
      <c r="L195" s="292"/>
      <c r="M195" s="292"/>
      <c r="N195" s="292"/>
      <c r="O195" s="292"/>
      <c r="P195" s="292"/>
      <c r="Q195" s="292"/>
      <c r="R195" s="292"/>
      <c r="S195" s="292"/>
      <c r="T195" s="292"/>
      <c r="U195" s="292"/>
    </row>
    <row r="196" spans="1:21" ht="13.5" thickBot="1" x14ac:dyDescent="0.25">
      <c r="C196" s="65"/>
      <c r="D196" s="65"/>
    </row>
    <row r="197" spans="1:21" x14ac:dyDescent="0.2">
      <c r="A197" s="611" t="s">
        <v>101</v>
      </c>
      <c r="B197" t="s">
        <v>111</v>
      </c>
      <c r="C197" s="318">
        <f t="shared" ref="C197:I197" si="72">C170+C168+C166</f>
        <v>360905.02069999999</v>
      </c>
      <c r="D197" s="318">
        <f t="shared" si="72"/>
        <v>176083.43950000004</v>
      </c>
      <c r="E197" s="318">
        <f t="shared" si="72"/>
        <v>330447.02769999998</v>
      </c>
      <c r="F197" s="318">
        <f t="shared" si="72"/>
        <v>417519.60210000002</v>
      </c>
      <c r="G197" s="318">
        <f t="shared" si="72"/>
        <v>0</v>
      </c>
      <c r="H197" s="318">
        <f t="shared" si="72"/>
        <v>0</v>
      </c>
      <c r="I197" s="318">
        <f t="shared" si="72"/>
        <v>0</v>
      </c>
    </row>
    <row r="198" spans="1:21" x14ac:dyDescent="0.2">
      <c r="A198" s="612"/>
      <c r="B198" t="s">
        <v>110</v>
      </c>
      <c r="C198" s="317">
        <f t="shared" ref="C198:I198" si="73">C182+C178+C174+C189+C191</f>
        <v>2687859.7415639996</v>
      </c>
      <c r="D198" s="317">
        <f t="shared" si="73"/>
        <v>0</v>
      </c>
      <c r="E198" s="317">
        <f t="shared" si="73"/>
        <v>2907782.5370999998</v>
      </c>
      <c r="F198" s="317">
        <f t="shared" si="73"/>
        <v>2640504.2935320004</v>
      </c>
      <c r="G198" s="317">
        <f t="shared" si="73"/>
        <v>0</v>
      </c>
      <c r="H198" s="317">
        <f t="shared" si="73"/>
        <v>0</v>
      </c>
      <c r="I198" s="317">
        <f t="shared" si="73"/>
        <v>0</v>
      </c>
    </row>
    <row r="199" spans="1:21" ht="13.5" thickBot="1" x14ac:dyDescent="0.25">
      <c r="A199" s="613"/>
      <c r="B199" t="s">
        <v>112</v>
      </c>
      <c r="C199" s="317">
        <f t="shared" ref="C199:I199" si="74">C185</f>
        <v>37524.315924000002</v>
      </c>
      <c r="D199" s="317">
        <f t="shared" si="74"/>
        <v>0</v>
      </c>
      <c r="E199" s="317">
        <f t="shared" si="74"/>
        <v>129498.87968049996</v>
      </c>
      <c r="F199" s="317">
        <f t="shared" si="74"/>
        <v>158464.82063249996</v>
      </c>
      <c r="G199" s="317">
        <f t="shared" si="74"/>
        <v>0</v>
      </c>
      <c r="H199" s="317">
        <f t="shared" si="74"/>
        <v>0</v>
      </c>
      <c r="I199" s="317">
        <f t="shared" si="74"/>
        <v>0</v>
      </c>
    </row>
    <row r="200" spans="1:21" x14ac:dyDescent="0.2">
      <c r="C200" s="317"/>
      <c r="D200" s="317"/>
      <c r="E200" s="317"/>
      <c r="F200" s="317"/>
      <c r="G200" s="317"/>
      <c r="H200" s="317"/>
      <c r="I200" s="317"/>
    </row>
    <row r="201" spans="1:21" x14ac:dyDescent="0.2">
      <c r="B201" s="164" t="s">
        <v>115</v>
      </c>
      <c r="C201" s="321">
        <f>C197</f>
        <v>360905.02069999999</v>
      </c>
      <c r="D201" s="318" t="e">
        <f t="shared" ref="D201:I201" si="75">D197/D$7*$C$7</f>
        <v>#DIV/0!</v>
      </c>
      <c r="E201" s="318">
        <f t="shared" si="75"/>
        <v>290807.89677755447</v>
      </c>
      <c r="F201" s="318">
        <f t="shared" si="75"/>
        <v>379556.5852536998</v>
      </c>
      <c r="G201" s="318" t="e">
        <f t="shared" si="75"/>
        <v>#DIV/0!</v>
      </c>
      <c r="H201" s="318" t="e">
        <f t="shared" si="75"/>
        <v>#DIV/0!</v>
      </c>
      <c r="I201" s="318" t="e">
        <f t="shared" si="75"/>
        <v>#DIV/0!</v>
      </c>
    </row>
    <row r="202" spans="1:21" x14ac:dyDescent="0.2">
      <c r="B202" s="164" t="s">
        <v>116</v>
      </c>
      <c r="C202" s="321">
        <f>C198</f>
        <v>2687859.7415639996</v>
      </c>
      <c r="D202" s="318" t="e">
        <f t="shared" ref="D202:I203" si="76">D198/D$7*$C$7</f>
        <v>#DIV/0!</v>
      </c>
      <c r="E202" s="318">
        <f t="shared" si="76"/>
        <v>2558976.335136672</v>
      </c>
      <c r="F202" s="318">
        <f t="shared" si="76"/>
        <v>2400416.1432418143</v>
      </c>
      <c r="G202" s="318" t="e">
        <f t="shared" si="76"/>
        <v>#DIV/0!</v>
      </c>
      <c r="H202" s="318" t="e">
        <f t="shared" si="76"/>
        <v>#DIV/0!</v>
      </c>
      <c r="I202" s="318" t="e">
        <f t="shared" si="76"/>
        <v>#DIV/0!</v>
      </c>
    </row>
    <row r="203" spans="1:21" x14ac:dyDescent="0.2">
      <c r="B203" s="164" t="s">
        <v>117</v>
      </c>
      <c r="C203" s="321">
        <f>C199</f>
        <v>37524.315924000002</v>
      </c>
      <c r="D203" s="318" t="e">
        <f t="shared" si="76"/>
        <v>#DIV/0!</v>
      </c>
      <c r="E203" s="318">
        <f t="shared" si="76"/>
        <v>113964.70138362143</v>
      </c>
      <c r="F203" s="318">
        <f t="shared" si="76"/>
        <v>144056.38896854973</v>
      </c>
      <c r="G203" s="318" t="e">
        <f t="shared" si="76"/>
        <v>#DIV/0!</v>
      </c>
      <c r="H203" s="318" t="e">
        <f t="shared" si="76"/>
        <v>#DIV/0!</v>
      </c>
      <c r="I203" s="318" t="e">
        <f t="shared" si="76"/>
        <v>#DIV/0!</v>
      </c>
    </row>
    <row r="204" spans="1:21" x14ac:dyDescent="0.2">
      <c r="C204" s="65"/>
      <c r="D204" s="65"/>
    </row>
    <row r="205" spans="1:21" x14ac:dyDescent="0.2">
      <c r="B205" s="164" t="s">
        <v>118</v>
      </c>
      <c r="C205" s="323">
        <f>C201/$C201</f>
        <v>1</v>
      </c>
      <c r="D205" s="323" t="e">
        <f t="shared" ref="D205:I205" si="77">D201/$C201</f>
        <v>#DIV/0!</v>
      </c>
      <c r="E205" s="323">
        <f t="shared" si="77"/>
        <v>0.80577404053153001</v>
      </c>
      <c r="F205" s="323">
        <f t="shared" si="77"/>
        <v>1.0516799808368524</v>
      </c>
      <c r="G205" s="323" t="e">
        <f t="shared" si="77"/>
        <v>#DIV/0!</v>
      </c>
      <c r="H205" s="323" t="e">
        <f t="shared" si="77"/>
        <v>#DIV/0!</v>
      </c>
      <c r="I205" s="323" t="e">
        <f t="shared" si="77"/>
        <v>#DIV/0!</v>
      </c>
    </row>
    <row r="206" spans="1:21" x14ac:dyDescent="0.2">
      <c r="B206" s="164" t="s">
        <v>120</v>
      </c>
      <c r="C206" s="323">
        <f t="shared" ref="C206:I206" si="78">C202/$C202</f>
        <v>1</v>
      </c>
      <c r="D206" s="323" t="e">
        <f t="shared" si="78"/>
        <v>#DIV/0!</v>
      </c>
      <c r="E206" s="323">
        <f t="shared" si="78"/>
        <v>0.95204980214022128</v>
      </c>
      <c r="F206" s="323">
        <f t="shared" si="78"/>
        <v>0.8930585573803308</v>
      </c>
      <c r="G206" s="323" t="e">
        <f t="shared" si="78"/>
        <v>#DIV/0!</v>
      </c>
      <c r="H206" s="323" t="e">
        <f t="shared" si="78"/>
        <v>#DIV/0!</v>
      </c>
      <c r="I206" s="323" t="e">
        <f t="shared" si="78"/>
        <v>#DIV/0!</v>
      </c>
    </row>
    <row r="207" spans="1:21" x14ac:dyDescent="0.2">
      <c r="B207" s="164" t="s">
        <v>119</v>
      </c>
      <c r="C207" s="323">
        <f t="shared" ref="C207:I207" si="79">C203/$C203</f>
        <v>1</v>
      </c>
      <c r="D207" s="323" t="e">
        <f t="shared" si="79"/>
        <v>#DIV/0!</v>
      </c>
      <c r="E207" s="323">
        <f t="shared" si="79"/>
        <v>3.0370893799753795</v>
      </c>
      <c r="F207" s="323">
        <f t="shared" si="79"/>
        <v>3.8390143943014126</v>
      </c>
      <c r="G207" s="323" t="e">
        <f t="shared" si="79"/>
        <v>#DIV/0!</v>
      </c>
      <c r="H207" s="323" t="e">
        <f t="shared" si="79"/>
        <v>#DIV/0!</v>
      </c>
      <c r="I207" s="323" t="e">
        <f t="shared" si="79"/>
        <v>#DIV/0!</v>
      </c>
    </row>
    <row r="208" spans="1:21" x14ac:dyDescent="0.2">
      <c r="C208" s="65"/>
      <c r="D208" s="65"/>
    </row>
    <row r="209" spans="3:4" x14ac:dyDescent="0.2">
      <c r="C209" s="65"/>
      <c r="D209" s="65"/>
    </row>
    <row r="210" spans="3:4" x14ac:dyDescent="0.2">
      <c r="C210" s="65"/>
      <c r="D210" s="65"/>
    </row>
    <row r="211" spans="3:4" x14ac:dyDescent="0.2">
      <c r="C211" s="65"/>
      <c r="D211" s="65"/>
    </row>
    <row r="212" spans="3:4" x14ac:dyDescent="0.2">
      <c r="C212" s="65"/>
      <c r="D212" s="65"/>
    </row>
    <row r="213" spans="3:4" x14ac:dyDescent="0.2">
      <c r="C213" s="65"/>
      <c r="D213" s="65"/>
    </row>
    <row r="214" spans="3:4" x14ac:dyDescent="0.2">
      <c r="C214" s="65"/>
      <c r="D214" s="65"/>
    </row>
    <row r="215" spans="3:4" x14ac:dyDescent="0.2">
      <c r="C215" s="65"/>
      <c r="D215" s="65"/>
    </row>
    <row r="216" spans="3:4" x14ac:dyDescent="0.2">
      <c r="C216" s="65"/>
      <c r="D216" s="65"/>
    </row>
    <row r="217" spans="3:4" x14ac:dyDescent="0.2">
      <c r="C217" s="65"/>
      <c r="D217" s="65"/>
    </row>
    <row r="218" spans="3:4" x14ac:dyDescent="0.2">
      <c r="C218" s="65"/>
      <c r="D218" s="65"/>
    </row>
    <row r="219" spans="3:4" x14ac:dyDescent="0.2">
      <c r="C219" s="65"/>
      <c r="D219" s="65"/>
    </row>
    <row r="220" spans="3:4" x14ac:dyDescent="0.2">
      <c r="C220" s="65"/>
      <c r="D220" s="65"/>
    </row>
    <row r="221" spans="3:4" x14ac:dyDescent="0.2">
      <c r="C221" s="65"/>
      <c r="D221" s="65"/>
    </row>
    <row r="222" spans="3:4" x14ac:dyDescent="0.2">
      <c r="C222" s="65"/>
      <c r="D222" s="65"/>
    </row>
    <row r="223" spans="3:4" x14ac:dyDescent="0.2">
      <c r="C223" s="65"/>
      <c r="D223" s="65"/>
    </row>
    <row r="224" spans="3:4" x14ac:dyDescent="0.2">
      <c r="C224" s="65"/>
      <c r="D224" s="65"/>
    </row>
    <row r="225" spans="3:4" x14ac:dyDescent="0.2">
      <c r="C225" s="65"/>
      <c r="D225" s="65"/>
    </row>
    <row r="226" spans="3:4" x14ac:dyDescent="0.2">
      <c r="C226" s="65"/>
      <c r="D226" s="65"/>
    </row>
    <row r="227" spans="3:4" x14ac:dyDescent="0.2">
      <c r="C227" s="65"/>
      <c r="D227" s="65"/>
    </row>
    <row r="228" spans="3:4" x14ac:dyDescent="0.2">
      <c r="C228" s="65"/>
      <c r="D228" s="65"/>
    </row>
    <row r="229" spans="3:4" x14ac:dyDescent="0.2">
      <c r="C229" s="65"/>
      <c r="D229" s="65"/>
    </row>
    <row r="230" spans="3:4" x14ac:dyDescent="0.2">
      <c r="C230" s="65"/>
      <c r="D230" s="65"/>
    </row>
    <row r="231" spans="3:4" x14ac:dyDescent="0.2">
      <c r="C231" s="65"/>
      <c r="D231" s="65"/>
    </row>
    <row r="232" spans="3:4" x14ac:dyDescent="0.2">
      <c r="C232" s="65"/>
      <c r="D232" s="65"/>
    </row>
    <row r="233" spans="3:4" x14ac:dyDescent="0.2">
      <c r="C233" s="65"/>
      <c r="D233" s="65"/>
    </row>
    <row r="234" spans="3:4" x14ac:dyDescent="0.2">
      <c r="C234" s="65"/>
      <c r="D234" s="65"/>
    </row>
    <row r="235" spans="3:4" x14ac:dyDescent="0.2">
      <c r="C235" s="65"/>
      <c r="D235" s="65"/>
    </row>
    <row r="236" spans="3:4" x14ac:dyDescent="0.2">
      <c r="C236" s="65"/>
      <c r="D236" s="65"/>
    </row>
    <row r="237" spans="3:4" x14ac:dyDescent="0.2">
      <c r="C237" s="65"/>
      <c r="D237" s="65"/>
    </row>
    <row r="238" spans="3:4" x14ac:dyDescent="0.2">
      <c r="C238" s="65"/>
      <c r="D238" s="65"/>
    </row>
    <row r="239" spans="3:4" x14ac:dyDescent="0.2">
      <c r="C239" s="65"/>
      <c r="D239" s="65"/>
    </row>
    <row r="240" spans="3:4" x14ac:dyDescent="0.2">
      <c r="C240" s="65"/>
      <c r="D240" s="65"/>
    </row>
    <row r="241" spans="3:4" x14ac:dyDescent="0.2">
      <c r="C241" s="65"/>
      <c r="D241" s="65"/>
    </row>
    <row r="242" spans="3:4" x14ac:dyDescent="0.2">
      <c r="C242" s="65"/>
      <c r="D242" s="65"/>
    </row>
    <row r="243" spans="3:4" x14ac:dyDescent="0.2">
      <c r="C243" s="65"/>
      <c r="D243" s="65"/>
    </row>
    <row r="244" spans="3:4" x14ac:dyDescent="0.2">
      <c r="C244" s="65"/>
      <c r="D244" s="65"/>
    </row>
    <row r="245" spans="3:4" x14ac:dyDescent="0.2">
      <c r="C245" s="65"/>
      <c r="D245" s="65"/>
    </row>
    <row r="246" spans="3:4" x14ac:dyDescent="0.2">
      <c r="C246" s="65"/>
      <c r="D246" s="65"/>
    </row>
    <row r="247" spans="3:4" x14ac:dyDescent="0.2">
      <c r="C247" s="65"/>
      <c r="D247" s="65"/>
    </row>
    <row r="248" spans="3:4" x14ac:dyDescent="0.2">
      <c r="C248" s="65"/>
      <c r="D248" s="65"/>
    </row>
    <row r="249" spans="3:4" x14ac:dyDescent="0.2">
      <c r="C249" s="65"/>
      <c r="D249" s="65"/>
    </row>
    <row r="250" spans="3:4" x14ac:dyDescent="0.2">
      <c r="C250" s="65"/>
      <c r="D250" s="65"/>
    </row>
    <row r="251" spans="3:4" x14ac:dyDescent="0.2">
      <c r="C251" s="65"/>
      <c r="D251" s="65"/>
    </row>
    <row r="252" spans="3:4" x14ac:dyDescent="0.2">
      <c r="C252" s="65"/>
      <c r="D252" s="65"/>
    </row>
    <row r="253" spans="3:4" x14ac:dyDescent="0.2">
      <c r="C253" s="65"/>
      <c r="D253" s="65"/>
    </row>
    <row r="254" spans="3:4" x14ac:dyDescent="0.2">
      <c r="C254" s="65"/>
      <c r="D254" s="65"/>
    </row>
    <row r="255" spans="3:4" x14ac:dyDescent="0.2">
      <c r="C255" s="65"/>
      <c r="D255" s="65"/>
    </row>
    <row r="256" spans="3:4" x14ac:dyDescent="0.2">
      <c r="C256" s="65"/>
      <c r="D256" s="65"/>
    </row>
    <row r="257" spans="3:4" x14ac:dyDescent="0.2">
      <c r="C257" s="65"/>
      <c r="D257" s="65"/>
    </row>
    <row r="258" spans="3:4" x14ac:dyDescent="0.2">
      <c r="C258" s="65"/>
      <c r="D258" s="65"/>
    </row>
    <row r="259" spans="3:4" x14ac:dyDescent="0.2">
      <c r="C259" s="65"/>
      <c r="D259" s="65"/>
    </row>
    <row r="260" spans="3:4" x14ac:dyDescent="0.2">
      <c r="C260" s="65"/>
      <c r="D260" s="65"/>
    </row>
    <row r="261" spans="3:4" x14ac:dyDescent="0.2">
      <c r="C261" s="65"/>
      <c r="D261" s="65"/>
    </row>
    <row r="262" spans="3:4" x14ac:dyDescent="0.2">
      <c r="C262" s="65"/>
      <c r="D262" s="65"/>
    </row>
    <row r="263" spans="3:4" x14ac:dyDescent="0.2">
      <c r="C263" s="65"/>
      <c r="D263" s="65"/>
    </row>
    <row r="264" spans="3:4" x14ac:dyDescent="0.2">
      <c r="C264" s="65"/>
      <c r="D264" s="65"/>
    </row>
    <row r="265" spans="3:4" x14ac:dyDescent="0.2">
      <c r="C265" s="65"/>
      <c r="D265" s="65"/>
    </row>
    <row r="266" spans="3:4" x14ac:dyDescent="0.2">
      <c r="C266" s="65"/>
      <c r="D266" s="65"/>
    </row>
    <row r="267" spans="3:4" x14ac:dyDescent="0.2">
      <c r="C267" s="65"/>
      <c r="D267" s="65"/>
    </row>
    <row r="268" spans="3:4" x14ac:dyDescent="0.2">
      <c r="C268" s="65"/>
      <c r="D268" s="65"/>
    </row>
    <row r="269" spans="3:4" x14ac:dyDescent="0.2">
      <c r="C269" s="65"/>
      <c r="D269" s="65"/>
    </row>
    <row r="270" spans="3:4" x14ac:dyDescent="0.2">
      <c r="C270" s="65"/>
      <c r="D270" s="65"/>
    </row>
    <row r="271" spans="3:4" x14ac:dyDescent="0.2">
      <c r="C271" s="65"/>
      <c r="D271" s="65"/>
    </row>
    <row r="272" spans="3:4" x14ac:dyDescent="0.2">
      <c r="C272" s="65"/>
      <c r="D272" s="65"/>
    </row>
    <row r="273" spans="3:4" x14ac:dyDescent="0.2">
      <c r="C273" s="65"/>
      <c r="D273" s="65"/>
    </row>
    <row r="274" spans="3:4" x14ac:dyDescent="0.2">
      <c r="C274" s="65"/>
      <c r="D274" s="65"/>
    </row>
    <row r="275" spans="3:4" x14ac:dyDescent="0.2">
      <c r="C275" s="65"/>
      <c r="D275" s="65"/>
    </row>
    <row r="276" spans="3:4" x14ac:dyDescent="0.2">
      <c r="C276" s="65"/>
      <c r="D276" s="65"/>
    </row>
    <row r="277" spans="3:4" x14ac:dyDescent="0.2">
      <c r="C277" s="65"/>
      <c r="D277" s="65"/>
    </row>
    <row r="278" spans="3:4" x14ac:dyDescent="0.2">
      <c r="C278" s="65"/>
      <c r="D278" s="65"/>
    </row>
    <row r="279" spans="3:4" x14ac:dyDescent="0.2">
      <c r="C279" s="65"/>
      <c r="D279" s="65"/>
    </row>
    <row r="280" spans="3:4" x14ac:dyDescent="0.2">
      <c r="C280" s="65"/>
      <c r="D280" s="65"/>
    </row>
    <row r="281" spans="3:4" x14ac:dyDescent="0.2">
      <c r="C281" s="65"/>
      <c r="D281" s="65"/>
    </row>
    <row r="282" spans="3:4" x14ac:dyDescent="0.2">
      <c r="C282" s="65"/>
      <c r="D282" s="65"/>
    </row>
    <row r="283" spans="3:4" x14ac:dyDescent="0.2">
      <c r="C283" s="65"/>
      <c r="D283" s="65"/>
    </row>
    <row r="284" spans="3:4" x14ac:dyDescent="0.2">
      <c r="C284" s="65"/>
      <c r="D284" s="65"/>
    </row>
    <row r="285" spans="3:4" x14ac:dyDescent="0.2">
      <c r="C285" s="65"/>
      <c r="D285" s="65"/>
    </row>
    <row r="286" spans="3:4" x14ac:dyDescent="0.2">
      <c r="C286" s="65"/>
      <c r="D286" s="65"/>
    </row>
    <row r="287" spans="3:4" x14ac:dyDescent="0.2">
      <c r="C287" s="65"/>
      <c r="D287" s="65"/>
    </row>
    <row r="288" spans="3:4" x14ac:dyDescent="0.2">
      <c r="C288" s="65"/>
      <c r="D288" s="65"/>
    </row>
    <row r="289" spans="3:4" x14ac:dyDescent="0.2">
      <c r="C289" s="65"/>
      <c r="D289" s="65"/>
    </row>
    <row r="290" spans="3:4" x14ac:dyDescent="0.2">
      <c r="C290" s="65"/>
      <c r="D290" s="65"/>
    </row>
    <row r="291" spans="3:4" x14ac:dyDescent="0.2">
      <c r="C291" s="65"/>
      <c r="D291" s="65"/>
    </row>
    <row r="292" spans="3:4" x14ac:dyDescent="0.2">
      <c r="C292" s="65"/>
      <c r="D292" s="65"/>
    </row>
  </sheetData>
  <mergeCells count="6">
    <mergeCell ref="A197:A199"/>
    <mergeCell ref="A2:A55"/>
    <mergeCell ref="A74:A126"/>
    <mergeCell ref="A142:A195"/>
    <mergeCell ref="A129:A131"/>
    <mergeCell ref="A60:A71"/>
  </mergeCells>
  <conditionalFormatting sqref="J79:W79">
    <cfRule type="expression" dxfId="27" priority="30" stopIfTrue="1">
      <formula>J79&lt;&gt;SUM(J76:J78)</formula>
    </cfRule>
  </conditionalFormatting>
  <conditionalFormatting sqref="B155 K155:GY155 K15:GY15 B15">
    <cfRule type="cellIs" dxfId="26" priority="29" stopIfTrue="1" operator="equal">
      <formula>""""""</formula>
    </cfRule>
  </conditionalFormatting>
  <conditionalFormatting sqref="J15 J155">
    <cfRule type="cellIs" dxfId="25" priority="28" stopIfTrue="1" operator="greaterThan">
      <formula>0</formula>
    </cfRule>
  </conditionalFormatting>
  <conditionalFormatting sqref="J83:XFD83">
    <cfRule type="expression" dxfId="24" priority="27" stopIfTrue="1">
      <formula>J83&lt;&gt;MAX(J81:J82)</formula>
    </cfRule>
  </conditionalFormatting>
  <conditionalFormatting sqref="J151:XFD151">
    <cfRule type="expression" dxfId="23" priority="26" stopIfTrue="1">
      <formula>J151&lt;&gt;MAX(J149:J150)</formula>
    </cfRule>
  </conditionalFormatting>
  <conditionalFormatting sqref="A147 J7:XFD7 J147:XFD147">
    <cfRule type="expression" dxfId="22" priority="25">
      <formula>A$147&lt;&gt;SUM(A$144:A$146)</formula>
    </cfRule>
  </conditionalFormatting>
  <conditionalFormatting sqref="J11:XFD11">
    <cfRule type="expression" dxfId="21" priority="24" stopIfTrue="1">
      <formula>J11&lt;&gt;MAX(J9:J10)</formula>
    </cfRule>
  </conditionalFormatting>
  <conditionalFormatting sqref="A7">
    <cfRule type="expression" dxfId="20" priority="23">
      <formula>A$147&lt;&gt;SUM(A$144:A$146)</formula>
    </cfRule>
  </conditionalFormatting>
  <conditionalFormatting sqref="C11:I11">
    <cfRule type="expression" dxfId="19" priority="18" stopIfTrue="1">
      <formula>C11&lt;&gt;MAX(C9:C10)</formula>
    </cfRule>
  </conditionalFormatting>
  <conditionalFormatting sqref="C155:I155">
    <cfRule type="cellIs" dxfId="18" priority="17" stopIfTrue="1" operator="greaterThan">
      <formula>0</formula>
    </cfRule>
  </conditionalFormatting>
  <conditionalFormatting sqref="C151:I151">
    <cfRule type="expression" dxfId="17" priority="16" stopIfTrue="1">
      <formula>C151&lt;&gt;MAX(C149:C150)</formula>
    </cfRule>
  </conditionalFormatting>
  <conditionalFormatting sqref="C147:AI147">
    <cfRule type="expression" dxfId="16" priority="15">
      <formula>C$147&lt;&gt;SUM(C$144:C$146)</formula>
    </cfRule>
  </conditionalFormatting>
  <conditionalFormatting sqref="C15:G15">
    <cfRule type="cellIs" dxfId="15" priority="14" stopIfTrue="1" operator="greaterThan">
      <formula>0</formula>
    </cfRule>
  </conditionalFormatting>
  <conditionalFormatting sqref="C11:G11">
    <cfRule type="expression" dxfId="14" priority="13" stopIfTrue="1">
      <formula>C11&lt;&gt;MAX(C9:C10)</formula>
    </cfRule>
  </conditionalFormatting>
  <conditionalFormatting sqref="C7:AG7">
    <cfRule type="expression" dxfId="13" priority="12">
      <formula>C$7&lt;&gt;SUM(C$4:C$6)</formula>
    </cfRule>
  </conditionalFormatting>
  <conditionalFormatting sqref="H15:I15">
    <cfRule type="cellIs" dxfId="12" priority="11" stopIfTrue="1" operator="greaterThan">
      <formula>0</formula>
    </cfRule>
  </conditionalFormatting>
  <conditionalFormatting sqref="H11:I11">
    <cfRule type="expression" dxfId="11" priority="10" stopIfTrue="1">
      <formula>H11&lt;&gt;MAX(H9:H10)</formula>
    </cfRule>
  </conditionalFormatting>
  <conditionalFormatting sqref="H7:I7">
    <cfRule type="expression" dxfId="10" priority="9">
      <formula>H$113&lt;&gt;SUM(H$110:H$112)</formula>
    </cfRule>
  </conditionalFormatting>
  <conditionalFormatting sqref="C83:I83">
    <cfRule type="expression" dxfId="9" priority="8" stopIfTrue="1">
      <formula>C83&lt;&gt;MAX(C81:C82)</formula>
    </cfRule>
  </conditionalFormatting>
  <conditionalFormatting sqref="C87:G87">
    <cfRule type="cellIs" dxfId="8" priority="7" stopIfTrue="1" operator="greaterThan">
      <formula>0</formula>
    </cfRule>
  </conditionalFormatting>
  <conditionalFormatting sqref="C83:G83">
    <cfRule type="expression" dxfId="7" priority="6" stopIfTrue="1">
      <formula>C83&lt;&gt;MAX(C81:C82)</formula>
    </cfRule>
  </conditionalFormatting>
  <conditionalFormatting sqref="C79:AG79">
    <cfRule type="expression" dxfId="6" priority="5">
      <formula>C$79&lt;&gt;SUM(C$76:C$78)</formula>
    </cfRule>
  </conditionalFormatting>
  <conditionalFormatting sqref="H87:I87">
    <cfRule type="cellIs" dxfId="5" priority="4" stopIfTrue="1" operator="greaterThan">
      <formula>0</formula>
    </cfRule>
  </conditionalFormatting>
  <conditionalFormatting sqref="H83:I83">
    <cfRule type="expression" dxfId="4" priority="3" stopIfTrue="1">
      <formula>H83&lt;&gt;MAX(H81:H82)</formula>
    </cfRule>
  </conditionalFormatting>
  <conditionalFormatting sqref="H79:I79">
    <cfRule type="expression" dxfId="3" priority="2">
      <formula>H$113&lt;&gt;SUM(H$110:H$112)</formula>
    </cfRule>
  </conditionalFormatting>
  <conditionalFormatting sqref="H7:I7">
    <cfRule type="expression" dxfId="2" priority="1">
      <formula>H$7&lt;&gt;SUM(H$4:H$6)</formula>
    </cfRule>
  </conditionalFormatting>
  <pageMargins left="0.75" right="0.75" top="1" bottom="1" header="0.5" footer="0.5"/>
  <pageSetup paperSize="9" orientation="portrait" horizontalDpi="4294967293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Q41"/>
  <sheetViews>
    <sheetView workbookViewId="0">
      <selection activeCell="P32" sqref="P32"/>
    </sheetView>
  </sheetViews>
  <sheetFormatPr defaultRowHeight="12.75" x14ac:dyDescent="0.2"/>
  <cols>
    <col min="1" max="1" width="27.5703125" style="516" bestFit="1" customWidth="1"/>
    <col min="2" max="2" width="12.28515625" style="516" bestFit="1" customWidth="1"/>
    <col min="3" max="3" width="9.28515625" style="516" bestFit="1" customWidth="1"/>
    <col min="4" max="9" width="11.140625" style="516" bestFit="1" customWidth="1"/>
    <col min="10" max="15" width="9.28515625" style="516" bestFit="1" customWidth="1"/>
    <col min="16" max="16" width="10.5703125" style="516" bestFit="1" customWidth="1"/>
    <col min="17" max="22" width="9.28515625" style="516" bestFit="1" customWidth="1"/>
    <col min="23" max="16384" width="9.140625" style="516"/>
  </cols>
  <sheetData>
    <row r="1" spans="1:95" s="358" customFormat="1" ht="13.5" thickBot="1" x14ac:dyDescent="0.25">
      <c r="A1" s="357"/>
      <c r="B1" s="373"/>
      <c r="C1" s="359">
        <v>40188</v>
      </c>
      <c r="D1" s="359">
        <v>40219</v>
      </c>
      <c r="E1" s="360">
        <v>40247</v>
      </c>
      <c r="F1" s="359">
        <v>40278</v>
      </c>
      <c r="G1" s="359">
        <v>40308</v>
      </c>
      <c r="H1" s="359">
        <v>40339</v>
      </c>
      <c r="I1" s="359">
        <v>40369</v>
      </c>
      <c r="J1" s="359">
        <v>40400</v>
      </c>
      <c r="K1" s="359">
        <v>40431</v>
      </c>
      <c r="L1" s="359">
        <v>40461</v>
      </c>
      <c r="M1" s="359">
        <v>40492</v>
      </c>
      <c r="N1" s="359">
        <v>40522</v>
      </c>
      <c r="O1" s="359"/>
      <c r="P1" s="359"/>
      <c r="Q1" s="359"/>
      <c r="R1" s="359"/>
      <c r="S1" s="359"/>
      <c r="T1" s="359"/>
      <c r="U1" s="359"/>
      <c r="V1" s="359"/>
      <c r="W1" s="359"/>
      <c r="X1" s="359"/>
      <c r="Y1" s="359"/>
      <c r="Z1" s="359"/>
      <c r="AA1" s="359"/>
      <c r="AB1" s="359"/>
      <c r="AC1" s="359"/>
      <c r="AD1" s="359"/>
      <c r="AE1" s="359"/>
      <c r="AF1" s="359"/>
      <c r="AG1" s="359"/>
      <c r="AH1" s="359"/>
      <c r="AI1" s="359"/>
      <c r="AJ1" s="359"/>
      <c r="AK1" s="359"/>
      <c r="AL1" s="359"/>
      <c r="AM1" s="359"/>
      <c r="AN1" s="359"/>
      <c r="AO1" s="359"/>
      <c r="AP1" s="359"/>
      <c r="AQ1" s="359"/>
      <c r="AR1" s="359"/>
      <c r="AS1" s="359"/>
      <c r="AT1" s="359"/>
      <c r="AU1" s="359"/>
      <c r="AV1" s="359"/>
      <c r="AW1" s="359"/>
      <c r="AX1" s="359"/>
      <c r="AY1" s="359"/>
      <c r="AZ1" s="359"/>
      <c r="BA1" s="359"/>
      <c r="BB1" s="359"/>
      <c r="BC1" s="359"/>
      <c r="BD1" s="359"/>
      <c r="BE1" s="359"/>
      <c r="BF1" s="359"/>
      <c r="BG1" s="359"/>
      <c r="BH1" s="359"/>
      <c r="BI1" s="359"/>
      <c r="BJ1" s="359"/>
      <c r="BK1" s="359"/>
      <c r="BL1" s="359"/>
      <c r="BM1" s="359"/>
      <c r="BN1" s="359"/>
      <c r="BO1" s="395"/>
      <c r="BP1" s="395"/>
      <c r="BQ1" s="395"/>
      <c r="BR1" s="395"/>
      <c r="BS1" s="395"/>
      <c r="BT1" s="395"/>
      <c r="BU1" s="395"/>
      <c r="BV1" s="395"/>
      <c r="BW1" s="395"/>
      <c r="BX1" s="395"/>
      <c r="BY1" s="395"/>
      <c r="BZ1" s="395"/>
      <c r="CA1" s="395"/>
      <c r="CB1" s="395"/>
      <c r="CC1" s="395"/>
      <c r="CD1" s="395"/>
      <c r="CE1" s="395"/>
      <c r="CF1" s="395"/>
      <c r="CG1" s="395"/>
      <c r="CH1" s="395"/>
      <c r="CI1" s="395"/>
      <c r="CJ1" s="395"/>
      <c r="CK1" s="395"/>
      <c r="CL1" s="395"/>
      <c r="CM1" s="395"/>
      <c r="CN1" s="395"/>
      <c r="CO1" s="395"/>
      <c r="CP1" s="395"/>
      <c r="CQ1" s="395"/>
    </row>
    <row r="2" spans="1:95" s="509" customFormat="1" x14ac:dyDescent="0.2">
      <c r="A2" s="508" t="str">
        <f>Eskom!A39</f>
        <v>Hartebeest Vent -3#</v>
      </c>
      <c r="B2" s="519">
        <f>Eskom!$J$10</f>
        <v>12.73</v>
      </c>
    </row>
    <row r="3" spans="1:95" s="507" customFormat="1" x14ac:dyDescent="0.2">
      <c r="A3" s="510" t="str">
        <f>Eskom!B39</f>
        <v>Notified Max Demand</v>
      </c>
      <c r="B3" s="507">
        <f>Eskom!C39</f>
        <v>4500</v>
      </c>
      <c r="C3" s="507">
        <f>Eskom!D39</f>
        <v>4500</v>
      </c>
      <c r="D3" s="507">
        <f>Eskom!E39</f>
        <v>4500</v>
      </c>
      <c r="E3" s="507">
        <f>Eskom!F39</f>
        <v>4500</v>
      </c>
      <c r="F3" s="507">
        <f>Eskom!G39</f>
        <v>0</v>
      </c>
      <c r="G3" s="507">
        <f>Eskom!H39</f>
        <v>0</v>
      </c>
      <c r="H3" s="507">
        <f>Eskom!I39</f>
        <v>0</v>
      </c>
      <c r="I3" s="507">
        <f>Eskom!J39</f>
        <v>4500</v>
      </c>
      <c r="J3" s="507" t="str">
        <f>Eskom!K39</f>
        <v>x</v>
      </c>
      <c r="K3" s="507">
        <f>Eskom!L39</f>
        <v>0</v>
      </c>
      <c r="L3" s="507">
        <f>Eskom!M39</f>
        <v>0</v>
      </c>
      <c r="M3" s="507">
        <f>Eskom!N39</f>
        <v>0</v>
      </c>
      <c r="N3" s="507">
        <f>Eskom!O39</f>
        <v>0</v>
      </c>
    </row>
    <row r="4" spans="1:95" s="503" customFormat="1" x14ac:dyDescent="0.2">
      <c r="A4" s="511" t="str">
        <f>Eskom!B45</f>
        <v>Off-Peak Demand Consumption</v>
      </c>
      <c r="B4" s="503">
        <f>Eskom!C45</f>
        <v>2281.11</v>
      </c>
      <c r="C4" s="503">
        <f>Eskom!D45</f>
        <v>0</v>
      </c>
      <c r="D4" s="503">
        <f>Eskom!E45</f>
        <v>2326.23</v>
      </c>
      <c r="E4" s="503">
        <f>Eskom!F45</f>
        <v>2326.52</v>
      </c>
      <c r="F4" s="503">
        <f>Eskom!G45</f>
        <v>0</v>
      </c>
      <c r="G4" s="503">
        <f>Eskom!H45</f>
        <v>0</v>
      </c>
      <c r="H4" s="503">
        <f>Eskom!I45</f>
        <v>0</v>
      </c>
      <c r="I4" s="503">
        <f>Eskom!J45</f>
        <v>1998.72</v>
      </c>
      <c r="K4" s="503">
        <f>Eskom!L45</f>
        <v>0</v>
      </c>
      <c r="L4" s="503">
        <f>Eskom!M45</f>
        <v>0</v>
      </c>
      <c r="M4" s="503">
        <f>Eskom!N45</f>
        <v>0</v>
      </c>
      <c r="N4" s="503">
        <f>Eskom!O45</f>
        <v>0</v>
      </c>
    </row>
    <row r="5" spans="1:95" s="504" customFormat="1" x14ac:dyDescent="0.2">
      <c r="A5" s="512" t="str">
        <f>Eskom!B46</f>
        <v>Std Demand Consumption</v>
      </c>
      <c r="B5" s="504">
        <f>Eskom!C46</f>
        <v>2336.35</v>
      </c>
      <c r="C5" s="504">
        <f>Eskom!D46</f>
        <v>0</v>
      </c>
      <c r="D5" s="504">
        <f>Eskom!E46</f>
        <v>2379.92</v>
      </c>
      <c r="E5" s="504">
        <f>Eskom!F46</f>
        <v>2359.12</v>
      </c>
      <c r="F5" s="504">
        <f>Eskom!G46</f>
        <v>0</v>
      </c>
      <c r="G5" s="504">
        <f>Eskom!H46</f>
        <v>0</v>
      </c>
      <c r="H5" s="504">
        <f>Eskom!I46</f>
        <v>0</v>
      </c>
      <c r="I5" s="504">
        <f>Eskom!J46</f>
        <v>2106</v>
      </c>
      <c r="K5" s="504">
        <f>Eskom!L46</f>
        <v>0</v>
      </c>
      <c r="L5" s="504">
        <f>Eskom!M46</f>
        <v>0</v>
      </c>
      <c r="M5" s="504">
        <f>Eskom!N46</f>
        <v>0</v>
      </c>
      <c r="N5" s="504">
        <f>Eskom!O46</f>
        <v>0</v>
      </c>
    </row>
    <row r="6" spans="1:95" s="505" customFormat="1" x14ac:dyDescent="0.2">
      <c r="A6" s="513" t="str">
        <f>Eskom!B47</f>
        <v>Peak Demand Consumption</v>
      </c>
      <c r="B6" s="505">
        <f>Eskom!C47</f>
        <v>2331.84</v>
      </c>
      <c r="C6" s="505">
        <f>Eskom!D47</f>
        <v>0</v>
      </c>
      <c r="D6" s="505">
        <f>Eskom!E47</f>
        <v>2366.3200000000002</v>
      </c>
      <c r="E6" s="505">
        <f>Eskom!F47</f>
        <v>2363.6799999999998</v>
      </c>
      <c r="F6" s="505">
        <f>Eskom!G47</f>
        <v>0</v>
      </c>
      <c r="G6" s="505">
        <f>Eskom!H47</f>
        <v>0</v>
      </c>
      <c r="H6" s="505">
        <f>Eskom!I47</f>
        <v>0</v>
      </c>
      <c r="I6" s="505">
        <f>Eskom!J47</f>
        <v>2121.84</v>
      </c>
      <c r="K6" s="505">
        <f>Eskom!L47</f>
        <v>0</v>
      </c>
      <c r="L6" s="505">
        <f>Eskom!M47</f>
        <v>0</v>
      </c>
      <c r="M6" s="505">
        <f>Eskom!N47</f>
        <v>0</v>
      </c>
      <c r="N6" s="505">
        <f>Eskom!O47</f>
        <v>0</v>
      </c>
    </row>
    <row r="7" spans="1:95" s="506" customFormat="1" x14ac:dyDescent="0.2">
      <c r="A7" s="514" t="str">
        <f>Eskom!B48</f>
        <v>Demand Reading kW/kVA</v>
      </c>
      <c r="B7" s="506">
        <f>Eskom!C48</f>
        <v>2336.35</v>
      </c>
      <c r="C7" s="506">
        <f>Eskom!D48</f>
        <v>0</v>
      </c>
      <c r="D7" s="506">
        <f>Eskom!E48</f>
        <v>2379.92</v>
      </c>
      <c r="E7" s="506">
        <f>Eskom!F48</f>
        <v>2363.6799999999998</v>
      </c>
      <c r="F7" s="506">
        <f>Eskom!G48</f>
        <v>0</v>
      </c>
      <c r="G7" s="506">
        <f>Eskom!H48</f>
        <v>0</v>
      </c>
      <c r="H7" s="506">
        <f>Eskom!I48</f>
        <v>0</v>
      </c>
      <c r="I7" s="506">
        <f>Eskom!J48</f>
        <v>2121.84</v>
      </c>
      <c r="K7" s="506">
        <f>Eskom!L48</f>
        <v>0</v>
      </c>
      <c r="L7" s="506">
        <f>Eskom!M48</f>
        <v>0</v>
      </c>
      <c r="M7" s="506">
        <f>Eskom!N48</f>
        <v>0</v>
      </c>
      <c r="N7" s="506">
        <f>Eskom!O48</f>
        <v>0</v>
      </c>
    </row>
    <row r="13" spans="1:95" x14ac:dyDescent="0.2">
      <c r="A13" s="515" t="str">
        <f>Eskom!A95</f>
        <v>Hartebeest Shaft - 4#</v>
      </c>
    </row>
    <row r="14" spans="1:95" s="507" customFormat="1" x14ac:dyDescent="0.2">
      <c r="A14" s="510" t="str">
        <f>Eskom!B95</f>
        <v>Notified Max Demand</v>
      </c>
      <c r="B14" s="507">
        <f>Eskom!C95</f>
        <v>0</v>
      </c>
      <c r="C14" s="507">
        <f>Eskom!D95</f>
        <v>0</v>
      </c>
      <c r="D14" s="507">
        <f>Eskom!E95</f>
        <v>0</v>
      </c>
      <c r="E14" s="507">
        <f>Eskom!F95</f>
        <v>0</v>
      </c>
      <c r="F14" s="507">
        <f>Eskom!G95</f>
        <v>0</v>
      </c>
      <c r="G14" s="507">
        <f>Eskom!H95</f>
        <v>0</v>
      </c>
      <c r="H14" s="507">
        <f>Eskom!I95</f>
        <v>0</v>
      </c>
      <c r="I14" s="507">
        <f>Eskom!J95</f>
        <v>0</v>
      </c>
      <c r="J14" s="507">
        <f>Eskom!K95</f>
        <v>0</v>
      </c>
      <c r="K14" s="507">
        <f>Eskom!L95</f>
        <v>0</v>
      </c>
      <c r="L14" s="507">
        <f>Eskom!M95</f>
        <v>0</v>
      </c>
      <c r="M14" s="507">
        <f>Eskom!N95</f>
        <v>0</v>
      </c>
      <c r="N14" s="507">
        <f>Eskom!O95</f>
        <v>0</v>
      </c>
    </row>
    <row r="15" spans="1:95" s="503" customFormat="1" x14ac:dyDescent="0.2">
      <c r="A15" s="511" t="str">
        <f>Eskom!B101</f>
        <v>Off-Peak Demand Consumption</v>
      </c>
      <c r="B15" s="503">
        <f>Eskom!C101</f>
        <v>0</v>
      </c>
      <c r="C15" s="503">
        <f>Eskom!D101</f>
        <v>0</v>
      </c>
      <c r="D15" s="503">
        <f>Eskom!E101</f>
        <v>0</v>
      </c>
      <c r="E15" s="503">
        <f>Eskom!F101</f>
        <v>0</v>
      </c>
      <c r="F15" s="503">
        <f>Eskom!G101</f>
        <v>0</v>
      </c>
      <c r="G15" s="503">
        <f>Eskom!H101</f>
        <v>0</v>
      </c>
      <c r="H15" s="503">
        <f>Eskom!I101</f>
        <v>0</v>
      </c>
      <c r="I15" s="503">
        <f>Eskom!J101</f>
        <v>0</v>
      </c>
      <c r="J15" s="503">
        <f>Eskom!K101</f>
        <v>0</v>
      </c>
      <c r="K15" s="503">
        <f>Eskom!L101</f>
        <v>0</v>
      </c>
      <c r="L15" s="503">
        <f>Eskom!M101</f>
        <v>0</v>
      </c>
      <c r="M15" s="503">
        <f>Eskom!N101</f>
        <v>0</v>
      </c>
      <c r="N15" s="503">
        <f>Eskom!O101</f>
        <v>0</v>
      </c>
    </row>
    <row r="16" spans="1:95" s="504" customFormat="1" x14ac:dyDescent="0.2">
      <c r="A16" s="512" t="str">
        <f>Eskom!B102</f>
        <v>Std Demand Consumption</v>
      </c>
      <c r="B16" s="504">
        <f>Eskom!C102</f>
        <v>0</v>
      </c>
      <c r="C16" s="504">
        <f>Eskom!D102</f>
        <v>0</v>
      </c>
      <c r="D16" s="504">
        <f>Eskom!E102</f>
        <v>0</v>
      </c>
      <c r="E16" s="504">
        <f>Eskom!F102</f>
        <v>0</v>
      </c>
      <c r="F16" s="504">
        <f>Eskom!G102</f>
        <v>0</v>
      </c>
      <c r="G16" s="504">
        <f>Eskom!H102</f>
        <v>0</v>
      </c>
      <c r="H16" s="504">
        <f>Eskom!I102</f>
        <v>0</v>
      </c>
      <c r="I16" s="504">
        <f>Eskom!J102</f>
        <v>0</v>
      </c>
      <c r="J16" s="504">
        <f>Eskom!K102</f>
        <v>0</v>
      </c>
      <c r="K16" s="504">
        <f>Eskom!L102</f>
        <v>0</v>
      </c>
      <c r="L16" s="504">
        <f>Eskom!M102</f>
        <v>0</v>
      </c>
      <c r="M16" s="504">
        <f>Eskom!N102</f>
        <v>0</v>
      </c>
      <c r="N16" s="504">
        <f>Eskom!O102</f>
        <v>0</v>
      </c>
    </row>
    <row r="17" spans="1:22" s="505" customFormat="1" x14ac:dyDescent="0.2">
      <c r="A17" s="513" t="str">
        <f>Eskom!B103</f>
        <v>Peak Demand Consumption</v>
      </c>
      <c r="B17" s="505">
        <f>Eskom!C103</f>
        <v>0</v>
      </c>
      <c r="C17" s="505">
        <f>Eskom!D103</f>
        <v>0</v>
      </c>
      <c r="D17" s="505">
        <f>Eskom!E103</f>
        <v>0</v>
      </c>
      <c r="E17" s="505">
        <f>Eskom!F103</f>
        <v>0</v>
      </c>
      <c r="F17" s="505">
        <f>Eskom!G103</f>
        <v>0</v>
      </c>
      <c r="G17" s="505">
        <f>Eskom!H103</f>
        <v>0</v>
      </c>
      <c r="H17" s="505">
        <f>Eskom!I103</f>
        <v>0</v>
      </c>
      <c r="I17" s="505">
        <f>Eskom!J103</f>
        <v>0</v>
      </c>
      <c r="J17" s="505">
        <f>Eskom!K103</f>
        <v>0</v>
      </c>
      <c r="K17" s="505">
        <f>Eskom!L103</f>
        <v>0</v>
      </c>
      <c r="L17" s="505">
        <f>Eskom!M103</f>
        <v>0</v>
      </c>
      <c r="M17" s="505">
        <f>Eskom!N103</f>
        <v>0</v>
      </c>
      <c r="N17" s="505">
        <f>Eskom!O103</f>
        <v>0</v>
      </c>
    </row>
    <row r="18" spans="1:22" s="506" customFormat="1" x14ac:dyDescent="0.2">
      <c r="A18" s="514" t="str">
        <f>Eskom!B104</f>
        <v>Demand Reading kW/kVA</v>
      </c>
      <c r="B18" s="506">
        <f>Eskom!C104</f>
        <v>0</v>
      </c>
      <c r="C18" s="506">
        <f>Eskom!D104</f>
        <v>0</v>
      </c>
      <c r="D18" s="506">
        <f>Eskom!E104</f>
        <v>0</v>
      </c>
      <c r="E18" s="506">
        <f>Eskom!F104</f>
        <v>0</v>
      </c>
      <c r="F18" s="506">
        <f>Eskom!G104</f>
        <v>0</v>
      </c>
      <c r="G18" s="506">
        <f>Eskom!H104</f>
        <v>0</v>
      </c>
      <c r="H18" s="506">
        <f>Eskom!I104</f>
        <v>0</v>
      </c>
      <c r="I18" s="506">
        <f>Eskom!J104</f>
        <v>0</v>
      </c>
      <c r="J18" s="506">
        <f>Eskom!K104</f>
        <v>0</v>
      </c>
      <c r="K18" s="506">
        <f>Eskom!L104</f>
        <v>0</v>
      </c>
      <c r="L18" s="506">
        <f>Eskom!M104</f>
        <v>0</v>
      </c>
      <c r="M18" s="506">
        <f>Eskom!N104</f>
        <v>0</v>
      </c>
      <c r="N18" s="506">
        <f>Eskom!O104</f>
        <v>0</v>
      </c>
    </row>
    <row r="24" spans="1:22" x14ac:dyDescent="0.2">
      <c r="A24" s="515" t="str">
        <f>Eskom!A151</f>
        <v>Zandpan Shaft - 6#</v>
      </c>
    </row>
    <row r="25" spans="1:22" s="507" customFormat="1" x14ac:dyDescent="0.2">
      <c r="A25" s="510" t="str">
        <f>Eskom!B151</f>
        <v>Notified Max Demand</v>
      </c>
      <c r="B25" s="507">
        <f>Eskom!C151</f>
        <v>19688</v>
      </c>
      <c r="C25" s="507">
        <f>Eskom!D151</f>
        <v>19688</v>
      </c>
      <c r="D25" s="507">
        <f>Eskom!E151</f>
        <v>19688</v>
      </c>
      <c r="E25" s="507">
        <f>Eskom!F151</f>
        <v>19688</v>
      </c>
      <c r="F25" s="507">
        <f>Eskom!G151</f>
        <v>0</v>
      </c>
      <c r="G25" s="507">
        <f>Eskom!H151</f>
        <v>0</v>
      </c>
      <c r="H25" s="507">
        <f>Eskom!I151</f>
        <v>0</v>
      </c>
      <c r="I25" s="507">
        <f>Eskom!J151</f>
        <v>19688</v>
      </c>
      <c r="J25" s="507">
        <f>Eskom!K151</f>
        <v>0</v>
      </c>
      <c r="K25" s="507">
        <f>Eskom!L151</f>
        <v>0</v>
      </c>
      <c r="L25" s="507">
        <f>Eskom!M151</f>
        <v>0</v>
      </c>
      <c r="M25" s="507">
        <f>Eskom!N151</f>
        <v>0</v>
      </c>
      <c r="N25" s="507">
        <f>Eskom!O151</f>
        <v>0</v>
      </c>
    </row>
    <row r="26" spans="1:22" s="503" customFormat="1" x14ac:dyDescent="0.2">
      <c r="A26" s="511" t="str">
        <f>Eskom!B157</f>
        <v>Off-Peak Demand Consumption</v>
      </c>
      <c r="B26" s="503">
        <f>Eskom!C157</f>
        <v>16834.73</v>
      </c>
      <c r="C26" s="503">
        <f>Eskom!D157</f>
        <v>0</v>
      </c>
      <c r="D26" s="503">
        <f>Eskom!E157</f>
        <v>16742.28</v>
      </c>
      <c r="E26" s="503">
        <f>Eskom!F157</f>
        <v>17697.830000000002</v>
      </c>
      <c r="F26" s="503">
        <f>Eskom!G157</f>
        <v>0</v>
      </c>
      <c r="G26" s="503">
        <f>Eskom!H157</f>
        <v>0</v>
      </c>
      <c r="H26" s="503">
        <f>Eskom!I157</f>
        <v>0</v>
      </c>
      <c r="I26" s="503">
        <f>Eskom!J157</f>
        <v>17707.04</v>
      </c>
      <c r="J26" s="503">
        <f>Eskom!K157</f>
        <v>0</v>
      </c>
      <c r="K26" s="503">
        <f>Eskom!L157</f>
        <v>0</v>
      </c>
      <c r="L26" s="503">
        <f>Eskom!M157</f>
        <v>0</v>
      </c>
      <c r="M26" s="503">
        <f>Eskom!N157</f>
        <v>0</v>
      </c>
      <c r="N26" s="503">
        <f>Eskom!O157</f>
        <v>0</v>
      </c>
    </row>
    <row r="27" spans="1:22" s="504" customFormat="1" x14ac:dyDescent="0.2">
      <c r="A27" s="512" t="str">
        <f>Eskom!B158</f>
        <v>Std Demand Consumption</v>
      </c>
      <c r="B27" s="504">
        <f>Eskom!C158</f>
        <v>15242.97</v>
      </c>
      <c r="C27" s="504">
        <f>Eskom!D158</f>
        <v>0</v>
      </c>
      <c r="D27" s="504">
        <f>Eskom!E158</f>
        <v>14972.22</v>
      </c>
      <c r="E27" s="504">
        <f>Eskom!F158</f>
        <v>15408.83</v>
      </c>
      <c r="F27" s="504">
        <f>Eskom!G158</f>
        <v>0</v>
      </c>
      <c r="G27" s="504">
        <f>Eskom!H158</f>
        <v>0</v>
      </c>
      <c r="H27" s="504">
        <f>Eskom!I158</f>
        <v>0</v>
      </c>
      <c r="I27" s="504">
        <f>Eskom!J158</f>
        <v>15161.98</v>
      </c>
      <c r="J27" s="504">
        <f>Eskom!K158</f>
        <v>0</v>
      </c>
      <c r="K27" s="504">
        <f>Eskom!L158</f>
        <v>0</v>
      </c>
      <c r="L27" s="504">
        <f>Eskom!M158</f>
        <v>0</v>
      </c>
      <c r="M27" s="504">
        <f>Eskom!N158</f>
        <v>0</v>
      </c>
      <c r="N27" s="504">
        <f>Eskom!O158</f>
        <v>0</v>
      </c>
    </row>
    <row r="28" spans="1:22" s="505" customFormat="1" x14ac:dyDescent="0.2">
      <c r="A28" s="513" t="str">
        <f>Eskom!B159</f>
        <v>Peak Demand Consumption</v>
      </c>
      <c r="B28" s="505">
        <f>Eskom!C159</f>
        <v>13764.66</v>
      </c>
      <c r="D28" s="505">
        <f>Eskom!E159</f>
        <v>14406.28</v>
      </c>
      <c r="E28" s="505">
        <f>Eskom!F159</f>
        <v>15707.3</v>
      </c>
      <c r="F28" s="505">
        <f>Eskom!G159</f>
        <v>0</v>
      </c>
      <c r="G28" s="505">
        <f>Eskom!H159</f>
        <v>0</v>
      </c>
      <c r="H28" s="505">
        <f>Eskom!I159</f>
        <v>0</v>
      </c>
      <c r="I28" s="505">
        <f>Eskom!J159</f>
        <v>13463.71</v>
      </c>
      <c r="J28" s="505">
        <f>Eskom!K159</f>
        <v>0</v>
      </c>
      <c r="K28" s="505">
        <f>Eskom!L159</f>
        <v>0</v>
      </c>
      <c r="L28" s="505">
        <f>Eskom!M159</f>
        <v>0</v>
      </c>
      <c r="M28" s="505">
        <f>Eskom!N159</f>
        <v>0</v>
      </c>
      <c r="N28" s="505">
        <f>Eskom!O159</f>
        <v>0</v>
      </c>
    </row>
    <row r="29" spans="1:22" s="506" customFormat="1" x14ac:dyDescent="0.2">
      <c r="A29" s="514" t="str">
        <f>Eskom!B160</f>
        <v>Demand Reading kW/kVA</v>
      </c>
      <c r="B29" s="506">
        <f>Eskom!C160</f>
        <v>16834.73</v>
      </c>
      <c r="D29" s="506">
        <f>Eskom!E160</f>
        <v>16742.28</v>
      </c>
      <c r="E29" s="506">
        <f>Eskom!F160</f>
        <v>17697.830000000002</v>
      </c>
      <c r="F29" s="506">
        <f>Eskom!G160</f>
        <v>0</v>
      </c>
      <c r="G29" s="506">
        <f>Eskom!H160</f>
        <v>0</v>
      </c>
      <c r="H29" s="506">
        <f>Eskom!I160</f>
        <v>0</v>
      </c>
      <c r="I29" s="506">
        <f>Eskom!J160</f>
        <v>17707.04</v>
      </c>
      <c r="J29" s="506">
        <f>Eskom!K160</f>
        <v>0</v>
      </c>
      <c r="K29" s="506">
        <f>Eskom!L160</f>
        <v>0</v>
      </c>
      <c r="L29" s="506">
        <f>Eskom!M160</f>
        <v>0</v>
      </c>
      <c r="M29" s="506">
        <f>Eskom!N160</f>
        <v>0</v>
      </c>
      <c r="N29" s="506">
        <f>Eskom!O160</f>
        <v>0</v>
      </c>
    </row>
    <row r="30" spans="1:22" x14ac:dyDescent="0.2">
      <c r="A30" s="517" t="s">
        <v>160</v>
      </c>
      <c r="B30" s="517">
        <f>B29-MAX(B27:B28)</f>
        <v>1591.7600000000002</v>
      </c>
      <c r="C30" s="517">
        <f t="shared" ref="C30:N30" si="0">C29-MAX(C27:C28)</f>
        <v>0</v>
      </c>
      <c r="D30" s="517">
        <f t="shared" si="0"/>
        <v>1770.0599999999995</v>
      </c>
      <c r="E30" s="517">
        <f t="shared" si="0"/>
        <v>1990.5300000000025</v>
      </c>
      <c r="F30" s="517">
        <f t="shared" si="0"/>
        <v>0</v>
      </c>
      <c r="G30" s="517">
        <f t="shared" si="0"/>
        <v>0</v>
      </c>
      <c r="H30" s="517">
        <f t="shared" si="0"/>
        <v>0</v>
      </c>
      <c r="I30" s="517">
        <f t="shared" si="0"/>
        <v>2545.0600000000013</v>
      </c>
      <c r="J30" s="517">
        <f t="shared" si="0"/>
        <v>0</v>
      </c>
      <c r="K30" s="517">
        <f t="shared" si="0"/>
        <v>0</v>
      </c>
      <c r="L30" s="517">
        <f t="shared" si="0"/>
        <v>0</v>
      </c>
      <c r="M30" s="517">
        <f t="shared" si="0"/>
        <v>0</v>
      </c>
      <c r="N30" s="517">
        <f t="shared" si="0"/>
        <v>0</v>
      </c>
      <c r="O30" s="517"/>
      <c r="P30" s="517"/>
      <c r="Q30" s="517"/>
      <c r="R30" s="517"/>
      <c r="S30" s="517"/>
      <c r="T30" s="517"/>
      <c r="U30" s="517"/>
      <c r="V30" s="517"/>
    </row>
    <row r="31" spans="1:22" x14ac:dyDescent="0.2">
      <c r="A31" s="517" t="s">
        <v>161</v>
      </c>
      <c r="B31" s="518">
        <f>B30*$B$2</f>
        <v>20263.104800000005</v>
      </c>
      <c r="C31" s="518">
        <f t="shared" ref="C31:N31" si="1">C30*$B$2</f>
        <v>0</v>
      </c>
      <c r="D31" s="518">
        <f t="shared" si="1"/>
        <v>22532.863799999996</v>
      </c>
      <c r="E31" s="518">
        <f t="shared" si="1"/>
        <v>25339.446900000032</v>
      </c>
      <c r="F31" s="518">
        <f t="shared" si="1"/>
        <v>0</v>
      </c>
      <c r="G31" s="518">
        <f t="shared" si="1"/>
        <v>0</v>
      </c>
      <c r="H31" s="518">
        <f t="shared" si="1"/>
        <v>0</v>
      </c>
      <c r="I31" s="518">
        <f t="shared" si="1"/>
        <v>32398.613800000017</v>
      </c>
      <c r="J31" s="518">
        <f t="shared" si="1"/>
        <v>0</v>
      </c>
      <c r="K31" s="518">
        <f t="shared" si="1"/>
        <v>0</v>
      </c>
      <c r="L31" s="518">
        <f t="shared" si="1"/>
        <v>0</v>
      </c>
      <c r="M31" s="518">
        <f t="shared" si="1"/>
        <v>0</v>
      </c>
      <c r="N31" s="518">
        <f t="shared" si="1"/>
        <v>0</v>
      </c>
      <c r="O31" s="520" t="s">
        <v>162</v>
      </c>
      <c r="P31" s="518">
        <f>SUM(B31:N31)</f>
        <v>100534.02930000005</v>
      </c>
      <c r="Q31" s="518"/>
      <c r="R31" s="518"/>
      <c r="S31" s="518"/>
      <c r="T31" s="518"/>
      <c r="U31" s="518"/>
      <c r="V31" s="518"/>
    </row>
    <row r="34" spans="1:22" x14ac:dyDescent="0.2">
      <c r="A34" s="515" t="str">
        <f>Eskom!A207</f>
        <v>Hartebeest Five - 5#</v>
      </c>
    </row>
    <row r="35" spans="1:22" s="507" customFormat="1" x14ac:dyDescent="0.2">
      <c r="A35" s="510" t="str">
        <f>Eskom!B207</f>
        <v>Notified Max Demand</v>
      </c>
      <c r="B35" s="507">
        <f>Eskom!C207</f>
        <v>8000</v>
      </c>
      <c r="C35" s="507">
        <f>Eskom!D207</f>
        <v>8000</v>
      </c>
      <c r="D35" s="507">
        <f>Eskom!E207</f>
        <v>8000</v>
      </c>
      <c r="E35" s="507">
        <f>Eskom!F207</f>
        <v>8000</v>
      </c>
      <c r="F35" s="507">
        <f>Eskom!G207</f>
        <v>0</v>
      </c>
      <c r="G35" s="507">
        <f>Eskom!H207</f>
        <v>0</v>
      </c>
      <c r="H35" s="507">
        <f>Eskom!I207</f>
        <v>0</v>
      </c>
      <c r="I35" s="507">
        <f>Eskom!J207</f>
        <v>8000</v>
      </c>
      <c r="J35" s="507">
        <f>Eskom!K207</f>
        <v>0</v>
      </c>
      <c r="K35" s="507">
        <f>Eskom!L207</f>
        <v>0</v>
      </c>
      <c r="L35" s="507">
        <f>Eskom!M207</f>
        <v>0</v>
      </c>
      <c r="M35" s="507">
        <f>Eskom!N207</f>
        <v>0</v>
      </c>
      <c r="N35" s="507">
        <f>Eskom!O207</f>
        <v>0</v>
      </c>
    </row>
    <row r="36" spans="1:22" s="503" customFormat="1" x14ac:dyDescent="0.2">
      <c r="A36" s="511" t="str">
        <f>Eskom!B213</f>
        <v>Off-Peak Demand Consumption</v>
      </c>
      <c r="B36" s="503">
        <f>Eskom!C213</f>
        <v>5290.63</v>
      </c>
      <c r="C36" s="503">
        <f>Eskom!D213</f>
        <v>0</v>
      </c>
      <c r="D36" s="503">
        <f>Eskom!E213</f>
        <v>5195.45</v>
      </c>
      <c r="E36" s="503">
        <f>Eskom!F213</f>
        <v>5160.5200000000004</v>
      </c>
      <c r="F36" s="503">
        <f>Eskom!G213</f>
        <v>0</v>
      </c>
      <c r="G36" s="503">
        <f>Eskom!H213</f>
        <v>0</v>
      </c>
      <c r="H36" s="503">
        <f>Eskom!I213</f>
        <v>0</v>
      </c>
      <c r="I36" s="503">
        <f>Eskom!J213</f>
        <v>4816.6000000000004</v>
      </c>
      <c r="J36" s="503">
        <f>Eskom!K213</f>
        <v>0</v>
      </c>
      <c r="K36" s="503">
        <f>Eskom!L213</f>
        <v>0</v>
      </c>
      <c r="L36" s="503">
        <f>Eskom!M213</f>
        <v>0</v>
      </c>
      <c r="M36" s="503">
        <f>Eskom!N213</f>
        <v>0</v>
      </c>
      <c r="N36" s="503">
        <f>Eskom!O213</f>
        <v>0</v>
      </c>
    </row>
    <row r="37" spans="1:22" s="504" customFormat="1" x14ac:dyDescent="0.2">
      <c r="A37" s="512" t="str">
        <f>Eskom!B214</f>
        <v>Std Demand Consumption</v>
      </c>
      <c r="B37" s="504">
        <f>Eskom!C214</f>
        <v>4640.96</v>
      </c>
      <c r="C37" s="504">
        <f>Eskom!D214</f>
        <v>0</v>
      </c>
      <c r="D37" s="504">
        <f>Eskom!E214</f>
        <v>4720.32</v>
      </c>
      <c r="E37" s="504">
        <f>Eskom!F214</f>
        <v>5102.16</v>
      </c>
      <c r="F37" s="504">
        <f>Eskom!G214</f>
        <v>0</v>
      </c>
      <c r="G37" s="504">
        <f>Eskom!H214</f>
        <v>0</v>
      </c>
      <c r="H37" s="504">
        <f>Eskom!I214</f>
        <v>0</v>
      </c>
      <c r="I37" s="504">
        <f>Eskom!J214</f>
        <v>4520.96</v>
      </c>
      <c r="J37" s="504">
        <f>Eskom!K214</f>
        <v>0</v>
      </c>
      <c r="K37" s="504">
        <f>Eskom!L214</f>
        <v>0</v>
      </c>
      <c r="L37" s="504">
        <f>Eskom!M214</f>
        <v>0</v>
      </c>
      <c r="M37" s="504">
        <f>Eskom!N214</f>
        <v>0</v>
      </c>
      <c r="N37" s="504">
        <f>Eskom!O214</f>
        <v>0</v>
      </c>
    </row>
    <row r="38" spans="1:22" s="505" customFormat="1" x14ac:dyDescent="0.2">
      <c r="A38" s="513" t="str">
        <f>Eskom!B215</f>
        <v>Peak Demand Consumption</v>
      </c>
      <c r="B38" s="505">
        <f>Eskom!C215</f>
        <v>4524.07</v>
      </c>
      <c r="C38" s="505">
        <f>Eskom!D215</f>
        <v>0</v>
      </c>
      <c r="D38" s="505">
        <f>Eskom!E215</f>
        <v>4685.9799999999996</v>
      </c>
      <c r="E38" s="505">
        <f>Eskom!F215</f>
        <v>4940.8100000000004</v>
      </c>
      <c r="F38" s="505">
        <f>Eskom!G215</f>
        <v>0</v>
      </c>
      <c r="G38" s="505">
        <f>Eskom!H215</f>
        <v>0</v>
      </c>
      <c r="H38" s="505">
        <f>Eskom!I215</f>
        <v>0</v>
      </c>
      <c r="I38" s="505">
        <f>Eskom!J215</f>
        <v>3965.32</v>
      </c>
      <c r="J38" s="505">
        <f>Eskom!K215</f>
        <v>0</v>
      </c>
      <c r="K38" s="505">
        <f>Eskom!L215</f>
        <v>0</v>
      </c>
      <c r="L38" s="505">
        <f>Eskom!M215</f>
        <v>0</v>
      </c>
      <c r="M38" s="505">
        <f>Eskom!N215</f>
        <v>0</v>
      </c>
      <c r="N38" s="505">
        <f>Eskom!O215</f>
        <v>0</v>
      </c>
    </row>
    <row r="39" spans="1:22" s="506" customFormat="1" x14ac:dyDescent="0.2">
      <c r="A39" s="514" t="str">
        <f>Eskom!B216</f>
        <v>Demand Reading kW/kVA</v>
      </c>
      <c r="B39" s="506">
        <f>Eskom!C216</f>
        <v>5290.63</v>
      </c>
      <c r="C39" s="506">
        <f>Eskom!D216</f>
        <v>0</v>
      </c>
      <c r="D39" s="506">
        <f>Eskom!E216</f>
        <v>5195.45</v>
      </c>
      <c r="E39" s="506">
        <f>Eskom!F216</f>
        <v>5160.5200000000004</v>
      </c>
      <c r="F39" s="506">
        <f>Eskom!G216</f>
        <v>0</v>
      </c>
      <c r="G39" s="506">
        <f>Eskom!H216</f>
        <v>0</v>
      </c>
      <c r="H39" s="506">
        <f>Eskom!I216</f>
        <v>0</v>
      </c>
      <c r="I39" s="506">
        <f>Eskom!J216</f>
        <v>4816.6000000000004</v>
      </c>
      <c r="J39" s="506">
        <f>Eskom!K216</f>
        <v>0</v>
      </c>
      <c r="K39" s="506">
        <f>Eskom!L216</f>
        <v>0</v>
      </c>
      <c r="L39" s="506">
        <f>Eskom!M216</f>
        <v>0</v>
      </c>
      <c r="M39" s="506">
        <f>Eskom!N216</f>
        <v>0</v>
      </c>
      <c r="N39" s="506">
        <f>Eskom!O216</f>
        <v>0</v>
      </c>
    </row>
    <row r="40" spans="1:22" x14ac:dyDescent="0.2">
      <c r="A40" s="517" t="s">
        <v>160</v>
      </c>
      <c r="B40" s="517">
        <f>B39-MAX(B37:B38)</f>
        <v>649.67000000000007</v>
      </c>
      <c r="C40" s="517">
        <f t="shared" ref="C40" si="2">C39-MAX(C37:C38)</f>
        <v>0</v>
      </c>
      <c r="D40" s="517">
        <f t="shared" ref="D40" si="3">D39-MAX(D37:D38)</f>
        <v>475.13000000000011</v>
      </c>
      <c r="E40" s="517">
        <f t="shared" ref="E40" si="4">E39-MAX(E37:E38)</f>
        <v>58.360000000000582</v>
      </c>
      <c r="F40" s="517">
        <f t="shared" ref="F40" si="5">F39-MAX(F37:F38)</f>
        <v>0</v>
      </c>
      <c r="G40" s="517">
        <f t="shared" ref="G40" si="6">G39-MAX(G37:G38)</f>
        <v>0</v>
      </c>
      <c r="H40" s="517">
        <f t="shared" ref="H40" si="7">H39-MAX(H37:H38)</f>
        <v>0</v>
      </c>
      <c r="I40" s="517">
        <f t="shared" ref="I40" si="8">I39-MAX(I37:I38)</f>
        <v>295.64000000000033</v>
      </c>
      <c r="J40" s="517">
        <f t="shared" ref="J40" si="9">J39-MAX(J37:J38)</f>
        <v>0</v>
      </c>
      <c r="K40" s="517">
        <f t="shared" ref="K40" si="10">K39-MAX(K37:K38)</f>
        <v>0</v>
      </c>
      <c r="L40" s="517">
        <f t="shared" ref="L40" si="11">L39-MAX(L37:L38)</f>
        <v>0</v>
      </c>
      <c r="M40" s="517">
        <f t="shared" ref="M40" si="12">M39-MAX(M37:M38)</f>
        <v>0</v>
      </c>
      <c r="N40" s="517">
        <f t="shared" ref="N40" si="13">N39-MAX(N37:N38)</f>
        <v>0</v>
      </c>
      <c r="O40" s="517"/>
      <c r="P40" s="517"/>
      <c r="Q40" s="517"/>
      <c r="R40" s="517"/>
      <c r="S40" s="517"/>
      <c r="T40" s="517"/>
      <c r="U40" s="517"/>
      <c r="V40" s="517"/>
    </row>
    <row r="41" spans="1:22" x14ac:dyDescent="0.2">
      <c r="A41" s="517" t="s">
        <v>161</v>
      </c>
      <c r="B41" s="518">
        <f>B40*$B$2</f>
        <v>8270.299100000002</v>
      </c>
      <c r="C41" s="518">
        <f t="shared" ref="C41" si="14">C40*$B$2</f>
        <v>0</v>
      </c>
      <c r="D41" s="518">
        <f t="shared" ref="D41" si="15">D40*$B$2</f>
        <v>6048.4049000000014</v>
      </c>
      <c r="E41" s="518">
        <f t="shared" ref="E41" si="16">E40*$B$2</f>
        <v>742.92280000000744</v>
      </c>
      <c r="F41" s="518">
        <f t="shared" ref="F41" si="17">F40*$B$2</f>
        <v>0</v>
      </c>
      <c r="G41" s="518">
        <f t="shared" ref="G41" si="18">G40*$B$2</f>
        <v>0</v>
      </c>
      <c r="H41" s="518">
        <f t="shared" ref="H41" si="19">H40*$B$2</f>
        <v>0</v>
      </c>
      <c r="I41" s="518">
        <f t="shared" ref="I41" si="20">I40*$B$2</f>
        <v>3763.4972000000043</v>
      </c>
      <c r="J41" s="518">
        <f t="shared" ref="J41" si="21">J40*$B$2</f>
        <v>0</v>
      </c>
      <c r="K41" s="518">
        <f t="shared" ref="K41" si="22">K40*$B$2</f>
        <v>0</v>
      </c>
      <c r="L41" s="518">
        <f t="shared" ref="L41" si="23">L40*$B$2</f>
        <v>0</v>
      </c>
      <c r="M41" s="518">
        <f t="shared" ref="M41" si="24">M40*$B$2</f>
        <v>0</v>
      </c>
      <c r="N41" s="518">
        <f t="shared" ref="N41" si="25">N40*$B$2</f>
        <v>0</v>
      </c>
      <c r="O41" s="518"/>
      <c r="P41" s="518"/>
      <c r="Q41" s="518"/>
      <c r="R41" s="518"/>
      <c r="S41" s="518"/>
      <c r="T41" s="518"/>
      <c r="U41" s="518"/>
      <c r="V41" s="518"/>
    </row>
  </sheetData>
  <conditionalFormatting sqref="B29:V29">
    <cfRule type="expression" dxfId="1" priority="2">
      <formula>B29&gt;MAX(B27:B28)</formula>
    </cfRule>
  </conditionalFormatting>
  <conditionalFormatting sqref="B39:V39">
    <cfRule type="expression" dxfId="0" priority="1">
      <formula>B39&gt;MAX(B37:B38)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Eskom</vt:lpstr>
      <vt:lpstr>Vent-3#</vt:lpstr>
      <vt:lpstr>Load Shifting Savings</vt:lpstr>
      <vt:lpstr>PFC Savings2</vt:lpstr>
      <vt:lpstr>Demand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Flip</dc:creator>
  <cp:lastModifiedBy>Marthinus</cp:lastModifiedBy>
  <cp:lastPrinted>2009-02-03T13:49:56Z</cp:lastPrinted>
  <dcterms:created xsi:type="dcterms:W3CDTF">2006-05-02T11:11:18Z</dcterms:created>
  <dcterms:modified xsi:type="dcterms:W3CDTF">2010-09-24T08:00:43Z</dcterms:modified>
</cp:coreProperties>
</file>