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2" r:id="rId2"/>
    <sheet name="Load Shifting Savings" sheetId="3" r:id="rId3"/>
    <sheet name="PFC Savings2" sheetId="4" r:id="rId4"/>
    <sheet name="Demand" sheetId="5" r:id="rId5"/>
  </sheets>
  <definedNames>
    <definedName name="Z_ED89DD59_9849_43A0_BA23_579513A4FAD0_.wvu.Rows" localSheetId="2" hidden="1">'Load Shifting Savings'!$4:$7,'Load Shifting Savings'!$39:$42,'Load Shifting Savings'!$51:$54,'Load Shifting Savings'!$59:$81,'Load Shifting Savings'!$86:$89</definedName>
    <definedName name="Z_ED89DD59_9849_43A0_BA23_579513A4FAD0_.wvu.Rows" localSheetId="3" hidden="1">'PFC Savings2'!$20:$58,'PFC Savings2'!$92:$104,'PFC Savings2'!$107:$108,'PFC Savings2'!$111:$112,'PFC Savings2'!$118:$127,'PFC Savings2'!$160:$172,'PFC Savings2'!$175:$176,'PFC Savings2'!$179:$180,'PFC Savings2'!$186:$195</definedName>
  </definedNames>
  <calcPr calcId="144525"/>
  <customWorkbookViews>
    <customWorkbookView name="Marthinus - Personal View" guid="{ED89DD59-9849-43A0-BA23-579513A4FAD0}" mergeInterval="0" personalView="1" maximized="1" windowWidth="1618" windowHeight="1002" activeSheetId="1"/>
  </customWorkbookViews>
</workbook>
</file>

<file path=xl/calcChain.xml><?xml version="1.0" encoding="utf-8"?>
<calcChain xmlns="http://schemas.openxmlformats.org/spreadsheetml/2006/main">
  <c r="H71" i="1" l="1"/>
  <c r="J738" i="1" l="1"/>
  <c r="J682" i="1"/>
  <c r="J626" i="1"/>
  <c r="J570" i="1"/>
  <c r="J514" i="1"/>
  <c r="J458" i="1"/>
  <c r="J402" i="1"/>
  <c r="J346" i="1"/>
  <c r="J290" i="1"/>
  <c r="J234" i="1"/>
  <c r="J178" i="1"/>
  <c r="J123" i="1"/>
  <c r="J67" i="1"/>
  <c r="B2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B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4" i="5"/>
  <c r="A3" i="5"/>
  <c r="C3" i="5"/>
  <c r="D3" i="5"/>
  <c r="E3" i="5"/>
  <c r="F3" i="5"/>
  <c r="G3" i="5"/>
  <c r="H3" i="5"/>
  <c r="I3" i="5"/>
  <c r="J3" i="5"/>
  <c r="K3" i="5"/>
  <c r="L3" i="5"/>
  <c r="M3" i="5"/>
  <c r="N3" i="5"/>
  <c r="B3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37" i="5"/>
  <c r="A38" i="5"/>
  <c r="A39" i="5"/>
  <c r="A36" i="5"/>
  <c r="A3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C30" i="5" s="1"/>
  <c r="C31" i="5" s="1"/>
  <c r="D27" i="5"/>
  <c r="E27" i="5"/>
  <c r="F27" i="5"/>
  <c r="G27" i="5"/>
  <c r="H27" i="5"/>
  <c r="I27" i="5"/>
  <c r="J27" i="5"/>
  <c r="K27" i="5"/>
  <c r="L27" i="5"/>
  <c r="M27" i="5"/>
  <c r="N27" i="5"/>
  <c r="B28" i="5"/>
  <c r="D28" i="5"/>
  <c r="E28" i="5"/>
  <c r="F28" i="5"/>
  <c r="G28" i="5"/>
  <c r="H28" i="5"/>
  <c r="I28" i="5"/>
  <c r="J28" i="5"/>
  <c r="K28" i="5"/>
  <c r="L28" i="5"/>
  <c r="M28" i="5"/>
  <c r="N28" i="5"/>
  <c r="B29" i="5"/>
  <c r="D29" i="5"/>
  <c r="D30" i="5" s="1"/>
  <c r="E29" i="5"/>
  <c r="F29" i="5"/>
  <c r="G29" i="5"/>
  <c r="H29" i="5"/>
  <c r="I29" i="5"/>
  <c r="J29" i="5"/>
  <c r="K29" i="5"/>
  <c r="K30" i="5" s="1"/>
  <c r="K31" i="5" s="1"/>
  <c r="L29" i="5"/>
  <c r="L30" i="5" s="1"/>
  <c r="M29" i="5"/>
  <c r="M30" i="5" s="1"/>
  <c r="N29" i="5"/>
  <c r="A27" i="5"/>
  <c r="A28" i="5"/>
  <c r="A29" i="5"/>
  <c r="A26" i="5"/>
  <c r="A2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6" i="5"/>
  <c r="A17" i="5"/>
  <c r="A18" i="5"/>
  <c r="A15" i="5"/>
  <c r="A13" i="5"/>
  <c r="B4" i="5"/>
  <c r="C4" i="5"/>
  <c r="D4" i="5"/>
  <c r="E4" i="5"/>
  <c r="F4" i="5"/>
  <c r="G4" i="5"/>
  <c r="H4" i="5"/>
  <c r="I4" i="5"/>
  <c r="K4" i="5"/>
  <c r="L4" i="5"/>
  <c r="M4" i="5"/>
  <c r="N4" i="5"/>
  <c r="B5" i="5"/>
  <c r="C5" i="5"/>
  <c r="D5" i="5"/>
  <c r="E5" i="5"/>
  <c r="F5" i="5"/>
  <c r="G5" i="5"/>
  <c r="H5" i="5"/>
  <c r="I5" i="5"/>
  <c r="K5" i="5"/>
  <c r="L5" i="5"/>
  <c r="M5" i="5"/>
  <c r="N5" i="5"/>
  <c r="B6" i="5"/>
  <c r="C6" i="5"/>
  <c r="D6" i="5"/>
  <c r="E6" i="5"/>
  <c r="F6" i="5"/>
  <c r="G6" i="5"/>
  <c r="H6" i="5"/>
  <c r="I6" i="5"/>
  <c r="K6" i="5"/>
  <c r="L6" i="5"/>
  <c r="M6" i="5"/>
  <c r="N6" i="5"/>
  <c r="B7" i="5"/>
  <c r="C7" i="5"/>
  <c r="D7" i="5"/>
  <c r="E7" i="5"/>
  <c r="F7" i="5"/>
  <c r="G7" i="5"/>
  <c r="H7" i="5"/>
  <c r="I7" i="5"/>
  <c r="K7" i="5"/>
  <c r="L7" i="5"/>
  <c r="M7" i="5"/>
  <c r="N7" i="5"/>
  <c r="A5" i="5"/>
  <c r="A6" i="5"/>
  <c r="A7" i="5"/>
  <c r="A4" i="5"/>
  <c r="A2" i="5"/>
  <c r="J30" i="5" l="1"/>
  <c r="J31" i="5" s="1"/>
  <c r="H30" i="5"/>
  <c r="E30" i="5"/>
  <c r="I30" i="5"/>
  <c r="G30" i="5"/>
  <c r="G31" i="5" s="1"/>
  <c r="N30" i="5"/>
  <c r="N31" i="5" s="1"/>
  <c r="F30" i="5"/>
  <c r="F31" i="5" s="1"/>
  <c r="H31" i="5"/>
  <c r="L31" i="5"/>
  <c r="D31" i="5"/>
  <c r="B30" i="5"/>
  <c r="B31" i="5" s="1"/>
  <c r="K40" i="5"/>
  <c r="K41" i="5" s="1"/>
  <c r="G40" i="5"/>
  <c r="G41" i="5" s="1"/>
  <c r="C40" i="5"/>
  <c r="C41" i="5" s="1"/>
  <c r="N40" i="5"/>
  <c r="N41" i="5" s="1"/>
  <c r="B40" i="5"/>
  <c r="B41" i="5" s="1"/>
  <c r="J40" i="5"/>
  <c r="J41" i="5" s="1"/>
  <c r="F40" i="5"/>
  <c r="F41" i="5" s="1"/>
  <c r="M31" i="5"/>
  <c r="I31" i="5"/>
  <c r="E31" i="5"/>
  <c r="L40" i="5"/>
  <c r="L41" i="5" s="1"/>
  <c r="H40" i="5"/>
  <c r="H41" i="5" s="1"/>
  <c r="D40" i="5"/>
  <c r="D41" i="5" s="1"/>
  <c r="M40" i="5"/>
  <c r="M41" i="5" s="1"/>
  <c r="I40" i="5"/>
  <c r="I41" i="5" s="1"/>
  <c r="E40" i="5"/>
  <c r="E41" i="5" s="1"/>
  <c r="J593" i="1"/>
  <c r="I593" i="1"/>
  <c r="H593" i="1"/>
  <c r="G593" i="1"/>
  <c r="F593" i="1"/>
  <c r="E593" i="1"/>
  <c r="D593" i="1"/>
  <c r="C593" i="1"/>
  <c r="E589" i="1"/>
  <c r="D589" i="1"/>
  <c r="C589" i="1"/>
  <c r="J588" i="1"/>
  <c r="J589" i="1" s="1"/>
  <c r="I588" i="1"/>
  <c r="I589" i="1" s="1"/>
  <c r="H589" i="1"/>
  <c r="G588" i="1"/>
  <c r="G589" i="1" s="1"/>
  <c r="F588" i="1"/>
  <c r="F589" i="1" s="1"/>
  <c r="E587" i="1"/>
  <c r="D587" i="1"/>
  <c r="C587" i="1"/>
  <c r="J585" i="1"/>
  <c r="I585" i="1"/>
  <c r="H585" i="1"/>
  <c r="J582" i="1"/>
  <c r="I582" i="1"/>
  <c r="H582" i="1"/>
  <c r="E580" i="1"/>
  <c r="D580" i="1"/>
  <c r="C580" i="1"/>
  <c r="G579" i="1"/>
  <c r="G580" i="1" s="1"/>
  <c r="F579" i="1"/>
  <c r="F580" i="1" s="1"/>
  <c r="J578" i="1"/>
  <c r="I578" i="1"/>
  <c r="H578" i="1"/>
  <c r="E576" i="1"/>
  <c r="D576" i="1"/>
  <c r="C576" i="1"/>
  <c r="G575" i="1"/>
  <c r="G576" i="1" s="1"/>
  <c r="F575" i="1"/>
  <c r="F576" i="1" s="1"/>
  <c r="J574" i="1"/>
  <c r="I574" i="1"/>
  <c r="H574" i="1"/>
  <c r="E572" i="1"/>
  <c r="D572" i="1"/>
  <c r="C572" i="1"/>
  <c r="G571" i="1"/>
  <c r="G572" i="1" s="1"/>
  <c r="F571" i="1"/>
  <c r="F572" i="1" s="1"/>
  <c r="E566" i="1"/>
  <c r="D566" i="1"/>
  <c r="C566" i="1"/>
  <c r="J565" i="1"/>
  <c r="J566" i="1" s="1"/>
  <c r="I565" i="1"/>
  <c r="I566" i="1" s="1"/>
  <c r="H566" i="1"/>
  <c r="E564" i="1"/>
  <c r="D564" i="1"/>
  <c r="C564" i="1"/>
  <c r="E562" i="1"/>
  <c r="D562" i="1"/>
  <c r="C562" i="1"/>
  <c r="E560" i="1"/>
  <c r="D560" i="1"/>
  <c r="C560" i="1"/>
  <c r="J425" i="1"/>
  <c r="I425" i="1"/>
  <c r="H425" i="1"/>
  <c r="G425" i="1"/>
  <c r="F425" i="1"/>
  <c r="E425" i="1"/>
  <c r="D425" i="1"/>
  <c r="C425" i="1"/>
  <c r="E421" i="1"/>
  <c r="D421" i="1"/>
  <c r="C421" i="1"/>
  <c r="E419" i="1"/>
  <c r="D419" i="1"/>
  <c r="C419" i="1"/>
  <c r="J417" i="1"/>
  <c r="I417" i="1"/>
  <c r="H417" i="1"/>
  <c r="J414" i="1"/>
  <c r="I414" i="1"/>
  <c r="H414" i="1"/>
  <c r="E412" i="1"/>
  <c r="D412" i="1"/>
  <c r="C412" i="1"/>
  <c r="J410" i="1"/>
  <c r="I410" i="1"/>
  <c r="H410" i="1"/>
  <c r="E408" i="1"/>
  <c r="D408" i="1"/>
  <c r="C408" i="1"/>
  <c r="J406" i="1"/>
  <c r="I406" i="1"/>
  <c r="H406" i="1"/>
  <c r="E404" i="1"/>
  <c r="D404" i="1"/>
  <c r="C404" i="1"/>
  <c r="E398" i="1"/>
  <c r="D398" i="1"/>
  <c r="C398" i="1"/>
  <c r="E396" i="1"/>
  <c r="D396" i="1"/>
  <c r="C396" i="1"/>
  <c r="E394" i="1"/>
  <c r="D394" i="1"/>
  <c r="C394" i="1"/>
  <c r="E392" i="1"/>
  <c r="D392" i="1"/>
  <c r="C392" i="1"/>
  <c r="J369" i="1"/>
  <c r="I369" i="1"/>
  <c r="H369" i="1"/>
  <c r="G369" i="1"/>
  <c r="F369" i="1"/>
  <c r="E369" i="1"/>
  <c r="D369" i="1"/>
  <c r="C369" i="1"/>
  <c r="E365" i="1"/>
  <c r="D365" i="1"/>
  <c r="C365" i="1"/>
  <c r="E363" i="1"/>
  <c r="D363" i="1"/>
  <c r="C363" i="1"/>
  <c r="J361" i="1"/>
  <c r="I361" i="1"/>
  <c r="H361" i="1"/>
  <c r="J358" i="1"/>
  <c r="I358" i="1"/>
  <c r="H358" i="1"/>
  <c r="E356" i="1"/>
  <c r="D356" i="1"/>
  <c r="C356" i="1"/>
  <c r="J354" i="1"/>
  <c r="I354" i="1"/>
  <c r="H354" i="1"/>
  <c r="E352" i="1"/>
  <c r="D352" i="1"/>
  <c r="C352" i="1"/>
  <c r="J350" i="1"/>
  <c r="I350" i="1"/>
  <c r="H350" i="1"/>
  <c r="E348" i="1"/>
  <c r="D348" i="1"/>
  <c r="C348" i="1"/>
  <c r="E342" i="1"/>
  <c r="D342" i="1"/>
  <c r="C342" i="1"/>
  <c r="E340" i="1"/>
  <c r="D340" i="1"/>
  <c r="C340" i="1"/>
  <c r="E338" i="1"/>
  <c r="D338" i="1"/>
  <c r="C338" i="1"/>
  <c r="E336" i="1"/>
  <c r="D336" i="1"/>
  <c r="C336" i="1"/>
  <c r="J537" i="1"/>
  <c r="I537" i="1"/>
  <c r="H537" i="1"/>
  <c r="G537" i="1"/>
  <c r="F537" i="1"/>
  <c r="E537" i="1"/>
  <c r="D537" i="1"/>
  <c r="C537" i="1"/>
  <c r="E533" i="1"/>
  <c r="D533" i="1"/>
  <c r="C533" i="1"/>
  <c r="E531" i="1"/>
  <c r="D531" i="1"/>
  <c r="C531" i="1"/>
  <c r="J529" i="1"/>
  <c r="I529" i="1"/>
  <c r="H529" i="1"/>
  <c r="J526" i="1"/>
  <c r="I526" i="1"/>
  <c r="H526" i="1"/>
  <c r="E524" i="1"/>
  <c r="D524" i="1"/>
  <c r="C524" i="1"/>
  <c r="J522" i="1"/>
  <c r="I522" i="1"/>
  <c r="H522" i="1"/>
  <c r="E520" i="1"/>
  <c r="D520" i="1"/>
  <c r="C520" i="1"/>
  <c r="J518" i="1"/>
  <c r="I518" i="1"/>
  <c r="H518" i="1"/>
  <c r="E516" i="1"/>
  <c r="D516" i="1"/>
  <c r="C516" i="1"/>
  <c r="E510" i="1"/>
  <c r="D510" i="1"/>
  <c r="C510" i="1"/>
  <c r="E508" i="1"/>
  <c r="D508" i="1"/>
  <c r="C508" i="1"/>
  <c r="E506" i="1"/>
  <c r="D506" i="1"/>
  <c r="C506" i="1"/>
  <c r="E504" i="1"/>
  <c r="D504" i="1"/>
  <c r="C504" i="1"/>
  <c r="J705" i="1"/>
  <c r="I705" i="1"/>
  <c r="H705" i="1"/>
  <c r="G705" i="1"/>
  <c r="F705" i="1"/>
  <c r="E705" i="1"/>
  <c r="D705" i="1"/>
  <c r="C705" i="1"/>
  <c r="E701" i="1"/>
  <c r="D701" i="1"/>
  <c r="C701" i="1"/>
  <c r="E699" i="1"/>
  <c r="D699" i="1"/>
  <c r="C699" i="1"/>
  <c r="J697" i="1"/>
  <c r="I697" i="1"/>
  <c r="H697" i="1"/>
  <c r="J694" i="1"/>
  <c r="I694" i="1"/>
  <c r="H694" i="1"/>
  <c r="E692" i="1"/>
  <c r="D692" i="1"/>
  <c r="C692" i="1"/>
  <c r="J690" i="1"/>
  <c r="I690" i="1"/>
  <c r="H690" i="1"/>
  <c r="E688" i="1"/>
  <c r="D688" i="1"/>
  <c r="C688" i="1"/>
  <c r="J686" i="1"/>
  <c r="I686" i="1"/>
  <c r="H686" i="1"/>
  <c r="E684" i="1"/>
  <c r="D684" i="1"/>
  <c r="C684" i="1"/>
  <c r="E678" i="1"/>
  <c r="D678" i="1"/>
  <c r="C678" i="1"/>
  <c r="E676" i="1"/>
  <c r="D676" i="1"/>
  <c r="C676" i="1"/>
  <c r="E674" i="1"/>
  <c r="D674" i="1"/>
  <c r="C674" i="1"/>
  <c r="E672" i="1"/>
  <c r="D672" i="1"/>
  <c r="C672" i="1"/>
  <c r="J649" i="1"/>
  <c r="I649" i="1"/>
  <c r="H649" i="1"/>
  <c r="G649" i="1"/>
  <c r="F649" i="1"/>
  <c r="E649" i="1"/>
  <c r="D649" i="1"/>
  <c r="C649" i="1"/>
  <c r="E645" i="1"/>
  <c r="D645" i="1"/>
  <c r="C645" i="1"/>
  <c r="E643" i="1"/>
  <c r="D643" i="1"/>
  <c r="C643" i="1"/>
  <c r="J641" i="1"/>
  <c r="I641" i="1"/>
  <c r="H641" i="1"/>
  <c r="J638" i="1"/>
  <c r="I638" i="1"/>
  <c r="H638" i="1"/>
  <c r="E636" i="1"/>
  <c r="D636" i="1"/>
  <c r="C636" i="1"/>
  <c r="J634" i="1"/>
  <c r="I634" i="1"/>
  <c r="H634" i="1"/>
  <c r="E632" i="1"/>
  <c r="D632" i="1"/>
  <c r="C632" i="1"/>
  <c r="J630" i="1"/>
  <c r="I630" i="1"/>
  <c r="H630" i="1"/>
  <c r="E628" i="1"/>
  <c r="D628" i="1"/>
  <c r="C628" i="1"/>
  <c r="E622" i="1"/>
  <c r="D622" i="1"/>
  <c r="C622" i="1"/>
  <c r="E620" i="1"/>
  <c r="D620" i="1"/>
  <c r="C620" i="1"/>
  <c r="E618" i="1"/>
  <c r="D618" i="1"/>
  <c r="C618" i="1"/>
  <c r="E616" i="1"/>
  <c r="D616" i="1"/>
  <c r="C616" i="1"/>
  <c r="J761" i="1"/>
  <c r="I761" i="1"/>
  <c r="H761" i="1"/>
  <c r="G761" i="1"/>
  <c r="F761" i="1"/>
  <c r="E761" i="1"/>
  <c r="D761" i="1"/>
  <c r="C761" i="1"/>
  <c r="E757" i="1"/>
  <c r="D757" i="1"/>
  <c r="C757" i="1"/>
  <c r="E755" i="1"/>
  <c r="D755" i="1"/>
  <c r="C755" i="1"/>
  <c r="J753" i="1"/>
  <c r="I753" i="1"/>
  <c r="H753" i="1"/>
  <c r="J750" i="1"/>
  <c r="I750" i="1"/>
  <c r="H750" i="1"/>
  <c r="E748" i="1"/>
  <c r="D748" i="1"/>
  <c r="C748" i="1"/>
  <c r="J746" i="1"/>
  <c r="I746" i="1"/>
  <c r="H746" i="1"/>
  <c r="E744" i="1"/>
  <c r="D744" i="1"/>
  <c r="C744" i="1"/>
  <c r="J742" i="1"/>
  <c r="I742" i="1"/>
  <c r="H742" i="1"/>
  <c r="E740" i="1"/>
  <c r="D740" i="1"/>
  <c r="C740" i="1"/>
  <c r="E734" i="1"/>
  <c r="D734" i="1"/>
  <c r="C734" i="1"/>
  <c r="E732" i="1"/>
  <c r="D732" i="1"/>
  <c r="C732" i="1"/>
  <c r="E730" i="1"/>
  <c r="D730" i="1"/>
  <c r="C730" i="1"/>
  <c r="E728" i="1"/>
  <c r="D728" i="1"/>
  <c r="C728" i="1"/>
  <c r="J313" i="1"/>
  <c r="I313" i="1"/>
  <c r="H313" i="1"/>
  <c r="G313" i="1"/>
  <c r="F313" i="1"/>
  <c r="E313" i="1"/>
  <c r="D313" i="1"/>
  <c r="C313" i="1"/>
  <c r="E309" i="1"/>
  <c r="D309" i="1"/>
  <c r="C309" i="1"/>
  <c r="E307" i="1"/>
  <c r="D307" i="1"/>
  <c r="C307" i="1"/>
  <c r="J305" i="1"/>
  <c r="I305" i="1"/>
  <c r="H305" i="1"/>
  <c r="J302" i="1"/>
  <c r="I302" i="1"/>
  <c r="H302" i="1"/>
  <c r="E300" i="1"/>
  <c r="D300" i="1"/>
  <c r="C300" i="1"/>
  <c r="J298" i="1"/>
  <c r="I298" i="1"/>
  <c r="H298" i="1"/>
  <c r="E296" i="1"/>
  <c r="D296" i="1"/>
  <c r="C296" i="1"/>
  <c r="J294" i="1"/>
  <c r="I294" i="1"/>
  <c r="H294" i="1"/>
  <c r="E292" i="1"/>
  <c r="D292" i="1"/>
  <c r="C292" i="1"/>
  <c r="E286" i="1"/>
  <c r="D286" i="1"/>
  <c r="C286" i="1"/>
  <c r="E284" i="1"/>
  <c r="D284" i="1"/>
  <c r="C284" i="1"/>
  <c r="E282" i="1"/>
  <c r="D282" i="1"/>
  <c r="C282" i="1"/>
  <c r="E280" i="1"/>
  <c r="D280" i="1"/>
  <c r="C280" i="1"/>
  <c r="J481" i="1"/>
  <c r="I481" i="1"/>
  <c r="H481" i="1"/>
  <c r="G481" i="1"/>
  <c r="F481" i="1"/>
  <c r="E481" i="1"/>
  <c r="D481" i="1"/>
  <c r="C481" i="1"/>
  <c r="E477" i="1"/>
  <c r="D477" i="1"/>
  <c r="C477" i="1"/>
  <c r="E475" i="1"/>
  <c r="D475" i="1"/>
  <c r="C475" i="1"/>
  <c r="J473" i="1"/>
  <c r="I473" i="1"/>
  <c r="H473" i="1"/>
  <c r="J470" i="1"/>
  <c r="I470" i="1"/>
  <c r="H470" i="1"/>
  <c r="E468" i="1"/>
  <c r="D468" i="1"/>
  <c r="C468" i="1"/>
  <c r="J466" i="1"/>
  <c r="I466" i="1"/>
  <c r="H466" i="1"/>
  <c r="E464" i="1"/>
  <c r="D464" i="1"/>
  <c r="C464" i="1"/>
  <c r="J462" i="1"/>
  <c r="I462" i="1"/>
  <c r="H462" i="1"/>
  <c r="E460" i="1"/>
  <c r="D460" i="1"/>
  <c r="C460" i="1"/>
  <c r="E454" i="1"/>
  <c r="D454" i="1"/>
  <c r="C454" i="1"/>
  <c r="E452" i="1"/>
  <c r="D452" i="1"/>
  <c r="C452" i="1"/>
  <c r="E450" i="1"/>
  <c r="D450" i="1"/>
  <c r="C450" i="1"/>
  <c r="E448" i="1"/>
  <c r="D448" i="1"/>
  <c r="C448" i="1"/>
  <c r="J145" i="1"/>
  <c r="I145" i="1"/>
  <c r="G145" i="1"/>
  <c r="F145" i="1"/>
  <c r="E145" i="1"/>
  <c r="D145" i="1"/>
  <c r="C145" i="1"/>
  <c r="E141" i="1"/>
  <c r="D141" i="1"/>
  <c r="C141" i="1"/>
  <c r="E139" i="1"/>
  <c r="D139" i="1"/>
  <c r="C139" i="1"/>
  <c r="J137" i="1"/>
  <c r="I137" i="1"/>
  <c r="J134" i="1"/>
  <c r="I134" i="1"/>
  <c r="E132" i="1"/>
  <c r="D132" i="1"/>
  <c r="C132" i="1"/>
  <c r="J130" i="1"/>
  <c r="I130" i="1"/>
  <c r="E128" i="1"/>
  <c r="D128" i="1"/>
  <c r="C128" i="1"/>
  <c r="J126" i="1"/>
  <c r="I126" i="1"/>
  <c r="E124" i="1"/>
  <c r="D124" i="1"/>
  <c r="C124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67" i="1"/>
  <c r="J168" i="1" s="1"/>
  <c r="J112" i="1" s="1"/>
  <c r="J113" i="1" s="1"/>
  <c r="J169" i="1"/>
  <c r="J170" i="1" s="1"/>
  <c r="J114" i="1" s="1"/>
  <c r="J115" i="1" s="1"/>
  <c r="J449" i="1" s="1"/>
  <c r="J450" i="1" s="1"/>
  <c r="J281" i="1" s="1"/>
  <c r="J282" i="1" s="1"/>
  <c r="J730" i="1" s="1"/>
  <c r="J617" i="1" s="1"/>
  <c r="J618" i="1" s="1"/>
  <c r="J673" i="1" s="1"/>
  <c r="J674" i="1" s="1"/>
  <c r="J505" i="1" s="1"/>
  <c r="J506" i="1" s="1"/>
  <c r="J337" i="1" s="1"/>
  <c r="J338" i="1" s="1"/>
  <c r="J393" i="1" s="1"/>
  <c r="J394" i="1" s="1"/>
  <c r="J171" i="1"/>
  <c r="J172" i="1" s="1"/>
  <c r="J116" i="1" s="1"/>
  <c r="J117" i="1" s="1"/>
  <c r="J451" i="1" s="1"/>
  <c r="J452" i="1" s="1"/>
  <c r="J283" i="1" s="1"/>
  <c r="J284" i="1" s="1"/>
  <c r="J732" i="1" s="1"/>
  <c r="J619" i="1" s="1"/>
  <c r="J620" i="1" s="1"/>
  <c r="J675" i="1" s="1"/>
  <c r="J676" i="1" s="1"/>
  <c r="J507" i="1" s="1"/>
  <c r="J508" i="1" s="1"/>
  <c r="J339" i="1" s="1"/>
  <c r="J340" i="1" s="1"/>
  <c r="J395" i="1" s="1"/>
  <c r="J396" i="1" s="1"/>
  <c r="J173" i="1"/>
  <c r="J174" i="1" s="1"/>
  <c r="J118" i="1" s="1"/>
  <c r="J119" i="1" s="1"/>
  <c r="J453" i="1" s="1"/>
  <c r="J454" i="1" s="1"/>
  <c r="J285" i="1" s="1"/>
  <c r="J286" i="1" s="1"/>
  <c r="J734" i="1" s="1"/>
  <c r="J621" i="1" s="1"/>
  <c r="J622" i="1" s="1"/>
  <c r="J677" i="1" s="1"/>
  <c r="J678" i="1" s="1"/>
  <c r="J509" i="1" s="1"/>
  <c r="J510" i="1" s="1"/>
  <c r="J341" i="1" s="1"/>
  <c r="J342" i="1" s="1"/>
  <c r="J397" i="1" s="1"/>
  <c r="J398" i="1" s="1"/>
  <c r="J182" i="1"/>
  <c r="J186" i="1"/>
  <c r="J190" i="1"/>
  <c r="J193" i="1"/>
  <c r="J194" i="1"/>
  <c r="J195" i="1" s="1"/>
  <c r="J138" i="1" s="1"/>
  <c r="J139" i="1" s="1"/>
  <c r="J474" i="1" s="1"/>
  <c r="J475" i="1" s="1"/>
  <c r="J306" i="1" s="1"/>
  <c r="J307" i="1" s="1"/>
  <c r="J754" i="1" s="1"/>
  <c r="J755" i="1" s="1"/>
  <c r="J642" i="1" s="1"/>
  <c r="J643" i="1" s="1"/>
  <c r="J698" i="1" s="1"/>
  <c r="J699" i="1" s="1"/>
  <c r="J530" i="1" s="1"/>
  <c r="J531" i="1" s="1"/>
  <c r="J362" i="1" s="1"/>
  <c r="J363" i="1" s="1"/>
  <c r="J418" i="1" s="1"/>
  <c r="J419" i="1" s="1"/>
  <c r="J196" i="1"/>
  <c r="J197" i="1" s="1"/>
  <c r="J140" i="1" s="1"/>
  <c r="J141" i="1" s="1"/>
  <c r="J476" i="1" s="1"/>
  <c r="J477" i="1" s="1"/>
  <c r="J308" i="1" s="1"/>
  <c r="J309" i="1" s="1"/>
  <c r="J756" i="1" s="1"/>
  <c r="J757" i="1" s="1"/>
  <c r="J644" i="1" s="1"/>
  <c r="J645" i="1" s="1"/>
  <c r="J700" i="1" s="1"/>
  <c r="J701" i="1" s="1"/>
  <c r="J532" i="1" s="1"/>
  <c r="J533" i="1" s="1"/>
  <c r="J364" i="1" s="1"/>
  <c r="J365" i="1" s="1"/>
  <c r="J420" i="1" s="1"/>
  <c r="J421" i="1" s="1"/>
  <c r="J257" i="1"/>
  <c r="J253" i="1"/>
  <c r="J251" i="1"/>
  <c r="J249" i="1"/>
  <c r="J246" i="1"/>
  <c r="J242" i="1"/>
  <c r="J238" i="1"/>
  <c r="J230" i="1"/>
  <c r="J228" i="1"/>
  <c r="J226" i="1"/>
  <c r="J224" i="1"/>
  <c r="J90" i="1"/>
  <c r="J86" i="1"/>
  <c r="J84" i="1"/>
  <c r="J82" i="1"/>
  <c r="J79" i="1"/>
  <c r="J75" i="1"/>
  <c r="J71" i="1"/>
  <c r="J63" i="1"/>
  <c r="J61" i="1"/>
  <c r="J59" i="1"/>
  <c r="J57" i="1"/>
  <c r="D146" i="1" l="1"/>
  <c r="D147" i="1" s="1"/>
  <c r="E482" i="1"/>
  <c r="E483" i="1" s="1"/>
  <c r="C370" i="1"/>
  <c r="C371" i="1" s="1"/>
  <c r="D426" i="1"/>
  <c r="D427" i="1" s="1"/>
  <c r="E594" i="1"/>
  <c r="E595" i="1" s="1"/>
  <c r="E146" i="1"/>
  <c r="E147" i="1" s="1"/>
  <c r="D370" i="1"/>
  <c r="D371" i="1" s="1"/>
  <c r="C538" i="1"/>
  <c r="C539" i="1" s="1"/>
  <c r="E426" i="1"/>
  <c r="E427" i="1" s="1"/>
  <c r="E370" i="1"/>
  <c r="E371" i="1" s="1"/>
  <c r="E538" i="1"/>
  <c r="E539" i="1" s="1"/>
  <c r="C762" i="1"/>
  <c r="C763" i="1" s="1"/>
  <c r="D650" i="1"/>
  <c r="D651" i="1" s="1"/>
  <c r="E650" i="1"/>
  <c r="E651" i="1" s="1"/>
  <c r="C706" i="1"/>
  <c r="C707" i="1" s="1"/>
  <c r="C650" i="1"/>
  <c r="C651" i="1" s="1"/>
  <c r="D762" i="1"/>
  <c r="D763" i="1" s="1"/>
  <c r="D314" i="1"/>
  <c r="D315" i="1" s="1"/>
  <c r="D538" i="1"/>
  <c r="D539" i="1" s="1"/>
  <c r="D706" i="1"/>
  <c r="D707" i="1" s="1"/>
  <c r="E706" i="1"/>
  <c r="E707" i="1" s="1"/>
  <c r="C314" i="1"/>
  <c r="C315" i="1" s="1"/>
  <c r="C482" i="1"/>
  <c r="C483" i="1" s="1"/>
  <c r="E762" i="1"/>
  <c r="E763" i="1" s="1"/>
  <c r="C594" i="1"/>
  <c r="C595" i="1" s="1"/>
  <c r="C146" i="1"/>
  <c r="C147" i="1" s="1"/>
  <c r="D482" i="1"/>
  <c r="D483" i="1" s="1"/>
  <c r="E314" i="1"/>
  <c r="E315" i="1" s="1"/>
  <c r="C426" i="1"/>
  <c r="C427" i="1" s="1"/>
  <c r="D594" i="1"/>
  <c r="D595" i="1" s="1"/>
  <c r="P31" i="5"/>
  <c r="J559" i="1"/>
  <c r="J560" i="1" s="1"/>
  <c r="J561" i="1"/>
  <c r="J562" i="1" s="1"/>
  <c r="J563" i="1"/>
  <c r="J564" i="1" s="1"/>
  <c r="J586" i="1"/>
  <c r="J587" i="1" s="1"/>
  <c r="J146" i="1"/>
  <c r="J147" i="1" s="1"/>
  <c r="J447" i="1"/>
  <c r="J448" i="1" s="1"/>
  <c r="J279" i="1"/>
  <c r="J280" i="1" s="1"/>
  <c r="J482" i="1"/>
  <c r="J483" i="1" s="1"/>
  <c r="J202" i="1"/>
  <c r="J203" i="1" s="1"/>
  <c r="J258" i="1"/>
  <c r="J259" i="1" s="1"/>
  <c r="J91" i="1"/>
  <c r="J92" i="1" s="1"/>
  <c r="J35" i="1"/>
  <c r="J36" i="1" s="1"/>
  <c r="J594" i="1" l="1"/>
  <c r="J595" i="1" s="1"/>
  <c r="J314" i="1"/>
  <c r="J315" i="1" s="1"/>
  <c r="J727" i="1"/>
  <c r="J728" i="1" s="1"/>
  <c r="J13" i="1"/>
  <c r="J14" i="1" s="1"/>
  <c r="J26" i="1"/>
  <c r="J22" i="1"/>
  <c r="J19" i="1"/>
  <c r="J16" i="1"/>
  <c r="J24" i="1" s="1"/>
  <c r="J9" i="1"/>
  <c r="J11" i="1"/>
  <c r="J7" i="1"/>
  <c r="I59" i="1"/>
  <c r="J615" i="1" l="1"/>
  <c r="J616" i="1" s="1"/>
  <c r="J762" i="1"/>
  <c r="J763" i="1" s="1"/>
  <c r="J30" i="1"/>
  <c r="J34" i="1"/>
  <c r="J28" i="1"/>
  <c r="D67" i="4"/>
  <c r="E67" i="4"/>
  <c r="F67" i="4"/>
  <c r="G67" i="4"/>
  <c r="H67" i="4"/>
  <c r="I67" i="4"/>
  <c r="C67" i="4"/>
  <c r="C7" i="4"/>
  <c r="C55" i="4" s="1"/>
  <c r="D7" i="4"/>
  <c r="D51" i="4" s="1"/>
  <c r="E7" i="4"/>
  <c r="E51" i="4" s="1"/>
  <c r="F7" i="4"/>
  <c r="F51" i="4" s="1"/>
  <c r="G7" i="4"/>
  <c r="G51" i="4" s="1"/>
  <c r="H7" i="4"/>
  <c r="H51" i="4" s="1"/>
  <c r="I7" i="4"/>
  <c r="I51" i="4" s="1"/>
  <c r="D2" i="4"/>
  <c r="E2" i="4"/>
  <c r="F2" i="4"/>
  <c r="G2" i="4"/>
  <c r="H2" i="4"/>
  <c r="I2" i="4"/>
  <c r="D3" i="4"/>
  <c r="D28" i="4" s="1"/>
  <c r="E3" i="4"/>
  <c r="E28" i="4" s="1"/>
  <c r="F3" i="4"/>
  <c r="F26" i="4" s="1"/>
  <c r="G3" i="4"/>
  <c r="G28" i="4" s="1"/>
  <c r="H3" i="4"/>
  <c r="H28" i="4" s="1"/>
  <c r="I3" i="4"/>
  <c r="I28" i="4" s="1"/>
  <c r="D4" i="4"/>
  <c r="D32" i="4" s="1"/>
  <c r="E4" i="4"/>
  <c r="E32" i="4" s="1"/>
  <c r="F4" i="4"/>
  <c r="F34" i="4" s="1"/>
  <c r="G4" i="4"/>
  <c r="G32" i="4" s="1"/>
  <c r="H4" i="4"/>
  <c r="H34" i="4" s="1"/>
  <c r="I4" i="4"/>
  <c r="I34" i="4" s="1"/>
  <c r="D5" i="4"/>
  <c r="D42" i="4" s="1"/>
  <c r="E5" i="4"/>
  <c r="E40" i="4" s="1"/>
  <c r="F5" i="4"/>
  <c r="F40" i="4" s="1"/>
  <c r="G5" i="4"/>
  <c r="G40" i="4" s="1"/>
  <c r="H5" i="4"/>
  <c r="I5" i="4"/>
  <c r="I42" i="4" s="1"/>
  <c r="D6" i="4"/>
  <c r="D38" i="4" s="1"/>
  <c r="E6" i="4"/>
  <c r="E36" i="4" s="1"/>
  <c r="F6" i="4"/>
  <c r="F38" i="4" s="1"/>
  <c r="G6" i="4"/>
  <c r="G36" i="4" s="1"/>
  <c r="H6" i="4"/>
  <c r="H38" i="4" s="1"/>
  <c r="I6" i="4"/>
  <c r="I38" i="4" s="1"/>
  <c r="D8" i="4"/>
  <c r="E8" i="4"/>
  <c r="F8" i="4"/>
  <c r="G8" i="4"/>
  <c r="H8" i="4"/>
  <c r="I8" i="4"/>
  <c r="D9" i="4"/>
  <c r="E9" i="4"/>
  <c r="F9" i="4"/>
  <c r="G9" i="4"/>
  <c r="H9" i="4"/>
  <c r="I9" i="4"/>
  <c r="I30" i="4" s="1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G16" i="4" s="1"/>
  <c r="H12" i="4"/>
  <c r="I12" i="4"/>
  <c r="D13" i="4"/>
  <c r="E13" i="4"/>
  <c r="F13" i="4"/>
  <c r="G13" i="4"/>
  <c r="H13" i="4"/>
  <c r="I13" i="4"/>
  <c r="I17" i="4" s="1"/>
  <c r="D14" i="4"/>
  <c r="E14" i="4"/>
  <c r="F14" i="4"/>
  <c r="G14" i="4"/>
  <c r="H14" i="4"/>
  <c r="I14" i="4"/>
  <c r="D15" i="4"/>
  <c r="E15" i="4"/>
  <c r="F15" i="4"/>
  <c r="G15" i="4"/>
  <c r="H15" i="4"/>
  <c r="I15" i="4"/>
  <c r="C75" i="4"/>
  <c r="D75" i="4"/>
  <c r="D100" i="4" s="1"/>
  <c r="E75" i="4"/>
  <c r="E98" i="4" s="1"/>
  <c r="F75" i="4"/>
  <c r="F98" i="4" s="1"/>
  <c r="G75" i="4"/>
  <c r="G98" i="4" s="1"/>
  <c r="H75" i="4"/>
  <c r="H98" i="4" s="1"/>
  <c r="I75" i="4"/>
  <c r="I98" i="4" s="1"/>
  <c r="C76" i="4"/>
  <c r="C106" i="4" s="1"/>
  <c r="D76" i="4"/>
  <c r="D104" i="4" s="1"/>
  <c r="E76" i="4"/>
  <c r="E104" i="4" s="1"/>
  <c r="F76" i="4"/>
  <c r="F106" i="4" s="1"/>
  <c r="G76" i="4"/>
  <c r="G106" i="4" s="1"/>
  <c r="H76" i="4"/>
  <c r="H106" i="4" s="1"/>
  <c r="I76" i="4"/>
  <c r="I106" i="4" s="1"/>
  <c r="C77" i="4"/>
  <c r="C112" i="4" s="1"/>
  <c r="D77" i="4"/>
  <c r="D112" i="4" s="1"/>
  <c r="E77" i="4"/>
  <c r="E112" i="4" s="1"/>
  <c r="F77" i="4"/>
  <c r="F112" i="4" s="1"/>
  <c r="G77" i="4"/>
  <c r="G112" i="4" s="1"/>
  <c r="H77" i="4"/>
  <c r="H114" i="4" s="1"/>
  <c r="I77" i="4"/>
  <c r="I114" i="4" s="1"/>
  <c r="C78" i="4"/>
  <c r="C110" i="4" s="1"/>
  <c r="D78" i="4"/>
  <c r="D108" i="4" s="1"/>
  <c r="E78" i="4"/>
  <c r="E110" i="4" s="1"/>
  <c r="F78" i="4"/>
  <c r="F108" i="4" s="1"/>
  <c r="G78" i="4"/>
  <c r="G110" i="4" s="1"/>
  <c r="H78" i="4"/>
  <c r="H110" i="4" s="1"/>
  <c r="I78" i="4"/>
  <c r="I110" i="4" s="1"/>
  <c r="C79" i="4"/>
  <c r="C126" i="4" s="1"/>
  <c r="D79" i="4"/>
  <c r="D126" i="4" s="1"/>
  <c r="E79" i="4"/>
  <c r="E126" i="4" s="1"/>
  <c r="F79" i="4"/>
  <c r="F126" i="4" s="1"/>
  <c r="G79" i="4"/>
  <c r="G123" i="4" s="1"/>
  <c r="H79" i="4"/>
  <c r="H123" i="4" s="1"/>
  <c r="I79" i="4"/>
  <c r="I123" i="4" s="1"/>
  <c r="C80" i="4"/>
  <c r="D80" i="4"/>
  <c r="E80" i="4"/>
  <c r="F80" i="4"/>
  <c r="G80" i="4"/>
  <c r="H80" i="4"/>
  <c r="I80" i="4"/>
  <c r="C81" i="4"/>
  <c r="D81" i="4"/>
  <c r="D102" i="4" s="1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C88" i="4" s="1"/>
  <c r="D84" i="4"/>
  <c r="D88" i="4" s="1"/>
  <c r="E84" i="4"/>
  <c r="E88" i="4" s="1"/>
  <c r="F84" i="4"/>
  <c r="G84" i="4"/>
  <c r="G88" i="4" s="1"/>
  <c r="G90" i="4" s="1"/>
  <c r="H84" i="4"/>
  <c r="I84" i="4"/>
  <c r="I88" i="4" s="1"/>
  <c r="C85" i="4"/>
  <c r="C89" i="4" s="1"/>
  <c r="D85" i="4"/>
  <c r="D89" i="4" s="1"/>
  <c r="E85" i="4"/>
  <c r="E89" i="4" s="1"/>
  <c r="F85" i="4"/>
  <c r="G85" i="4"/>
  <c r="G89" i="4" s="1"/>
  <c r="H85" i="4"/>
  <c r="I85" i="4"/>
  <c r="I89" i="4" s="1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D74" i="4"/>
  <c r="E74" i="4"/>
  <c r="F74" i="4"/>
  <c r="G74" i="4"/>
  <c r="H74" i="4"/>
  <c r="I74" i="4"/>
  <c r="C74" i="4"/>
  <c r="C143" i="4"/>
  <c r="D143" i="4"/>
  <c r="D166" i="4" s="1"/>
  <c r="E143" i="4"/>
  <c r="E168" i="4" s="1"/>
  <c r="F143" i="4"/>
  <c r="G143" i="4"/>
  <c r="H143" i="4"/>
  <c r="I143" i="4"/>
  <c r="C144" i="4"/>
  <c r="C174" i="4" s="1"/>
  <c r="D144" i="4"/>
  <c r="D172" i="4" s="1"/>
  <c r="E144" i="4"/>
  <c r="E174" i="4" s="1"/>
  <c r="F144" i="4"/>
  <c r="F172" i="4" s="1"/>
  <c r="G144" i="4"/>
  <c r="G174" i="4" s="1"/>
  <c r="H144" i="4"/>
  <c r="H174" i="4" s="1"/>
  <c r="I144" i="4"/>
  <c r="I174" i="4" s="1"/>
  <c r="C145" i="4"/>
  <c r="C180" i="4" s="1"/>
  <c r="D145" i="4"/>
  <c r="D182" i="4" s="1"/>
  <c r="E145" i="4"/>
  <c r="E182" i="4" s="1"/>
  <c r="F145" i="4"/>
  <c r="F180" i="4" s="1"/>
  <c r="G145" i="4"/>
  <c r="G180" i="4" s="1"/>
  <c r="H145" i="4"/>
  <c r="H182" i="4" s="1"/>
  <c r="I145" i="4"/>
  <c r="I182" i="4" s="1"/>
  <c r="C146" i="4"/>
  <c r="C178" i="4" s="1"/>
  <c r="D146" i="4"/>
  <c r="D176" i="4" s="1"/>
  <c r="E146" i="4"/>
  <c r="E178" i="4" s="1"/>
  <c r="F146" i="4"/>
  <c r="F178" i="4" s="1"/>
  <c r="G146" i="4"/>
  <c r="G178" i="4" s="1"/>
  <c r="H146" i="4"/>
  <c r="H178" i="4" s="1"/>
  <c r="I146" i="4"/>
  <c r="I178" i="4" s="1"/>
  <c r="C147" i="4"/>
  <c r="C195" i="4" s="1"/>
  <c r="D147" i="4"/>
  <c r="D191" i="4" s="1"/>
  <c r="E147" i="4"/>
  <c r="E195" i="4" s="1"/>
  <c r="F147" i="4"/>
  <c r="F195" i="4" s="1"/>
  <c r="G147" i="4"/>
  <c r="H147" i="4"/>
  <c r="H195" i="4" s="1"/>
  <c r="I147" i="4"/>
  <c r="I195" i="4" s="1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E156" i="4" s="1"/>
  <c r="F152" i="4"/>
  <c r="F156" i="4" s="1"/>
  <c r="G152" i="4"/>
  <c r="G156" i="4" s="1"/>
  <c r="H152" i="4"/>
  <c r="I152" i="4"/>
  <c r="I156" i="4" s="1"/>
  <c r="C153" i="4"/>
  <c r="D153" i="4"/>
  <c r="D157" i="4" s="1"/>
  <c r="E153" i="4"/>
  <c r="E157" i="4" s="1"/>
  <c r="F153" i="4"/>
  <c r="F157" i="4" s="1"/>
  <c r="G153" i="4"/>
  <c r="G157" i="4" s="1"/>
  <c r="H153" i="4"/>
  <c r="H157" i="4" s="1"/>
  <c r="I153" i="4"/>
  <c r="I157" i="4" s="1"/>
  <c r="C154" i="4"/>
  <c r="D154" i="4"/>
  <c r="E154" i="4"/>
  <c r="F154" i="4"/>
  <c r="G154" i="4"/>
  <c r="H154" i="4"/>
  <c r="I154" i="4"/>
  <c r="C155" i="4"/>
  <c r="C159" i="4" s="1"/>
  <c r="C183" i="4" s="1"/>
  <c r="C185" i="4" s="1"/>
  <c r="C199" i="4" s="1"/>
  <c r="C203" i="4" s="1"/>
  <c r="C207" i="4" s="1"/>
  <c r="D155" i="4"/>
  <c r="E155" i="4"/>
  <c r="F155" i="4"/>
  <c r="G155" i="4"/>
  <c r="H155" i="4"/>
  <c r="I155" i="4"/>
  <c r="D142" i="4"/>
  <c r="E142" i="4"/>
  <c r="F142" i="4"/>
  <c r="G142" i="4"/>
  <c r="H142" i="4"/>
  <c r="I142" i="4"/>
  <c r="C142" i="4"/>
  <c r="C180" i="1"/>
  <c r="D180" i="1"/>
  <c r="E180" i="1"/>
  <c r="C197" i="1"/>
  <c r="D197" i="1"/>
  <c r="C195" i="1"/>
  <c r="D195" i="1"/>
  <c r="D188" i="1"/>
  <c r="C188" i="1"/>
  <c r="D184" i="1"/>
  <c r="C184" i="1"/>
  <c r="D174" i="1"/>
  <c r="C174" i="1"/>
  <c r="D172" i="1"/>
  <c r="C172" i="1"/>
  <c r="D170" i="1"/>
  <c r="C170" i="1"/>
  <c r="D168" i="1"/>
  <c r="C168" i="1"/>
  <c r="C226" i="1"/>
  <c r="D226" i="1"/>
  <c r="C240" i="1"/>
  <c r="C244" i="1"/>
  <c r="C253" i="1"/>
  <c r="C251" i="1"/>
  <c r="C228" i="1"/>
  <c r="C230" i="1"/>
  <c r="C236" i="1"/>
  <c r="C86" i="1"/>
  <c r="C84" i="1"/>
  <c r="C77" i="1"/>
  <c r="C73" i="1"/>
  <c r="C69" i="1"/>
  <c r="C63" i="1"/>
  <c r="C61" i="1"/>
  <c r="C59" i="1"/>
  <c r="J185" i="4"/>
  <c r="J182" i="4"/>
  <c r="D180" i="4"/>
  <c r="K179" i="4"/>
  <c r="K180" i="4" s="1"/>
  <c r="J178" i="4"/>
  <c r="F176" i="4"/>
  <c r="K175" i="4"/>
  <c r="K176" i="4" s="1"/>
  <c r="J174" i="4"/>
  <c r="D174" i="4"/>
  <c r="K171" i="4"/>
  <c r="K172" i="4" s="1"/>
  <c r="C157" i="4"/>
  <c r="D156" i="4"/>
  <c r="C156" i="4"/>
  <c r="C3" i="4"/>
  <c r="C4" i="4"/>
  <c r="C34" i="4" s="1"/>
  <c r="C5" i="4"/>
  <c r="C40" i="4" s="1"/>
  <c r="C6" i="4"/>
  <c r="C38" i="4" s="1"/>
  <c r="C8" i="4"/>
  <c r="C9" i="4"/>
  <c r="C10" i="4"/>
  <c r="C30" i="4" s="1"/>
  <c r="C60" i="4" s="1"/>
  <c r="C11" i="4"/>
  <c r="C12" i="4"/>
  <c r="C13" i="4"/>
  <c r="C14" i="4"/>
  <c r="C15" i="4"/>
  <c r="C2" i="4"/>
  <c r="J117" i="4"/>
  <c r="J114" i="4"/>
  <c r="G114" i="4"/>
  <c r="F114" i="4"/>
  <c r="C114" i="4"/>
  <c r="K111" i="4"/>
  <c r="K112" i="4" s="1"/>
  <c r="J110" i="4"/>
  <c r="D110" i="4"/>
  <c r="K107" i="4"/>
  <c r="K108" i="4" s="1"/>
  <c r="J106" i="4"/>
  <c r="K103" i="4"/>
  <c r="K104" i="4" s="1"/>
  <c r="F89" i="4"/>
  <c r="F88" i="4"/>
  <c r="D34" i="4"/>
  <c r="K195" i="4"/>
  <c r="J195" i="4"/>
  <c r="G195" i="4"/>
  <c r="K190" i="4"/>
  <c r="K191" i="4" s="1"/>
  <c r="J190" i="4"/>
  <c r="J191" i="4" s="1"/>
  <c r="I190" i="4"/>
  <c r="H190" i="4"/>
  <c r="G190" i="4"/>
  <c r="F190" i="4"/>
  <c r="K188" i="4"/>
  <c r="K189" i="4" s="1"/>
  <c r="J188" i="4"/>
  <c r="J189" i="4" s="1"/>
  <c r="I188" i="4"/>
  <c r="H188" i="4"/>
  <c r="G188" i="4"/>
  <c r="F188" i="4"/>
  <c r="K169" i="4"/>
  <c r="K170" i="4" s="1"/>
  <c r="J169" i="4"/>
  <c r="J170" i="4" s="1"/>
  <c r="I169" i="4"/>
  <c r="H169" i="4"/>
  <c r="G169" i="4"/>
  <c r="F169" i="4"/>
  <c r="K167" i="4"/>
  <c r="K168" i="4" s="1"/>
  <c r="J167" i="4"/>
  <c r="J168" i="4" s="1"/>
  <c r="I167" i="4"/>
  <c r="H167" i="4"/>
  <c r="G167" i="4"/>
  <c r="F167" i="4"/>
  <c r="K165" i="4"/>
  <c r="K166" i="4" s="1"/>
  <c r="J165" i="4"/>
  <c r="J166" i="4" s="1"/>
  <c r="I165" i="4"/>
  <c r="H165" i="4"/>
  <c r="G165" i="4"/>
  <c r="F165" i="4"/>
  <c r="E164" i="4"/>
  <c r="K163" i="4"/>
  <c r="K164" i="4" s="1"/>
  <c r="J163" i="4"/>
  <c r="J164" i="4" s="1"/>
  <c r="I163" i="4"/>
  <c r="I164" i="4" s="1"/>
  <c r="H163" i="4"/>
  <c r="H164" i="4" s="1"/>
  <c r="G163" i="4"/>
  <c r="G164" i="4" s="1"/>
  <c r="F163" i="4"/>
  <c r="F164" i="4" s="1"/>
  <c r="K126" i="4"/>
  <c r="J126" i="4"/>
  <c r="K123" i="4"/>
  <c r="J123" i="4"/>
  <c r="K121" i="4"/>
  <c r="J121" i="4"/>
  <c r="E121" i="4"/>
  <c r="K102" i="4"/>
  <c r="J102" i="4"/>
  <c r="K100" i="4"/>
  <c r="J100" i="4"/>
  <c r="E100" i="4"/>
  <c r="K98" i="4"/>
  <c r="J98" i="4"/>
  <c r="K96" i="4"/>
  <c r="J96" i="4"/>
  <c r="I96" i="4"/>
  <c r="H96" i="4"/>
  <c r="G96" i="4"/>
  <c r="F96" i="4"/>
  <c r="E96" i="4"/>
  <c r="K55" i="4"/>
  <c r="J55" i="4"/>
  <c r="F55" i="4"/>
  <c r="K51" i="4"/>
  <c r="J51" i="4"/>
  <c r="J49" i="4"/>
  <c r="F49" i="4"/>
  <c r="K48" i="4"/>
  <c r="K49" i="4" s="1"/>
  <c r="J45" i="4"/>
  <c r="J42" i="4"/>
  <c r="K39" i="4"/>
  <c r="K40" i="4" s="1"/>
  <c r="J38" i="4"/>
  <c r="K35" i="4"/>
  <c r="K36" i="4" s="1"/>
  <c r="J34" i="4"/>
  <c r="K31" i="4"/>
  <c r="K32" i="4" s="1"/>
  <c r="K29" i="4"/>
  <c r="K30" i="4" s="1"/>
  <c r="J29" i="4"/>
  <c r="J30" i="4" s="1"/>
  <c r="K27" i="4"/>
  <c r="K28" i="4" s="1"/>
  <c r="J27" i="4"/>
  <c r="J28" i="4" s="1"/>
  <c r="K25" i="4"/>
  <c r="K26" i="4" s="1"/>
  <c r="J25" i="4"/>
  <c r="J26" i="4" s="1"/>
  <c r="I24" i="4"/>
  <c r="H24" i="4"/>
  <c r="G24" i="4"/>
  <c r="F24" i="4"/>
  <c r="E24" i="4"/>
  <c r="K23" i="4"/>
  <c r="K24" i="4" s="1"/>
  <c r="J23" i="4"/>
  <c r="J24" i="4" s="1"/>
  <c r="G63" i="1"/>
  <c r="H89" i="4" l="1"/>
  <c r="H88" i="4"/>
  <c r="H156" i="4"/>
  <c r="H158" i="4" s="1"/>
  <c r="H159" i="4" s="1"/>
  <c r="H183" i="4" s="1"/>
  <c r="H185" i="4" s="1"/>
  <c r="H199" i="4" s="1"/>
  <c r="H203" i="4" s="1"/>
  <c r="H207" i="4" s="1"/>
  <c r="D202" i="1"/>
  <c r="D203" i="1" s="1"/>
  <c r="E170" i="4"/>
  <c r="E123" i="4"/>
  <c r="F42" i="4"/>
  <c r="I100" i="4"/>
  <c r="G102" i="4"/>
  <c r="I126" i="4"/>
  <c r="I121" i="4"/>
  <c r="I130" i="4" s="1"/>
  <c r="I134" i="4" s="1"/>
  <c r="H102" i="4"/>
  <c r="G182" i="4"/>
  <c r="G168" i="4"/>
  <c r="G166" i="4"/>
  <c r="J56" i="4"/>
  <c r="J57" i="4" s="1"/>
  <c r="J58" i="4" s="1"/>
  <c r="F28" i="4"/>
  <c r="D36" i="4"/>
  <c r="E180" i="4"/>
  <c r="C202" i="1"/>
  <c r="C203" i="1" s="1"/>
  <c r="K56" i="4"/>
  <c r="K57" i="4" s="1"/>
  <c r="K58" i="4" s="1"/>
  <c r="J127" i="4"/>
  <c r="G191" i="4"/>
  <c r="F104" i="4"/>
  <c r="C102" i="4"/>
  <c r="C129" i="4" s="1"/>
  <c r="C133" i="4" s="1"/>
  <c r="C137" i="4" s="1"/>
  <c r="G189" i="4"/>
  <c r="C91" i="1"/>
  <c r="C92" i="1" s="1"/>
  <c r="E17" i="4"/>
  <c r="G30" i="4"/>
  <c r="E30" i="4"/>
  <c r="I26" i="4"/>
  <c r="I60" i="4" s="1"/>
  <c r="I64" i="4" s="1"/>
  <c r="E55" i="4"/>
  <c r="F17" i="4"/>
  <c r="H16" i="4"/>
  <c r="D16" i="4"/>
  <c r="D30" i="4"/>
  <c r="E26" i="4"/>
  <c r="I55" i="4"/>
  <c r="D121" i="4"/>
  <c r="F121" i="4"/>
  <c r="F168" i="4"/>
  <c r="G38" i="4"/>
  <c r="E106" i="4"/>
  <c r="G172" i="4"/>
  <c r="E176" i="4"/>
  <c r="H100" i="4"/>
  <c r="F166" i="4"/>
  <c r="G34" i="4"/>
  <c r="G108" i="4"/>
  <c r="C172" i="4"/>
  <c r="F36" i="4"/>
  <c r="F16" i="4"/>
  <c r="G100" i="4"/>
  <c r="E114" i="4"/>
  <c r="I158" i="4"/>
  <c r="I159" i="4" s="1"/>
  <c r="I183" i="4" s="1"/>
  <c r="I185" i="4" s="1"/>
  <c r="I199" i="4" s="1"/>
  <c r="I203" i="4" s="1"/>
  <c r="I207" i="4" s="1"/>
  <c r="E49" i="4"/>
  <c r="H121" i="4"/>
  <c r="D123" i="4"/>
  <c r="H126" i="4"/>
  <c r="F191" i="4"/>
  <c r="E42" i="4"/>
  <c r="G104" i="4"/>
  <c r="E108" i="4"/>
  <c r="D170" i="4"/>
  <c r="C170" i="4"/>
  <c r="C197" i="4" s="1"/>
  <c r="C201" i="4" s="1"/>
  <c r="C205" i="4" s="1"/>
  <c r="F102" i="4"/>
  <c r="H30" i="4"/>
  <c r="F30" i="4"/>
  <c r="H17" i="4"/>
  <c r="D158" i="4"/>
  <c r="D159" i="4" s="1"/>
  <c r="D183" i="4" s="1"/>
  <c r="D185" i="4" s="1"/>
  <c r="D199" i="4" s="1"/>
  <c r="D203" i="4" s="1"/>
  <c r="I49" i="4"/>
  <c r="I61" i="4" s="1"/>
  <c r="I65" i="4" s="1"/>
  <c r="I170" i="4"/>
  <c r="F189" i="4"/>
  <c r="C108" i="4"/>
  <c r="E158" i="4"/>
  <c r="E159" i="4" s="1"/>
  <c r="E183" i="4" s="1"/>
  <c r="E185" i="4" s="1"/>
  <c r="E199" i="4" s="1"/>
  <c r="E203" i="4" s="1"/>
  <c r="E207" i="4" s="1"/>
  <c r="G91" i="4"/>
  <c r="G115" i="4" s="1"/>
  <c r="G117" i="4" s="1"/>
  <c r="G131" i="4" s="1"/>
  <c r="G135" i="4" s="1"/>
  <c r="I102" i="4"/>
  <c r="E102" i="4"/>
  <c r="E129" i="4" s="1"/>
  <c r="E133" i="4" s="1"/>
  <c r="D49" i="4"/>
  <c r="D61" i="4" s="1"/>
  <c r="D65" i="4" s="1"/>
  <c r="D195" i="4"/>
  <c r="C32" i="4"/>
  <c r="G176" i="4"/>
  <c r="C182" i="4"/>
  <c r="C198" i="4" s="1"/>
  <c r="C202" i="4" s="1"/>
  <c r="C206" i="4" s="1"/>
  <c r="F123" i="4"/>
  <c r="H166" i="4"/>
  <c r="F32" i="4"/>
  <c r="H49" i="4"/>
  <c r="D55" i="4"/>
  <c r="H168" i="4"/>
  <c r="D168" i="4"/>
  <c r="C36" i="4"/>
  <c r="G17" i="4"/>
  <c r="G18" i="4" s="1"/>
  <c r="G19" i="4" s="1"/>
  <c r="G43" i="4" s="1"/>
  <c r="G45" i="4" s="1"/>
  <c r="G62" i="4" s="1"/>
  <c r="G66" i="4" s="1"/>
  <c r="F90" i="4"/>
  <c r="F91" i="4" s="1"/>
  <c r="F115" i="4" s="1"/>
  <c r="F117" i="4" s="1"/>
  <c r="F131" i="4" s="1"/>
  <c r="F135" i="4" s="1"/>
  <c r="I16" i="4"/>
  <c r="I18" i="4" s="1"/>
  <c r="I19" i="4" s="1"/>
  <c r="I43" i="4" s="1"/>
  <c r="I45" i="4" s="1"/>
  <c r="I62" i="4" s="1"/>
  <c r="I66" i="4" s="1"/>
  <c r="H55" i="4"/>
  <c r="H170" i="4"/>
  <c r="C104" i="4"/>
  <c r="E172" i="4"/>
  <c r="C176" i="4"/>
  <c r="F158" i="4"/>
  <c r="F159" i="4" s="1"/>
  <c r="F183" i="4" s="1"/>
  <c r="F185" i="4" s="1"/>
  <c r="F199" i="4" s="1"/>
  <c r="F203" i="4" s="1"/>
  <c r="F207" i="4" s="1"/>
  <c r="H90" i="4"/>
  <c r="H91" i="4" s="1"/>
  <c r="H115" i="4" s="1"/>
  <c r="H117" i="4" s="1"/>
  <c r="H131" i="4" s="1"/>
  <c r="H135" i="4" s="1"/>
  <c r="F100" i="4"/>
  <c r="E38" i="4"/>
  <c r="E90" i="4"/>
  <c r="E91" i="4" s="1"/>
  <c r="E115" i="4" s="1"/>
  <c r="E117" i="4" s="1"/>
  <c r="E131" i="4" s="1"/>
  <c r="E135" i="4" s="1"/>
  <c r="G158" i="4"/>
  <c r="G159" i="4" s="1"/>
  <c r="G183" i="4" s="1"/>
  <c r="G185" i="4" s="1"/>
  <c r="G199" i="4" s="1"/>
  <c r="G203" i="4" s="1"/>
  <c r="G207" i="4" s="1"/>
  <c r="D26" i="4"/>
  <c r="H26" i="4"/>
  <c r="D40" i="4"/>
  <c r="H42" i="4"/>
  <c r="G49" i="4"/>
  <c r="G55" i="4"/>
  <c r="G126" i="4"/>
  <c r="F170" i="4"/>
  <c r="I189" i="4"/>
  <c r="E189" i="4"/>
  <c r="I191" i="4"/>
  <c r="E191" i="4"/>
  <c r="E34" i="4"/>
  <c r="G42" i="4"/>
  <c r="C42" i="4"/>
  <c r="C61" i="4" s="1"/>
  <c r="C65" i="4" s="1"/>
  <c r="E16" i="4"/>
  <c r="D106" i="4"/>
  <c r="F110" i="4"/>
  <c r="D114" i="4"/>
  <c r="C16" i="4"/>
  <c r="F174" i="4"/>
  <c r="D178" i="4"/>
  <c r="F182" i="4"/>
  <c r="G170" i="4"/>
  <c r="I90" i="4"/>
  <c r="I91" i="4" s="1"/>
  <c r="I115" i="4" s="1"/>
  <c r="I117" i="4" s="1"/>
  <c r="I131" i="4" s="1"/>
  <c r="I135" i="4" s="1"/>
  <c r="G26" i="4"/>
  <c r="G121" i="4"/>
  <c r="G130" i="4" s="1"/>
  <c r="G134" i="4" s="1"/>
  <c r="I166" i="4"/>
  <c r="E166" i="4"/>
  <c r="E197" i="4" s="1"/>
  <c r="E201" i="4" s="1"/>
  <c r="I168" i="4"/>
  <c r="H189" i="4"/>
  <c r="D189" i="4"/>
  <c r="H191" i="4"/>
  <c r="C17" i="4"/>
  <c r="D17" i="4"/>
  <c r="J671" i="1"/>
  <c r="J672" i="1" s="1"/>
  <c r="J650" i="1"/>
  <c r="J651" i="1" s="1"/>
  <c r="C258" i="1"/>
  <c r="C259" i="1" s="1"/>
  <c r="D90" i="4"/>
  <c r="D91" i="4" s="1"/>
  <c r="D115" i="4" s="1"/>
  <c r="D117" i="4" s="1"/>
  <c r="C90" i="4"/>
  <c r="C91" i="4" s="1"/>
  <c r="C115" i="4" s="1"/>
  <c r="C117" i="4" s="1"/>
  <c r="D207" i="4"/>
  <c r="D129" i="4"/>
  <c r="D133" i="4" s="1"/>
  <c r="C130" i="4"/>
  <c r="C134" i="4" s="1"/>
  <c r="C138" i="4" s="1"/>
  <c r="F61" i="4"/>
  <c r="F65" i="4" s="1"/>
  <c r="C64" i="4"/>
  <c r="K127" i="4"/>
  <c r="I193" i="1"/>
  <c r="I249" i="1"/>
  <c r="I82" i="1"/>
  <c r="D18" i="4" l="1"/>
  <c r="D19" i="4" s="1"/>
  <c r="D43" i="4" s="1"/>
  <c r="D45" i="4" s="1"/>
  <c r="D62" i="4" s="1"/>
  <c r="D66" i="4" s="1"/>
  <c r="D137" i="4"/>
  <c r="H18" i="4"/>
  <c r="H19" i="4" s="1"/>
  <c r="H43" i="4" s="1"/>
  <c r="H45" i="4" s="1"/>
  <c r="H62" i="4" s="1"/>
  <c r="H66" i="4" s="1"/>
  <c r="G129" i="4"/>
  <c r="G133" i="4" s="1"/>
  <c r="G137" i="4" s="1"/>
  <c r="F60" i="4"/>
  <c r="F64" i="4" s="1"/>
  <c r="F68" i="4" s="1"/>
  <c r="F18" i="4"/>
  <c r="F19" i="4" s="1"/>
  <c r="F43" i="4" s="1"/>
  <c r="F45" i="4" s="1"/>
  <c r="F62" i="4" s="1"/>
  <c r="F66" i="4" s="1"/>
  <c r="I127" i="4"/>
  <c r="H129" i="4"/>
  <c r="H133" i="4" s="1"/>
  <c r="H137" i="4" s="1"/>
  <c r="G198" i="4"/>
  <c r="G202" i="4" s="1"/>
  <c r="G206" i="4" s="1"/>
  <c r="G197" i="4"/>
  <c r="G201" i="4" s="1"/>
  <c r="G205" i="4" s="1"/>
  <c r="G60" i="4"/>
  <c r="G64" i="4" s="1"/>
  <c r="F130" i="4"/>
  <c r="F134" i="4" s="1"/>
  <c r="H127" i="4"/>
  <c r="D60" i="4"/>
  <c r="D64" i="4" s="1"/>
  <c r="E18" i="4"/>
  <c r="E19" i="4" s="1"/>
  <c r="E43" i="4" s="1"/>
  <c r="E45" i="4" s="1"/>
  <c r="E62" i="4" s="1"/>
  <c r="E66" i="4" s="1"/>
  <c r="E137" i="4"/>
  <c r="E130" i="4"/>
  <c r="E134" i="4" s="1"/>
  <c r="E138" i="4" s="1"/>
  <c r="E60" i="4"/>
  <c r="E64" i="4" s="1"/>
  <c r="E68" i="4" s="1"/>
  <c r="I56" i="4"/>
  <c r="I57" i="4" s="1"/>
  <c r="F197" i="4"/>
  <c r="F201" i="4" s="1"/>
  <c r="F205" i="4" s="1"/>
  <c r="D197" i="4"/>
  <c r="D201" i="4" s="1"/>
  <c r="D205" i="4" s="1"/>
  <c r="E127" i="4"/>
  <c r="D198" i="4"/>
  <c r="D202" i="4" s="1"/>
  <c r="D206" i="4" s="1"/>
  <c r="H60" i="4"/>
  <c r="H64" i="4" s="1"/>
  <c r="H68" i="4" s="1"/>
  <c r="E205" i="4"/>
  <c r="H130" i="4"/>
  <c r="H134" i="4" s="1"/>
  <c r="H138" i="4" s="1"/>
  <c r="I129" i="4"/>
  <c r="I133" i="4" s="1"/>
  <c r="I137" i="4" s="1"/>
  <c r="G127" i="4"/>
  <c r="I198" i="4"/>
  <c r="I202" i="4" s="1"/>
  <c r="I206" i="4" s="1"/>
  <c r="H197" i="4"/>
  <c r="H201" i="4" s="1"/>
  <c r="H205" i="4" s="1"/>
  <c r="E56" i="4"/>
  <c r="E58" i="4" s="1"/>
  <c r="G138" i="4"/>
  <c r="C18" i="4"/>
  <c r="C19" i="4" s="1"/>
  <c r="C43" i="4" s="1"/>
  <c r="C45" i="4" s="1"/>
  <c r="C62" i="4" s="1"/>
  <c r="C66" i="4" s="1"/>
  <c r="G61" i="4"/>
  <c r="G65" i="4" s="1"/>
  <c r="G69" i="4" s="1"/>
  <c r="F127" i="4"/>
  <c r="E61" i="4"/>
  <c r="E65" i="4" s="1"/>
  <c r="E69" i="4" s="1"/>
  <c r="F56" i="4"/>
  <c r="F58" i="4" s="1"/>
  <c r="F129" i="4"/>
  <c r="F133" i="4" s="1"/>
  <c r="F137" i="4" s="1"/>
  <c r="I197" i="4"/>
  <c r="I201" i="4" s="1"/>
  <c r="I205" i="4" s="1"/>
  <c r="F198" i="4"/>
  <c r="F202" i="4" s="1"/>
  <c r="F206" i="4" s="1"/>
  <c r="D130" i="4"/>
  <c r="D134" i="4" s="1"/>
  <c r="D138" i="4" s="1"/>
  <c r="H61" i="4"/>
  <c r="H65" i="4" s="1"/>
  <c r="H69" i="4" s="1"/>
  <c r="G56" i="4"/>
  <c r="G58" i="4" s="1"/>
  <c r="I138" i="4"/>
  <c r="E198" i="4"/>
  <c r="E202" i="4" s="1"/>
  <c r="E206" i="4" s="1"/>
  <c r="F138" i="4"/>
  <c r="H198" i="4"/>
  <c r="H202" i="4" s="1"/>
  <c r="H206" i="4" s="1"/>
  <c r="J503" i="1"/>
  <c r="J504" i="1" s="1"/>
  <c r="J706" i="1"/>
  <c r="J707" i="1" s="1"/>
  <c r="C131" i="4"/>
  <c r="C135" i="4" s="1"/>
  <c r="C127" i="4"/>
  <c r="D131" i="4"/>
  <c r="D135" i="4" s="1"/>
  <c r="D127" i="4"/>
  <c r="G68" i="4"/>
  <c r="I68" i="4"/>
  <c r="C68" i="4"/>
  <c r="F69" i="4"/>
  <c r="I69" i="4"/>
  <c r="C69" i="4"/>
  <c r="I84" i="1"/>
  <c r="C21" i="2"/>
  <c r="C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L20" i="2"/>
  <c r="M20" i="2"/>
  <c r="N20" i="2"/>
  <c r="L21" i="2"/>
  <c r="M21" i="2"/>
  <c r="N21" i="2"/>
  <c r="L22" i="2"/>
  <c r="M22" i="2"/>
  <c r="N22" i="2"/>
  <c r="K23" i="2"/>
  <c r="L23" i="2"/>
  <c r="M23" i="2"/>
  <c r="N23" i="2"/>
  <c r="L25" i="2"/>
  <c r="M25" i="2"/>
  <c r="N25" i="2"/>
  <c r="L26" i="2"/>
  <c r="M26" i="2"/>
  <c r="N26" i="2"/>
  <c r="H27" i="2"/>
  <c r="I27" i="2"/>
  <c r="J27" i="2"/>
  <c r="K27" i="2"/>
  <c r="L27" i="2"/>
  <c r="M27" i="2"/>
  <c r="N27" i="2"/>
  <c r="K31" i="2"/>
  <c r="K30" i="2" s="1"/>
  <c r="L31" i="2"/>
  <c r="L30" i="2" s="1"/>
  <c r="M31" i="2"/>
  <c r="M30" i="2" s="1"/>
  <c r="N31" i="2"/>
  <c r="N30" i="2" s="1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W65" i="2"/>
  <c r="G31" i="2"/>
  <c r="G30" i="2" s="1"/>
  <c r="F31" i="2"/>
  <c r="F30" i="2" s="1"/>
  <c r="E31" i="2"/>
  <c r="E30" i="2" s="1"/>
  <c r="D31" i="2"/>
  <c r="D30" i="2" s="1"/>
  <c r="C31" i="2"/>
  <c r="C30" i="2" s="1"/>
  <c r="G27" i="2"/>
  <c r="F27" i="2"/>
  <c r="E27" i="2"/>
  <c r="D27" i="2"/>
  <c r="C27" i="2"/>
  <c r="D26" i="2"/>
  <c r="C26" i="2"/>
  <c r="G23" i="2"/>
  <c r="F23" i="2"/>
  <c r="E23" i="2"/>
  <c r="D23" i="2"/>
  <c r="C23" i="2"/>
  <c r="C22" i="2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H56" i="4" l="1"/>
  <c r="H57" i="4" s="1"/>
  <c r="D56" i="4"/>
  <c r="D57" i="4" s="1"/>
  <c r="I28" i="2"/>
  <c r="I29" i="2" s="1"/>
  <c r="D91" i="1"/>
  <c r="D92" i="1" s="1"/>
  <c r="E91" i="1"/>
  <c r="E92" i="1" s="1"/>
  <c r="E57" i="4"/>
  <c r="N28" i="2"/>
  <c r="N29" i="2" s="1"/>
  <c r="J28" i="2"/>
  <c r="J29" i="2" s="1"/>
  <c r="E17" i="2"/>
  <c r="E18" i="2" s="1"/>
  <c r="K28" i="2"/>
  <c r="K29" i="2" s="1"/>
  <c r="I58" i="4"/>
  <c r="F57" i="4"/>
  <c r="C56" i="4"/>
  <c r="C57" i="4" s="1"/>
  <c r="G57" i="4"/>
  <c r="L28" i="2"/>
  <c r="L29" i="2" s="1"/>
  <c r="H28" i="2"/>
  <c r="H29" i="2" s="1"/>
  <c r="F70" i="4"/>
  <c r="I70" i="4"/>
  <c r="G70" i="4"/>
  <c r="E70" i="4"/>
  <c r="N24" i="2"/>
  <c r="M28" i="2"/>
  <c r="M29" i="2" s="1"/>
  <c r="M17" i="2"/>
  <c r="M19" i="2" s="1"/>
  <c r="I17" i="2"/>
  <c r="I18" i="2" s="1"/>
  <c r="D139" i="4"/>
  <c r="C17" i="2"/>
  <c r="C19" i="2" s="1"/>
  <c r="G17" i="2"/>
  <c r="G19" i="2" s="1"/>
  <c r="M24" i="2"/>
  <c r="L17" i="2"/>
  <c r="L19" i="2" s="1"/>
  <c r="H17" i="2"/>
  <c r="H19" i="2" s="1"/>
  <c r="K17" i="2"/>
  <c r="K18" i="2" s="1"/>
  <c r="L24" i="2"/>
  <c r="N17" i="2"/>
  <c r="N18" i="2" s="1"/>
  <c r="J17" i="2"/>
  <c r="J18" i="2" s="1"/>
  <c r="C24" i="2"/>
  <c r="D17" i="2"/>
  <c r="D18" i="2" s="1"/>
  <c r="F17" i="2"/>
  <c r="F18" i="2" s="1"/>
  <c r="H70" i="4"/>
  <c r="C70" i="4"/>
  <c r="J538" i="1"/>
  <c r="J539" i="1" s="1"/>
  <c r="J335" i="1"/>
  <c r="J336" i="1" s="1"/>
  <c r="C139" i="4"/>
  <c r="E139" i="4"/>
  <c r="F139" i="4"/>
  <c r="G139" i="4"/>
  <c r="H139" i="4"/>
  <c r="I139" i="4"/>
  <c r="C28" i="2"/>
  <c r="C29" i="2" s="1"/>
  <c r="D28" i="2"/>
  <c r="D29" i="2" s="1"/>
  <c r="E28" i="2"/>
  <c r="E29" i="2" s="1"/>
  <c r="F28" i="2"/>
  <c r="F29" i="2" s="1"/>
  <c r="G28" i="2"/>
  <c r="G29" i="2" s="1"/>
  <c r="C25" i="2"/>
  <c r="E174" i="1"/>
  <c r="D230" i="1"/>
  <c r="E230" i="1"/>
  <c r="F230" i="1"/>
  <c r="G230" i="1"/>
  <c r="I230" i="1"/>
  <c r="H230" i="1"/>
  <c r="H58" i="4" l="1"/>
  <c r="D58" i="4"/>
  <c r="E19" i="2"/>
  <c r="F19" i="2"/>
  <c r="C18" i="2"/>
  <c r="M18" i="2"/>
  <c r="G18" i="2"/>
  <c r="H18" i="2"/>
  <c r="C58" i="4"/>
  <c r="I19" i="2"/>
  <c r="J19" i="2"/>
  <c r="K19" i="2"/>
  <c r="D19" i="2"/>
  <c r="L18" i="2"/>
  <c r="N19" i="2"/>
  <c r="J370" i="1"/>
  <c r="J371" i="1" s="1"/>
  <c r="J391" i="1"/>
  <c r="J392" i="1" s="1"/>
  <c r="J426" i="1" s="1"/>
  <c r="J427" i="1" s="1"/>
  <c r="G2" i="3"/>
  <c r="G3" i="3"/>
  <c r="G4" i="3"/>
  <c r="G5" i="3"/>
  <c r="G6" i="3"/>
  <c r="G7" i="3"/>
  <c r="G8" i="3"/>
  <c r="G18" i="3" s="1"/>
  <c r="G9" i="3"/>
  <c r="G26" i="3" s="1"/>
  <c r="G10" i="3"/>
  <c r="G22" i="3" s="1"/>
  <c r="G11" i="3"/>
  <c r="G12" i="3"/>
  <c r="G13" i="3"/>
  <c r="G14" i="3"/>
  <c r="G15" i="3"/>
  <c r="G49" i="3"/>
  <c r="G50" i="3"/>
  <c r="G51" i="3"/>
  <c r="G52" i="3"/>
  <c r="G53" i="3"/>
  <c r="G54" i="3"/>
  <c r="G55" i="3"/>
  <c r="G65" i="3" s="1"/>
  <c r="G56" i="3"/>
  <c r="G73" i="3" s="1"/>
  <c r="G57" i="3"/>
  <c r="G69" i="3" s="1"/>
  <c r="G58" i="3"/>
  <c r="G59" i="3"/>
  <c r="G60" i="3"/>
  <c r="G61" i="3"/>
  <c r="G62" i="3"/>
  <c r="H193" i="1"/>
  <c r="H249" i="1"/>
  <c r="H23" i="2" s="1"/>
  <c r="I190" i="1"/>
  <c r="H190" i="1"/>
  <c r="I186" i="1"/>
  <c r="H186" i="1"/>
  <c r="I182" i="1"/>
  <c r="H182" i="1"/>
  <c r="J23" i="2"/>
  <c r="I23" i="2"/>
  <c r="J21" i="2"/>
  <c r="I246" i="1"/>
  <c r="I21" i="2" s="1"/>
  <c r="I242" i="1"/>
  <c r="J20" i="2"/>
  <c r="I238" i="1"/>
  <c r="I20" i="2" s="1"/>
  <c r="H246" i="1"/>
  <c r="H21" i="2" s="1"/>
  <c r="H242" i="1"/>
  <c r="H238" i="1"/>
  <c r="H20" i="2" s="1"/>
  <c r="I257" i="1"/>
  <c r="H257" i="1"/>
  <c r="I253" i="1"/>
  <c r="H253" i="1"/>
  <c r="I251" i="1"/>
  <c r="H251" i="1"/>
  <c r="I228" i="1"/>
  <c r="H228" i="1"/>
  <c r="I226" i="1"/>
  <c r="H226" i="1"/>
  <c r="I224" i="1"/>
  <c r="H224" i="1"/>
  <c r="K21" i="2"/>
  <c r="K22" i="2"/>
  <c r="K20" i="2"/>
  <c r="H195" i="1"/>
  <c r="H138" i="1" s="1"/>
  <c r="H475" i="1" s="1"/>
  <c r="H307" i="1" s="1"/>
  <c r="H755" i="1" s="1"/>
  <c r="H643" i="1" s="1"/>
  <c r="H699" i="1" s="1"/>
  <c r="H531" i="1" s="1"/>
  <c r="H363" i="1" s="1"/>
  <c r="H419" i="1" s="1"/>
  <c r="I194" i="1"/>
  <c r="I195" i="1" s="1"/>
  <c r="I138" i="1" s="1"/>
  <c r="I139" i="1" s="1"/>
  <c r="I474" i="1" s="1"/>
  <c r="I475" i="1" s="1"/>
  <c r="I306" i="1" s="1"/>
  <c r="I307" i="1" s="1"/>
  <c r="I754" i="1" s="1"/>
  <c r="I755" i="1" s="1"/>
  <c r="I642" i="1" s="1"/>
  <c r="I643" i="1" s="1"/>
  <c r="I698" i="1" s="1"/>
  <c r="I699" i="1" s="1"/>
  <c r="I530" i="1" s="1"/>
  <c r="I531" i="1" s="1"/>
  <c r="I362" i="1" s="1"/>
  <c r="I363" i="1" s="1"/>
  <c r="I418" i="1" s="1"/>
  <c r="I419" i="1" s="1"/>
  <c r="H197" i="1"/>
  <c r="H140" i="1" s="1"/>
  <c r="H477" i="1" s="1"/>
  <c r="H309" i="1" s="1"/>
  <c r="H757" i="1" s="1"/>
  <c r="H645" i="1" s="1"/>
  <c r="H701" i="1" s="1"/>
  <c r="I196" i="1"/>
  <c r="I197" i="1"/>
  <c r="I140" i="1" s="1"/>
  <c r="I141" i="1" s="1"/>
  <c r="I476" i="1" s="1"/>
  <c r="I477" i="1" s="1"/>
  <c r="I308" i="1" s="1"/>
  <c r="I309" i="1" s="1"/>
  <c r="I756" i="1" s="1"/>
  <c r="I757" i="1" s="1"/>
  <c r="I644" i="1" s="1"/>
  <c r="I645" i="1" s="1"/>
  <c r="I700" i="1" s="1"/>
  <c r="I701" i="1" s="1"/>
  <c r="H201" i="1"/>
  <c r="I201" i="1"/>
  <c r="J201" i="1"/>
  <c r="H168" i="1"/>
  <c r="H113" i="1" s="1"/>
  <c r="I168" i="1"/>
  <c r="I113" i="1" s="1"/>
  <c r="J26" i="2"/>
  <c r="K26" i="2"/>
  <c r="H170" i="1"/>
  <c r="H115" i="1" s="1"/>
  <c r="H450" i="1" s="1"/>
  <c r="H282" i="1" s="1"/>
  <c r="H730" i="1" s="1"/>
  <c r="H618" i="1" s="1"/>
  <c r="H674" i="1" s="1"/>
  <c r="I170" i="1"/>
  <c r="I115" i="1" s="1"/>
  <c r="I449" i="1" s="1"/>
  <c r="I450" i="1" s="1"/>
  <c r="I281" i="1" s="1"/>
  <c r="I282" i="1" s="1"/>
  <c r="I730" i="1" s="1"/>
  <c r="I617" i="1" s="1"/>
  <c r="I618" i="1" s="1"/>
  <c r="I673" i="1" s="1"/>
  <c r="I674" i="1" s="1"/>
  <c r="H57" i="1"/>
  <c r="I57" i="1"/>
  <c r="I91" i="1" s="1"/>
  <c r="I92" i="1" s="1"/>
  <c r="H172" i="1"/>
  <c r="H117" i="1" s="1"/>
  <c r="H452" i="1" s="1"/>
  <c r="H284" i="1" s="1"/>
  <c r="H732" i="1" s="1"/>
  <c r="H620" i="1" s="1"/>
  <c r="H676" i="1" s="1"/>
  <c r="I172" i="1"/>
  <c r="I117" i="1" s="1"/>
  <c r="I451" i="1" s="1"/>
  <c r="I452" i="1" s="1"/>
  <c r="I283" i="1" s="1"/>
  <c r="I284" i="1" s="1"/>
  <c r="I732" i="1" s="1"/>
  <c r="I619" i="1" s="1"/>
  <c r="I620" i="1" s="1"/>
  <c r="I675" i="1" s="1"/>
  <c r="I676" i="1" s="1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C65" i="3" s="1"/>
  <c r="D55" i="3"/>
  <c r="E55" i="3"/>
  <c r="E65" i="3" s="1"/>
  <c r="C56" i="3"/>
  <c r="C73" i="3" s="1"/>
  <c r="D56" i="3"/>
  <c r="D73" i="3" s="1"/>
  <c r="E56" i="3"/>
  <c r="E73" i="3" s="1"/>
  <c r="C57" i="3"/>
  <c r="C69" i="3" s="1"/>
  <c r="D57" i="3"/>
  <c r="E57" i="3"/>
  <c r="E69" i="3" s="1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F60" i="3"/>
  <c r="F61" i="3"/>
  <c r="F62" i="3"/>
  <c r="F59" i="3"/>
  <c r="F56" i="3"/>
  <c r="F73" i="3" s="1"/>
  <c r="F57" i="3"/>
  <c r="F69" i="3" s="1"/>
  <c r="F58" i="3"/>
  <c r="F55" i="3"/>
  <c r="F65" i="3" s="1"/>
  <c r="F52" i="3"/>
  <c r="F53" i="3"/>
  <c r="F54" i="3"/>
  <c r="F51" i="3"/>
  <c r="F50" i="3"/>
  <c r="D49" i="3"/>
  <c r="E49" i="3"/>
  <c r="F49" i="3"/>
  <c r="C49" i="3"/>
  <c r="C2" i="3"/>
  <c r="C3" i="3"/>
  <c r="C4" i="3"/>
  <c r="C5" i="3"/>
  <c r="C6" i="3"/>
  <c r="C7" i="3"/>
  <c r="C8" i="3"/>
  <c r="C18" i="3" s="1"/>
  <c r="C9" i="3"/>
  <c r="C26" i="3" s="1"/>
  <c r="C10" i="3"/>
  <c r="C22" i="3" s="1"/>
  <c r="C11" i="3"/>
  <c r="C12" i="3"/>
  <c r="C13" i="3"/>
  <c r="C14" i="3"/>
  <c r="C15" i="3"/>
  <c r="D2" i="3"/>
  <c r="E2" i="3"/>
  <c r="D3" i="3"/>
  <c r="E3" i="3"/>
  <c r="D4" i="3"/>
  <c r="E4" i="3"/>
  <c r="D5" i="3"/>
  <c r="E5" i="3"/>
  <c r="D6" i="3"/>
  <c r="E6" i="3"/>
  <c r="D7" i="3"/>
  <c r="E7" i="3"/>
  <c r="D8" i="3"/>
  <c r="C31" i="3" s="1"/>
  <c r="E8" i="3"/>
  <c r="E18" i="3" s="1"/>
  <c r="D9" i="3"/>
  <c r="C32" i="3" s="1"/>
  <c r="E9" i="3"/>
  <c r="E26" i="3" s="1"/>
  <c r="D10" i="3"/>
  <c r="C33" i="3" s="1"/>
  <c r="E10" i="3"/>
  <c r="E22" i="3" s="1"/>
  <c r="D11" i="3"/>
  <c r="C34" i="3" s="1"/>
  <c r="E11" i="3"/>
  <c r="D12" i="3"/>
  <c r="E12" i="3"/>
  <c r="D13" i="3"/>
  <c r="E13" i="3"/>
  <c r="D14" i="3"/>
  <c r="E14" i="3"/>
  <c r="D15" i="3"/>
  <c r="E15" i="3"/>
  <c r="F13" i="3"/>
  <c r="F14" i="3"/>
  <c r="F15" i="3"/>
  <c r="F12" i="3"/>
  <c r="F9" i="3"/>
  <c r="F26" i="3" s="1"/>
  <c r="F10" i="3"/>
  <c r="F22" i="3" s="1"/>
  <c r="F11" i="3"/>
  <c r="F8" i="3"/>
  <c r="F18" i="3" s="1"/>
  <c r="F5" i="3"/>
  <c r="F6" i="3"/>
  <c r="F7" i="3"/>
  <c r="F4" i="3"/>
  <c r="F3" i="3"/>
  <c r="F2" i="3"/>
  <c r="G196" i="1"/>
  <c r="G197" i="1" s="1"/>
  <c r="G140" i="1" s="1"/>
  <c r="G141" i="1" s="1"/>
  <c r="G476" i="1" s="1"/>
  <c r="G477" i="1" s="1"/>
  <c r="G308" i="1" s="1"/>
  <c r="G309" i="1" s="1"/>
  <c r="G756" i="1" s="1"/>
  <c r="G757" i="1" s="1"/>
  <c r="G644" i="1" s="1"/>
  <c r="G645" i="1" s="1"/>
  <c r="G700" i="1" s="1"/>
  <c r="G701" i="1" s="1"/>
  <c r="G194" i="1"/>
  <c r="G195" i="1" s="1"/>
  <c r="G138" i="1" s="1"/>
  <c r="G139" i="1" s="1"/>
  <c r="G474" i="1" s="1"/>
  <c r="G475" i="1" s="1"/>
  <c r="G306" i="1" s="1"/>
  <c r="G307" i="1" s="1"/>
  <c r="G754" i="1" s="1"/>
  <c r="G755" i="1" s="1"/>
  <c r="G642" i="1" s="1"/>
  <c r="G643" i="1" s="1"/>
  <c r="G698" i="1" s="1"/>
  <c r="G699" i="1" s="1"/>
  <c r="G530" i="1" s="1"/>
  <c r="G531" i="1" s="1"/>
  <c r="G362" i="1" s="1"/>
  <c r="G363" i="1" s="1"/>
  <c r="G418" i="1" s="1"/>
  <c r="G419" i="1" s="1"/>
  <c r="G73" i="1"/>
  <c r="G184" i="1"/>
  <c r="G61" i="1"/>
  <c r="G57" i="1"/>
  <c r="E224" i="1"/>
  <c r="F224" i="1"/>
  <c r="G224" i="1"/>
  <c r="E226" i="1"/>
  <c r="F226" i="1"/>
  <c r="G226" i="1"/>
  <c r="D228" i="1"/>
  <c r="E228" i="1"/>
  <c r="F228" i="1"/>
  <c r="G228" i="1"/>
  <c r="D236" i="1"/>
  <c r="E236" i="1"/>
  <c r="F236" i="1"/>
  <c r="G236" i="1"/>
  <c r="D240" i="1"/>
  <c r="D22" i="2" s="1"/>
  <c r="E240" i="1"/>
  <c r="F240" i="1"/>
  <c r="G240" i="1"/>
  <c r="D244" i="1"/>
  <c r="E244" i="1"/>
  <c r="F244" i="1"/>
  <c r="G244" i="1"/>
  <c r="D251" i="1"/>
  <c r="E251" i="1"/>
  <c r="F251" i="1"/>
  <c r="G251" i="1"/>
  <c r="D253" i="1"/>
  <c r="E253" i="1"/>
  <c r="F253" i="1"/>
  <c r="G253" i="1"/>
  <c r="C257" i="1"/>
  <c r="D257" i="1"/>
  <c r="E257" i="1"/>
  <c r="F257" i="1"/>
  <c r="G257" i="1"/>
  <c r="C58" i="3"/>
  <c r="D58" i="3"/>
  <c r="C54" i="3"/>
  <c r="D54" i="3"/>
  <c r="E54" i="3"/>
  <c r="F167" i="1"/>
  <c r="E168" i="1"/>
  <c r="F168" i="1"/>
  <c r="F112" i="1" s="1"/>
  <c r="F113" i="1" s="1"/>
  <c r="G168" i="1"/>
  <c r="G113" i="1" s="1"/>
  <c r="F169" i="1"/>
  <c r="F170" i="1" s="1"/>
  <c r="F114" i="1" s="1"/>
  <c r="F115" i="1" s="1"/>
  <c r="F449" i="1" s="1"/>
  <c r="F450" i="1" s="1"/>
  <c r="F281" i="1" s="1"/>
  <c r="F282" i="1" s="1"/>
  <c r="F730" i="1" s="1"/>
  <c r="F617" i="1" s="1"/>
  <c r="F618" i="1" s="1"/>
  <c r="F673" i="1" s="1"/>
  <c r="F674" i="1" s="1"/>
  <c r="D25" i="2"/>
  <c r="E170" i="1"/>
  <c r="G170" i="1"/>
  <c r="G115" i="1" s="1"/>
  <c r="G449" i="1" s="1"/>
  <c r="G450" i="1" s="1"/>
  <c r="G281" i="1" s="1"/>
  <c r="G282" i="1" s="1"/>
  <c r="G730" i="1" s="1"/>
  <c r="G617" i="1" s="1"/>
  <c r="G618" i="1" s="1"/>
  <c r="G673" i="1" s="1"/>
  <c r="G674" i="1" s="1"/>
  <c r="F171" i="1"/>
  <c r="F57" i="1" s="1"/>
  <c r="E172" i="1"/>
  <c r="F172" i="1"/>
  <c r="F116" i="1" s="1"/>
  <c r="F117" i="1" s="1"/>
  <c r="F451" i="1" s="1"/>
  <c r="F452" i="1" s="1"/>
  <c r="F283" i="1" s="1"/>
  <c r="F284" i="1" s="1"/>
  <c r="F732" i="1" s="1"/>
  <c r="F619" i="1" s="1"/>
  <c r="F620" i="1" s="1"/>
  <c r="F675" i="1" s="1"/>
  <c r="F676" i="1" s="1"/>
  <c r="G172" i="1"/>
  <c r="G117" i="1" s="1"/>
  <c r="G451" i="1" s="1"/>
  <c r="G452" i="1" s="1"/>
  <c r="G283" i="1" s="1"/>
  <c r="G284" i="1" s="1"/>
  <c r="G732" i="1" s="1"/>
  <c r="G619" i="1" s="1"/>
  <c r="G620" i="1" s="1"/>
  <c r="G675" i="1" s="1"/>
  <c r="G676" i="1" s="1"/>
  <c r="F173" i="1"/>
  <c r="F179" i="1"/>
  <c r="F61" i="1" s="1"/>
  <c r="F180" i="1"/>
  <c r="F183" i="1"/>
  <c r="F184" i="1" s="1"/>
  <c r="F127" i="1" s="1"/>
  <c r="F128" i="1" s="1"/>
  <c r="F463" i="1" s="1"/>
  <c r="F464" i="1" s="1"/>
  <c r="F295" i="1" s="1"/>
  <c r="F296" i="1" s="1"/>
  <c r="F743" i="1" s="1"/>
  <c r="F744" i="1" s="1"/>
  <c r="F631" i="1" s="1"/>
  <c r="F632" i="1" s="1"/>
  <c r="F687" i="1" s="1"/>
  <c r="F688" i="1" s="1"/>
  <c r="F519" i="1" s="1"/>
  <c r="F520" i="1" s="1"/>
  <c r="F351" i="1" s="1"/>
  <c r="F352" i="1" s="1"/>
  <c r="F407" i="1" s="1"/>
  <c r="F408" i="1" s="1"/>
  <c r="E184" i="1"/>
  <c r="F187" i="1"/>
  <c r="F73" i="1" s="1"/>
  <c r="E188" i="1"/>
  <c r="F188" i="1"/>
  <c r="F131" i="1" s="1"/>
  <c r="F132" i="1" s="1"/>
  <c r="F467" i="1" s="1"/>
  <c r="F468" i="1" s="1"/>
  <c r="F299" i="1" s="1"/>
  <c r="F300" i="1" s="1"/>
  <c r="F747" i="1" s="1"/>
  <c r="F748" i="1" s="1"/>
  <c r="F635" i="1" s="1"/>
  <c r="F636" i="1" s="1"/>
  <c r="F691" i="1" s="1"/>
  <c r="F692" i="1" s="1"/>
  <c r="F523" i="1" s="1"/>
  <c r="F524" i="1" s="1"/>
  <c r="F355" i="1" s="1"/>
  <c r="F356" i="1" s="1"/>
  <c r="F411" i="1" s="1"/>
  <c r="F412" i="1" s="1"/>
  <c r="F194" i="1"/>
  <c r="F195" i="1" s="1"/>
  <c r="F138" i="1" s="1"/>
  <c r="F139" i="1" s="1"/>
  <c r="F474" i="1" s="1"/>
  <c r="F475" i="1" s="1"/>
  <c r="F306" i="1" s="1"/>
  <c r="F307" i="1" s="1"/>
  <c r="F754" i="1" s="1"/>
  <c r="F755" i="1" s="1"/>
  <c r="F642" i="1" s="1"/>
  <c r="F643" i="1" s="1"/>
  <c r="F698" i="1" s="1"/>
  <c r="F699" i="1" s="1"/>
  <c r="F530" i="1" s="1"/>
  <c r="F531" i="1" s="1"/>
  <c r="F362" i="1" s="1"/>
  <c r="F363" i="1" s="1"/>
  <c r="F418" i="1" s="1"/>
  <c r="F419" i="1" s="1"/>
  <c r="E195" i="1"/>
  <c r="F196" i="1"/>
  <c r="F197" i="1" s="1"/>
  <c r="F140" i="1" s="1"/>
  <c r="F141" i="1" s="1"/>
  <c r="F476" i="1" s="1"/>
  <c r="F477" i="1" s="1"/>
  <c r="F308" i="1" s="1"/>
  <c r="F309" i="1" s="1"/>
  <c r="F756" i="1" s="1"/>
  <c r="F757" i="1" s="1"/>
  <c r="F644" i="1" s="1"/>
  <c r="F645" i="1" s="1"/>
  <c r="F700" i="1" s="1"/>
  <c r="F701" i="1" s="1"/>
  <c r="E197" i="1"/>
  <c r="C201" i="1"/>
  <c r="D201" i="1"/>
  <c r="E201" i="1"/>
  <c r="F201" i="1"/>
  <c r="G201" i="1"/>
  <c r="F124" i="1" l="1"/>
  <c r="F459" i="1" s="1"/>
  <c r="F460" i="1" s="1"/>
  <c r="F291" i="1" s="1"/>
  <c r="F292" i="1" s="1"/>
  <c r="F739" i="1" s="1"/>
  <c r="F740" i="1" s="1"/>
  <c r="F627" i="1" s="1"/>
  <c r="F628" i="1" s="1"/>
  <c r="F683" i="1" s="1"/>
  <c r="F684" i="1" s="1"/>
  <c r="I258" i="1"/>
  <c r="I259" i="1" s="1"/>
  <c r="G188" i="1"/>
  <c r="G180" i="1"/>
  <c r="H258" i="1"/>
  <c r="H259" i="1" s="1"/>
  <c r="D16" i="3"/>
  <c r="E16" i="3"/>
  <c r="G63" i="3"/>
  <c r="E63" i="3"/>
  <c r="C80" i="3"/>
  <c r="C78" i="3"/>
  <c r="D69" i="3"/>
  <c r="F34" i="3"/>
  <c r="F38" i="3" s="1"/>
  <c r="F42" i="3" s="1"/>
  <c r="F63" i="3"/>
  <c r="D22" i="3"/>
  <c r="D18" i="3"/>
  <c r="D65" i="3"/>
  <c r="F16" i="3"/>
  <c r="C16" i="3"/>
  <c r="E32" i="3"/>
  <c r="E36" i="3" s="1"/>
  <c r="E40" i="3" s="1"/>
  <c r="D26" i="3"/>
  <c r="D63" i="3"/>
  <c r="C63" i="3"/>
  <c r="G16" i="3"/>
  <c r="C79" i="3"/>
  <c r="F31" i="3"/>
  <c r="F35" i="3" s="1"/>
  <c r="F33" i="3"/>
  <c r="F37" i="3" s="1"/>
  <c r="F32" i="3"/>
  <c r="F36" i="3" s="1"/>
  <c r="E34" i="3"/>
  <c r="E38" i="3" s="1"/>
  <c r="E42" i="3" s="1"/>
  <c r="E31" i="3"/>
  <c r="E35" i="3" s="1"/>
  <c r="E33" i="3"/>
  <c r="E37" i="3" s="1"/>
  <c r="G532" i="1"/>
  <c r="G533" i="1" s="1"/>
  <c r="G364" i="1" s="1"/>
  <c r="G365" i="1" s="1"/>
  <c r="G420" i="1" s="1"/>
  <c r="G421" i="1" s="1"/>
  <c r="G586" i="1"/>
  <c r="G587" i="1" s="1"/>
  <c r="F532" i="1"/>
  <c r="F533" i="1" s="1"/>
  <c r="F364" i="1" s="1"/>
  <c r="F365" i="1" s="1"/>
  <c r="F420" i="1" s="1"/>
  <c r="F421" i="1" s="1"/>
  <c r="F586" i="1"/>
  <c r="F587" i="1" s="1"/>
  <c r="G507" i="1"/>
  <c r="G508" i="1" s="1"/>
  <c r="G339" i="1" s="1"/>
  <c r="G340" i="1" s="1"/>
  <c r="G395" i="1" s="1"/>
  <c r="G396" i="1" s="1"/>
  <c r="G561" i="1"/>
  <c r="G562" i="1" s="1"/>
  <c r="F507" i="1"/>
  <c r="F508" i="1" s="1"/>
  <c r="F339" i="1" s="1"/>
  <c r="F340" i="1" s="1"/>
  <c r="F395" i="1" s="1"/>
  <c r="F396" i="1" s="1"/>
  <c r="F561" i="1"/>
  <c r="F562" i="1" s="1"/>
  <c r="G505" i="1"/>
  <c r="G506" i="1" s="1"/>
  <c r="G337" i="1" s="1"/>
  <c r="G338" i="1" s="1"/>
  <c r="G393" i="1" s="1"/>
  <c r="G394" i="1" s="1"/>
  <c r="G559" i="1"/>
  <c r="G560" i="1" s="1"/>
  <c r="F505" i="1"/>
  <c r="F506" i="1" s="1"/>
  <c r="F337" i="1" s="1"/>
  <c r="F338" i="1" s="1"/>
  <c r="F393" i="1" s="1"/>
  <c r="F394" i="1" s="1"/>
  <c r="F559" i="1"/>
  <c r="F560" i="1" s="1"/>
  <c r="I507" i="1"/>
  <c r="I508" i="1" s="1"/>
  <c r="I339" i="1" s="1"/>
  <c r="I340" i="1" s="1"/>
  <c r="I395" i="1" s="1"/>
  <c r="I396" i="1" s="1"/>
  <c r="I561" i="1"/>
  <c r="I562" i="1" s="1"/>
  <c r="H508" i="1"/>
  <c r="H340" i="1" s="1"/>
  <c r="H396" i="1" s="1"/>
  <c r="H562" i="1"/>
  <c r="I505" i="1"/>
  <c r="I506" i="1" s="1"/>
  <c r="I337" i="1" s="1"/>
  <c r="I338" i="1" s="1"/>
  <c r="I393" i="1" s="1"/>
  <c r="I394" i="1" s="1"/>
  <c r="I559" i="1"/>
  <c r="I560" i="1" s="1"/>
  <c r="H506" i="1"/>
  <c r="H338" i="1" s="1"/>
  <c r="H394" i="1" s="1"/>
  <c r="H560" i="1"/>
  <c r="I532" i="1"/>
  <c r="I533" i="1" s="1"/>
  <c r="I364" i="1" s="1"/>
  <c r="I365" i="1" s="1"/>
  <c r="I420" i="1" s="1"/>
  <c r="I421" i="1" s="1"/>
  <c r="I586" i="1"/>
  <c r="I587" i="1" s="1"/>
  <c r="H533" i="1"/>
  <c r="H365" i="1" s="1"/>
  <c r="H421" i="1" s="1"/>
  <c r="H587" i="1"/>
  <c r="G132" i="1"/>
  <c r="G467" i="1" s="1"/>
  <c r="G468" i="1" s="1"/>
  <c r="G299" i="1" s="1"/>
  <c r="G300" i="1" s="1"/>
  <c r="G747" i="1" s="1"/>
  <c r="G748" i="1" s="1"/>
  <c r="G635" i="1" s="1"/>
  <c r="G636" i="1" s="1"/>
  <c r="G691" i="1" s="1"/>
  <c r="G692" i="1" s="1"/>
  <c r="G523" i="1" s="1"/>
  <c r="G524" i="1" s="1"/>
  <c r="G355" i="1" s="1"/>
  <c r="G356" i="1" s="1"/>
  <c r="G411" i="1" s="1"/>
  <c r="G412" i="1" s="1"/>
  <c r="G128" i="1"/>
  <c r="G463" i="1" s="1"/>
  <c r="G464" i="1" s="1"/>
  <c r="G295" i="1" s="1"/>
  <c r="G296" i="1" s="1"/>
  <c r="G743" i="1" s="1"/>
  <c r="G744" i="1" s="1"/>
  <c r="G631" i="1" s="1"/>
  <c r="G632" i="1" s="1"/>
  <c r="G687" i="1" s="1"/>
  <c r="G688" i="1" s="1"/>
  <c r="G519" i="1" s="1"/>
  <c r="G520" i="1" s="1"/>
  <c r="G351" i="1" s="1"/>
  <c r="G352" i="1" s="1"/>
  <c r="G407" i="1" s="1"/>
  <c r="G408" i="1" s="1"/>
  <c r="G124" i="1"/>
  <c r="G459" i="1" s="1"/>
  <c r="G460" i="1" s="1"/>
  <c r="G291" i="1" s="1"/>
  <c r="G292" i="1" s="1"/>
  <c r="G739" i="1" s="1"/>
  <c r="G740" i="1" s="1"/>
  <c r="G627" i="1" s="1"/>
  <c r="G628" i="1" s="1"/>
  <c r="G683" i="1" s="1"/>
  <c r="G684" i="1" s="1"/>
  <c r="G447" i="1"/>
  <c r="G448" i="1" s="1"/>
  <c r="F447" i="1"/>
  <c r="F448" i="1" s="1"/>
  <c r="D258" i="1"/>
  <c r="D259" i="1" s="1"/>
  <c r="I447" i="1"/>
  <c r="I448" i="1" s="1"/>
  <c r="H448" i="1"/>
  <c r="G26" i="2"/>
  <c r="F26" i="2"/>
  <c r="E26" i="2"/>
  <c r="E202" i="1"/>
  <c r="E203" i="1" s="1"/>
  <c r="G258" i="1"/>
  <c r="G259" i="1" s="1"/>
  <c r="F258" i="1"/>
  <c r="F259" i="1" s="1"/>
  <c r="E258" i="1"/>
  <c r="E259" i="1" s="1"/>
  <c r="I26" i="2"/>
  <c r="E25" i="2"/>
  <c r="G21" i="2"/>
  <c r="F21" i="2"/>
  <c r="E21" i="2"/>
  <c r="D21" i="2"/>
  <c r="G22" i="2"/>
  <c r="F22" i="2"/>
  <c r="E22" i="2"/>
  <c r="G20" i="2"/>
  <c r="F20" i="2"/>
  <c r="E20" i="2"/>
  <c r="D20" i="2"/>
  <c r="H26" i="2"/>
  <c r="K24" i="2"/>
  <c r="H22" i="2"/>
  <c r="H24" i="2" s="1"/>
  <c r="H31" i="2"/>
  <c r="H30" i="2" s="1"/>
  <c r="I22" i="2"/>
  <c r="I24" i="2" s="1"/>
  <c r="I31" i="2"/>
  <c r="I30" i="2" s="1"/>
  <c r="J22" i="2"/>
  <c r="J24" i="2" s="1"/>
  <c r="J31" i="2"/>
  <c r="J30" i="2" s="1"/>
  <c r="F69" i="1"/>
  <c r="F174" i="1"/>
  <c r="F59" i="1"/>
  <c r="G174" i="1"/>
  <c r="G59" i="1"/>
  <c r="G69" i="1"/>
  <c r="K25" i="2"/>
  <c r="J25" i="2"/>
  <c r="I174" i="1"/>
  <c r="H174" i="1"/>
  <c r="H59" i="1"/>
  <c r="H91" i="1" s="1"/>
  <c r="H92" i="1" s="1"/>
  <c r="G31" i="3"/>
  <c r="G35" i="3" s="1"/>
  <c r="G32" i="3"/>
  <c r="G36" i="3" s="1"/>
  <c r="G33" i="3"/>
  <c r="G37" i="3" s="1"/>
  <c r="G34" i="3"/>
  <c r="G38" i="3" s="1"/>
  <c r="G42" i="3" s="1"/>
  <c r="C81" i="3"/>
  <c r="F565" i="1" l="1"/>
  <c r="F566" i="1" s="1"/>
  <c r="F515" i="1"/>
  <c r="F516" i="1" s="1"/>
  <c r="F347" i="1" s="1"/>
  <c r="F348" i="1" s="1"/>
  <c r="F403" i="1" s="1"/>
  <c r="F404" i="1" s="1"/>
  <c r="F91" i="1"/>
  <c r="F92" i="1" s="1"/>
  <c r="E44" i="3"/>
  <c r="D24" i="2"/>
  <c r="F24" i="2"/>
  <c r="E45" i="3"/>
  <c r="E41" i="3"/>
  <c r="F41" i="3"/>
  <c r="F45" i="3"/>
  <c r="F40" i="3"/>
  <c r="F44" i="3"/>
  <c r="E24" i="2"/>
  <c r="E39" i="3"/>
  <c r="E43" i="3"/>
  <c r="F39" i="3"/>
  <c r="F43" i="3"/>
  <c r="G24" i="2"/>
  <c r="G515" i="1"/>
  <c r="G516" i="1" s="1"/>
  <c r="G347" i="1" s="1"/>
  <c r="G348" i="1" s="1"/>
  <c r="G403" i="1" s="1"/>
  <c r="G404" i="1" s="1"/>
  <c r="G565" i="1"/>
  <c r="G566" i="1" s="1"/>
  <c r="H25" i="2"/>
  <c r="H119" i="1"/>
  <c r="I25" i="2"/>
  <c r="I119" i="1"/>
  <c r="G202" i="1"/>
  <c r="G203" i="1" s="1"/>
  <c r="G119" i="1"/>
  <c r="F25" i="2"/>
  <c r="F118" i="1"/>
  <c r="F119" i="1" s="1"/>
  <c r="H280" i="1"/>
  <c r="I279" i="1"/>
  <c r="I280" i="1" s="1"/>
  <c r="F279" i="1"/>
  <c r="F280" i="1" s="1"/>
  <c r="G279" i="1"/>
  <c r="G280" i="1" s="1"/>
  <c r="H202" i="1"/>
  <c r="H203" i="1" s="1"/>
  <c r="I202" i="1"/>
  <c r="I203" i="1" s="1"/>
  <c r="F202" i="1"/>
  <c r="F203" i="1" s="1"/>
  <c r="G91" i="1"/>
  <c r="G92" i="1" s="1"/>
  <c r="G25" i="2"/>
  <c r="G78" i="3"/>
  <c r="G82" i="3" s="1"/>
  <c r="G79" i="3"/>
  <c r="G83" i="3" s="1"/>
  <c r="G80" i="3"/>
  <c r="G84" i="3" s="1"/>
  <c r="G81" i="3"/>
  <c r="G85" i="3" s="1"/>
  <c r="G89" i="3" s="1"/>
  <c r="F81" i="3"/>
  <c r="F85" i="3" s="1"/>
  <c r="F89" i="3" s="1"/>
  <c r="F80" i="3"/>
  <c r="F84" i="3" s="1"/>
  <c r="F79" i="3"/>
  <c r="F83" i="3" s="1"/>
  <c r="F78" i="3"/>
  <c r="F82" i="3" s="1"/>
  <c r="E78" i="3"/>
  <c r="E82" i="3" s="1"/>
  <c r="E81" i="3"/>
  <c r="E85" i="3" s="1"/>
  <c r="E89" i="3" s="1"/>
  <c r="E80" i="3"/>
  <c r="E84" i="3" s="1"/>
  <c r="E79" i="3"/>
  <c r="E83" i="3" s="1"/>
  <c r="G41" i="3"/>
  <c r="G45" i="3"/>
  <c r="G40" i="3"/>
  <c r="G44" i="3"/>
  <c r="G39" i="3"/>
  <c r="G43" i="3"/>
  <c r="E46" i="3" l="1"/>
  <c r="G46" i="3"/>
  <c r="F46" i="3"/>
  <c r="G727" i="1"/>
  <c r="G728" i="1" s="1"/>
  <c r="F727" i="1"/>
  <c r="F728" i="1" s="1"/>
  <c r="I727" i="1"/>
  <c r="I728" i="1" s="1"/>
  <c r="H728" i="1"/>
  <c r="F453" i="1"/>
  <c r="F454" i="1" s="1"/>
  <c r="F146" i="1"/>
  <c r="F147" i="1" s="1"/>
  <c r="G453" i="1"/>
  <c r="G454" i="1" s="1"/>
  <c r="G146" i="1"/>
  <c r="G147" i="1" s="1"/>
  <c r="I453" i="1"/>
  <c r="I454" i="1" s="1"/>
  <c r="I146" i="1"/>
  <c r="I147" i="1" s="1"/>
  <c r="H454" i="1"/>
  <c r="H146" i="1"/>
  <c r="H147" i="1" s="1"/>
  <c r="E91" i="3"/>
  <c r="E87" i="3"/>
  <c r="E92" i="3"/>
  <c r="E88" i="3"/>
  <c r="E90" i="3"/>
  <c r="E86" i="3"/>
  <c r="F90" i="3"/>
  <c r="F86" i="3"/>
  <c r="F91" i="3"/>
  <c r="F87" i="3"/>
  <c r="F92" i="3"/>
  <c r="F88" i="3"/>
  <c r="G88" i="3"/>
  <c r="G92" i="3"/>
  <c r="G87" i="3"/>
  <c r="G91" i="3"/>
  <c r="G86" i="3"/>
  <c r="G90" i="3"/>
  <c r="E93" i="3" l="1"/>
  <c r="E95" i="3" s="1"/>
  <c r="G93" i="3"/>
  <c r="G95" i="3" s="1"/>
  <c r="H286" i="1"/>
  <c r="H482" i="1"/>
  <c r="H483" i="1" s="1"/>
  <c r="I285" i="1"/>
  <c r="I286" i="1" s="1"/>
  <c r="I482" i="1"/>
  <c r="I483" i="1" s="1"/>
  <c r="G285" i="1"/>
  <c r="G286" i="1" s="1"/>
  <c r="G482" i="1"/>
  <c r="G483" i="1" s="1"/>
  <c r="F285" i="1"/>
  <c r="F286" i="1" s="1"/>
  <c r="F482" i="1"/>
  <c r="F483" i="1" s="1"/>
  <c r="H616" i="1"/>
  <c r="I615" i="1"/>
  <c r="I616" i="1" s="1"/>
  <c r="F615" i="1"/>
  <c r="F616" i="1" s="1"/>
  <c r="G615" i="1"/>
  <c r="G616" i="1" s="1"/>
  <c r="F93" i="3"/>
  <c r="F95" i="3" s="1"/>
  <c r="G671" i="1" l="1"/>
  <c r="G672" i="1" s="1"/>
  <c r="F671" i="1"/>
  <c r="F672" i="1" s="1"/>
  <c r="I671" i="1"/>
  <c r="I672" i="1" s="1"/>
  <c r="H672" i="1"/>
  <c r="F734" i="1"/>
  <c r="F314" i="1"/>
  <c r="F315" i="1" s="1"/>
  <c r="G734" i="1"/>
  <c r="G314" i="1"/>
  <c r="G315" i="1" s="1"/>
  <c r="I734" i="1"/>
  <c r="I314" i="1"/>
  <c r="I315" i="1" s="1"/>
  <c r="H734" i="1"/>
  <c r="H314" i="1"/>
  <c r="H315" i="1" s="1"/>
  <c r="H622" i="1" l="1"/>
  <c r="H762" i="1"/>
  <c r="H763" i="1" s="1"/>
  <c r="I621" i="1"/>
  <c r="I622" i="1" s="1"/>
  <c r="I762" i="1"/>
  <c r="I763" i="1" s="1"/>
  <c r="G621" i="1"/>
  <c r="G622" i="1" s="1"/>
  <c r="G762" i="1"/>
  <c r="G763" i="1" s="1"/>
  <c r="F621" i="1"/>
  <c r="F622" i="1" s="1"/>
  <c r="F762" i="1"/>
  <c r="F763" i="1" s="1"/>
  <c r="H504" i="1"/>
  <c r="I503" i="1"/>
  <c r="I504" i="1" s="1"/>
  <c r="F503" i="1"/>
  <c r="F504" i="1" s="1"/>
  <c r="G503" i="1"/>
  <c r="G504" i="1" s="1"/>
  <c r="G335" i="1" l="1"/>
  <c r="G336" i="1" s="1"/>
  <c r="F335" i="1"/>
  <c r="F336" i="1" s="1"/>
  <c r="I335" i="1"/>
  <c r="I336" i="1" s="1"/>
  <c r="H336" i="1"/>
  <c r="F677" i="1"/>
  <c r="F678" i="1" s="1"/>
  <c r="F563" i="1" s="1"/>
  <c r="F564" i="1" s="1"/>
  <c r="F594" i="1" s="1"/>
  <c r="F595" i="1" s="1"/>
  <c r="F650" i="1"/>
  <c r="F651" i="1" s="1"/>
  <c r="G677" i="1"/>
  <c r="G678" i="1" s="1"/>
  <c r="G563" i="1" s="1"/>
  <c r="G564" i="1" s="1"/>
  <c r="G594" i="1" s="1"/>
  <c r="G595" i="1" s="1"/>
  <c r="G650" i="1"/>
  <c r="G651" i="1" s="1"/>
  <c r="I677" i="1"/>
  <c r="I678" i="1" s="1"/>
  <c r="I563" i="1" s="1"/>
  <c r="I564" i="1" s="1"/>
  <c r="I594" i="1" s="1"/>
  <c r="I595" i="1" s="1"/>
  <c r="I650" i="1"/>
  <c r="I651" i="1" s="1"/>
  <c r="H678" i="1"/>
  <c r="H564" i="1" s="1"/>
  <c r="H594" i="1" s="1"/>
  <c r="H595" i="1" s="1"/>
  <c r="H650" i="1"/>
  <c r="H651" i="1" s="1"/>
  <c r="H510" i="1" l="1"/>
  <c r="H706" i="1"/>
  <c r="H707" i="1" s="1"/>
  <c r="I509" i="1"/>
  <c r="I510" i="1" s="1"/>
  <c r="I706" i="1"/>
  <c r="I707" i="1" s="1"/>
  <c r="G509" i="1"/>
  <c r="G510" i="1" s="1"/>
  <c r="G706" i="1"/>
  <c r="G707" i="1" s="1"/>
  <c r="F509" i="1"/>
  <c r="F510" i="1" s="1"/>
  <c r="F706" i="1"/>
  <c r="F707" i="1" s="1"/>
  <c r="H392" i="1"/>
  <c r="I391" i="1"/>
  <c r="I392" i="1" s="1"/>
  <c r="F391" i="1"/>
  <c r="F392" i="1" s="1"/>
  <c r="G391" i="1"/>
  <c r="G392" i="1" s="1"/>
  <c r="F341" i="1" l="1"/>
  <c r="F342" i="1" s="1"/>
  <c r="F538" i="1"/>
  <c r="F539" i="1" s="1"/>
  <c r="G341" i="1"/>
  <c r="G342" i="1" s="1"/>
  <c r="G538" i="1"/>
  <c r="G539" i="1" s="1"/>
  <c r="I341" i="1"/>
  <c r="I342" i="1" s="1"/>
  <c r="I538" i="1"/>
  <c r="I539" i="1" s="1"/>
  <c r="H342" i="1"/>
  <c r="H538" i="1"/>
  <c r="H539" i="1" s="1"/>
  <c r="H398" i="1" l="1"/>
  <c r="H426" i="1" s="1"/>
  <c r="H427" i="1" s="1"/>
  <c r="H370" i="1"/>
  <c r="H371" i="1" s="1"/>
  <c r="I397" i="1"/>
  <c r="I398" i="1" s="1"/>
  <c r="I426" i="1" s="1"/>
  <c r="I427" i="1" s="1"/>
  <c r="I370" i="1"/>
  <c r="I371" i="1" s="1"/>
  <c r="G397" i="1"/>
  <c r="G398" i="1" s="1"/>
  <c r="G426" i="1" s="1"/>
  <c r="G427" i="1" s="1"/>
  <c r="G370" i="1"/>
  <c r="G371" i="1" s="1"/>
  <c r="F397" i="1"/>
  <c r="F398" i="1" s="1"/>
  <c r="F426" i="1" s="1"/>
  <c r="F427" i="1" s="1"/>
  <c r="F370" i="1"/>
  <c r="F371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 guid="{A90A918E-B52E-4634-9EE0-D034E5891507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 guid="{4C94FE52-19AD-4CE5-B55F-4EEC84CEA33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 guid="{687E47BA-AF59-4709-911C-745C2E786B6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 guid="{250617FC-81D5-4C07-ADF8-DF533DECE74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 guid="{42CE98AE-6293-49D9-B817-B62298B83D1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 guid="{AEF60248-83DA-47BA-AEB2-6E72AAD7779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8" authorId="1" guid="{039CFD9D-512E-43F0-9AAE-8E79FB957D6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39" authorId="1" guid="{D14B085D-F076-4FB0-9FD6-0B5B0A5FFED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7" authorId="1" guid="{55A4B180-010B-4B58-8D75-8CD17341C96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4" authorId="1" guid="{D6290B76-45F5-452E-B72A-B21FD47E7C5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5" authorId="1" guid="{32A2EAA0-83A2-4F59-A838-5A9C643603C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3" authorId="1" guid="{3C08B56B-15DE-48F1-B140-1DCB947E03A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0" authorId="1" guid="{5923F8DC-5618-4EF3-B831-A320C12F436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1" authorId="1" guid="{020EC0F3-514B-428F-8372-2986CFF5C4C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69" authorId="1" guid="{EA825ECB-921E-4C28-9698-084CED0C0F9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6" authorId="1" guid="{15A0333B-E6E4-4769-B4CD-7BA1C8E28C7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7" authorId="1" guid="{F91A0CD2-B914-40F2-8252-D18820106FF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5" authorId="1" guid="{6DA501A1-EFCC-45F4-8479-FEFFB5F7F88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2" authorId="1" guid="{A74EB55E-AEA5-4FA2-81F9-EEA0A0F5290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3" authorId="1" guid="{47242F5C-2894-4968-99BC-DE32CF897F8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1" authorId="1" guid="{F32CCEA1-9CD0-4D0E-A7E2-70EE4EE05B9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8" authorId="1" guid="{BC2D3B53-75BD-4E31-B029-C1024BAD06C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19" authorId="1" guid="{1AE7ABAF-D6D5-40E9-B9EC-EF2655FE99B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7" authorId="1" guid="{C015DA7B-9ACD-4348-A994-BBF10451CC7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4" authorId="1" guid="{1E0D9C51-E9E6-49B9-9187-2AE8F5CD6A9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5" authorId="1" guid="{9CA440C7-FD5B-49A1-9303-FB16603A64F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3" authorId="1" guid="{BA75856D-1025-4CD1-80E6-10DDC05FE78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0" authorId="1" guid="{9428C0E1-9A27-430E-8587-B5221A714D6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1" authorId="1" guid="{B760609C-F8BC-4051-B902-56FC6E1A013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49" authorId="1" guid="{DE925D36-ED8B-4A21-92A8-778A9F112FD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6" authorId="1" guid="{8DD09AC1-D38B-476B-B39A-1EEE251A652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7" authorId="1" guid="{6904969B-AAA7-4FF7-B49F-4D2D0A60E35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5" authorId="1" guid="{7E7AA163-BC72-451C-A298-651F1E46D47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2" authorId="1" guid="{64972BB3-D6E8-44B1-B574-1AF17913524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3" authorId="1" guid="{4F6694A1-76D5-48EC-8558-5BD042C84B3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1" authorId="1" guid="{1CC5FB76-91F0-4F6F-A7D4-3418A57CB42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8" authorId="1" guid="{89B93F40-CFA6-4A7D-B7B4-89BC1671EE3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99" authorId="1" guid="{E1A735FC-BC0B-4FAD-B80D-C979120F9FB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7" authorId="1" guid="{0EAB05A1-3778-457D-B9F1-1FF8E857104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4" authorId="1" guid="{00FDBB5E-3F07-4417-9AC7-A322665D00B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5" authorId="1" guid="{C81249EA-3BD7-4819-956A-DF3CBCB16B7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 guid="{59F313E6-C228-4E39-B2C1-E9E4E86D3668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 guid="{EA64A0C5-0958-43B3-8D99-D231C385A0E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 guid="{D96B27E7-85DF-471E-81C0-A055F6420C0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 guid="{F1CAEFF2-99F6-4A8C-B34E-86A53B473D9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 guid="{4802A7D0-899B-43A7-A44C-C06C2EE8283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 guid="{9D74AAB0-7976-4FC1-B39E-67E4E4BA570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 guid="{3D2E8EC5-E549-4683-A4A7-DAB1C24F3CD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 guid="{21CCC410-823A-4D7D-A123-BECA2D275D9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 guid="{BA1FD922-1E38-464F-8E62-94601E86D93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 guid="{27FFC545-6CEC-4E06-AC64-B86E9382951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 guid="{8A7DD2F1-2DD4-4EBD-A2AB-701F7D0F9CBA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<sst xmlns="http://schemas.openxmlformats.org/spreadsheetml/2006/main" count="1151" uniqueCount="180">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</sst>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0" fontId="3" fillId="0" borderId="48" xfId="0" applyFont="1" applyBorder="1" applyAlignment="1">
      <alignment horizontal="center" vertical="center" textRotation="90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0</c:v>
                </c:pt>
                <c:pt idx="5">
                  <c:v>70.697210585752188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7328"/>
        <c:axId val="167273600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1361065.68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5520"/>
        <c:axId val="167281408"/>
      </c:scatterChart>
      <c:valAx>
        <c:axId val="167267328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73600"/>
        <c:crosses val="autoZero"/>
        <c:crossBetween val="midCat"/>
        <c:majorUnit val="70"/>
        <c:minorUnit val="6.2"/>
      </c:valAx>
      <c:valAx>
        <c:axId val="167273600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67328"/>
        <c:crosses val="autoZero"/>
        <c:crossBetween val="midCat"/>
      </c:valAx>
      <c:valAx>
        <c:axId val="1672755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67281408"/>
        <c:crosses val="autoZero"/>
        <c:crossBetween val="midCat"/>
      </c:valAx>
      <c:valAx>
        <c:axId val="167281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75520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1361065.68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0</c:v>
                </c:pt>
                <c:pt idx="5">
                  <c:v>924665.03999999992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0</c:v>
                </c:pt>
                <c:pt idx="5">
                  <c:v>1645449.8538308798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6944"/>
        <c:axId val="167348864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0.82716934632265671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3712"/>
        <c:axId val="167365248"/>
      </c:scatterChart>
      <c:valAx>
        <c:axId val="16734694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348864"/>
        <c:crosses val="autoZero"/>
        <c:crossBetween val="midCat"/>
        <c:majorUnit val="70"/>
        <c:minorUnit val="6.2"/>
      </c:valAx>
      <c:valAx>
        <c:axId val="167348864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346944"/>
        <c:crosses val="autoZero"/>
        <c:crossBetween val="midCat"/>
        <c:dispUnits>
          <c:builtInUnit val="millions"/>
        </c:dispUnits>
      </c:valAx>
      <c:valAx>
        <c:axId val="167363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67365248"/>
        <c:crosses val="autoZero"/>
        <c:crossBetween val="midCat"/>
      </c:valAx>
      <c:valAx>
        <c:axId val="167365248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363712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0</c:v>
                </c:pt>
                <c:pt idx="5">
                  <c:v>644949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0</c:v>
                </c:pt>
                <c:pt idx="5">
                  <c:v>509554.44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0</c:v>
                </c:pt>
                <c:pt idx="5">
                  <c:v>206562.24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66432"/>
        <c:axId val="167667968"/>
      </c:barChart>
      <c:dateAx>
        <c:axId val="16766643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6796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676679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6643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11104"/>
        <c:axId val="167712640"/>
      </c:barChart>
      <c:catAx>
        <c:axId val="16771110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712640"/>
        <c:crosses val="autoZero"/>
        <c:auto val="1"/>
        <c:lblAlgn val="ctr"/>
        <c:lblOffset val="100"/>
        <c:tickMarkSkip val="1"/>
        <c:noMultiLvlLbl val="0"/>
      </c:catAx>
      <c:valAx>
        <c:axId val="16771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711104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4500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4500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0</c:v>
                </c:pt>
                <c:pt idx="5">
                  <c:v>2540.73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7520"/>
        <c:axId val="167389056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0.82716934632265671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1616"/>
        <c:axId val="167393152"/>
      </c:scatterChart>
      <c:valAx>
        <c:axId val="16738752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389056"/>
        <c:crosses val="autoZero"/>
        <c:crossBetween val="midCat"/>
        <c:majorUnit val="70"/>
        <c:minorUnit val="6.2"/>
      </c:valAx>
      <c:valAx>
        <c:axId val="167389056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387520"/>
        <c:crosses val="autoZero"/>
        <c:crossBetween val="midCat"/>
        <c:dispUnits>
          <c:builtInUnit val="thousands"/>
        </c:dispUnits>
      </c:valAx>
      <c:valAx>
        <c:axId val="1673916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67393152"/>
        <c:crosses val="autoZero"/>
        <c:crossBetween val="midCat"/>
      </c:valAx>
      <c:valAx>
        <c:axId val="167393152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391616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0</c:v>
                </c:pt>
                <c:pt idx="5">
                  <c:v>158649.35494799999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0</c:v>
                </c:pt>
                <c:pt idx="5">
                  <c:v>236167.053587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0</c:v>
                </c:pt>
                <c:pt idx="5">
                  <c:v>318109.71011400002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40768"/>
        <c:axId val="167442304"/>
      </c:barChart>
      <c:dateAx>
        <c:axId val="16744076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4230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6744230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40768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59072"/>
        <c:axId val="167485440"/>
      </c:barChart>
      <c:catAx>
        <c:axId val="16745907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854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74854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5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1.4238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2816"/>
        <c:axId val="167613184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0</c:v>
                </c:pt>
                <c:pt idx="5">
                  <c:v>4.2368304137594217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15104"/>
        <c:axId val="167633280"/>
      </c:scatterChart>
      <c:valAx>
        <c:axId val="167602816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13184"/>
        <c:crosses val="autoZero"/>
        <c:crossBetween val="midCat"/>
        <c:majorUnit val="70"/>
        <c:minorUnit val="6.2"/>
      </c:valAx>
      <c:valAx>
        <c:axId val="16761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02816"/>
        <c:crosses val="autoZero"/>
        <c:crossBetween val="midCat"/>
      </c:valAx>
      <c:valAx>
        <c:axId val="167615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67633280"/>
        <c:crosses val="autoZero"/>
        <c:crossBetween val="midCat"/>
      </c:valAx>
      <c:valAx>
        <c:axId val="16763328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1510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</c:v>
                </c:pt>
                <c:pt idx="4">
                  <c:v>0.28769209287401271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</c:v>
                </c:pt>
                <c:pt idx="4">
                  <c:v>0.75202388114916441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</c:v>
                </c:pt>
                <c:pt idx="4">
                  <c:v>0.42667577956235514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4384"/>
        <c:axId val="176065920"/>
      </c:scatterChart>
      <c:valAx>
        <c:axId val="176064384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176065920"/>
        <c:crosses val="autoZero"/>
        <c:crossBetween val="midCat"/>
      </c:valAx>
      <c:valAx>
        <c:axId val="176065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06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83FB47D-5CF1-4E5F-8048-04EBE191F8B8}">
  <header guid="{183FB47D-5CF1-4E5F-8048-04EBE191F8B8}" dateTime="2010-09-24T09:46:10" maxSheetId="6" userName="Marthinu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83FB47D-5CF1-4E5F-8048-04EBE191F8B8}" name="Marthinus" id="-120750741" dateTime="2010-09-24T09:46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5"/>
  <sheetViews>
    <sheetView tabSelected="1" zoomScale="70" zoomScaleNormal="70" workbookViewId="0">
      <pane xSplit="2" ySplit="1" topLeftCell="C98" activePane="bottomRight" state="frozen"/>
      <selection pane="topRight" activeCell="C1" sqref="C1"/>
      <selection pane="bottomLeft" activeCell="A3" sqref="A3"/>
      <selection pane="bottomRight" activeCell="B120" sqref="A120:XFD120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66" t="s">
        <v>122</v>
      </c>
      <c r="B2" s="468" t="s">
        <v>123</v>
      </c>
      <c r="C2" s="356"/>
      <c r="D2" s="356"/>
      <c r="E2" s="356"/>
      <c r="F2" s="356"/>
      <c r="G2" s="356"/>
      <c r="H2" s="356">
        <v>20408.7</v>
      </c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67"/>
      <c r="B3" s="469" t="s">
        <v>124</v>
      </c>
      <c r="C3" s="336"/>
      <c r="D3" s="339"/>
      <c r="E3" s="339"/>
      <c r="F3" s="339"/>
      <c r="G3" s="339"/>
      <c r="H3" s="339">
        <v>455973</v>
      </c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67"/>
      <c r="B4" s="470" t="s">
        <v>131</v>
      </c>
      <c r="C4" s="337"/>
      <c r="D4" s="181"/>
      <c r="E4" s="181"/>
      <c r="F4" s="181"/>
      <c r="G4" s="181"/>
      <c r="H4" s="181">
        <v>914668.21</v>
      </c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67"/>
      <c r="B5" s="471" t="s">
        <v>125</v>
      </c>
      <c r="C5" s="338"/>
      <c r="D5" s="340"/>
      <c r="E5" s="340"/>
      <c r="F5" s="340"/>
      <c r="G5" s="340"/>
      <c r="H5" s="340">
        <v>1144768.42</v>
      </c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67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67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67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67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67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67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67"/>
      <c r="B12" s="474" t="s">
        <v>128</v>
      </c>
      <c r="C12" s="371"/>
      <c r="D12" s="372"/>
      <c r="E12" s="372"/>
      <c r="F12" s="372"/>
      <c r="G12" s="372"/>
      <c r="H12" s="372">
        <v>43851.63</v>
      </c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67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67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67"/>
      <c r="B15" s="477" t="s">
        <v>133</v>
      </c>
      <c r="C15" s="361"/>
      <c r="D15" s="349"/>
      <c r="E15" s="349"/>
      <c r="F15" s="349"/>
      <c r="G15" s="349"/>
      <c r="H15" s="349">
        <v>17145892</v>
      </c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67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67"/>
      <c r="B17" s="479" t="s">
        <v>137</v>
      </c>
      <c r="C17" s="362"/>
      <c r="D17" s="350"/>
      <c r="E17" s="350"/>
      <c r="F17" s="350"/>
      <c r="G17" s="350"/>
      <c r="H17" s="350">
        <v>3389742.84</v>
      </c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67"/>
      <c r="B18" s="480" t="s">
        <v>134</v>
      </c>
      <c r="C18" s="347"/>
      <c r="D18" s="240"/>
      <c r="E18" s="240"/>
      <c r="F18" s="240"/>
      <c r="G18" s="240"/>
      <c r="H18" s="240">
        <v>17145892</v>
      </c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67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67"/>
      <c r="B20" s="479" t="s">
        <v>138</v>
      </c>
      <c r="C20" s="362"/>
      <c r="D20" s="350"/>
      <c r="E20" s="350"/>
      <c r="F20" s="350"/>
      <c r="G20" s="350"/>
      <c r="H20" s="350">
        <v>3389742.84</v>
      </c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67"/>
      <c r="B21" s="481" t="s">
        <v>15</v>
      </c>
      <c r="C21" s="346"/>
      <c r="D21" s="80"/>
      <c r="E21" s="80"/>
      <c r="F21" s="80"/>
      <c r="G21" s="80"/>
      <c r="H21" s="80">
        <v>17145892</v>
      </c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67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67"/>
      <c r="B23" s="482" t="s">
        <v>137</v>
      </c>
      <c r="C23" s="363"/>
      <c r="D23" s="350"/>
      <c r="E23" s="350"/>
      <c r="F23" s="351"/>
      <c r="G23" s="351"/>
      <c r="H23" s="351">
        <v>3389742.84</v>
      </c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67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67"/>
      <c r="B25" s="483" t="s">
        <v>141</v>
      </c>
      <c r="C25" s="391"/>
      <c r="D25" s="392"/>
      <c r="E25" s="392"/>
      <c r="F25" s="392"/>
      <c r="G25" s="392"/>
      <c r="H25" s="329">
        <v>5064734</v>
      </c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67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67"/>
      <c r="B27" s="484" t="s">
        <v>139</v>
      </c>
      <c r="C27" s="125"/>
      <c r="D27" s="125"/>
      <c r="E27" s="125"/>
      <c r="F27" s="125"/>
      <c r="G27" s="125"/>
      <c r="H27" s="250">
        <v>298312.84000000003</v>
      </c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67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67"/>
      <c r="B29" s="486" t="s">
        <v>126</v>
      </c>
      <c r="C29" s="381"/>
      <c r="D29" s="93"/>
      <c r="E29" s="93"/>
      <c r="F29" s="93"/>
      <c r="G29" s="93"/>
      <c r="H29" s="93">
        <v>1100604.5900000001</v>
      </c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67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67"/>
      <c r="B31" s="487" t="s">
        <v>127</v>
      </c>
      <c r="C31" s="383"/>
      <c r="D31" s="27"/>
      <c r="E31" s="27"/>
      <c r="F31" s="27"/>
      <c r="G31" s="27"/>
      <c r="H31" s="27">
        <v>712365.44</v>
      </c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67"/>
      <c r="B32" s="488" t="s">
        <v>129</v>
      </c>
      <c r="C32" s="385"/>
      <c r="D32" s="380"/>
      <c r="E32" s="380"/>
      <c r="F32" s="380"/>
      <c r="G32" s="380"/>
      <c r="H32" s="380">
        <v>49161.9</v>
      </c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67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67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67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68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69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H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70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/>
      <c r="H40" s="128">
        <v>4500</v>
      </c>
      <c r="I40" s="128"/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70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/>
      <c r="H41" s="80">
        <v>644949</v>
      </c>
      <c r="I41" s="80"/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70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/>
      <c r="H42" s="240">
        <v>509554.44</v>
      </c>
      <c r="I42" s="240"/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70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/>
      <c r="H43" s="239">
        <v>206562.24</v>
      </c>
      <c r="I43" s="239"/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70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/>
      <c r="H44" s="113">
        <v>1361065.68</v>
      </c>
      <c r="I44" s="113"/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70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/>
      <c r="H45" s="82">
        <v>2465.77</v>
      </c>
      <c r="I45" s="82"/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70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/>
      <c r="H46" s="95">
        <v>2540.73</v>
      </c>
      <c r="I46" s="95"/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70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/>
      <c r="H47" s="95">
        <v>2516.36</v>
      </c>
      <c r="I47" s="95"/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70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/>
      <c r="H48" s="104">
        <v>2540.73</v>
      </c>
      <c r="I48" s="104"/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70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/>
      <c r="H49" s="96">
        <v>450893.16</v>
      </c>
      <c r="I49" s="96"/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70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/>
      <c r="H50" s="92">
        <v>338337.72</v>
      </c>
      <c r="I50" s="92"/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70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/>
      <c r="H51" s="86">
        <v>135434.16</v>
      </c>
      <c r="I51" s="86"/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70"/>
      <c r="B52" s="440" t="s">
        <v>28</v>
      </c>
      <c r="C52" s="187"/>
      <c r="D52" s="187"/>
      <c r="E52" s="187"/>
      <c r="F52" s="187"/>
      <c r="G52" s="187"/>
      <c r="H52" s="187">
        <v>280733.78000000003</v>
      </c>
      <c r="I52" s="187"/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70"/>
      <c r="B53" s="527" t="s">
        <v>22</v>
      </c>
      <c r="C53" s="521">
        <v>82</v>
      </c>
      <c r="D53" s="84"/>
      <c r="E53" s="84">
        <v>92</v>
      </c>
      <c r="F53" s="84">
        <v>93</v>
      </c>
      <c r="G53" s="84"/>
      <c r="H53" s="84">
        <v>89</v>
      </c>
      <c r="I53" s="84"/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70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/>
      <c r="H54" s="174">
        <v>30</v>
      </c>
      <c r="I54" s="174"/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70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70"/>
      <c r="B56" s="530" t="s">
        <v>74</v>
      </c>
      <c r="C56" s="523"/>
      <c r="D56" s="176"/>
      <c r="E56" s="176">
        <v>42.37</v>
      </c>
      <c r="F56" s="176">
        <v>52.33</v>
      </c>
      <c r="G56" s="176"/>
      <c r="H56" s="176">
        <v>52.33</v>
      </c>
      <c r="I56" s="176"/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70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0</v>
      </c>
      <c r="H57" s="4">
        <f t="shared" si="0"/>
        <v>1569.8999999999999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70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/>
      <c r="H58" s="182">
        <v>3.35</v>
      </c>
      <c r="I58" s="182"/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70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0</v>
      </c>
      <c r="H59" s="179">
        <f t="shared" si="2"/>
        <v>15075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70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/>
      <c r="H60" s="3">
        <v>6.72</v>
      </c>
      <c r="I60" s="3"/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70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0</v>
      </c>
      <c r="H61" s="179">
        <f t="shared" si="4"/>
        <v>30240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70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/>
      <c r="H62" s="3">
        <v>12.73</v>
      </c>
      <c r="I62" s="3"/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70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0</v>
      </c>
      <c r="H63" s="339">
        <f t="shared" si="6"/>
        <v>32343.492900000001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70"/>
      <c r="B64" s="537" t="s">
        <v>163</v>
      </c>
      <c r="C64" s="525"/>
      <c r="H64" s="1">
        <v>0</v>
      </c>
    </row>
    <row r="65" spans="1:95" s="1" customFormat="1" x14ac:dyDescent="0.2">
      <c r="A65" s="570"/>
      <c r="B65" s="537" t="s">
        <v>164</v>
      </c>
      <c r="C65" s="525"/>
      <c r="H65" s="1">
        <v>0</v>
      </c>
    </row>
    <row r="66" spans="1:95" s="1" customFormat="1" x14ac:dyDescent="0.2">
      <c r="A66" s="570"/>
      <c r="B66" s="537" t="s">
        <v>166</v>
      </c>
      <c r="C66" s="525"/>
      <c r="H66" s="1">
        <v>0</v>
      </c>
      <c r="J66" s="1">
        <v>10.07</v>
      </c>
    </row>
    <row r="67" spans="1:95" s="211" customFormat="1" ht="13.5" thickBot="1" x14ac:dyDescent="0.25">
      <c r="A67" s="570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70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/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70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0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70"/>
      <c r="B70" s="448" t="s">
        <v>30</v>
      </c>
      <c r="C70" s="117"/>
      <c r="D70" s="117"/>
      <c r="E70" s="117"/>
      <c r="F70" s="117"/>
      <c r="G70" s="117"/>
      <c r="H70" s="115">
        <v>0.19769999999999999</v>
      </c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70"/>
      <c r="B71" s="450" t="s">
        <v>61</v>
      </c>
      <c r="C71" s="118"/>
      <c r="D71" s="118"/>
      <c r="E71" s="118"/>
      <c r="F71" s="118"/>
      <c r="G71" s="118"/>
      <c r="H71" s="33">
        <f>H70*H41</f>
        <v>127506.41729999999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70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/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70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0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70"/>
      <c r="B74" s="448" t="s">
        <v>32</v>
      </c>
      <c r="C74" s="117"/>
      <c r="D74" s="117"/>
      <c r="E74" s="117"/>
      <c r="F74" s="117"/>
      <c r="G74" s="117"/>
      <c r="H74" s="1">
        <v>1.4238</v>
      </c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70"/>
      <c r="B75" s="450" t="s">
        <v>63</v>
      </c>
      <c r="C75" s="118"/>
      <c r="D75" s="118"/>
      <c r="E75" s="118"/>
      <c r="F75" s="118"/>
      <c r="G75" s="118"/>
      <c r="H75" s="116">
        <f>H74*H43</f>
        <v>294103.31731199997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70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/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70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0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70"/>
      <c r="B78" s="451" t="s">
        <v>33</v>
      </c>
      <c r="C78" s="117"/>
      <c r="D78" s="117"/>
      <c r="E78" s="117"/>
      <c r="F78" s="117"/>
      <c r="G78" s="117"/>
      <c r="H78" s="1">
        <v>0.37009999999999998</v>
      </c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70"/>
      <c r="B79" s="452" t="s">
        <v>65</v>
      </c>
      <c r="C79" s="125"/>
      <c r="D79" s="125"/>
      <c r="E79" s="125"/>
      <c r="F79" s="125"/>
      <c r="G79" s="125"/>
      <c r="H79" s="250">
        <f>H78*H42</f>
        <v>188586.09824399999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70"/>
      <c r="B80" s="453" t="s">
        <v>104</v>
      </c>
      <c r="C80" s="251"/>
      <c r="D80" s="251"/>
      <c r="E80" s="251"/>
      <c r="F80" s="251"/>
      <c r="G80" s="251"/>
      <c r="H80" s="86">
        <v>271678</v>
      </c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70"/>
      <c r="B81" s="454" t="s">
        <v>105</v>
      </c>
      <c r="C81" s="31"/>
      <c r="D81" s="31"/>
      <c r="E81" s="31"/>
      <c r="F81" s="31"/>
      <c r="G81" s="31"/>
      <c r="H81" s="122">
        <v>5.8900000000000001E-2</v>
      </c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70"/>
      <c r="B82" s="455" t="s">
        <v>106</v>
      </c>
      <c r="C82" s="125"/>
      <c r="D82" s="125"/>
      <c r="E82" s="125"/>
      <c r="F82" s="125"/>
      <c r="G82" s="125"/>
      <c r="H82" s="54">
        <f>H81*H80</f>
        <v>16001.834200000001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70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/>
      <c r="H83" s="1">
        <v>3.09E-2</v>
      </c>
      <c r="I83" s="1"/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70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0</v>
      </c>
      <c r="H84" s="4">
        <f t="shared" si="8"/>
        <v>42056.929511999995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70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/>
      <c r="H85" s="49">
        <v>0.02</v>
      </c>
      <c r="I85" s="49"/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70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0</v>
      </c>
      <c r="H86" s="129">
        <f t="shared" si="9"/>
        <v>27221.313599999998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70"/>
      <c r="B87" s="456" t="s">
        <v>4</v>
      </c>
      <c r="C87" s="93"/>
      <c r="D87" s="93"/>
      <c r="E87" s="93"/>
      <c r="F87" s="93"/>
      <c r="G87" s="93"/>
      <c r="H87" s="93"/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70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70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/>
      <c r="H89" s="74">
        <v>774703.95</v>
      </c>
      <c r="I89" s="74"/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70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 t="e">
        <f t="shared" si="10"/>
        <v>#DIV/0!</v>
      </c>
      <c r="H90" s="37">
        <f t="shared" si="10"/>
        <v>56.918924735505783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70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0</v>
      </c>
      <c r="H91" s="422">
        <f t="shared" si="11"/>
        <v>0.35306800005491823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71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 t="e">
        <f t="shared" si="12"/>
        <v>#DIV/0!</v>
      </c>
      <c r="H92" s="425">
        <f t="shared" si="12"/>
        <v>4.5574570783448085E-7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78" t="s">
        <v>156</v>
      </c>
      <c r="B95" s="460" t="s">
        <v>56</v>
      </c>
      <c r="H95" s="68">
        <v>3037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79"/>
      <c r="B96" s="428" t="s">
        <v>55</v>
      </c>
      <c r="C96" s="128"/>
      <c r="D96" s="128"/>
      <c r="E96" s="128"/>
      <c r="F96" s="128"/>
      <c r="G96" s="128"/>
      <c r="H96" s="128">
        <v>3342.05</v>
      </c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79"/>
      <c r="B97" s="429" t="s">
        <v>14</v>
      </c>
      <c r="C97" s="80"/>
      <c r="D97" s="80"/>
      <c r="E97" s="80"/>
      <c r="F97" s="80"/>
      <c r="G97" s="80"/>
      <c r="H97" s="80">
        <v>118785.60000000001</v>
      </c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79"/>
      <c r="B98" s="430" t="s">
        <v>15</v>
      </c>
      <c r="C98" s="240"/>
      <c r="D98" s="240"/>
      <c r="E98" s="240"/>
      <c r="F98" s="240"/>
      <c r="G98" s="240"/>
      <c r="H98" s="240">
        <v>187321.68</v>
      </c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79"/>
      <c r="B99" s="431" t="s">
        <v>16</v>
      </c>
      <c r="C99" s="239"/>
      <c r="D99" s="239"/>
      <c r="E99" s="239"/>
      <c r="F99" s="239"/>
      <c r="G99" s="239"/>
      <c r="H99" s="239">
        <v>53684.28</v>
      </c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79"/>
      <c r="B100" s="432" t="s">
        <v>17</v>
      </c>
      <c r="C100" s="113"/>
      <c r="D100" s="113"/>
      <c r="E100" s="113"/>
      <c r="F100" s="113"/>
      <c r="G100" s="113"/>
      <c r="H100" s="113">
        <v>359791.56</v>
      </c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79"/>
      <c r="B101" s="433" t="s">
        <v>12</v>
      </c>
      <c r="C101" s="82"/>
      <c r="D101" s="82"/>
      <c r="E101" s="82"/>
      <c r="F101" s="82"/>
      <c r="G101" s="82"/>
      <c r="H101" s="82">
        <v>2475.31</v>
      </c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79"/>
      <c r="B102" s="434" t="s">
        <v>6</v>
      </c>
      <c r="C102" s="95"/>
      <c r="D102" s="95"/>
      <c r="E102" s="95"/>
      <c r="F102" s="95"/>
      <c r="G102" s="95"/>
      <c r="H102" s="95">
        <v>3342.05</v>
      </c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79"/>
      <c r="B103" s="435" t="s">
        <v>13</v>
      </c>
      <c r="C103" s="95"/>
      <c r="D103" s="95"/>
      <c r="E103" s="95"/>
      <c r="F103" s="95"/>
      <c r="G103" s="95"/>
      <c r="H103" s="16">
        <v>3047.24</v>
      </c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79"/>
      <c r="B104" s="436" t="s">
        <v>18</v>
      </c>
      <c r="C104" s="104"/>
      <c r="D104" s="104"/>
      <c r="E104" s="104"/>
      <c r="F104" s="104"/>
      <c r="G104" s="104"/>
      <c r="H104" s="248">
        <v>3342.05</v>
      </c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79"/>
      <c r="B105" s="437" t="s">
        <v>19</v>
      </c>
      <c r="C105" s="96"/>
      <c r="D105" s="96"/>
      <c r="E105" s="96"/>
      <c r="F105" s="96"/>
      <c r="G105" s="96"/>
      <c r="H105" s="96">
        <v>214509.6</v>
      </c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79"/>
      <c r="B106" s="438" t="s">
        <v>20</v>
      </c>
      <c r="C106" s="92"/>
      <c r="D106" s="92"/>
      <c r="E106" s="92"/>
      <c r="F106" s="92"/>
      <c r="G106" s="92"/>
      <c r="H106" s="92">
        <v>407030.4</v>
      </c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79"/>
      <c r="B107" s="439" t="s">
        <v>21</v>
      </c>
      <c r="C107" s="86"/>
      <c r="D107" s="86"/>
      <c r="E107" s="86"/>
      <c r="F107" s="86"/>
      <c r="G107" s="86"/>
      <c r="H107" s="86">
        <v>76092.12</v>
      </c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79"/>
      <c r="B108" s="440" t="s">
        <v>28</v>
      </c>
      <c r="C108" s="187"/>
      <c r="D108" s="187"/>
      <c r="E108" s="187"/>
      <c r="F108" s="187"/>
      <c r="G108" s="187"/>
      <c r="H108" s="187">
        <v>424514.75</v>
      </c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79"/>
      <c r="B109" s="441" t="s">
        <v>22</v>
      </c>
      <c r="C109" s="84"/>
      <c r="D109" s="84"/>
      <c r="E109" s="84"/>
      <c r="F109" s="84"/>
      <c r="G109" s="84"/>
      <c r="H109" s="84">
        <v>30</v>
      </c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79"/>
      <c r="B110" s="442" t="s">
        <v>73</v>
      </c>
      <c r="C110" s="30"/>
      <c r="D110" s="30"/>
      <c r="E110" s="174"/>
      <c r="F110" s="174"/>
      <c r="G110" s="174"/>
      <c r="H110" s="174">
        <v>30</v>
      </c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79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79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F168</f>
        <v>1569.8999999999999</v>
      </c>
      <c r="G112" s="176"/>
      <c r="H112" s="176">
        <v>52.33</v>
      </c>
      <c r="I112" s="176"/>
      <c r="J112" s="176">
        <f>J168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79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0</v>
      </c>
      <c r="H113" s="4">
        <f t="shared" si="13"/>
        <v>1569.8999999999999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79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F170</f>
        <v>72377.855500000005</v>
      </c>
      <c r="G114" s="182"/>
      <c r="H114" s="182">
        <v>3.35</v>
      </c>
      <c r="I114" s="182"/>
      <c r="J114" s="182">
        <f>J170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79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0</v>
      </c>
      <c r="H115" s="179">
        <f t="shared" si="14"/>
        <v>11195.8675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79"/>
      <c r="B116" s="448" t="s">
        <v>7</v>
      </c>
      <c r="C116" s="3">
        <v>5.44</v>
      </c>
      <c r="D116" s="3">
        <v>5.44</v>
      </c>
      <c r="E116" s="3">
        <v>5.44</v>
      </c>
      <c r="F116" s="3">
        <f>F172</f>
        <v>145187.81760000001</v>
      </c>
      <c r="G116" s="3"/>
      <c r="H116" s="3">
        <v>6.72</v>
      </c>
      <c r="I116" s="3"/>
      <c r="J116" s="3">
        <f>J172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79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0</v>
      </c>
      <c r="H117" s="179">
        <f t="shared" si="15"/>
        <v>22458.576000000001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79"/>
      <c r="B118" s="448" t="s">
        <v>8</v>
      </c>
      <c r="C118" s="3">
        <v>10.31</v>
      </c>
      <c r="D118" s="3">
        <v>10.31</v>
      </c>
      <c r="E118" s="3">
        <v>10.31</v>
      </c>
      <c r="F118" s="3">
        <f>F174</f>
        <v>199953.929</v>
      </c>
      <c r="G118" s="3"/>
      <c r="H118" s="3">
        <v>12.73</v>
      </c>
      <c r="I118" s="3"/>
      <c r="J118" s="3">
        <f>J174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79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0</v>
      </c>
      <c r="H119" s="179">
        <f t="shared" si="16"/>
        <v>42544.296500000004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1" customFormat="1" x14ac:dyDescent="0.2">
      <c r="A120" s="579"/>
      <c r="B120" s="537" t="s">
        <v>163</v>
      </c>
      <c r="C120" s="525"/>
      <c r="H120" s="1">
        <v>8</v>
      </c>
    </row>
    <row r="121" spans="1:95" s="1" customFormat="1" x14ac:dyDescent="0.2">
      <c r="A121" s="579"/>
      <c r="B121" s="537" t="s">
        <v>164</v>
      </c>
      <c r="C121" s="525"/>
      <c r="H121" s="1">
        <v>305.05</v>
      </c>
    </row>
    <row r="122" spans="1:95" s="1" customFormat="1" x14ac:dyDescent="0.2">
      <c r="A122" s="579"/>
      <c r="B122" s="537" t="s">
        <v>166</v>
      </c>
      <c r="C122" s="525"/>
      <c r="H122" s="1">
        <v>10.07</v>
      </c>
      <c r="J122" s="1">
        <v>10.07</v>
      </c>
    </row>
    <row r="123" spans="1:95" s="211" customFormat="1" ht="13.5" thickBot="1" x14ac:dyDescent="0.25">
      <c r="A123" s="579"/>
      <c r="B123" s="538" t="s">
        <v>165</v>
      </c>
      <c r="C123" s="526"/>
      <c r="D123" s="210"/>
      <c r="E123" s="210"/>
      <c r="F123" s="210"/>
      <c r="G123" s="210"/>
      <c r="H123" s="210"/>
      <c r="I123" s="210"/>
      <c r="J123" s="210">
        <f>J120*J121*J122</f>
        <v>0</v>
      </c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</row>
    <row r="124" spans="1:95" s="34" customFormat="1" x14ac:dyDescent="0.2">
      <c r="A124" s="579"/>
      <c r="B124" s="449" t="s">
        <v>60</v>
      </c>
      <c r="C124" s="14" t="e">
        <f>#REF!*C97</f>
        <v>#REF!</v>
      </c>
      <c r="D124" s="14" t="e">
        <f>#REF!*D97</f>
        <v>#REF!</v>
      </c>
      <c r="E124" s="14" t="e">
        <f>#REF!*E97</f>
        <v>#REF!</v>
      </c>
      <c r="F124" s="14" t="e">
        <f>#REF!*F97</f>
        <v>#REF!</v>
      </c>
      <c r="G124" s="14" t="e">
        <f>#REF!*G97</f>
        <v>#REF!</v>
      </c>
      <c r="H124" s="119"/>
      <c r="I124" s="119"/>
      <c r="J124" s="119"/>
      <c r="K124" s="14"/>
      <c r="L124" s="14"/>
      <c r="M124" s="14"/>
      <c r="N124" s="14"/>
      <c r="O124" s="14"/>
      <c r="P124" s="14"/>
      <c r="Q124" s="14"/>
      <c r="R124" s="14"/>
      <c r="S124" s="14"/>
      <c r="T124" s="119"/>
      <c r="U124" s="119"/>
      <c r="V124" s="119"/>
      <c r="W124" s="14"/>
      <c r="X124" s="14"/>
      <c r="Y124" s="14"/>
      <c r="Z124" s="14"/>
      <c r="AA124" s="14"/>
      <c r="AB124" s="14"/>
      <c r="AC124" s="14"/>
      <c r="AD124" s="14"/>
    </row>
    <row r="125" spans="1:95" s="31" customFormat="1" x14ac:dyDescent="0.2">
      <c r="A125" s="579"/>
      <c r="B125" s="448" t="s">
        <v>30</v>
      </c>
      <c r="C125" s="117"/>
      <c r="D125" s="117"/>
      <c r="E125" s="117"/>
      <c r="F125" s="117"/>
      <c r="G125" s="117"/>
      <c r="H125" s="115"/>
      <c r="I125" s="115"/>
      <c r="J125" s="115">
        <v>0.19769999999999999</v>
      </c>
      <c r="K125" s="117"/>
      <c r="L125" s="117"/>
      <c r="M125" s="117"/>
      <c r="N125" s="117"/>
      <c r="O125" s="117"/>
      <c r="P125" s="117"/>
      <c r="Q125" s="117"/>
      <c r="R125" s="117"/>
      <c r="S125" s="117"/>
      <c r="T125" s="115"/>
      <c r="U125" s="115"/>
      <c r="V125" s="115"/>
      <c r="W125" s="117"/>
      <c r="X125" s="117"/>
      <c r="Y125" s="117"/>
      <c r="Z125" s="117"/>
      <c r="AA125" s="117"/>
      <c r="AB125" s="117"/>
      <c r="AC125" s="117"/>
      <c r="AD125" s="117"/>
    </row>
    <row r="126" spans="1:95" s="35" customFormat="1" x14ac:dyDescent="0.2">
      <c r="A126" s="579"/>
      <c r="B126" s="450" t="s">
        <v>61</v>
      </c>
      <c r="C126" s="118"/>
      <c r="D126" s="118"/>
      <c r="E126" s="118"/>
      <c r="F126" s="118"/>
      <c r="G126" s="118"/>
      <c r="H126" s="33">
        <v>0.19769999999999999</v>
      </c>
      <c r="I126" s="33">
        <f>I125*I97</f>
        <v>0</v>
      </c>
      <c r="J126" s="33">
        <f>J125*J97</f>
        <v>0</v>
      </c>
      <c r="K126" s="118"/>
      <c r="L126" s="118"/>
      <c r="M126" s="118"/>
      <c r="N126" s="118"/>
      <c r="O126" s="118"/>
      <c r="P126" s="118"/>
      <c r="Q126" s="118"/>
      <c r="R126" s="118"/>
      <c r="S126" s="118"/>
      <c r="T126" s="33"/>
      <c r="U126" s="33"/>
      <c r="V126" s="33"/>
      <c r="W126" s="118"/>
      <c r="X126" s="118"/>
      <c r="Y126" s="118"/>
      <c r="Z126" s="118"/>
      <c r="AA126" s="118"/>
      <c r="AB126" s="118"/>
      <c r="AC126" s="118"/>
      <c r="AD126" s="118"/>
    </row>
    <row r="127" spans="1:95" s="31" customFormat="1" x14ac:dyDescent="0.2">
      <c r="A127" s="579"/>
      <c r="B127" s="448" t="s">
        <v>31</v>
      </c>
      <c r="C127" s="115">
        <v>0.32190000000000002</v>
      </c>
      <c r="D127" s="115">
        <v>0.32190000000000002</v>
      </c>
      <c r="E127" s="115">
        <v>0.32190000000000002</v>
      </c>
      <c r="F127" s="115">
        <f>F184</f>
        <v>310359.52530000004</v>
      </c>
      <c r="G127" s="115"/>
      <c r="H127" s="120"/>
      <c r="I127" s="120"/>
      <c r="J127" s="120"/>
      <c r="K127" s="115"/>
      <c r="L127" s="115"/>
      <c r="M127" s="115"/>
      <c r="N127" s="115"/>
      <c r="O127" s="115"/>
      <c r="P127" s="115"/>
      <c r="Q127" s="115"/>
      <c r="R127" s="115"/>
      <c r="S127" s="115"/>
      <c r="T127" s="120"/>
      <c r="U127" s="120"/>
      <c r="V127" s="120"/>
      <c r="W127" s="115"/>
      <c r="X127" s="115"/>
      <c r="Y127" s="115"/>
      <c r="Z127" s="115"/>
      <c r="AA127" s="115"/>
      <c r="AB127" s="115"/>
      <c r="AC127" s="115"/>
      <c r="AD127" s="115"/>
    </row>
    <row r="128" spans="1:95" s="34" customFormat="1" x14ac:dyDescent="0.2">
      <c r="A128" s="579"/>
      <c r="B128" s="449" t="s">
        <v>62</v>
      </c>
      <c r="C128" s="14">
        <f>C127*C99</f>
        <v>0</v>
      </c>
      <c r="D128" s="14">
        <f>D127*D99</f>
        <v>0</v>
      </c>
      <c r="E128" s="14">
        <f>E127*E99</f>
        <v>0</v>
      </c>
      <c r="F128" s="14">
        <f>F127*F99</f>
        <v>0</v>
      </c>
      <c r="G128" s="14">
        <f>G127*G99</f>
        <v>0</v>
      </c>
      <c r="H128" s="119"/>
      <c r="I128" s="119"/>
      <c r="J128" s="119"/>
      <c r="K128" s="14"/>
      <c r="L128" s="14"/>
      <c r="M128" s="14"/>
      <c r="N128" s="14"/>
      <c r="O128" s="14"/>
      <c r="P128" s="14"/>
      <c r="Q128" s="14"/>
      <c r="R128" s="14"/>
      <c r="S128" s="14"/>
      <c r="T128" s="119"/>
      <c r="U128" s="119"/>
      <c r="V128" s="119"/>
      <c r="W128" s="14"/>
      <c r="X128" s="14"/>
      <c r="Y128" s="14"/>
      <c r="Z128" s="14"/>
      <c r="AA128" s="14"/>
      <c r="AB128" s="14"/>
      <c r="AC128" s="14"/>
      <c r="AD128" s="14"/>
    </row>
    <row r="129" spans="1:95" s="31" customFormat="1" x14ac:dyDescent="0.2">
      <c r="A129" s="579"/>
      <c r="B129" s="448" t="s">
        <v>32</v>
      </c>
      <c r="C129" s="117"/>
      <c r="D129" s="117"/>
      <c r="E129" s="117"/>
      <c r="F129" s="117"/>
      <c r="G129" s="117"/>
      <c r="H129" s="1"/>
      <c r="I129" s="1"/>
      <c r="J129" s="1">
        <v>1.4238</v>
      </c>
      <c r="K129" s="117"/>
      <c r="L129" s="117"/>
      <c r="M129" s="117"/>
      <c r="N129" s="117"/>
      <c r="O129" s="117"/>
      <c r="P129" s="117"/>
      <c r="Q129" s="117"/>
      <c r="R129" s="117"/>
      <c r="S129" s="117"/>
      <c r="T129" s="1"/>
      <c r="U129" s="1"/>
      <c r="V129" s="1"/>
      <c r="W129" s="117"/>
      <c r="X129" s="117"/>
      <c r="Y129" s="117"/>
      <c r="Z129" s="117"/>
      <c r="AA129" s="117"/>
      <c r="AB129" s="117"/>
      <c r="AC129" s="117"/>
      <c r="AD129" s="117"/>
    </row>
    <row r="130" spans="1:95" s="35" customFormat="1" x14ac:dyDescent="0.2">
      <c r="A130" s="579"/>
      <c r="B130" s="450" t="s">
        <v>63</v>
      </c>
      <c r="C130" s="118"/>
      <c r="D130" s="118"/>
      <c r="E130" s="118"/>
      <c r="F130" s="118"/>
      <c r="G130" s="118"/>
      <c r="H130" s="116">
        <v>1.4238</v>
      </c>
      <c r="I130" s="116">
        <f>I129*I99</f>
        <v>0</v>
      </c>
      <c r="J130" s="116">
        <f>J129*J99</f>
        <v>0</v>
      </c>
      <c r="K130" s="118"/>
      <c r="L130" s="118"/>
      <c r="M130" s="118"/>
      <c r="N130" s="118"/>
      <c r="O130" s="118"/>
      <c r="P130" s="118"/>
      <c r="Q130" s="118"/>
      <c r="R130" s="118"/>
      <c r="S130" s="118"/>
      <c r="T130" s="116"/>
      <c r="U130" s="116"/>
      <c r="V130" s="116"/>
      <c r="W130" s="118"/>
      <c r="X130" s="118"/>
      <c r="Y130" s="118"/>
      <c r="Z130" s="118"/>
      <c r="AA130" s="118"/>
      <c r="AB130" s="118"/>
      <c r="AC130" s="118"/>
      <c r="AD130" s="118"/>
    </row>
    <row r="131" spans="1:95" s="31" customFormat="1" x14ac:dyDescent="0.2">
      <c r="A131" s="579"/>
      <c r="B131" s="448" t="s">
        <v>79</v>
      </c>
      <c r="C131" s="1">
        <v>0.19719999999999999</v>
      </c>
      <c r="D131" s="1">
        <v>0.19719999999999999</v>
      </c>
      <c r="E131" s="1">
        <v>0.19719999999999999</v>
      </c>
      <c r="F131" s="1">
        <f>F188</f>
        <v>472316.66753999999</v>
      </c>
      <c r="G131" s="1"/>
      <c r="H131" s="120"/>
      <c r="I131" s="120"/>
      <c r="J131" s="120"/>
      <c r="K131" s="1"/>
      <c r="L131" s="1"/>
      <c r="M131" s="1"/>
      <c r="N131" s="1"/>
      <c r="O131" s="1"/>
      <c r="P131" s="1"/>
      <c r="Q131" s="1"/>
      <c r="R131" s="1"/>
      <c r="S131" s="1"/>
      <c r="T131" s="120"/>
      <c r="U131" s="120"/>
      <c r="V131" s="120"/>
      <c r="W131" s="1"/>
      <c r="X131" s="1"/>
      <c r="Y131" s="1"/>
      <c r="Z131" s="1"/>
      <c r="AA131" s="1"/>
      <c r="AB131" s="1"/>
      <c r="AC131" s="1"/>
      <c r="AD131" s="1"/>
    </row>
    <row r="132" spans="1:95" s="34" customFormat="1" x14ac:dyDescent="0.2">
      <c r="A132" s="579"/>
      <c r="B132" s="449" t="s">
        <v>64</v>
      </c>
      <c r="C132" s="14">
        <f>C131*C98</f>
        <v>0</v>
      </c>
      <c r="D132" s="14">
        <f>D131*D98</f>
        <v>0</v>
      </c>
      <c r="E132" s="14">
        <f>E131*E98</f>
        <v>0</v>
      </c>
      <c r="F132" s="14">
        <f>F131*F98</f>
        <v>0</v>
      </c>
      <c r="G132" s="14">
        <f>G131*G98</f>
        <v>0</v>
      </c>
      <c r="H132" s="121"/>
      <c r="I132" s="121"/>
      <c r="J132" s="121"/>
      <c r="K132" s="14"/>
      <c r="L132" s="14"/>
      <c r="M132" s="14"/>
      <c r="N132" s="14"/>
      <c r="O132" s="14"/>
      <c r="P132" s="14"/>
      <c r="Q132" s="14"/>
      <c r="R132" s="14"/>
      <c r="S132" s="14"/>
      <c r="T132" s="121"/>
      <c r="U132" s="121"/>
      <c r="V132" s="121"/>
      <c r="W132" s="14"/>
      <c r="X132" s="14"/>
      <c r="Y132" s="14"/>
      <c r="Z132" s="14"/>
      <c r="AA132" s="14"/>
      <c r="AB132" s="14"/>
      <c r="AC132" s="14"/>
      <c r="AD132" s="14"/>
    </row>
    <row r="133" spans="1:95" s="31" customFormat="1" x14ac:dyDescent="0.2">
      <c r="A133" s="579"/>
      <c r="B133" s="451" t="s">
        <v>33</v>
      </c>
      <c r="C133" s="117"/>
      <c r="D133" s="117"/>
      <c r="E133" s="117"/>
      <c r="F133" s="117"/>
      <c r="G133" s="117"/>
      <c r="H133" s="1"/>
      <c r="I133" s="1"/>
      <c r="J133" s="1">
        <v>0.37009999999999998</v>
      </c>
      <c r="K133" s="117"/>
      <c r="L133" s="117"/>
      <c r="M133" s="117"/>
      <c r="N133" s="117"/>
      <c r="O133" s="117"/>
      <c r="P133" s="117"/>
      <c r="Q133" s="117"/>
      <c r="R133" s="117"/>
      <c r="S133" s="117"/>
      <c r="T133" s="1"/>
      <c r="U133" s="1"/>
      <c r="V133" s="1"/>
      <c r="W133" s="117"/>
      <c r="X133" s="117"/>
      <c r="Y133" s="117"/>
      <c r="Z133" s="117"/>
      <c r="AA133" s="117"/>
      <c r="AB133" s="117"/>
      <c r="AC133" s="117"/>
      <c r="AD133" s="117"/>
    </row>
    <row r="134" spans="1:95" s="55" customFormat="1" ht="13.5" thickBot="1" x14ac:dyDescent="0.25">
      <c r="A134" s="579"/>
      <c r="B134" s="452" t="s">
        <v>65</v>
      </c>
      <c r="C134" s="125"/>
      <c r="D134" s="125"/>
      <c r="E134" s="125"/>
      <c r="F134" s="125"/>
      <c r="G134" s="125"/>
      <c r="H134" s="250">
        <v>0.37009999999999998</v>
      </c>
      <c r="I134" s="250">
        <f>I133*I98</f>
        <v>0</v>
      </c>
      <c r="J134" s="250">
        <f>J133*J98</f>
        <v>0</v>
      </c>
      <c r="K134" s="125"/>
      <c r="L134" s="125"/>
      <c r="M134" s="125"/>
      <c r="N134" s="125"/>
      <c r="O134" s="125"/>
      <c r="P134" s="125"/>
      <c r="Q134" s="125"/>
      <c r="R134" s="125"/>
      <c r="S134" s="125"/>
      <c r="T134" s="250"/>
      <c r="U134" s="250"/>
      <c r="V134" s="250"/>
      <c r="W134" s="125"/>
      <c r="X134" s="125"/>
      <c r="Y134" s="125"/>
      <c r="Z134" s="125"/>
      <c r="AA134" s="125"/>
      <c r="AB134" s="125"/>
      <c r="AC134" s="125"/>
      <c r="AD134" s="12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</row>
    <row r="135" spans="1:95" s="126" customFormat="1" x14ac:dyDescent="0.2">
      <c r="A135" s="579"/>
      <c r="B135" s="453" t="s">
        <v>104</v>
      </c>
      <c r="C135" s="251"/>
      <c r="D135" s="251"/>
      <c r="E135" s="251"/>
      <c r="F135" s="251"/>
      <c r="G135" s="251"/>
      <c r="H135" s="86"/>
      <c r="I135" s="86"/>
      <c r="J135" s="86"/>
      <c r="K135" s="251"/>
      <c r="L135" s="251"/>
      <c r="M135" s="251"/>
      <c r="N135" s="251"/>
      <c r="O135" s="251"/>
      <c r="P135" s="251"/>
      <c r="Q135" s="251"/>
      <c r="R135" s="251"/>
      <c r="S135" s="251"/>
      <c r="T135" s="86"/>
      <c r="U135" s="86"/>
      <c r="V135" s="86"/>
      <c r="W135" s="251"/>
      <c r="X135" s="251"/>
      <c r="Y135" s="251"/>
      <c r="Z135" s="251"/>
      <c r="AA135" s="251"/>
      <c r="AB135" s="251"/>
      <c r="AC135" s="251"/>
      <c r="AD135" s="251"/>
    </row>
    <row r="136" spans="1:95" s="1" customFormat="1" x14ac:dyDescent="0.2">
      <c r="A136" s="579"/>
      <c r="B136" s="454" t="s">
        <v>105</v>
      </c>
      <c r="C136" s="31"/>
      <c r="D136" s="31"/>
      <c r="E136" s="31"/>
      <c r="F136" s="31"/>
      <c r="G136" s="31"/>
      <c r="H136" s="427">
        <v>410821</v>
      </c>
      <c r="I136" s="427"/>
      <c r="J136" s="427">
        <v>5.8900000000000001E-2</v>
      </c>
      <c r="K136" s="31"/>
      <c r="L136" s="31"/>
      <c r="M136" s="31"/>
      <c r="N136" s="31"/>
      <c r="O136" s="31"/>
      <c r="P136" s="31"/>
      <c r="Q136" s="31"/>
      <c r="R136" s="31"/>
      <c r="S136" s="31"/>
      <c r="T136" s="427"/>
      <c r="U136" s="427"/>
      <c r="V136" s="427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</row>
    <row r="137" spans="1:95" s="55" customFormat="1" ht="13.5" thickBot="1" x14ac:dyDescent="0.25">
      <c r="A137" s="579"/>
      <c r="B137" s="455" t="s">
        <v>106</v>
      </c>
      <c r="C137" s="125"/>
      <c r="D137" s="125"/>
      <c r="E137" s="125"/>
      <c r="F137" s="125"/>
      <c r="G137" s="125"/>
      <c r="H137" s="54">
        <v>5.8900000000000001E-2</v>
      </c>
      <c r="I137" s="54">
        <f>I135*I136</f>
        <v>0</v>
      </c>
      <c r="J137" s="54">
        <f>J135*J136</f>
        <v>0</v>
      </c>
      <c r="K137" s="125"/>
      <c r="L137" s="125"/>
      <c r="M137" s="125"/>
      <c r="N137" s="125"/>
      <c r="O137" s="125"/>
      <c r="P137" s="125"/>
      <c r="Q137" s="125"/>
      <c r="R137" s="125"/>
      <c r="S137" s="125"/>
      <c r="T137" s="54"/>
      <c r="U137" s="54"/>
      <c r="V137" s="54"/>
      <c r="W137" s="125"/>
      <c r="X137" s="125"/>
      <c r="Y137" s="125"/>
      <c r="Z137" s="125"/>
      <c r="AA137" s="125"/>
      <c r="AB137" s="125"/>
      <c r="AC137" s="125"/>
      <c r="AD137" s="12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</row>
    <row r="138" spans="1:95" s="31" customFormat="1" ht="12" customHeight="1" x14ac:dyDescent="0.2">
      <c r="A138" s="579"/>
      <c r="B138" s="448" t="s">
        <v>9</v>
      </c>
      <c r="C138" s="1">
        <v>2.5000000000000001E-2</v>
      </c>
      <c r="D138" s="1">
        <v>2.5000000000000001E-2</v>
      </c>
      <c r="E138" s="1">
        <v>2.5000000000000001E-2</v>
      </c>
      <c r="F138" s="1">
        <f>F195</f>
        <v>167648.96599200001</v>
      </c>
      <c r="G138" s="1">
        <f>G195</f>
        <v>0</v>
      </c>
      <c r="H138" s="1">
        <f>H195</f>
        <v>187554.03281999999</v>
      </c>
      <c r="I138" s="1">
        <f>I195</f>
        <v>0</v>
      </c>
      <c r="J138" s="1">
        <f>J195</f>
        <v>189924.38294400001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95" s="43" customFormat="1" x14ac:dyDescent="0.2">
      <c r="A139" s="579"/>
      <c r="B139" s="456" t="s">
        <v>11</v>
      </c>
      <c r="C139" s="4">
        <f t="shared" ref="C139:J139" si="17">C138*C100</f>
        <v>0</v>
      </c>
      <c r="D139" s="4">
        <f t="shared" si="17"/>
        <v>0</v>
      </c>
      <c r="E139" s="4">
        <f t="shared" si="17"/>
        <v>0</v>
      </c>
      <c r="F139" s="4">
        <f t="shared" si="17"/>
        <v>0</v>
      </c>
      <c r="G139" s="4">
        <f t="shared" si="17"/>
        <v>0</v>
      </c>
      <c r="H139" s="4">
        <v>3.09E-2</v>
      </c>
      <c r="I139" s="4">
        <f t="shared" si="17"/>
        <v>0</v>
      </c>
      <c r="J139" s="4">
        <f t="shared" si="17"/>
        <v>0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95" s="31" customFormat="1" x14ac:dyDescent="0.2">
      <c r="A140" s="579"/>
      <c r="B140" s="448" t="s">
        <v>26</v>
      </c>
      <c r="C140" s="49">
        <v>1.9699999999999999E-2</v>
      </c>
      <c r="D140" s="49">
        <v>1.9699999999999999E-2</v>
      </c>
      <c r="E140" s="49">
        <v>1.9699999999999999E-2</v>
      </c>
      <c r="F140" s="49">
        <f>F197</f>
        <v>108510.65760000001</v>
      </c>
      <c r="G140" s="49">
        <f>G197</f>
        <v>0</v>
      </c>
      <c r="H140" s="49">
        <f>H197</f>
        <v>121394.196</v>
      </c>
      <c r="I140" s="49">
        <f>I197</f>
        <v>0</v>
      </c>
      <c r="J140" s="49">
        <f>J197</f>
        <v>122928.4032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</row>
    <row r="141" spans="1:95" s="191" customFormat="1" x14ac:dyDescent="0.2">
      <c r="A141" s="579"/>
      <c r="B141" s="456" t="s">
        <v>27</v>
      </c>
      <c r="C141" s="129">
        <f t="shared" ref="C141:J141" si="18">C140*C100</f>
        <v>0</v>
      </c>
      <c r="D141" s="129">
        <f t="shared" si="18"/>
        <v>0</v>
      </c>
      <c r="E141" s="129">
        <f t="shared" si="18"/>
        <v>0</v>
      </c>
      <c r="F141" s="129">
        <f t="shared" si="18"/>
        <v>0</v>
      </c>
      <c r="G141" s="129">
        <f t="shared" si="18"/>
        <v>0</v>
      </c>
      <c r="H141" s="129">
        <v>0.02</v>
      </c>
      <c r="I141" s="129">
        <f t="shared" si="18"/>
        <v>0</v>
      </c>
      <c r="J141" s="129">
        <f t="shared" si="18"/>
        <v>0</v>
      </c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</row>
    <row r="142" spans="1:95" s="43" customFormat="1" x14ac:dyDescent="0.2">
      <c r="A142" s="579"/>
      <c r="B142" s="456" t="s">
        <v>4</v>
      </c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</row>
    <row r="143" spans="1:95" s="46" customFormat="1" ht="13.5" thickBot="1" x14ac:dyDescent="0.25">
      <c r="A143" s="579"/>
      <c r="B143" s="457" t="s">
        <v>34</v>
      </c>
      <c r="C143" s="94"/>
      <c r="D143" s="94"/>
      <c r="E143" s="94"/>
      <c r="F143" s="199"/>
      <c r="G143" s="94"/>
      <c r="H143" s="94"/>
      <c r="I143" s="94"/>
      <c r="J143" s="94"/>
      <c r="K143" s="199"/>
      <c r="L143" s="199"/>
      <c r="M143" s="199"/>
      <c r="N143" s="199"/>
      <c r="O143" s="199"/>
      <c r="P143" s="199"/>
      <c r="Q143" s="199"/>
      <c r="R143" s="199"/>
      <c r="S143" s="199"/>
      <c r="T143" s="94"/>
      <c r="U143" s="94"/>
      <c r="V143" s="94"/>
      <c r="W143" s="199"/>
      <c r="X143" s="199"/>
      <c r="Y143" s="199"/>
      <c r="Z143" s="199"/>
      <c r="AA143" s="199"/>
      <c r="AB143" s="199"/>
      <c r="AC143" s="199"/>
      <c r="AD143" s="199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</row>
    <row r="144" spans="1:95" s="48" customFormat="1" ht="13.5" thickBot="1" x14ac:dyDescent="0.25">
      <c r="A144" s="579"/>
      <c r="B144" s="458" t="s">
        <v>51</v>
      </c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</row>
    <row r="145" spans="1:95" s="38" customFormat="1" ht="13.5" thickBot="1" x14ac:dyDescent="0.25">
      <c r="A145" s="579"/>
      <c r="B145" s="459" t="s">
        <v>59</v>
      </c>
      <c r="C145" s="37" t="e">
        <f t="shared" ref="C145:J145" si="19">C144/C100*100</f>
        <v>#DIV/0!</v>
      </c>
      <c r="D145" s="37" t="e">
        <f t="shared" si="19"/>
        <v>#DIV/0!</v>
      </c>
      <c r="E145" s="37" t="e">
        <f t="shared" si="19"/>
        <v>#DIV/0!</v>
      </c>
      <c r="F145" s="37" t="e">
        <f t="shared" si="19"/>
        <v>#DIV/0!</v>
      </c>
      <c r="G145" s="37" t="e">
        <f t="shared" si="19"/>
        <v>#DIV/0!</v>
      </c>
      <c r="H145" s="37">
        <v>314101.69</v>
      </c>
      <c r="I145" s="37" t="e">
        <f t="shared" si="19"/>
        <v>#DIV/0!</v>
      </c>
      <c r="J145" s="91" t="e">
        <f t="shared" si="19"/>
        <v>#DIV/0!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91"/>
      <c r="W145" s="37"/>
      <c r="X145" s="37"/>
      <c r="Y145" s="37"/>
      <c r="Z145" s="37"/>
      <c r="AA145" s="37"/>
      <c r="AB145" s="37"/>
      <c r="AC145" s="37"/>
      <c r="AD145" s="37"/>
      <c r="AE145" s="399"/>
      <c r="AF145" s="399"/>
      <c r="AG145" s="399"/>
      <c r="AH145" s="399"/>
      <c r="AI145" s="399"/>
      <c r="AJ145" s="399"/>
      <c r="AK145" s="399"/>
      <c r="AL145" s="399"/>
      <c r="AM145" s="399"/>
      <c r="AN145" s="399"/>
      <c r="AO145" s="399"/>
      <c r="AP145" s="399"/>
      <c r="AQ145" s="399"/>
      <c r="AR145" s="399"/>
      <c r="AS145" s="399"/>
      <c r="AT145" s="399"/>
      <c r="AU145" s="399"/>
      <c r="AV145" s="399"/>
      <c r="AW145" s="399"/>
      <c r="AX145" s="399"/>
      <c r="AY145" s="399"/>
      <c r="AZ145" s="399"/>
      <c r="BA145" s="399"/>
      <c r="BB145" s="399"/>
      <c r="BC145" s="399"/>
      <c r="BD145" s="399"/>
      <c r="BE145" s="399"/>
      <c r="BF145" s="399"/>
      <c r="BG145" s="399"/>
      <c r="BH145" s="399"/>
      <c r="BI145" s="399"/>
      <c r="BJ145" s="399"/>
      <c r="BK145" s="399"/>
      <c r="BL145" s="399"/>
      <c r="BM145" s="399"/>
      <c r="BN145" s="399"/>
      <c r="BO145" s="399"/>
      <c r="BP145" s="399"/>
      <c r="BQ145" s="399"/>
      <c r="BR145" s="399"/>
      <c r="BS145" s="399"/>
      <c r="BT145" s="399"/>
      <c r="BU145" s="399"/>
      <c r="BV145" s="399"/>
      <c r="BW145" s="399"/>
      <c r="BX145" s="399"/>
      <c r="BY145" s="399"/>
      <c r="BZ145" s="399"/>
      <c r="CA145" s="399"/>
      <c r="CB145" s="399"/>
      <c r="CC145" s="399"/>
      <c r="CD145" s="399"/>
      <c r="CE145" s="399"/>
      <c r="CF145" s="399"/>
      <c r="CG145" s="399"/>
      <c r="CH145" s="399"/>
      <c r="CI145" s="399"/>
      <c r="CJ145" s="399"/>
      <c r="CK145" s="399"/>
      <c r="CL145" s="399"/>
      <c r="CM145" s="399"/>
      <c r="CN145" s="399"/>
      <c r="CO145" s="399"/>
      <c r="CP145" s="399"/>
      <c r="CQ145" s="399"/>
    </row>
    <row r="146" spans="1:95" s="423" customFormat="1" ht="13.5" thickBot="1" x14ac:dyDescent="0.25">
      <c r="A146" s="579"/>
      <c r="B146" s="421" t="s">
        <v>71</v>
      </c>
      <c r="C146" s="422" t="e">
        <f t="shared" ref="C146:J146" si="20">SUM(C113,C115,C119,C117,C124,C126,C128,C130,C132,C134,C137,C139,C141,C142,C143)-C144</f>
        <v>#REF!</v>
      </c>
      <c r="D146" s="422" t="e">
        <f t="shared" si="20"/>
        <v>#REF!</v>
      </c>
      <c r="E146" s="422" t="e">
        <f t="shared" si="20"/>
        <v>#REF!</v>
      </c>
      <c r="F146" s="422" t="e">
        <f t="shared" si="20"/>
        <v>#REF!</v>
      </c>
      <c r="G146" s="422" t="e">
        <f t="shared" si="20"/>
        <v>#REF!</v>
      </c>
      <c r="H146" s="422">
        <f t="shared" si="20"/>
        <v>77770.741400000028</v>
      </c>
      <c r="I146" s="422">
        <f t="shared" si="20"/>
        <v>0</v>
      </c>
      <c r="J146" s="422">
        <f t="shared" si="20"/>
        <v>0</v>
      </c>
      <c r="K146" s="422"/>
      <c r="L146" s="422"/>
      <c r="M146" s="422"/>
      <c r="N146" s="422"/>
      <c r="O146" s="422"/>
      <c r="P146" s="422"/>
      <c r="Q146" s="422"/>
      <c r="R146" s="422"/>
      <c r="S146" s="422"/>
      <c r="T146" s="422"/>
      <c r="U146" s="422"/>
      <c r="V146" s="422"/>
      <c r="W146" s="422"/>
      <c r="X146" s="422"/>
      <c r="Y146" s="422"/>
      <c r="Z146" s="422"/>
      <c r="AA146" s="422"/>
      <c r="AB146" s="422"/>
      <c r="AC146" s="422"/>
      <c r="AD146" s="422"/>
      <c r="AE146" s="103"/>
      <c r="AF146" s="103"/>
      <c r="AG146" s="103"/>
      <c r="AH146" s="103"/>
      <c r="AI146" s="103"/>
      <c r="AJ146" s="103"/>
      <c r="AK146" s="103"/>
      <c r="AL146" s="103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  <c r="BP146" s="103"/>
      <c r="BQ146" s="103"/>
      <c r="BR146" s="103"/>
      <c r="BS146" s="103"/>
      <c r="BT146" s="103"/>
      <c r="BU146" s="103"/>
      <c r="BV146" s="103"/>
      <c r="BW146" s="103"/>
      <c r="BX146" s="103"/>
      <c r="BY146" s="103"/>
      <c r="BZ146" s="103"/>
      <c r="CA146" s="103"/>
      <c r="CB146" s="103"/>
      <c r="CC146" s="103"/>
      <c r="CD146" s="103"/>
      <c r="CE146" s="103"/>
      <c r="CF146" s="103"/>
      <c r="CG146" s="103"/>
      <c r="CH146" s="103"/>
      <c r="CI146" s="103"/>
      <c r="CJ146" s="103"/>
      <c r="CK146" s="103"/>
      <c r="CL146" s="103"/>
      <c r="CM146" s="103"/>
      <c r="CN146" s="103"/>
      <c r="CO146" s="103"/>
      <c r="CP146" s="103"/>
      <c r="CQ146" s="103"/>
    </row>
    <row r="147" spans="1:95" s="426" customFormat="1" ht="13.5" thickBot="1" x14ac:dyDescent="0.25">
      <c r="A147" s="580"/>
      <c r="B147" s="424" t="s">
        <v>72</v>
      </c>
      <c r="C147" s="425" t="e">
        <f t="shared" ref="C147" si="21">C146/C144</f>
        <v>#REF!</v>
      </c>
      <c r="D147" s="425" t="e">
        <f t="shared" ref="D147" si="22">D146/D144</f>
        <v>#REF!</v>
      </c>
      <c r="E147" s="425" t="e">
        <f t="shared" ref="E147" si="23">E146/E144</f>
        <v>#REF!</v>
      </c>
      <c r="F147" s="425" t="e">
        <f t="shared" ref="F147" si="24">F146/F144</f>
        <v>#REF!</v>
      </c>
      <c r="G147" s="425" t="e">
        <f t="shared" ref="G147" si="25">G146/G144</f>
        <v>#REF!</v>
      </c>
      <c r="H147" s="425" t="e">
        <f t="shared" ref="H147" si="26">H146/H144</f>
        <v>#DIV/0!</v>
      </c>
      <c r="I147" s="425" t="e">
        <f t="shared" ref="I147" si="27">I146/I144</f>
        <v>#DIV/0!</v>
      </c>
      <c r="J147" s="425" t="e">
        <f>J146/J144</f>
        <v>#DIV/0!</v>
      </c>
      <c r="K147" s="425"/>
      <c r="L147" s="425"/>
      <c r="M147" s="425"/>
      <c r="N147" s="425"/>
      <c r="O147" s="425"/>
      <c r="P147" s="425"/>
      <c r="Q147" s="425"/>
      <c r="R147" s="425"/>
      <c r="S147" s="425"/>
      <c r="T147" s="425"/>
      <c r="U147" s="425"/>
      <c r="V147" s="425"/>
      <c r="W147" s="425"/>
      <c r="X147" s="425"/>
      <c r="Y147" s="425"/>
      <c r="Z147" s="425"/>
      <c r="AA147" s="425"/>
      <c r="AB147" s="425"/>
      <c r="AC147" s="425"/>
      <c r="AD147" s="425"/>
      <c r="AE147" s="400"/>
      <c r="AF147" s="400"/>
      <c r="AG147" s="400"/>
      <c r="AH147" s="400"/>
      <c r="AI147" s="400"/>
      <c r="AJ147" s="400"/>
      <c r="AK147" s="400"/>
      <c r="AL147" s="400"/>
      <c r="AM147" s="400"/>
      <c r="AN147" s="400"/>
      <c r="AO147" s="400"/>
      <c r="AP147" s="400"/>
      <c r="AQ147" s="400"/>
      <c r="AR147" s="400"/>
      <c r="AS147" s="400"/>
      <c r="AT147" s="400"/>
      <c r="AU147" s="400"/>
      <c r="AV147" s="400"/>
      <c r="AW147" s="400"/>
      <c r="AX147" s="400"/>
      <c r="AY147" s="400"/>
      <c r="AZ147" s="400"/>
      <c r="BA147" s="400"/>
      <c r="BB147" s="400"/>
      <c r="BC147" s="400"/>
      <c r="BD147" s="400"/>
      <c r="BE147" s="400"/>
      <c r="BF147" s="400"/>
      <c r="BG147" s="400"/>
      <c r="BH147" s="400"/>
      <c r="BI147" s="400"/>
      <c r="BJ147" s="400"/>
      <c r="BK147" s="400"/>
      <c r="BL147" s="400"/>
      <c r="BM147" s="400"/>
      <c r="BN147" s="400"/>
      <c r="BO147" s="400"/>
      <c r="BP147" s="400"/>
      <c r="BQ147" s="400"/>
      <c r="BR147" s="400"/>
      <c r="BS147" s="400"/>
      <c r="BT147" s="400"/>
      <c r="BU147" s="400"/>
      <c r="BV147" s="400"/>
      <c r="BW147" s="400"/>
      <c r="BX147" s="400"/>
      <c r="BY147" s="400"/>
      <c r="BZ147" s="400"/>
      <c r="CA147" s="400"/>
      <c r="CB147" s="400"/>
      <c r="CC147" s="400"/>
      <c r="CD147" s="400"/>
      <c r="CE147" s="400"/>
      <c r="CF147" s="400"/>
      <c r="CG147" s="400"/>
      <c r="CH147" s="400"/>
      <c r="CI147" s="400"/>
      <c r="CJ147" s="400"/>
      <c r="CK147" s="400"/>
      <c r="CL147" s="400"/>
      <c r="CM147" s="400"/>
      <c r="CN147" s="400"/>
      <c r="CO147" s="400"/>
      <c r="CP147" s="400"/>
      <c r="CQ147" s="400"/>
    </row>
    <row r="148" spans="1:95" s="65" customFormat="1" x14ac:dyDescent="0.2">
      <c r="B148" s="491"/>
    </row>
    <row r="149" spans="1:95" s="65" customFormat="1" ht="13.5" thickBot="1" x14ac:dyDescent="0.25">
      <c r="B149" s="490" t="s">
        <v>169</v>
      </c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</row>
    <row r="150" spans="1:95" s="68" customFormat="1" ht="13.5" customHeight="1" x14ac:dyDescent="0.2">
      <c r="A150" s="572" t="s">
        <v>121</v>
      </c>
      <c r="B150" s="460" t="s">
        <v>56</v>
      </c>
      <c r="C150" s="68">
        <v>19688</v>
      </c>
      <c r="D150" s="68">
        <v>19688</v>
      </c>
      <c r="E150" s="68">
        <v>19688</v>
      </c>
      <c r="F150" s="68">
        <v>19688</v>
      </c>
      <c r="H150" s="68">
        <v>19688</v>
      </c>
      <c r="J150" s="68">
        <v>19688</v>
      </c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</row>
    <row r="151" spans="1:95" s="76" customFormat="1" x14ac:dyDescent="0.2">
      <c r="A151" s="573"/>
      <c r="B151" s="428" t="s">
        <v>55</v>
      </c>
      <c r="C151" s="128">
        <v>21605.33</v>
      </c>
      <c r="D151" s="128">
        <v>21605.33</v>
      </c>
      <c r="E151" s="128">
        <v>21605.33</v>
      </c>
      <c r="F151" s="128">
        <v>21605.33</v>
      </c>
      <c r="G151" s="128"/>
      <c r="H151" s="128">
        <v>21605.33</v>
      </c>
      <c r="I151" s="128"/>
      <c r="J151" s="128">
        <v>19688</v>
      </c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7" customFormat="1" ht="12.75" customHeight="1" x14ac:dyDescent="0.2">
      <c r="A152" s="573"/>
      <c r="B152" s="429" t="s">
        <v>14</v>
      </c>
      <c r="C152" s="80">
        <v>2600124.84</v>
      </c>
      <c r="D152" s="80"/>
      <c r="E152" s="80">
        <v>2899033.8</v>
      </c>
      <c r="F152" s="80">
        <v>2705055.36</v>
      </c>
      <c r="G152" s="80"/>
      <c r="H152" s="80">
        <v>2842748.04</v>
      </c>
      <c r="I152" s="240"/>
      <c r="J152" s="240">
        <v>3018180.96</v>
      </c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240"/>
      <c r="V152" s="240"/>
      <c r="W152" s="80"/>
      <c r="X152" s="80"/>
      <c r="Y152" s="80"/>
      <c r="Z152" s="80"/>
      <c r="AA152" s="80"/>
      <c r="AB152" s="80"/>
      <c r="AC152" s="80"/>
      <c r="AD152" s="80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  <c r="AQ152" s="126"/>
      <c r="AR152" s="126"/>
      <c r="AS152" s="126"/>
      <c r="AT152" s="126"/>
      <c r="AU152" s="126"/>
      <c r="AV152" s="126"/>
      <c r="AW152" s="126"/>
      <c r="AX152" s="126"/>
      <c r="AY152" s="126"/>
      <c r="AZ152" s="126"/>
      <c r="BA152" s="126"/>
      <c r="BB152" s="126"/>
      <c r="BC152" s="126"/>
      <c r="BD152" s="126"/>
      <c r="BE152" s="126"/>
      <c r="BF152" s="126"/>
      <c r="BG152" s="126"/>
      <c r="BH152" s="126"/>
      <c r="BI152" s="126"/>
      <c r="BJ152" s="126"/>
      <c r="BK152" s="126"/>
      <c r="BL152" s="126"/>
      <c r="BM152" s="126"/>
      <c r="BN152" s="126"/>
      <c r="BO152" s="126"/>
      <c r="BP152" s="126"/>
      <c r="BQ152" s="126"/>
      <c r="BR152" s="126"/>
      <c r="BS152" s="126"/>
      <c r="BT152" s="126"/>
      <c r="BU152" s="126"/>
      <c r="BV152" s="126"/>
      <c r="BW152" s="126"/>
      <c r="BX152" s="126"/>
      <c r="BY152" s="126"/>
      <c r="BZ152" s="126"/>
      <c r="CA152" s="126"/>
      <c r="CB152" s="126"/>
      <c r="CC152" s="126"/>
      <c r="CD152" s="126"/>
      <c r="CE152" s="126"/>
      <c r="CF152" s="126"/>
      <c r="CG152" s="126"/>
      <c r="CH152" s="126"/>
      <c r="CI152" s="126"/>
      <c r="CJ152" s="126"/>
      <c r="CK152" s="126"/>
      <c r="CL152" s="126"/>
      <c r="CM152" s="126"/>
      <c r="CN152" s="126"/>
      <c r="CO152" s="126"/>
      <c r="CP152" s="126"/>
      <c r="CQ152" s="126"/>
    </row>
    <row r="153" spans="1:95" s="126" customFormat="1" x14ac:dyDescent="0.2">
      <c r="A153" s="573"/>
      <c r="B153" s="430" t="s">
        <v>15</v>
      </c>
      <c r="C153" s="240">
        <v>2027686.32</v>
      </c>
      <c r="D153" s="240"/>
      <c r="E153" s="240">
        <v>2220330</v>
      </c>
      <c r="F153" s="240">
        <v>1939698.84</v>
      </c>
      <c r="G153" s="240"/>
      <c r="H153" s="240">
        <v>2360115.84</v>
      </c>
      <c r="I153" s="240"/>
      <c r="J153" s="240">
        <v>2277158.2799999998</v>
      </c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</row>
    <row r="154" spans="1:95" s="243" customFormat="1" ht="12.75" customHeight="1" x14ac:dyDescent="0.2">
      <c r="A154" s="573"/>
      <c r="B154" s="431" t="s">
        <v>16</v>
      </c>
      <c r="C154" s="239">
        <v>803825.28</v>
      </c>
      <c r="D154" s="239"/>
      <c r="E154" s="239">
        <v>874405.08</v>
      </c>
      <c r="F154" s="239">
        <v>780778.68</v>
      </c>
      <c r="G154" s="239"/>
      <c r="H154" s="239">
        <v>866845.92</v>
      </c>
      <c r="I154" s="239"/>
      <c r="J154" s="239">
        <v>851080.92</v>
      </c>
      <c r="K154" s="239"/>
      <c r="L154" s="239"/>
      <c r="M154" s="239"/>
      <c r="N154" s="239"/>
      <c r="O154" s="239"/>
      <c r="P154" s="239"/>
      <c r="Q154" s="239"/>
      <c r="R154" s="239"/>
      <c r="S154" s="239"/>
      <c r="T154" s="240"/>
      <c r="U154" s="239"/>
      <c r="V154" s="239"/>
      <c r="W154" s="239"/>
      <c r="X154" s="239"/>
      <c r="Y154" s="239"/>
      <c r="Z154" s="239"/>
      <c r="AA154" s="239"/>
      <c r="AB154" s="239"/>
      <c r="AC154" s="239"/>
      <c r="AD154" s="239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  <c r="BA154" s="126"/>
      <c r="BB154" s="126"/>
      <c r="BC154" s="126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/>
      <c r="CB154" s="126"/>
      <c r="CC154" s="126"/>
      <c r="CD154" s="126"/>
      <c r="CE154" s="126"/>
      <c r="CF154" s="126"/>
      <c r="CG154" s="126"/>
      <c r="CH154" s="126"/>
      <c r="CI154" s="126"/>
      <c r="CJ154" s="126"/>
      <c r="CK154" s="126"/>
      <c r="CL154" s="126"/>
      <c r="CM154" s="126"/>
      <c r="CN154" s="126"/>
      <c r="CO154" s="126"/>
      <c r="CP154" s="126"/>
      <c r="CQ154" s="126"/>
    </row>
    <row r="155" spans="1:95" s="114" customFormat="1" x14ac:dyDescent="0.2">
      <c r="A155" s="573"/>
      <c r="B155" s="432" t="s">
        <v>17</v>
      </c>
      <c r="C155" s="113">
        <v>5431636.4400000004</v>
      </c>
      <c r="D155" s="113"/>
      <c r="E155" s="113">
        <v>5993768.8799999999</v>
      </c>
      <c r="F155" s="113">
        <v>5425532.8799999999</v>
      </c>
      <c r="G155" s="113"/>
      <c r="H155" s="113">
        <v>6069709.7999999998</v>
      </c>
      <c r="I155" s="113"/>
      <c r="J155" s="113">
        <v>6146420.1600000001</v>
      </c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</row>
    <row r="156" spans="1:95" s="83" customFormat="1" x14ac:dyDescent="0.2">
      <c r="A156" s="573"/>
      <c r="B156" s="433" t="s">
        <v>12</v>
      </c>
      <c r="C156" s="82">
        <v>16834.73</v>
      </c>
      <c r="D156" s="82"/>
      <c r="E156" s="82">
        <v>16742.28</v>
      </c>
      <c r="F156" s="82">
        <v>17697.830000000002</v>
      </c>
      <c r="G156" s="82"/>
      <c r="H156" s="82">
        <v>18160.11</v>
      </c>
      <c r="I156" s="82"/>
      <c r="J156" s="82">
        <v>17707.04</v>
      </c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245"/>
      <c r="AF156" s="245"/>
      <c r="AG156" s="245"/>
      <c r="AH156" s="245"/>
      <c r="AI156" s="245"/>
      <c r="AJ156" s="245"/>
      <c r="AK156" s="245"/>
      <c r="AL156" s="245"/>
      <c r="AM156" s="245"/>
      <c r="AN156" s="245"/>
      <c r="AO156" s="245"/>
      <c r="AP156" s="245"/>
      <c r="AQ156" s="245"/>
      <c r="AR156" s="245"/>
      <c r="AS156" s="245"/>
      <c r="AT156" s="245"/>
      <c r="AU156" s="245"/>
      <c r="AV156" s="245"/>
      <c r="AW156" s="245"/>
      <c r="AX156" s="245"/>
      <c r="AY156" s="245"/>
      <c r="AZ156" s="245"/>
      <c r="BA156" s="245"/>
      <c r="BB156" s="245"/>
      <c r="BC156" s="245"/>
      <c r="BD156" s="245"/>
      <c r="BE156" s="245"/>
      <c r="BF156" s="245"/>
      <c r="BG156" s="245"/>
      <c r="BH156" s="245"/>
      <c r="BI156" s="245"/>
      <c r="BJ156" s="245"/>
      <c r="BK156" s="245"/>
      <c r="BL156" s="245"/>
      <c r="BM156" s="245"/>
      <c r="BN156" s="245"/>
      <c r="BO156" s="245"/>
      <c r="BP156" s="245"/>
      <c r="BQ156" s="245"/>
      <c r="BR156" s="245"/>
      <c r="BS156" s="245"/>
      <c r="BT156" s="245"/>
      <c r="BU156" s="245"/>
      <c r="BV156" s="245"/>
      <c r="BW156" s="245"/>
      <c r="BX156" s="245"/>
      <c r="BY156" s="245"/>
      <c r="BZ156" s="245"/>
      <c r="CA156" s="245"/>
      <c r="CB156" s="245"/>
      <c r="CC156" s="245"/>
      <c r="CD156" s="245"/>
      <c r="CE156" s="245"/>
      <c r="CF156" s="245"/>
      <c r="CG156" s="245"/>
      <c r="CH156" s="245"/>
      <c r="CI156" s="245"/>
      <c r="CJ156" s="245"/>
      <c r="CK156" s="245"/>
      <c r="CL156" s="245"/>
      <c r="CM156" s="245"/>
      <c r="CN156" s="245"/>
      <c r="CO156" s="245"/>
      <c r="CP156" s="245"/>
      <c r="CQ156" s="245"/>
    </row>
    <row r="157" spans="1:95" s="245" customFormat="1" x14ac:dyDescent="0.2">
      <c r="A157" s="573"/>
      <c r="B157" s="434" t="s">
        <v>6</v>
      </c>
      <c r="C157" s="95">
        <v>15242.97</v>
      </c>
      <c r="D157" s="95"/>
      <c r="E157" s="95">
        <v>14972.22</v>
      </c>
      <c r="F157" s="95">
        <v>15408.83</v>
      </c>
      <c r="G157" s="95"/>
      <c r="H157" s="95">
        <v>15250.25</v>
      </c>
      <c r="I157" s="95"/>
      <c r="J157" s="95">
        <v>15161.98</v>
      </c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</row>
    <row r="158" spans="1:95" s="245" customFormat="1" x14ac:dyDescent="0.2">
      <c r="A158" s="573"/>
      <c r="B158" s="435" t="s">
        <v>13</v>
      </c>
      <c r="C158" s="95">
        <v>13764.66</v>
      </c>
      <c r="D158" s="95"/>
      <c r="E158" s="95">
        <v>14406.28</v>
      </c>
      <c r="F158" s="95">
        <v>15707.3</v>
      </c>
      <c r="G158" s="95"/>
      <c r="H158" s="16">
        <v>11256.59</v>
      </c>
      <c r="I158" s="16"/>
      <c r="J158" s="16">
        <v>13463.71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16"/>
      <c r="U158" s="16"/>
      <c r="V158" s="16"/>
      <c r="W158" s="95"/>
      <c r="X158" s="95"/>
      <c r="Y158" s="95"/>
      <c r="Z158" s="95"/>
      <c r="AA158" s="95"/>
      <c r="AB158" s="95"/>
      <c r="AC158" s="95"/>
      <c r="AD158" s="95"/>
    </row>
    <row r="159" spans="1:95" s="103" customFormat="1" ht="13.5" thickBot="1" x14ac:dyDescent="0.25">
      <c r="A159" s="573"/>
      <c r="B159" s="436" t="s">
        <v>18</v>
      </c>
      <c r="C159" s="104">
        <v>16834.73</v>
      </c>
      <c r="D159" s="104"/>
      <c r="E159" s="104">
        <v>16742.28</v>
      </c>
      <c r="F159" s="104">
        <v>17697.830000000002</v>
      </c>
      <c r="G159" s="104"/>
      <c r="H159" s="248">
        <v>18160.11</v>
      </c>
      <c r="I159" s="248"/>
      <c r="J159" s="248">
        <v>17707.04</v>
      </c>
      <c r="K159" s="104"/>
      <c r="L159" s="104"/>
      <c r="M159" s="104"/>
      <c r="N159" s="104"/>
      <c r="O159" s="104"/>
      <c r="P159" s="104"/>
      <c r="Q159" s="104"/>
      <c r="R159" s="104"/>
      <c r="S159" s="104"/>
      <c r="T159" s="248"/>
      <c r="U159" s="248"/>
      <c r="V159" s="248"/>
      <c r="W159" s="104"/>
      <c r="X159" s="104"/>
      <c r="Y159" s="104"/>
      <c r="Z159" s="104"/>
      <c r="AA159" s="104"/>
      <c r="AB159" s="104"/>
      <c r="AC159" s="104"/>
      <c r="AD159" s="104"/>
    </row>
    <row r="160" spans="1:95" s="28" customFormat="1" x14ac:dyDescent="0.2">
      <c r="A160" s="573"/>
      <c r="B160" s="437" t="s">
        <v>19</v>
      </c>
      <c r="C160" s="96">
        <v>3219697.44</v>
      </c>
      <c r="D160" s="96"/>
      <c r="E160" s="96">
        <v>2190642.2799999998</v>
      </c>
      <c r="F160" s="96">
        <v>2457720.2400000002</v>
      </c>
      <c r="G160" s="96"/>
      <c r="H160" s="96">
        <v>2088202.68</v>
      </c>
      <c r="I160" s="96"/>
      <c r="J160" s="96">
        <v>1808785.92</v>
      </c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</row>
    <row r="161" spans="1:95" s="29" customFormat="1" x14ac:dyDescent="0.2">
      <c r="A161" s="573"/>
      <c r="B161" s="438" t="s">
        <v>20</v>
      </c>
      <c r="C161" s="92">
        <v>1606823.52</v>
      </c>
      <c r="D161" s="92"/>
      <c r="E161" s="92">
        <v>1501128.24</v>
      </c>
      <c r="F161" s="92">
        <v>1587404.16</v>
      </c>
      <c r="G161" s="92"/>
      <c r="H161" s="92">
        <v>1499770.56</v>
      </c>
      <c r="I161" s="92"/>
      <c r="J161" s="92">
        <v>579769.43999999994</v>
      </c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</row>
    <row r="162" spans="1:95" s="29" customFormat="1" x14ac:dyDescent="0.2">
      <c r="A162" s="573"/>
      <c r="B162" s="439" t="s">
        <v>21</v>
      </c>
      <c r="C162" s="86">
        <v>637085.16</v>
      </c>
      <c r="D162" s="86"/>
      <c r="E162" s="86">
        <v>607848</v>
      </c>
      <c r="F162" s="86">
        <v>647824.31999999995</v>
      </c>
      <c r="G162" s="86"/>
      <c r="H162" s="86">
        <v>471552.36</v>
      </c>
      <c r="I162" s="86"/>
      <c r="J162" s="86">
        <v>1496860.49</v>
      </c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</row>
    <row r="163" spans="1:95" s="189" customFormat="1" ht="13.5" thickBot="1" x14ac:dyDescent="0.25">
      <c r="A163" s="573"/>
      <c r="B163" s="440" t="s">
        <v>28</v>
      </c>
      <c r="C163" s="187">
        <v>637085.16</v>
      </c>
      <c r="D163" s="187"/>
      <c r="E163" s="187"/>
      <c r="F163" s="187"/>
      <c r="G163" s="187"/>
      <c r="H163" s="187">
        <v>1036675.53</v>
      </c>
      <c r="I163" s="187"/>
      <c r="J163" s="187">
        <v>145084</v>
      </c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  <c r="AA163" s="187"/>
      <c r="AB163" s="187"/>
      <c r="AC163" s="187"/>
      <c r="AD163" s="187"/>
      <c r="AE163" s="330"/>
      <c r="AF163" s="330"/>
      <c r="AG163" s="330"/>
      <c r="AH163" s="330"/>
      <c r="AI163" s="330"/>
      <c r="AJ163" s="330"/>
      <c r="AK163" s="330"/>
      <c r="AL163" s="330"/>
      <c r="AM163" s="330"/>
      <c r="AN163" s="330"/>
      <c r="AO163" s="330"/>
      <c r="AP163" s="330"/>
      <c r="AQ163" s="330"/>
      <c r="AR163" s="330"/>
      <c r="AS163" s="330"/>
      <c r="AT163" s="330"/>
      <c r="AU163" s="330"/>
      <c r="AV163" s="330"/>
      <c r="AW163" s="330"/>
      <c r="AX163" s="330"/>
      <c r="AY163" s="330"/>
      <c r="AZ163" s="330"/>
      <c r="BA163" s="330"/>
      <c r="BB163" s="330"/>
      <c r="BC163" s="330"/>
      <c r="BD163" s="330"/>
      <c r="BE163" s="330"/>
      <c r="BF163" s="330"/>
      <c r="BG163" s="330"/>
      <c r="BH163" s="330"/>
      <c r="BI163" s="330"/>
      <c r="BJ163" s="330"/>
      <c r="BK163" s="330"/>
      <c r="BL163" s="330"/>
      <c r="BM163" s="330"/>
      <c r="BN163" s="330"/>
      <c r="BO163" s="489"/>
      <c r="BP163" s="489"/>
      <c r="BQ163" s="489"/>
      <c r="BR163" s="489"/>
      <c r="BS163" s="489"/>
      <c r="BT163" s="489"/>
      <c r="BU163" s="489"/>
      <c r="BV163" s="489"/>
      <c r="BW163" s="489"/>
      <c r="BX163" s="489"/>
      <c r="BY163" s="489"/>
      <c r="BZ163" s="489"/>
      <c r="CA163" s="489"/>
      <c r="CB163" s="489"/>
      <c r="CC163" s="489"/>
      <c r="CD163" s="489"/>
      <c r="CE163" s="489"/>
      <c r="CF163" s="489"/>
      <c r="CG163" s="489"/>
      <c r="CH163" s="489"/>
      <c r="CI163" s="489"/>
      <c r="CJ163" s="489"/>
      <c r="CK163" s="489"/>
      <c r="CL163" s="489"/>
      <c r="CM163" s="489"/>
      <c r="CN163" s="489"/>
      <c r="CO163" s="489"/>
      <c r="CP163" s="489"/>
      <c r="CQ163" s="489"/>
    </row>
    <row r="164" spans="1:95" s="8" customFormat="1" x14ac:dyDescent="0.2">
      <c r="A164" s="573"/>
      <c r="B164" s="441" t="s">
        <v>22</v>
      </c>
      <c r="C164" s="84">
        <v>72</v>
      </c>
      <c r="D164" s="84"/>
      <c r="E164" s="84">
        <v>78</v>
      </c>
      <c r="F164" s="84">
        <v>61</v>
      </c>
      <c r="G164" s="84"/>
      <c r="H164" s="494">
        <v>76</v>
      </c>
      <c r="I164" s="494"/>
      <c r="J164" s="494">
        <v>73</v>
      </c>
      <c r="K164" s="84"/>
      <c r="L164" s="84"/>
      <c r="M164" s="84"/>
      <c r="N164" s="84"/>
      <c r="O164" s="84"/>
      <c r="P164" s="84"/>
      <c r="Q164" s="84"/>
      <c r="R164" s="84"/>
      <c r="S164" s="84"/>
      <c r="T164" s="494"/>
      <c r="U164" s="494"/>
      <c r="V164" s="494"/>
      <c r="W164" s="84"/>
      <c r="X164" s="84"/>
      <c r="Y164" s="84"/>
      <c r="Z164" s="84"/>
      <c r="AA164" s="84"/>
      <c r="AB164" s="84"/>
      <c r="AC164" s="84"/>
      <c r="AD164" s="84"/>
      <c r="AE164" s="396"/>
      <c r="AF164" s="396"/>
      <c r="AG164" s="396"/>
      <c r="AH164" s="396"/>
      <c r="AI164" s="396"/>
      <c r="AJ164" s="396"/>
      <c r="AK164" s="396"/>
      <c r="AL164" s="396"/>
      <c r="AM164" s="396"/>
      <c r="AN164" s="396"/>
      <c r="AO164" s="396"/>
      <c r="AP164" s="396"/>
      <c r="AQ164" s="396"/>
      <c r="AR164" s="396"/>
      <c r="AS164" s="396"/>
      <c r="AT164" s="396"/>
      <c r="AU164" s="396"/>
      <c r="AV164" s="396"/>
      <c r="AW164" s="396"/>
      <c r="AX164" s="396"/>
      <c r="AY164" s="396"/>
      <c r="AZ164" s="396"/>
      <c r="BA164" s="396"/>
      <c r="BB164" s="396"/>
      <c r="BC164" s="396"/>
      <c r="BD164" s="396"/>
      <c r="BE164" s="396"/>
      <c r="BF164" s="396"/>
      <c r="BG164" s="396"/>
      <c r="BH164" s="396"/>
      <c r="BI164" s="396"/>
      <c r="BJ164" s="396"/>
      <c r="BK164" s="396"/>
      <c r="BL164" s="396"/>
      <c r="BM164" s="396"/>
      <c r="BN164" s="396"/>
      <c r="BO164" s="396"/>
      <c r="BP164" s="396"/>
      <c r="BQ164" s="396"/>
      <c r="BR164" s="396"/>
      <c r="BS164" s="396"/>
      <c r="BT164" s="396"/>
      <c r="BU164" s="396"/>
      <c r="BV164" s="396"/>
      <c r="BW164" s="396"/>
      <c r="BX164" s="396"/>
      <c r="BY164" s="396"/>
      <c r="BZ164" s="396"/>
      <c r="CA164" s="396"/>
      <c r="CB164" s="396"/>
      <c r="CC164" s="396"/>
      <c r="CD164" s="396"/>
      <c r="CE164" s="396"/>
      <c r="CF164" s="396"/>
      <c r="CG164" s="396"/>
      <c r="CH164" s="396"/>
      <c r="CI164" s="396"/>
      <c r="CJ164" s="396"/>
      <c r="CK164" s="396"/>
      <c r="CL164" s="396"/>
      <c r="CM164" s="396"/>
      <c r="CN164" s="396"/>
      <c r="CO164" s="396"/>
      <c r="CP164" s="396"/>
      <c r="CQ164" s="396"/>
    </row>
    <row r="165" spans="1:95" s="5" customFormat="1" x14ac:dyDescent="0.2">
      <c r="A165" s="573"/>
      <c r="B165" s="442" t="s">
        <v>73</v>
      </c>
      <c r="C165" s="30">
        <v>31</v>
      </c>
      <c r="D165" s="30"/>
      <c r="E165" s="174">
        <v>31</v>
      </c>
      <c r="F165" s="174">
        <v>30</v>
      </c>
      <c r="G165" s="174"/>
      <c r="H165" s="380">
        <v>30</v>
      </c>
      <c r="I165" s="380"/>
      <c r="J165" s="380">
        <v>31</v>
      </c>
      <c r="K165" s="174"/>
      <c r="L165" s="174"/>
      <c r="M165" s="174"/>
      <c r="N165" s="174"/>
      <c r="O165" s="174"/>
      <c r="P165" s="174"/>
      <c r="Q165" s="174"/>
      <c r="R165" s="174"/>
      <c r="S165" s="174"/>
      <c r="T165" s="380"/>
      <c r="U165" s="380"/>
      <c r="V165" s="380"/>
      <c r="W165" s="174"/>
      <c r="X165" s="174"/>
      <c r="Y165" s="174"/>
      <c r="Z165" s="174"/>
      <c r="AA165" s="174"/>
      <c r="AB165" s="174"/>
      <c r="AC165" s="174"/>
      <c r="AD165" s="174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</row>
    <row r="166" spans="1:95" s="173" customFormat="1" ht="4.5" customHeight="1" x14ac:dyDescent="0.2">
      <c r="A166" s="573"/>
      <c r="B166" s="443"/>
      <c r="C166" s="172"/>
      <c r="D166" s="172"/>
      <c r="E166" s="172"/>
      <c r="F166" s="172"/>
      <c r="G166" s="172"/>
      <c r="K166" s="172"/>
      <c r="L166" s="172"/>
      <c r="M166" s="172"/>
      <c r="N166" s="172"/>
      <c r="O166" s="172"/>
      <c r="P166" s="172"/>
      <c r="Q166" s="172"/>
      <c r="R166" s="172"/>
      <c r="S166" s="172"/>
      <c r="W166" s="172"/>
      <c r="X166" s="172"/>
      <c r="Y166" s="172"/>
      <c r="Z166" s="172"/>
      <c r="AA166" s="172"/>
      <c r="AB166" s="172"/>
      <c r="AC166" s="172"/>
      <c r="AD166" s="172"/>
      <c r="AE166" s="397"/>
      <c r="AF166" s="397"/>
      <c r="AG166" s="397"/>
      <c r="AH166" s="397"/>
      <c r="AI166" s="397"/>
      <c r="AJ166" s="397"/>
      <c r="AK166" s="397"/>
      <c r="AL166" s="397"/>
      <c r="AM166" s="397"/>
      <c r="AN166" s="397"/>
      <c r="AO166" s="397"/>
      <c r="AP166" s="397"/>
      <c r="AQ166" s="397"/>
      <c r="AR166" s="397"/>
      <c r="AS166" s="397"/>
      <c r="AT166" s="397"/>
      <c r="AU166" s="397"/>
      <c r="AV166" s="397"/>
      <c r="AW166" s="397"/>
      <c r="AX166" s="397"/>
      <c r="AY166" s="397"/>
      <c r="AZ166" s="397"/>
      <c r="BA166" s="397"/>
      <c r="BB166" s="397"/>
      <c r="BC166" s="397"/>
      <c r="BD166" s="397"/>
      <c r="BE166" s="397"/>
      <c r="BF166" s="397"/>
      <c r="BG166" s="397"/>
      <c r="BH166" s="397"/>
      <c r="BI166" s="397"/>
      <c r="BJ166" s="397"/>
      <c r="BK166" s="397"/>
      <c r="BL166" s="397"/>
      <c r="BM166" s="397"/>
      <c r="BN166" s="397"/>
      <c r="BO166" s="397"/>
      <c r="BP166" s="397"/>
      <c r="BQ166" s="397"/>
      <c r="BR166" s="397"/>
      <c r="BS166" s="397"/>
      <c r="BT166" s="397"/>
      <c r="BU166" s="397"/>
      <c r="BV166" s="397"/>
      <c r="BW166" s="397"/>
      <c r="BX166" s="397"/>
      <c r="BY166" s="397"/>
      <c r="BZ166" s="397"/>
      <c r="CA166" s="397"/>
      <c r="CB166" s="397"/>
      <c r="CC166" s="397"/>
      <c r="CD166" s="397"/>
      <c r="CE166" s="397"/>
      <c r="CF166" s="397"/>
      <c r="CG166" s="397"/>
      <c r="CH166" s="397"/>
      <c r="CI166" s="397"/>
      <c r="CJ166" s="397"/>
      <c r="CK166" s="397"/>
      <c r="CL166" s="397"/>
      <c r="CM166" s="397"/>
      <c r="CN166" s="397"/>
      <c r="CO166" s="397"/>
      <c r="CP166" s="397"/>
      <c r="CQ166" s="397"/>
    </row>
    <row r="167" spans="1:95" s="177" customFormat="1" x14ac:dyDescent="0.2">
      <c r="A167" s="573"/>
      <c r="B167" s="444" t="s">
        <v>74</v>
      </c>
      <c r="C167" s="176">
        <v>42.37</v>
      </c>
      <c r="D167" s="176">
        <v>42.37</v>
      </c>
      <c r="E167" s="176">
        <v>42.37</v>
      </c>
      <c r="F167" s="176">
        <f>F223</f>
        <v>52.33</v>
      </c>
      <c r="G167" s="176"/>
      <c r="H167" s="176">
        <v>52.33</v>
      </c>
      <c r="I167" s="176"/>
      <c r="J167" s="176">
        <f>J223</f>
        <v>52.33</v>
      </c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398"/>
      <c r="AF167" s="398"/>
      <c r="AG167" s="398"/>
      <c r="AH167" s="398"/>
      <c r="AI167" s="398"/>
      <c r="AJ167" s="398"/>
      <c r="AK167" s="398"/>
      <c r="AL167" s="398"/>
      <c r="AM167" s="398"/>
      <c r="AN167" s="398"/>
      <c r="AO167" s="398"/>
      <c r="AP167" s="398"/>
      <c r="AQ167" s="398"/>
      <c r="AR167" s="398"/>
      <c r="AS167" s="398"/>
      <c r="AT167" s="398"/>
      <c r="AU167" s="398"/>
      <c r="AV167" s="398"/>
      <c r="AW167" s="398"/>
      <c r="AX167" s="398"/>
      <c r="AY167" s="398"/>
      <c r="AZ167" s="398"/>
      <c r="BA167" s="398"/>
      <c r="BB167" s="398"/>
      <c r="BC167" s="398"/>
      <c r="BD167" s="398"/>
      <c r="BE167" s="398"/>
      <c r="BF167" s="398"/>
      <c r="BG167" s="398"/>
      <c r="BH167" s="398"/>
      <c r="BI167" s="398"/>
      <c r="BJ167" s="398"/>
      <c r="BK167" s="398"/>
      <c r="BL167" s="398"/>
      <c r="BM167" s="398"/>
      <c r="BN167" s="398"/>
      <c r="BO167" s="398"/>
      <c r="BP167" s="398"/>
      <c r="BQ167" s="398"/>
      <c r="BR167" s="398"/>
      <c r="BS167" s="398"/>
      <c r="BT167" s="398"/>
      <c r="BU167" s="398"/>
      <c r="BV167" s="398"/>
      <c r="BW167" s="398"/>
      <c r="BX167" s="398"/>
      <c r="BY167" s="398"/>
      <c r="BZ167" s="398"/>
      <c r="CA167" s="398"/>
      <c r="CB167" s="398"/>
      <c r="CC167" s="398"/>
      <c r="CD167" s="398"/>
      <c r="CE167" s="398"/>
      <c r="CF167" s="398"/>
      <c r="CG167" s="398"/>
      <c r="CH167" s="398"/>
      <c r="CI167" s="398"/>
      <c r="CJ167" s="398"/>
      <c r="CK167" s="398"/>
      <c r="CL167" s="398"/>
      <c r="CM167" s="398"/>
      <c r="CN167" s="398"/>
      <c r="CO167" s="398"/>
      <c r="CP167" s="398"/>
      <c r="CQ167" s="398"/>
    </row>
    <row r="168" spans="1:95" s="185" customFormat="1" x14ac:dyDescent="0.2">
      <c r="A168" s="573"/>
      <c r="B168" s="445" t="s">
        <v>75</v>
      </c>
      <c r="C168" s="4">
        <f t="shared" ref="C168:I168" si="28">C165*C167</f>
        <v>1313.47</v>
      </c>
      <c r="D168" s="4">
        <f t="shared" si="28"/>
        <v>0</v>
      </c>
      <c r="E168" s="4">
        <f t="shared" si="28"/>
        <v>1313.47</v>
      </c>
      <c r="F168" s="4">
        <f t="shared" si="28"/>
        <v>1569.8999999999999</v>
      </c>
      <c r="G168" s="4">
        <f t="shared" si="28"/>
        <v>0</v>
      </c>
      <c r="H168" s="4">
        <f t="shared" si="28"/>
        <v>1569.8999999999999</v>
      </c>
      <c r="I168" s="4">
        <f t="shared" si="28"/>
        <v>0</v>
      </c>
      <c r="J168" s="4">
        <f t="shared" ref="J168" si="29">J165*J167</f>
        <v>1622.23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</row>
    <row r="169" spans="1:95" s="31" customFormat="1" x14ac:dyDescent="0.2">
      <c r="A169" s="573"/>
      <c r="B169" s="446" t="s">
        <v>24</v>
      </c>
      <c r="C169" s="182">
        <v>2.71</v>
      </c>
      <c r="D169" s="182">
        <v>2.71</v>
      </c>
      <c r="E169" s="182">
        <v>2.71</v>
      </c>
      <c r="F169" s="182">
        <f>F225</f>
        <v>3.35</v>
      </c>
      <c r="G169" s="182"/>
      <c r="H169" s="182">
        <v>3.35</v>
      </c>
      <c r="I169" s="182"/>
      <c r="J169" s="182">
        <f>J225</f>
        <v>3.35</v>
      </c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</row>
    <row r="170" spans="1:95" s="180" customFormat="1" x14ac:dyDescent="0.2">
      <c r="A170" s="573"/>
      <c r="B170" s="447" t="s">
        <v>25</v>
      </c>
      <c r="C170" s="179">
        <f t="shared" ref="C170:I170" si="30">C169*C151</f>
        <v>58550.444300000003</v>
      </c>
      <c r="D170" s="179">
        <f t="shared" si="30"/>
        <v>58550.444300000003</v>
      </c>
      <c r="E170" s="179">
        <f t="shared" si="30"/>
        <v>58550.444300000003</v>
      </c>
      <c r="F170" s="179">
        <f t="shared" si="30"/>
        <v>72377.855500000005</v>
      </c>
      <c r="G170" s="179">
        <f t="shared" si="30"/>
        <v>0</v>
      </c>
      <c r="H170" s="179">
        <f t="shared" si="30"/>
        <v>72377.855500000005</v>
      </c>
      <c r="I170" s="179">
        <f t="shared" si="30"/>
        <v>0</v>
      </c>
      <c r="J170" s="179">
        <f t="shared" ref="J170" si="31">J169*J151</f>
        <v>65954.8</v>
      </c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</row>
    <row r="171" spans="1:95" s="31" customFormat="1" x14ac:dyDescent="0.2">
      <c r="A171" s="573"/>
      <c r="B171" s="448" t="s">
        <v>7</v>
      </c>
      <c r="C171" s="3">
        <v>5.44</v>
      </c>
      <c r="D171" s="3">
        <v>5.44</v>
      </c>
      <c r="E171" s="3">
        <v>5.44</v>
      </c>
      <c r="F171" s="3">
        <f>F227</f>
        <v>6.72</v>
      </c>
      <c r="G171" s="3"/>
      <c r="H171" s="3">
        <v>6.72</v>
      </c>
      <c r="I171" s="3"/>
      <c r="J171" s="3">
        <f>J227</f>
        <v>6.72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95" s="180" customFormat="1" x14ac:dyDescent="0.2">
      <c r="A172" s="573"/>
      <c r="B172" s="447" t="s">
        <v>10</v>
      </c>
      <c r="C172" s="179">
        <f t="shared" ref="C172:I172" si="32">C171*C151</f>
        <v>117532.99520000002</v>
      </c>
      <c r="D172" s="179">
        <f t="shared" si="32"/>
        <v>117532.99520000002</v>
      </c>
      <c r="E172" s="179">
        <f t="shared" si="32"/>
        <v>117532.99520000002</v>
      </c>
      <c r="F172" s="179">
        <f t="shared" si="32"/>
        <v>145187.81760000001</v>
      </c>
      <c r="G172" s="179">
        <f t="shared" si="32"/>
        <v>0</v>
      </c>
      <c r="H172" s="179">
        <f t="shared" si="32"/>
        <v>145187.81760000001</v>
      </c>
      <c r="I172" s="179">
        <f t="shared" si="32"/>
        <v>0</v>
      </c>
      <c r="J172" s="179">
        <f t="shared" ref="J172" si="33">J171*J151</f>
        <v>132303.35999999999</v>
      </c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</row>
    <row r="173" spans="1:95" s="31" customFormat="1" x14ac:dyDescent="0.2">
      <c r="A173" s="573"/>
      <c r="B173" s="448" t="s">
        <v>8</v>
      </c>
      <c r="C173" s="3">
        <v>10.31</v>
      </c>
      <c r="D173" s="3">
        <v>10.31</v>
      </c>
      <c r="E173" s="3">
        <v>10.31</v>
      </c>
      <c r="F173" s="3">
        <f>F229</f>
        <v>12.73</v>
      </c>
      <c r="G173" s="3"/>
      <c r="H173" s="3">
        <v>12.73</v>
      </c>
      <c r="I173" s="3"/>
      <c r="J173" s="3">
        <f>J229</f>
        <v>12.73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95" s="180" customFormat="1" x14ac:dyDescent="0.2">
      <c r="A174" s="573"/>
      <c r="B174" s="447" t="s">
        <v>2</v>
      </c>
      <c r="C174" s="179">
        <f t="shared" ref="C174:I174" si="34">C173*MAX(C157:C158)</f>
        <v>157155.02069999999</v>
      </c>
      <c r="D174" s="179">
        <f t="shared" si="34"/>
        <v>0</v>
      </c>
      <c r="E174" s="179">
        <f t="shared" si="34"/>
        <v>154363.5882</v>
      </c>
      <c r="F174" s="179">
        <f t="shared" si="34"/>
        <v>199953.929</v>
      </c>
      <c r="G174" s="179">
        <f t="shared" si="34"/>
        <v>0</v>
      </c>
      <c r="H174" s="179">
        <f t="shared" si="34"/>
        <v>194135.6825</v>
      </c>
      <c r="I174" s="179">
        <f t="shared" si="34"/>
        <v>0</v>
      </c>
      <c r="J174" s="179">
        <f>J173*MAX(J157:J158)</f>
        <v>193012.00539999999</v>
      </c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</row>
    <row r="175" spans="1:95" s="1" customFormat="1" x14ac:dyDescent="0.2">
      <c r="A175" s="573"/>
      <c r="B175" s="537" t="s">
        <v>163</v>
      </c>
      <c r="C175" s="525"/>
      <c r="H175" s="1">
        <v>0</v>
      </c>
    </row>
    <row r="176" spans="1:95" s="1" customFormat="1" x14ac:dyDescent="0.2">
      <c r="A176" s="573"/>
      <c r="B176" s="537" t="s">
        <v>164</v>
      </c>
      <c r="C176" s="525"/>
      <c r="H176" s="1">
        <v>0</v>
      </c>
    </row>
    <row r="177" spans="1:95" s="1" customFormat="1" x14ac:dyDescent="0.2">
      <c r="A177" s="573"/>
      <c r="B177" s="537" t="s">
        <v>166</v>
      </c>
      <c r="C177" s="525"/>
      <c r="H177" s="1">
        <v>0</v>
      </c>
      <c r="J177" s="1">
        <v>10.07</v>
      </c>
    </row>
    <row r="178" spans="1:95" s="211" customFormat="1" ht="13.5" thickBot="1" x14ac:dyDescent="0.25">
      <c r="A178" s="573"/>
      <c r="B178" s="538" t="s">
        <v>165</v>
      </c>
      <c r="C178" s="526"/>
      <c r="D178" s="210"/>
      <c r="E178" s="210"/>
      <c r="F178" s="210"/>
      <c r="G178" s="210"/>
      <c r="H178" s="210"/>
      <c r="I178" s="210"/>
      <c r="J178" s="210">
        <f>J175*J176*J177</f>
        <v>0</v>
      </c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  <c r="AA178" s="210"/>
      <c r="AB178" s="210"/>
      <c r="AC178" s="210"/>
      <c r="AD178" s="210"/>
    </row>
    <row r="179" spans="1:95" s="31" customFormat="1" x14ac:dyDescent="0.2">
      <c r="A179" s="573"/>
      <c r="B179" s="446" t="s">
        <v>29</v>
      </c>
      <c r="C179" s="115">
        <v>0.13789999999999999</v>
      </c>
      <c r="D179" s="115">
        <v>0.13789999999999999</v>
      </c>
      <c r="E179" s="115">
        <v>0.13789999999999999</v>
      </c>
      <c r="F179" s="115">
        <f>F235</f>
        <v>0.17030000000000001</v>
      </c>
      <c r="G179" s="115"/>
      <c r="H179" s="66"/>
      <c r="I179" s="66"/>
      <c r="J179" s="66"/>
      <c r="K179" s="115"/>
      <c r="L179" s="115"/>
      <c r="M179" s="115"/>
      <c r="N179" s="115"/>
      <c r="O179" s="115"/>
      <c r="P179" s="115"/>
      <c r="Q179" s="115"/>
      <c r="R179" s="115"/>
      <c r="S179" s="115"/>
      <c r="T179" s="66"/>
      <c r="U179" s="66"/>
      <c r="V179" s="66"/>
      <c r="W179" s="115"/>
      <c r="X179" s="115"/>
      <c r="Y179" s="115"/>
      <c r="Z179" s="115"/>
      <c r="AA179" s="115"/>
      <c r="AB179" s="115"/>
      <c r="AC179" s="115"/>
      <c r="AD179" s="115"/>
    </row>
    <row r="180" spans="1:95" s="34" customFormat="1" x14ac:dyDescent="0.2">
      <c r="A180" s="573"/>
      <c r="B180" s="449" t="s">
        <v>60</v>
      </c>
      <c r="C180" s="14">
        <f>C179*C152</f>
        <v>358557.21543599997</v>
      </c>
      <c r="D180" s="14">
        <f>D179*D152</f>
        <v>0</v>
      </c>
      <c r="E180" s="14">
        <f>E179*E152</f>
        <v>399776.76101999998</v>
      </c>
      <c r="F180" s="14">
        <f>F179*F152</f>
        <v>460670.92780800001</v>
      </c>
      <c r="G180" s="14">
        <f>G179*G152</f>
        <v>0</v>
      </c>
      <c r="H180" s="119"/>
      <c r="I180" s="119"/>
      <c r="J180" s="119"/>
      <c r="K180" s="14"/>
      <c r="L180" s="14"/>
      <c r="M180" s="14"/>
      <c r="N180" s="14"/>
      <c r="O180" s="14"/>
      <c r="P180" s="14"/>
      <c r="Q180" s="14"/>
      <c r="R180" s="14"/>
      <c r="S180" s="14"/>
      <c r="T180" s="119"/>
      <c r="U180" s="119"/>
      <c r="V180" s="119"/>
      <c r="W180" s="14"/>
      <c r="X180" s="14"/>
      <c r="Y180" s="14"/>
      <c r="Z180" s="14"/>
      <c r="AA180" s="14"/>
      <c r="AB180" s="14"/>
      <c r="AC180" s="14"/>
      <c r="AD180" s="14"/>
    </row>
    <row r="181" spans="1:95" s="31" customFormat="1" x14ac:dyDescent="0.2">
      <c r="A181" s="573"/>
      <c r="B181" s="448" t="s">
        <v>30</v>
      </c>
      <c r="C181" s="117"/>
      <c r="D181" s="117"/>
      <c r="E181" s="117"/>
      <c r="F181" s="117"/>
      <c r="G181" s="117"/>
      <c r="H181" s="115">
        <v>0.19769999999999999</v>
      </c>
      <c r="I181" s="115"/>
      <c r="J181" s="115">
        <v>0.19769999999999999</v>
      </c>
      <c r="K181" s="117"/>
      <c r="L181" s="117"/>
      <c r="M181" s="117"/>
      <c r="N181" s="117"/>
      <c r="O181" s="117"/>
      <c r="P181" s="117"/>
      <c r="Q181" s="117"/>
      <c r="R181" s="117"/>
      <c r="S181" s="117"/>
      <c r="T181" s="115"/>
      <c r="U181" s="115"/>
      <c r="V181" s="115"/>
      <c r="W181" s="117"/>
      <c r="X181" s="117"/>
      <c r="Y181" s="117"/>
      <c r="Z181" s="117"/>
      <c r="AA181" s="117"/>
      <c r="AB181" s="117"/>
      <c r="AC181" s="117"/>
      <c r="AD181" s="117"/>
    </row>
    <row r="182" spans="1:95" s="35" customFormat="1" x14ac:dyDescent="0.2">
      <c r="A182" s="573"/>
      <c r="B182" s="450" t="s">
        <v>61</v>
      </c>
      <c r="C182" s="118"/>
      <c r="D182" s="118"/>
      <c r="E182" s="118"/>
      <c r="F182" s="118"/>
      <c r="G182" s="118"/>
      <c r="H182" s="33">
        <f>H181*H152</f>
        <v>562011.28750799992</v>
      </c>
      <c r="I182" s="33">
        <f>I181*I152</f>
        <v>0</v>
      </c>
      <c r="J182" s="33">
        <f>J181*J152</f>
        <v>596694.37579199998</v>
      </c>
      <c r="K182" s="118"/>
      <c r="L182" s="118"/>
      <c r="M182" s="118"/>
      <c r="N182" s="118"/>
      <c r="O182" s="118"/>
      <c r="P182" s="118"/>
      <c r="Q182" s="118"/>
      <c r="R182" s="118"/>
      <c r="S182" s="118"/>
      <c r="T182" s="33"/>
      <c r="U182" s="33"/>
      <c r="V182" s="33"/>
      <c r="W182" s="118"/>
      <c r="X182" s="118"/>
      <c r="Y182" s="118"/>
      <c r="Z182" s="118"/>
      <c r="AA182" s="118"/>
      <c r="AB182" s="118"/>
      <c r="AC182" s="118"/>
      <c r="AD182" s="118"/>
    </row>
    <row r="183" spans="1:95" s="31" customFormat="1" x14ac:dyDescent="0.2">
      <c r="A183" s="573"/>
      <c r="B183" s="448" t="s">
        <v>31</v>
      </c>
      <c r="C183" s="115">
        <v>0.32190000000000002</v>
      </c>
      <c r="D183" s="115">
        <v>0.32190000000000002</v>
      </c>
      <c r="E183" s="115">
        <v>0.32190000000000002</v>
      </c>
      <c r="F183" s="115">
        <f>F239</f>
        <v>0.39750000000000002</v>
      </c>
      <c r="G183" s="115"/>
      <c r="H183" s="120"/>
      <c r="I183" s="120"/>
      <c r="J183" s="120"/>
      <c r="K183" s="115"/>
      <c r="L183" s="115"/>
      <c r="M183" s="115"/>
      <c r="N183" s="115"/>
      <c r="O183" s="115"/>
      <c r="P183" s="115"/>
      <c r="Q183" s="115"/>
      <c r="R183" s="115"/>
      <c r="S183" s="115"/>
      <c r="T183" s="120"/>
      <c r="U183" s="120"/>
      <c r="V183" s="120"/>
      <c r="W183" s="115"/>
      <c r="X183" s="115"/>
      <c r="Y183" s="115"/>
      <c r="Z183" s="115"/>
      <c r="AA183" s="115"/>
      <c r="AB183" s="115"/>
      <c r="AC183" s="115"/>
      <c r="AD183" s="115"/>
    </row>
    <row r="184" spans="1:95" s="34" customFormat="1" x14ac:dyDescent="0.2">
      <c r="A184" s="573"/>
      <c r="B184" s="449" t="s">
        <v>62</v>
      </c>
      <c r="C184" s="14">
        <f>C183*C154</f>
        <v>258751.35763200003</v>
      </c>
      <c r="D184" s="14">
        <f>D183*D154</f>
        <v>0</v>
      </c>
      <c r="E184" s="14">
        <f>E183*E154</f>
        <v>281470.99525199999</v>
      </c>
      <c r="F184" s="14">
        <f>F183*F154</f>
        <v>310359.52530000004</v>
      </c>
      <c r="G184" s="14">
        <f>G183*G154</f>
        <v>0</v>
      </c>
      <c r="H184" s="119"/>
      <c r="I184" s="119"/>
      <c r="J184" s="119"/>
      <c r="K184" s="14"/>
      <c r="L184" s="14"/>
      <c r="M184" s="14"/>
      <c r="N184" s="14"/>
      <c r="O184" s="14"/>
      <c r="P184" s="14"/>
      <c r="Q184" s="14"/>
      <c r="R184" s="14"/>
      <c r="S184" s="14"/>
      <c r="T184" s="119"/>
      <c r="U184" s="119"/>
      <c r="V184" s="119"/>
      <c r="W184" s="14"/>
      <c r="X184" s="14"/>
      <c r="Y184" s="14"/>
      <c r="Z184" s="14"/>
      <c r="AA184" s="14"/>
      <c r="AB184" s="14"/>
      <c r="AC184" s="14"/>
      <c r="AD184" s="14"/>
    </row>
    <row r="185" spans="1:95" s="31" customFormat="1" x14ac:dyDescent="0.2">
      <c r="A185" s="573"/>
      <c r="B185" s="448" t="s">
        <v>32</v>
      </c>
      <c r="C185" s="117"/>
      <c r="D185" s="117"/>
      <c r="E185" s="117"/>
      <c r="F185" s="117"/>
      <c r="G185" s="117"/>
      <c r="H185" s="1">
        <v>1.4238</v>
      </c>
      <c r="I185" s="1"/>
      <c r="J185" s="1">
        <v>1.4238</v>
      </c>
      <c r="K185" s="117"/>
      <c r="L185" s="117"/>
      <c r="M185" s="117"/>
      <c r="N185" s="117"/>
      <c r="O185" s="117"/>
      <c r="P185" s="117"/>
      <c r="Q185" s="117"/>
      <c r="R185" s="117"/>
      <c r="S185" s="117"/>
      <c r="T185" s="1"/>
      <c r="U185" s="1"/>
      <c r="V185" s="1"/>
      <c r="W185" s="117"/>
      <c r="X185" s="117"/>
      <c r="Y185" s="117"/>
      <c r="Z185" s="117"/>
      <c r="AA185" s="117"/>
      <c r="AB185" s="117"/>
      <c r="AC185" s="117"/>
      <c r="AD185" s="117"/>
    </row>
    <row r="186" spans="1:95" s="35" customFormat="1" x14ac:dyDescent="0.2">
      <c r="A186" s="573"/>
      <c r="B186" s="450" t="s">
        <v>63</v>
      </c>
      <c r="C186" s="118"/>
      <c r="D186" s="118"/>
      <c r="E186" s="118"/>
      <c r="F186" s="118"/>
      <c r="G186" s="118"/>
      <c r="H186" s="116">
        <f>H185*H154</f>
        <v>1234215.220896</v>
      </c>
      <c r="I186" s="116">
        <f>I185*I154</f>
        <v>0</v>
      </c>
      <c r="J186" s="116">
        <f>J185*J154</f>
        <v>1211769.0138960001</v>
      </c>
      <c r="K186" s="118"/>
      <c r="L186" s="118"/>
      <c r="M186" s="118"/>
      <c r="N186" s="118"/>
      <c r="O186" s="118"/>
      <c r="P186" s="118"/>
      <c r="Q186" s="118"/>
      <c r="R186" s="118"/>
      <c r="S186" s="118"/>
      <c r="T186" s="116"/>
      <c r="U186" s="116"/>
      <c r="V186" s="116"/>
      <c r="W186" s="118"/>
      <c r="X186" s="118"/>
      <c r="Y186" s="118"/>
      <c r="Z186" s="118"/>
      <c r="AA186" s="118"/>
      <c r="AB186" s="118"/>
      <c r="AC186" s="118"/>
      <c r="AD186" s="118"/>
    </row>
    <row r="187" spans="1:95" s="31" customFormat="1" x14ac:dyDescent="0.2">
      <c r="A187" s="573"/>
      <c r="B187" s="448" t="s">
        <v>79</v>
      </c>
      <c r="C187" s="1">
        <v>0.19719999999999999</v>
      </c>
      <c r="D187" s="1">
        <v>0.19719999999999999</v>
      </c>
      <c r="E187" s="1">
        <v>0.19719999999999999</v>
      </c>
      <c r="F187" s="1">
        <f>F243</f>
        <v>0.24349999999999999</v>
      </c>
      <c r="G187" s="1"/>
      <c r="H187" s="120"/>
      <c r="I187" s="120"/>
      <c r="J187" s="120"/>
      <c r="K187" s="1"/>
      <c r="L187" s="1"/>
      <c r="M187" s="1"/>
      <c r="N187" s="1"/>
      <c r="O187" s="1"/>
      <c r="P187" s="1"/>
      <c r="Q187" s="1"/>
      <c r="R187" s="1"/>
      <c r="S187" s="1"/>
      <c r="T187" s="120"/>
      <c r="U187" s="120"/>
      <c r="V187" s="120"/>
      <c r="W187" s="1"/>
      <c r="X187" s="1"/>
      <c r="Y187" s="1"/>
      <c r="Z187" s="1"/>
      <c r="AA187" s="1"/>
      <c r="AB187" s="1"/>
      <c r="AC187" s="1"/>
      <c r="AD187" s="1"/>
    </row>
    <row r="188" spans="1:95" s="34" customFormat="1" x14ac:dyDescent="0.2">
      <c r="A188" s="573"/>
      <c r="B188" s="449" t="s">
        <v>64</v>
      </c>
      <c r="C188" s="14">
        <f>C187*C153</f>
        <v>399859.74230400001</v>
      </c>
      <c r="D188" s="14">
        <f>D187*D153</f>
        <v>0</v>
      </c>
      <c r="E188" s="14">
        <f>E187*E153</f>
        <v>437849.07599999994</v>
      </c>
      <c r="F188" s="14">
        <f>F187*F153</f>
        <v>472316.66753999999</v>
      </c>
      <c r="G188" s="14">
        <f>G187*G153</f>
        <v>0</v>
      </c>
      <c r="H188" s="121"/>
      <c r="I188" s="121"/>
      <c r="J188" s="121"/>
      <c r="K188" s="14"/>
      <c r="L188" s="14"/>
      <c r="M188" s="14"/>
      <c r="N188" s="14"/>
      <c r="O188" s="14"/>
      <c r="P188" s="14"/>
      <c r="Q188" s="14"/>
      <c r="R188" s="14"/>
      <c r="S188" s="14"/>
      <c r="T188" s="121"/>
      <c r="U188" s="121"/>
      <c r="V188" s="121"/>
      <c r="W188" s="14"/>
      <c r="X188" s="14"/>
      <c r="Y188" s="14"/>
      <c r="Z188" s="14"/>
      <c r="AA188" s="14"/>
      <c r="AB188" s="14"/>
      <c r="AC188" s="14"/>
      <c r="AD188" s="14"/>
    </row>
    <row r="189" spans="1:95" s="31" customFormat="1" x14ac:dyDescent="0.2">
      <c r="A189" s="573"/>
      <c r="B189" s="451" t="s">
        <v>33</v>
      </c>
      <c r="C189" s="117"/>
      <c r="D189" s="117"/>
      <c r="E189" s="117"/>
      <c r="F189" s="117"/>
      <c r="G189" s="117"/>
      <c r="H189" s="1">
        <v>0.37009999999999998</v>
      </c>
      <c r="I189" s="1"/>
      <c r="J189" s="1">
        <v>0.37009999999999998</v>
      </c>
      <c r="K189" s="117"/>
      <c r="L189" s="117"/>
      <c r="M189" s="117"/>
      <c r="N189" s="117"/>
      <c r="O189" s="117"/>
      <c r="P189" s="117"/>
      <c r="Q189" s="117"/>
      <c r="R189" s="117"/>
      <c r="S189" s="117"/>
      <c r="T189" s="1"/>
      <c r="U189" s="1"/>
      <c r="V189" s="1"/>
      <c r="W189" s="117"/>
      <c r="X189" s="117"/>
      <c r="Y189" s="117"/>
      <c r="Z189" s="117"/>
      <c r="AA189" s="117"/>
      <c r="AB189" s="117"/>
      <c r="AC189" s="117"/>
      <c r="AD189" s="117"/>
    </row>
    <row r="190" spans="1:95" s="55" customFormat="1" ht="13.5" thickBot="1" x14ac:dyDescent="0.25">
      <c r="A190" s="573"/>
      <c r="B190" s="452" t="s">
        <v>65</v>
      </c>
      <c r="C190" s="125"/>
      <c r="D190" s="125"/>
      <c r="E190" s="125"/>
      <c r="F190" s="125"/>
      <c r="G190" s="125"/>
      <c r="H190" s="250">
        <f>H189*H153</f>
        <v>873478.87238399987</v>
      </c>
      <c r="I190" s="250">
        <f>I189*I153</f>
        <v>0</v>
      </c>
      <c r="J190" s="250">
        <f>J189*J153</f>
        <v>842776.27942799986</v>
      </c>
      <c r="K190" s="125"/>
      <c r="L190" s="125"/>
      <c r="M190" s="125"/>
      <c r="N190" s="125"/>
      <c r="O190" s="125"/>
      <c r="P190" s="125"/>
      <c r="Q190" s="125"/>
      <c r="R190" s="125"/>
      <c r="S190" s="125"/>
      <c r="T190" s="250"/>
      <c r="U190" s="250"/>
      <c r="V190" s="250"/>
      <c r="W190" s="125"/>
      <c r="X190" s="125"/>
      <c r="Y190" s="125"/>
      <c r="Z190" s="125"/>
      <c r="AA190" s="125"/>
      <c r="AB190" s="125"/>
      <c r="AC190" s="125"/>
      <c r="AD190" s="12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</row>
    <row r="191" spans="1:95" s="126" customFormat="1" x14ac:dyDescent="0.2">
      <c r="A191" s="573"/>
      <c r="B191" s="453" t="s">
        <v>104</v>
      </c>
      <c r="C191" s="251"/>
      <c r="D191" s="251"/>
      <c r="E191" s="251"/>
      <c r="F191" s="251"/>
      <c r="G191" s="251"/>
      <c r="H191" s="86">
        <v>1003234</v>
      </c>
      <c r="I191" s="86">
        <v>1428426</v>
      </c>
      <c r="J191" s="86">
        <v>1450084</v>
      </c>
      <c r="K191" s="251"/>
      <c r="L191" s="251"/>
      <c r="M191" s="251"/>
      <c r="N191" s="251"/>
      <c r="O191" s="251"/>
      <c r="P191" s="251"/>
      <c r="Q191" s="251"/>
      <c r="R191" s="251"/>
      <c r="S191" s="251"/>
      <c r="T191" s="86"/>
      <c r="U191" s="86"/>
      <c r="V191" s="86"/>
      <c r="W191" s="251"/>
      <c r="X191" s="251"/>
      <c r="Y191" s="251"/>
      <c r="Z191" s="251"/>
      <c r="AA191" s="251"/>
      <c r="AB191" s="251"/>
      <c r="AC191" s="251"/>
      <c r="AD191" s="251"/>
    </row>
    <row r="192" spans="1:95" s="1" customFormat="1" x14ac:dyDescent="0.2">
      <c r="A192" s="573"/>
      <c r="B192" s="454" t="s">
        <v>105</v>
      </c>
      <c r="C192" s="31"/>
      <c r="D192" s="31"/>
      <c r="E192" s="31"/>
      <c r="F192" s="31"/>
      <c r="G192" s="31"/>
      <c r="H192" s="427">
        <v>5.8900000000000001E-2</v>
      </c>
      <c r="I192" s="427">
        <v>5.8900000000000001E-2</v>
      </c>
      <c r="J192" s="427">
        <v>5.8900000000000001E-2</v>
      </c>
      <c r="K192" s="31"/>
      <c r="L192" s="31"/>
      <c r="M192" s="31"/>
      <c r="N192" s="31"/>
      <c r="O192" s="31"/>
      <c r="P192" s="31"/>
      <c r="Q192" s="31"/>
      <c r="R192" s="31"/>
      <c r="S192" s="31"/>
      <c r="T192" s="427"/>
      <c r="U192" s="427"/>
      <c r="V192" s="427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</row>
    <row r="193" spans="1:95" s="55" customFormat="1" ht="13.5" thickBot="1" x14ac:dyDescent="0.25">
      <c r="A193" s="573"/>
      <c r="B193" s="455" t="s">
        <v>106</v>
      </c>
      <c r="C193" s="125"/>
      <c r="D193" s="125"/>
      <c r="E193" s="125"/>
      <c r="F193" s="125"/>
      <c r="G193" s="125"/>
      <c r="H193" s="54">
        <f>H192*H191</f>
        <v>59090.482600000003</v>
      </c>
      <c r="I193" s="54">
        <f>I191*I192</f>
        <v>84134.291400000002</v>
      </c>
      <c r="J193" s="54">
        <f>J191*J192</f>
        <v>85409.9476</v>
      </c>
      <c r="K193" s="125"/>
      <c r="L193" s="125"/>
      <c r="M193" s="125"/>
      <c r="N193" s="125"/>
      <c r="O193" s="125"/>
      <c r="P193" s="125"/>
      <c r="Q193" s="125"/>
      <c r="R193" s="125"/>
      <c r="S193" s="125"/>
      <c r="T193" s="54"/>
      <c r="U193" s="54"/>
      <c r="V193" s="54"/>
      <c r="W193" s="125"/>
      <c r="X193" s="125"/>
      <c r="Y193" s="125"/>
      <c r="Z193" s="125"/>
      <c r="AA193" s="125"/>
      <c r="AB193" s="125"/>
      <c r="AC193" s="125"/>
      <c r="AD193" s="12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</row>
    <row r="194" spans="1:95" s="31" customFormat="1" ht="12" customHeight="1" x14ac:dyDescent="0.2">
      <c r="A194" s="573"/>
      <c r="B194" s="448" t="s">
        <v>9</v>
      </c>
      <c r="C194" s="1">
        <v>2.5000000000000001E-2</v>
      </c>
      <c r="D194" s="1">
        <v>2.5000000000000001E-2</v>
      </c>
      <c r="E194" s="1">
        <v>2.5000000000000001E-2</v>
      </c>
      <c r="F194" s="1">
        <f>F250</f>
        <v>3.09E-2</v>
      </c>
      <c r="G194" s="1">
        <f>G250</f>
        <v>3.09E-2</v>
      </c>
      <c r="H194" s="1">
        <v>3.09E-2</v>
      </c>
      <c r="I194" s="1">
        <f>I250</f>
        <v>3.09E-2</v>
      </c>
      <c r="J194" s="1">
        <f>J250</f>
        <v>3.09E-2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95" s="43" customFormat="1" x14ac:dyDescent="0.2">
      <c r="A195" s="573"/>
      <c r="B195" s="456" t="s">
        <v>11</v>
      </c>
      <c r="C195" s="4">
        <f t="shared" ref="C195:J195" si="35">C194*C155</f>
        <v>135790.91100000002</v>
      </c>
      <c r="D195" s="4">
        <f t="shared" si="35"/>
        <v>0</v>
      </c>
      <c r="E195" s="4">
        <f t="shared" si="35"/>
        <v>149844.22200000001</v>
      </c>
      <c r="F195" s="4">
        <f t="shared" si="35"/>
        <v>167648.96599200001</v>
      </c>
      <c r="G195" s="4">
        <f t="shared" si="35"/>
        <v>0</v>
      </c>
      <c r="H195" s="4">
        <f t="shared" si="35"/>
        <v>187554.03281999999</v>
      </c>
      <c r="I195" s="4">
        <f t="shared" si="35"/>
        <v>0</v>
      </c>
      <c r="J195" s="4">
        <f t="shared" si="35"/>
        <v>189924.38294400001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95" s="31" customFormat="1" x14ac:dyDescent="0.2">
      <c r="A196" s="573"/>
      <c r="B196" s="448" t="s">
        <v>26</v>
      </c>
      <c r="C196" s="49">
        <v>1.9699999999999999E-2</v>
      </c>
      <c r="D196" s="49">
        <v>1.9699999999999999E-2</v>
      </c>
      <c r="E196" s="49">
        <v>1.9699999999999999E-2</v>
      </c>
      <c r="F196" s="49">
        <f>F252</f>
        <v>0.02</v>
      </c>
      <c r="G196" s="49">
        <f>G252</f>
        <v>0.02</v>
      </c>
      <c r="H196" s="49">
        <v>0.02</v>
      </c>
      <c r="I196" s="49">
        <f>I252</f>
        <v>0.02</v>
      </c>
      <c r="J196" s="49">
        <f>J252</f>
        <v>0.02</v>
      </c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</row>
    <row r="197" spans="1:95" s="191" customFormat="1" x14ac:dyDescent="0.2">
      <c r="A197" s="573"/>
      <c r="B197" s="456" t="s">
        <v>27</v>
      </c>
      <c r="C197" s="129">
        <f t="shared" ref="C197:J197" si="36">C196*C155</f>
        <v>107003.237868</v>
      </c>
      <c r="D197" s="129">
        <f t="shared" si="36"/>
        <v>0</v>
      </c>
      <c r="E197" s="129">
        <f t="shared" si="36"/>
        <v>118077.246936</v>
      </c>
      <c r="F197" s="129">
        <f t="shared" si="36"/>
        <v>108510.65760000001</v>
      </c>
      <c r="G197" s="129">
        <f t="shared" si="36"/>
        <v>0</v>
      </c>
      <c r="H197" s="129">
        <f t="shared" si="36"/>
        <v>121394.196</v>
      </c>
      <c r="I197" s="129">
        <f t="shared" si="36"/>
        <v>0</v>
      </c>
      <c r="J197" s="129">
        <f t="shared" si="36"/>
        <v>122928.4032</v>
      </c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  <c r="AC197" s="129"/>
      <c r="AD197" s="129"/>
    </row>
    <row r="198" spans="1:95" s="43" customFormat="1" x14ac:dyDescent="0.2">
      <c r="A198" s="573"/>
      <c r="B198" s="456" t="s">
        <v>4</v>
      </c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</row>
    <row r="199" spans="1:95" s="46" customFormat="1" ht="13.5" thickBot="1" x14ac:dyDescent="0.25">
      <c r="A199" s="573"/>
      <c r="B199" s="457" t="s">
        <v>34</v>
      </c>
      <c r="C199" s="94"/>
      <c r="D199" s="94"/>
      <c r="E199" s="94"/>
      <c r="F199" s="199"/>
      <c r="G199" s="94"/>
      <c r="H199" s="94"/>
      <c r="I199" s="94"/>
      <c r="J199" s="94"/>
      <c r="K199" s="199"/>
      <c r="L199" s="199"/>
      <c r="M199" s="199"/>
      <c r="N199" s="199"/>
      <c r="O199" s="199"/>
      <c r="P199" s="199"/>
      <c r="Q199" s="199"/>
      <c r="R199" s="199"/>
      <c r="S199" s="199"/>
      <c r="T199" s="94"/>
      <c r="U199" s="94"/>
      <c r="V199" s="94"/>
      <c r="W199" s="199"/>
      <c r="X199" s="199"/>
      <c r="Y199" s="199"/>
      <c r="Z199" s="199"/>
      <c r="AA199" s="199"/>
      <c r="AB199" s="199"/>
      <c r="AC199" s="199"/>
      <c r="AD199" s="199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</row>
    <row r="200" spans="1:95" s="48" customFormat="1" ht="13.5" thickBot="1" x14ac:dyDescent="0.25">
      <c r="A200" s="573"/>
      <c r="B200" s="458" t="s">
        <v>51</v>
      </c>
      <c r="C200" s="74">
        <v>1594514.25</v>
      </c>
      <c r="D200" s="74"/>
      <c r="E200" s="74">
        <v>1718778.92</v>
      </c>
      <c r="F200" s="74">
        <v>1938596.5</v>
      </c>
      <c r="G200" s="74"/>
      <c r="H200" s="74">
        <v>3451015.65</v>
      </c>
      <c r="I200" s="74"/>
      <c r="J200" s="74">
        <v>3442394.82</v>
      </c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</row>
    <row r="201" spans="1:95" s="38" customFormat="1" ht="13.5" thickBot="1" x14ac:dyDescent="0.25">
      <c r="A201" s="573"/>
      <c r="B201" s="459" t="s">
        <v>59</v>
      </c>
      <c r="C201" s="37">
        <f t="shared" ref="C201:J201" si="37">C200/C155*100</f>
        <v>29.356056275371774</v>
      </c>
      <c r="D201" s="37" t="e">
        <f t="shared" si="37"/>
        <v>#DIV/0!</v>
      </c>
      <c r="E201" s="37">
        <f t="shared" si="37"/>
        <v>28.67609603258509</v>
      </c>
      <c r="F201" s="37">
        <f t="shared" si="37"/>
        <v>35.730987957813284</v>
      </c>
      <c r="G201" s="37" t="e">
        <f t="shared" si="37"/>
        <v>#DIV/0!</v>
      </c>
      <c r="H201" s="37">
        <f t="shared" si="37"/>
        <v>56.856353330104845</v>
      </c>
      <c r="I201" s="37" t="e">
        <f t="shared" si="37"/>
        <v>#DIV/0!</v>
      </c>
      <c r="J201" s="91">
        <f t="shared" si="37"/>
        <v>56.006500212962983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91"/>
      <c r="W201" s="37"/>
      <c r="X201" s="37"/>
      <c r="Y201" s="37"/>
      <c r="Z201" s="37"/>
      <c r="AA201" s="37"/>
      <c r="AB201" s="37"/>
      <c r="AC201" s="37"/>
      <c r="AD201" s="37"/>
      <c r="AE201" s="399"/>
      <c r="AF201" s="399"/>
      <c r="AG201" s="399"/>
      <c r="AH201" s="399"/>
      <c r="AI201" s="399"/>
      <c r="AJ201" s="399"/>
      <c r="AK201" s="399"/>
      <c r="AL201" s="399"/>
      <c r="AM201" s="399"/>
      <c r="AN201" s="399"/>
      <c r="AO201" s="399"/>
      <c r="AP201" s="399"/>
      <c r="AQ201" s="399"/>
      <c r="AR201" s="399"/>
      <c r="AS201" s="399"/>
      <c r="AT201" s="399"/>
      <c r="AU201" s="399"/>
      <c r="AV201" s="399"/>
      <c r="AW201" s="399"/>
      <c r="AX201" s="399"/>
      <c r="AY201" s="399"/>
      <c r="AZ201" s="399"/>
      <c r="BA201" s="399"/>
      <c r="BB201" s="399"/>
      <c r="BC201" s="399"/>
      <c r="BD201" s="399"/>
      <c r="BE201" s="399"/>
      <c r="BF201" s="399"/>
      <c r="BG201" s="399"/>
      <c r="BH201" s="399"/>
      <c r="BI201" s="399"/>
      <c r="BJ201" s="399"/>
      <c r="BK201" s="399"/>
      <c r="BL201" s="399"/>
      <c r="BM201" s="399"/>
      <c r="BN201" s="399"/>
      <c r="BO201" s="399"/>
      <c r="BP201" s="399"/>
      <c r="BQ201" s="399"/>
      <c r="BR201" s="399"/>
      <c r="BS201" s="399"/>
      <c r="BT201" s="399"/>
      <c r="BU201" s="399"/>
      <c r="BV201" s="399"/>
      <c r="BW201" s="399"/>
      <c r="BX201" s="399"/>
      <c r="BY201" s="399"/>
      <c r="BZ201" s="399"/>
      <c r="CA201" s="399"/>
      <c r="CB201" s="399"/>
      <c r="CC201" s="399"/>
      <c r="CD201" s="399"/>
      <c r="CE201" s="399"/>
      <c r="CF201" s="399"/>
      <c r="CG201" s="399"/>
      <c r="CH201" s="399"/>
      <c r="CI201" s="399"/>
      <c r="CJ201" s="399"/>
      <c r="CK201" s="399"/>
      <c r="CL201" s="399"/>
      <c r="CM201" s="399"/>
      <c r="CN201" s="399"/>
      <c r="CO201" s="399"/>
      <c r="CP201" s="399"/>
      <c r="CQ201" s="399"/>
    </row>
    <row r="202" spans="1:95" s="423" customFormat="1" ht="13.5" thickBot="1" x14ac:dyDescent="0.25">
      <c r="A202" s="573"/>
      <c r="B202" s="421" t="s">
        <v>71</v>
      </c>
      <c r="C202" s="422">
        <f t="shared" ref="C202:J202" si="38">SUM(C168,C170,C174,C172,C180,C182,C184,C186,C188,C190,C193,C195,C197,C198,C199)-C200</f>
        <v>0.14444000017829239</v>
      </c>
      <c r="D202" s="422">
        <f t="shared" si="38"/>
        <v>176083.43950000004</v>
      </c>
      <c r="E202" s="422">
        <f t="shared" si="38"/>
        <v>-0.1210920000448823</v>
      </c>
      <c r="F202" s="422">
        <f t="shared" si="38"/>
        <v>-0.2536599999293685</v>
      </c>
      <c r="G202" s="422">
        <f t="shared" si="38"/>
        <v>0</v>
      </c>
      <c r="H202" s="422">
        <f t="shared" si="38"/>
        <v>-0.30219199974089861</v>
      </c>
      <c r="I202" s="422">
        <f t="shared" si="38"/>
        <v>84134.291400000002</v>
      </c>
      <c r="J202" s="422">
        <f t="shared" si="38"/>
        <v>-2.1740000229328871E-2</v>
      </c>
      <c r="K202" s="422"/>
      <c r="L202" s="422"/>
      <c r="M202" s="422"/>
      <c r="N202" s="422"/>
      <c r="O202" s="422"/>
      <c r="P202" s="422"/>
      <c r="Q202" s="422"/>
      <c r="R202" s="422"/>
      <c r="S202" s="422"/>
      <c r="T202" s="422"/>
      <c r="U202" s="422"/>
      <c r="V202" s="422"/>
      <c r="W202" s="422"/>
      <c r="X202" s="422"/>
      <c r="Y202" s="422"/>
      <c r="Z202" s="422"/>
      <c r="AA202" s="422"/>
      <c r="AB202" s="422"/>
      <c r="AC202" s="422"/>
      <c r="AD202" s="422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3"/>
      <c r="AP202" s="103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  <c r="BP202" s="103"/>
      <c r="BQ202" s="103"/>
      <c r="BR202" s="103"/>
      <c r="BS202" s="103"/>
      <c r="BT202" s="103"/>
      <c r="BU202" s="103"/>
      <c r="BV202" s="103"/>
      <c r="BW202" s="103"/>
      <c r="BX202" s="103"/>
      <c r="BY202" s="103"/>
      <c r="BZ202" s="103"/>
      <c r="CA202" s="103"/>
      <c r="CB202" s="103"/>
      <c r="CC202" s="103"/>
      <c r="CD202" s="103"/>
      <c r="CE202" s="103"/>
      <c r="CF202" s="103"/>
      <c r="CG202" s="103"/>
      <c r="CH202" s="103"/>
      <c r="CI202" s="103"/>
      <c r="CJ202" s="103"/>
      <c r="CK202" s="103"/>
      <c r="CL202" s="103"/>
      <c r="CM202" s="103"/>
      <c r="CN202" s="103"/>
      <c r="CO202" s="103"/>
      <c r="CP202" s="103"/>
      <c r="CQ202" s="103"/>
    </row>
    <row r="203" spans="1:95" s="426" customFormat="1" ht="13.5" thickBot="1" x14ac:dyDescent="0.25">
      <c r="A203" s="574"/>
      <c r="B203" s="424" t="s">
        <v>72</v>
      </c>
      <c r="C203" s="425">
        <f t="shared" ref="C203" si="39">C202/C200</f>
        <v>9.0585581269212485E-8</v>
      </c>
      <c r="D203" s="425" t="e">
        <f t="shared" ref="D203" si="40">D202/D200</f>
        <v>#DIV/0!</v>
      </c>
      <c r="E203" s="425">
        <f t="shared" ref="E203" si="41">E202/E200</f>
        <v>-7.045234185492705E-8</v>
      </c>
      <c r="F203" s="425">
        <f t="shared" ref="F203" si="42">F202/F200</f>
        <v>-1.3084723919050123E-7</v>
      </c>
      <c r="G203" s="425" t="e">
        <f t="shared" ref="G203" si="43">G202/G200</f>
        <v>#DIV/0!</v>
      </c>
      <c r="H203" s="425">
        <f t="shared" ref="H203" si="44">H202/H200</f>
        <v>-8.7566105282918271E-8</v>
      </c>
      <c r="I203" s="425" t="e">
        <f t="shared" ref="I203" si="45">I202/I200</f>
        <v>#DIV/0!</v>
      </c>
      <c r="J203" s="425">
        <f>J202/J200</f>
        <v>-6.3153709455468192E-9</v>
      </c>
      <c r="K203" s="425"/>
      <c r="L203" s="425"/>
      <c r="M203" s="425"/>
      <c r="N203" s="425"/>
      <c r="O203" s="425"/>
      <c r="P203" s="425"/>
      <c r="Q203" s="425"/>
      <c r="R203" s="425"/>
      <c r="S203" s="425"/>
      <c r="T203" s="425"/>
      <c r="U203" s="425"/>
      <c r="V203" s="425"/>
      <c r="W203" s="425"/>
      <c r="X203" s="425"/>
      <c r="Y203" s="425"/>
      <c r="Z203" s="425"/>
      <c r="AA203" s="425"/>
      <c r="AB203" s="425"/>
      <c r="AC203" s="425"/>
      <c r="AD203" s="425"/>
      <c r="AE203" s="400"/>
      <c r="AF203" s="400"/>
      <c r="AG203" s="400"/>
      <c r="AH203" s="400"/>
      <c r="AI203" s="400"/>
      <c r="AJ203" s="400"/>
      <c r="AK203" s="400"/>
      <c r="AL203" s="400"/>
      <c r="AM203" s="400"/>
      <c r="AN203" s="400"/>
      <c r="AO203" s="400"/>
      <c r="AP203" s="400"/>
      <c r="AQ203" s="400"/>
      <c r="AR203" s="400"/>
      <c r="AS203" s="400"/>
      <c r="AT203" s="400"/>
      <c r="AU203" s="400"/>
      <c r="AV203" s="400"/>
      <c r="AW203" s="400"/>
      <c r="AX203" s="400"/>
      <c r="AY203" s="400"/>
      <c r="AZ203" s="400"/>
      <c r="BA203" s="400"/>
      <c r="BB203" s="400"/>
      <c r="BC203" s="400"/>
      <c r="BD203" s="400"/>
      <c r="BE203" s="400"/>
      <c r="BF203" s="400"/>
      <c r="BG203" s="400"/>
      <c r="BH203" s="400"/>
      <c r="BI203" s="400"/>
      <c r="BJ203" s="400"/>
      <c r="BK203" s="400"/>
      <c r="BL203" s="400"/>
      <c r="BM203" s="400"/>
      <c r="BN203" s="400"/>
      <c r="BO203" s="400"/>
      <c r="BP203" s="400"/>
      <c r="BQ203" s="400"/>
      <c r="BR203" s="400"/>
      <c r="BS203" s="400"/>
      <c r="BT203" s="400"/>
      <c r="BU203" s="400"/>
      <c r="BV203" s="400"/>
      <c r="BW203" s="400"/>
      <c r="BX203" s="400"/>
      <c r="BY203" s="400"/>
      <c r="BZ203" s="400"/>
      <c r="CA203" s="400"/>
      <c r="CB203" s="400"/>
      <c r="CC203" s="400"/>
      <c r="CD203" s="400"/>
      <c r="CE203" s="400"/>
      <c r="CF203" s="400"/>
      <c r="CG203" s="400"/>
      <c r="CH203" s="400"/>
      <c r="CI203" s="400"/>
      <c r="CJ203" s="400"/>
      <c r="CK203" s="400"/>
      <c r="CL203" s="400"/>
      <c r="CM203" s="400"/>
      <c r="CN203" s="400"/>
      <c r="CO203" s="400"/>
      <c r="CP203" s="400"/>
      <c r="CQ203" s="400"/>
    </row>
    <row r="204" spans="1:95" s="65" customFormat="1" x14ac:dyDescent="0.2">
      <c r="B204" s="491"/>
    </row>
    <row r="205" spans="1:95" s="64" customFormat="1" ht="13.5" thickBot="1" x14ac:dyDescent="0.25">
      <c r="B205" s="490" t="s">
        <v>170</v>
      </c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</row>
    <row r="206" spans="1:95" s="68" customFormat="1" ht="12.75" customHeight="1" x14ac:dyDescent="0.2">
      <c r="A206" s="575" t="s">
        <v>157</v>
      </c>
      <c r="B206" s="460" t="s">
        <v>56</v>
      </c>
      <c r="C206" s="68">
        <v>8000</v>
      </c>
      <c r="D206" s="68">
        <v>8000</v>
      </c>
      <c r="E206" s="68">
        <v>8000</v>
      </c>
      <c r="F206" s="68">
        <v>8000</v>
      </c>
      <c r="H206" s="68">
        <v>8000</v>
      </c>
      <c r="J206" s="266">
        <v>8000</v>
      </c>
      <c r="V206" s="266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</row>
    <row r="207" spans="1:95" s="76" customFormat="1" x14ac:dyDescent="0.2">
      <c r="A207" s="576"/>
      <c r="B207" s="428" t="s">
        <v>55</v>
      </c>
      <c r="C207" s="76">
        <v>8000</v>
      </c>
      <c r="D207" s="76">
        <v>8000</v>
      </c>
      <c r="E207" s="76">
        <v>8000</v>
      </c>
      <c r="F207" s="76">
        <v>8000</v>
      </c>
      <c r="H207" s="76">
        <v>8000</v>
      </c>
      <c r="J207" s="267">
        <v>8000</v>
      </c>
      <c r="V207" s="26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7" customFormat="1" ht="12.75" customHeight="1" x14ac:dyDescent="0.2">
      <c r="A208" s="576"/>
      <c r="B208" s="429" t="s">
        <v>14</v>
      </c>
      <c r="C208" s="80">
        <v>919087.77</v>
      </c>
      <c r="D208" s="80"/>
      <c r="E208" s="80">
        <v>907244.52</v>
      </c>
      <c r="F208" s="80">
        <v>872926.42</v>
      </c>
      <c r="G208" s="80"/>
      <c r="H208" s="80">
        <v>802475.24</v>
      </c>
      <c r="I208" s="80"/>
      <c r="J208" s="346">
        <v>855446.67</v>
      </c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346"/>
      <c r="W208" s="80"/>
      <c r="X208" s="80"/>
      <c r="Y208" s="80"/>
      <c r="Z208" s="80"/>
      <c r="AA208" s="80"/>
      <c r="AB208" s="80"/>
      <c r="AC208" s="80"/>
      <c r="AD208" s="80"/>
      <c r="AE208" s="126"/>
      <c r="AF208" s="126"/>
      <c r="AG208" s="126"/>
      <c r="AH208" s="126"/>
      <c r="AI208" s="126"/>
      <c r="AJ208" s="126"/>
      <c r="AK208" s="126"/>
      <c r="AL208" s="126"/>
      <c r="AM208" s="126"/>
      <c r="AN208" s="126"/>
      <c r="AO208" s="126"/>
      <c r="AP208" s="126"/>
      <c r="AQ208" s="126"/>
      <c r="AR208" s="126"/>
      <c r="AS208" s="126"/>
      <c r="AT208" s="126"/>
      <c r="AU208" s="126"/>
      <c r="AV208" s="126"/>
      <c r="AW208" s="126"/>
      <c r="AX208" s="126"/>
      <c r="AY208" s="126"/>
      <c r="AZ208" s="126"/>
      <c r="BA208" s="126"/>
      <c r="BB208" s="126"/>
      <c r="BC208" s="126"/>
      <c r="BD208" s="126"/>
      <c r="BE208" s="126"/>
      <c r="BF208" s="126"/>
      <c r="BG208" s="126"/>
      <c r="BH208" s="126"/>
      <c r="BI208" s="126"/>
      <c r="BJ208" s="126"/>
      <c r="BK208" s="126"/>
      <c r="BL208" s="126"/>
      <c r="BM208" s="126"/>
      <c r="BN208" s="126"/>
      <c r="BO208" s="126"/>
      <c r="BP208" s="126"/>
      <c r="BQ208" s="126"/>
      <c r="BR208" s="126"/>
      <c r="BS208" s="126"/>
      <c r="BT208" s="126"/>
      <c r="BU208" s="126"/>
      <c r="BV208" s="126"/>
      <c r="BW208" s="126"/>
      <c r="BX208" s="126"/>
      <c r="BY208" s="126"/>
      <c r="BZ208" s="126"/>
      <c r="CA208" s="126"/>
      <c r="CB208" s="126"/>
      <c r="CC208" s="126"/>
      <c r="CD208" s="126"/>
      <c r="CE208" s="126"/>
      <c r="CF208" s="126"/>
      <c r="CG208" s="126"/>
      <c r="CH208" s="126"/>
      <c r="CI208" s="126"/>
      <c r="CJ208" s="126"/>
      <c r="CK208" s="126"/>
      <c r="CL208" s="126"/>
      <c r="CM208" s="126"/>
      <c r="CN208" s="126"/>
      <c r="CO208" s="126"/>
      <c r="CP208" s="126"/>
      <c r="CQ208" s="126"/>
    </row>
    <row r="209" spans="1:95" s="126" customFormat="1" x14ac:dyDescent="0.2">
      <c r="A209" s="576"/>
      <c r="B209" s="430" t="s">
        <v>15</v>
      </c>
      <c r="C209" s="240">
        <v>623696.92000000004</v>
      </c>
      <c r="D209" s="240"/>
      <c r="E209" s="240">
        <v>682728.05</v>
      </c>
      <c r="F209" s="253">
        <v>583351.64</v>
      </c>
      <c r="G209" s="240"/>
      <c r="H209" s="240">
        <v>638116.87</v>
      </c>
      <c r="I209" s="240"/>
      <c r="J209" s="347">
        <v>629280.19999999995</v>
      </c>
      <c r="K209" s="253"/>
      <c r="L209" s="253"/>
      <c r="M209" s="253"/>
      <c r="N209" s="253"/>
      <c r="O209" s="253"/>
      <c r="P209" s="253"/>
      <c r="Q209" s="253"/>
      <c r="R209" s="253"/>
      <c r="S209" s="253"/>
      <c r="T209" s="240"/>
      <c r="U209" s="240"/>
      <c r="V209" s="347"/>
      <c r="W209" s="253"/>
      <c r="X209" s="253"/>
      <c r="Y209" s="253"/>
      <c r="Z209" s="253"/>
      <c r="AA209" s="253"/>
      <c r="AB209" s="253"/>
      <c r="AC209" s="253"/>
      <c r="AD209" s="253"/>
    </row>
    <row r="210" spans="1:95" s="243" customFormat="1" ht="12.75" customHeight="1" x14ac:dyDescent="0.2">
      <c r="A210" s="576"/>
      <c r="B210" s="431" t="s">
        <v>16</v>
      </c>
      <c r="C210" s="239">
        <v>241694.15</v>
      </c>
      <c r="D210" s="239"/>
      <c r="E210" s="239">
        <v>273642.78999999998</v>
      </c>
      <c r="F210" s="254">
        <v>232713.4</v>
      </c>
      <c r="G210" s="239"/>
      <c r="H210" s="239">
        <v>223423.03</v>
      </c>
      <c r="I210" s="239"/>
      <c r="J210" s="403">
        <v>224906.66</v>
      </c>
      <c r="K210" s="254"/>
      <c r="L210" s="254"/>
      <c r="M210" s="254"/>
      <c r="N210" s="254"/>
      <c r="O210" s="254"/>
      <c r="P210" s="254"/>
      <c r="Q210" s="254"/>
      <c r="R210" s="254"/>
      <c r="S210" s="254"/>
      <c r="T210" s="239"/>
      <c r="U210" s="239"/>
      <c r="V210" s="403"/>
      <c r="W210" s="254"/>
      <c r="X210" s="254"/>
      <c r="Y210" s="254"/>
      <c r="Z210" s="254"/>
      <c r="AA210" s="254"/>
      <c r="AB210" s="254"/>
      <c r="AC210" s="254"/>
      <c r="AD210" s="254"/>
      <c r="AE210" s="126"/>
      <c r="AF210" s="126"/>
      <c r="AG210" s="126"/>
      <c r="AH210" s="126"/>
      <c r="AI210" s="126"/>
      <c r="AJ210" s="126"/>
      <c r="AK210" s="126"/>
      <c r="AL210" s="126"/>
      <c r="AM210" s="126"/>
      <c r="AN210" s="126"/>
      <c r="AO210" s="126"/>
      <c r="AP210" s="126"/>
      <c r="AQ210" s="126"/>
      <c r="AR210" s="126"/>
      <c r="AS210" s="126"/>
      <c r="AT210" s="126"/>
      <c r="AU210" s="126"/>
      <c r="AV210" s="126"/>
      <c r="AW210" s="126"/>
      <c r="AX210" s="126"/>
      <c r="AY210" s="126"/>
      <c r="AZ210" s="126"/>
      <c r="BA210" s="126"/>
      <c r="BB210" s="126"/>
      <c r="BC210" s="126"/>
      <c r="BD210" s="126"/>
      <c r="BE210" s="126"/>
      <c r="BF210" s="126"/>
      <c r="BG210" s="126"/>
      <c r="BH210" s="126"/>
      <c r="BI210" s="126"/>
      <c r="BJ210" s="126"/>
      <c r="BK210" s="126"/>
      <c r="BL210" s="126"/>
      <c r="BM210" s="126"/>
      <c r="BN210" s="126"/>
      <c r="BO210" s="126"/>
      <c r="BP210" s="126"/>
      <c r="BQ210" s="126"/>
      <c r="BR210" s="126"/>
      <c r="BS210" s="126"/>
      <c r="BT210" s="126"/>
      <c r="BU210" s="126"/>
      <c r="BV210" s="126"/>
      <c r="BW210" s="126"/>
      <c r="BX210" s="126"/>
      <c r="BY210" s="126"/>
      <c r="BZ210" s="126"/>
      <c r="CA210" s="126"/>
      <c r="CB210" s="126"/>
      <c r="CC210" s="126"/>
      <c r="CD210" s="126"/>
      <c r="CE210" s="126"/>
      <c r="CF210" s="126"/>
      <c r="CG210" s="126"/>
      <c r="CH210" s="126"/>
      <c r="CI210" s="126"/>
      <c r="CJ210" s="126"/>
      <c r="CK210" s="126"/>
      <c r="CL210" s="126"/>
      <c r="CM210" s="126"/>
      <c r="CN210" s="126"/>
      <c r="CO210" s="126"/>
      <c r="CP210" s="126"/>
      <c r="CQ210" s="126"/>
    </row>
    <row r="211" spans="1:95" s="114" customFormat="1" x14ac:dyDescent="0.2">
      <c r="A211" s="576"/>
      <c r="B211" s="432" t="s">
        <v>17</v>
      </c>
      <c r="C211" s="113">
        <v>1784478.84</v>
      </c>
      <c r="D211" s="113"/>
      <c r="E211" s="113">
        <v>1863615.36</v>
      </c>
      <c r="F211" s="113">
        <v>1688991.46</v>
      </c>
      <c r="G211" s="113"/>
      <c r="H211" s="113">
        <v>1664015.14</v>
      </c>
      <c r="I211" s="113"/>
      <c r="J211" s="404">
        <v>1709633.53</v>
      </c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404"/>
      <c r="W211" s="113"/>
      <c r="X211" s="113"/>
      <c r="Y211" s="113"/>
      <c r="Z211" s="113"/>
      <c r="AA211" s="113"/>
      <c r="AB211" s="113"/>
      <c r="AC211" s="113"/>
      <c r="AD211" s="113"/>
    </row>
    <row r="212" spans="1:95" s="83" customFormat="1" x14ac:dyDescent="0.2">
      <c r="A212" s="576"/>
      <c r="B212" s="433" t="s">
        <v>12</v>
      </c>
      <c r="C212" s="82">
        <v>5290.63</v>
      </c>
      <c r="D212" s="82"/>
      <c r="E212" s="82">
        <v>5195.45</v>
      </c>
      <c r="F212" s="82">
        <v>5160.5200000000004</v>
      </c>
      <c r="G212" s="82"/>
      <c r="H212" s="82">
        <v>4992.53</v>
      </c>
      <c r="I212" s="82"/>
      <c r="J212" s="405">
        <v>4816.6000000000004</v>
      </c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405"/>
      <c r="W212" s="82"/>
      <c r="X212" s="82"/>
      <c r="Y212" s="82"/>
      <c r="Z212" s="82"/>
      <c r="AA212" s="82"/>
      <c r="AB212" s="82"/>
      <c r="AC212" s="82"/>
      <c r="AD212" s="82"/>
      <c r="AE212" s="245"/>
      <c r="AF212" s="245"/>
      <c r="AG212" s="245"/>
      <c r="AH212" s="245"/>
      <c r="AI212" s="245"/>
      <c r="AJ212" s="245"/>
      <c r="AK212" s="245"/>
      <c r="AL212" s="245"/>
      <c r="AM212" s="245"/>
      <c r="AN212" s="245"/>
      <c r="AO212" s="245"/>
      <c r="AP212" s="245"/>
      <c r="AQ212" s="245"/>
      <c r="AR212" s="245"/>
      <c r="AS212" s="245"/>
      <c r="AT212" s="245"/>
      <c r="AU212" s="245"/>
      <c r="AV212" s="245"/>
      <c r="AW212" s="245"/>
      <c r="AX212" s="245"/>
      <c r="AY212" s="245"/>
      <c r="AZ212" s="245"/>
      <c r="BA212" s="245"/>
      <c r="BB212" s="245"/>
      <c r="BC212" s="245"/>
      <c r="BD212" s="245"/>
      <c r="BE212" s="245"/>
      <c r="BF212" s="245"/>
      <c r="BG212" s="245"/>
      <c r="BH212" s="245"/>
      <c r="BI212" s="245"/>
      <c r="BJ212" s="245"/>
      <c r="BK212" s="245"/>
      <c r="BL212" s="245"/>
      <c r="BM212" s="245"/>
      <c r="BN212" s="245"/>
      <c r="BO212" s="245"/>
      <c r="BP212" s="245"/>
      <c r="BQ212" s="245"/>
      <c r="BR212" s="245"/>
      <c r="BS212" s="245"/>
      <c r="BT212" s="245"/>
      <c r="BU212" s="245"/>
      <c r="BV212" s="245"/>
      <c r="BW212" s="245"/>
      <c r="BX212" s="245"/>
      <c r="BY212" s="245"/>
      <c r="BZ212" s="245"/>
      <c r="CA212" s="245"/>
      <c r="CB212" s="245"/>
      <c r="CC212" s="245"/>
      <c r="CD212" s="245"/>
      <c r="CE212" s="245"/>
      <c r="CF212" s="245"/>
      <c r="CG212" s="245"/>
      <c r="CH212" s="245"/>
      <c r="CI212" s="245"/>
      <c r="CJ212" s="245"/>
      <c r="CK212" s="245"/>
      <c r="CL212" s="245"/>
      <c r="CM212" s="245"/>
      <c r="CN212" s="245"/>
      <c r="CO212" s="245"/>
      <c r="CP212" s="245"/>
      <c r="CQ212" s="245"/>
    </row>
    <row r="213" spans="1:95" s="245" customFormat="1" x14ac:dyDescent="0.2">
      <c r="A213" s="576"/>
      <c r="B213" s="434" t="s">
        <v>6</v>
      </c>
      <c r="C213" s="95">
        <v>4640.96</v>
      </c>
      <c r="D213" s="95"/>
      <c r="E213" s="95">
        <v>4720.32</v>
      </c>
      <c r="F213" s="95">
        <v>5102.16</v>
      </c>
      <c r="G213" s="252"/>
      <c r="H213" s="95">
        <v>4605.83</v>
      </c>
      <c r="I213" s="95"/>
      <c r="J213" s="406">
        <v>4520.96</v>
      </c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406"/>
      <c r="W213" s="95"/>
      <c r="X213" s="95"/>
      <c r="Y213" s="95"/>
      <c r="Z213" s="95"/>
      <c r="AA213" s="95"/>
      <c r="AB213" s="95"/>
      <c r="AC213" s="95"/>
      <c r="AD213" s="95"/>
    </row>
    <row r="214" spans="1:95" s="245" customFormat="1" x14ac:dyDescent="0.2">
      <c r="A214" s="576"/>
      <c r="B214" s="434" t="s">
        <v>13</v>
      </c>
      <c r="C214" s="95">
        <v>4524.07</v>
      </c>
      <c r="D214" s="95"/>
      <c r="E214" s="95">
        <v>4685.9799999999996</v>
      </c>
      <c r="F214" s="95">
        <v>4940.8100000000004</v>
      </c>
      <c r="G214" s="95"/>
      <c r="H214" s="95">
        <v>3567.49</v>
      </c>
      <c r="I214" s="95"/>
      <c r="J214" s="406">
        <v>3965.32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87" customFormat="1" x14ac:dyDescent="0.2">
      <c r="A215" s="576"/>
      <c r="B215" s="461" t="s">
        <v>18</v>
      </c>
      <c r="C215" s="100">
        <v>5290.63</v>
      </c>
      <c r="D215" s="100"/>
      <c r="E215" s="100">
        <v>5195.45</v>
      </c>
      <c r="F215" s="100">
        <v>5160.5200000000004</v>
      </c>
      <c r="G215" s="100"/>
      <c r="H215" s="100">
        <v>4992.53</v>
      </c>
      <c r="I215" s="100"/>
      <c r="J215" s="411">
        <v>4816.6000000000004</v>
      </c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411"/>
      <c r="W215" s="100"/>
      <c r="X215" s="100"/>
      <c r="Y215" s="100"/>
      <c r="Z215" s="100"/>
      <c r="AA215" s="100"/>
      <c r="AB215" s="100"/>
      <c r="AC215" s="100"/>
      <c r="AD215" s="100"/>
      <c r="AE215" s="401"/>
      <c r="AF215" s="401"/>
      <c r="AG215" s="401"/>
      <c r="AH215" s="401"/>
      <c r="AI215" s="401"/>
      <c r="AJ215" s="401"/>
      <c r="AK215" s="401"/>
      <c r="AL215" s="401"/>
      <c r="AM215" s="401"/>
      <c r="AN215" s="401"/>
      <c r="AO215" s="401"/>
      <c r="AP215" s="401"/>
      <c r="AQ215" s="401"/>
      <c r="AR215" s="401"/>
      <c r="AS215" s="401"/>
      <c r="AT215" s="401"/>
      <c r="AU215" s="401"/>
      <c r="AV215" s="401"/>
      <c r="AW215" s="401"/>
      <c r="AX215" s="401"/>
      <c r="AY215" s="401"/>
      <c r="AZ215" s="401"/>
      <c r="BA215" s="401"/>
      <c r="BB215" s="401"/>
      <c r="BC215" s="401"/>
      <c r="BD215" s="401"/>
      <c r="BE215" s="401"/>
      <c r="BF215" s="401"/>
      <c r="BG215" s="401"/>
      <c r="BH215" s="401"/>
      <c r="BI215" s="401"/>
      <c r="BJ215" s="401"/>
      <c r="BK215" s="401"/>
      <c r="BL215" s="401"/>
      <c r="BM215" s="401"/>
      <c r="BN215" s="401"/>
      <c r="BO215" s="396"/>
      <c r="BP215" s="396"/>
      <c r="BQ215" s="396"/>
      <c r="BR215" s="396"/>
      <c r="BS215" s="396"/>
      <c r="BT215" s="396"/>
      <c r="BU215" s="396"/>
      <c r="BV215" s="396"/>
      <c r="BW215" s="396"/>
      <c r="BX215" s="396"/>
      <c r="BY215" s="396"/>
      <c r="BZ215" s="396"/>
      <c r="CA215" s="396"/>
      <c r="CB215" s="396"/>
      <c r="CC215" s="396"/>
      <c r="CD215" s="396"/>
      <c r="CE215" s="396"/>
      <c r="CF215" s="396"/>
      <c r="CG215" s="396"/>
      <c r="CH215" s="396"/>
      <c r="CI215" s="396"/>
      <c r="CJ215" s="396"/>
      <c r="CK215" s="396"/>
      <c r="CL215" s="396"/>
      <c r="CM215" s="396"/>
      <c r="CN215" s="396"/>
      <c r="CO215" s="396"/>
      <c r="CP215" s="396"/>
      <c r="CQ215" s="396"/>
    </row>
    <row r="216" spans="1:95" s="90" customFormat="1" x14ac:dyDescent="0.2">
      <c r="A216" s="576"/>
      <c r="B216" s="462" t="s">
        <v>19</v>
      </c>
      <c r="C216" s="89">
        <v>903999.44</v>
      </c>
      <c r="D216" s="89"/>
      <c r="E216" s="89">
        <v>830177.6</v>
      </c>
      <c r="F216" s="89">
        <v>783090.48</v>
      </c>
      <c r="G216" s="89"/>
      <c r="H216" s="89">
        <v>699629.94</v>
      </c>
      <c r="I216" s="89"/>
      <c r="J216" s="412">
        <v>63087.35</v>
      </c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412"/>
      <c r="W216" s="89"/>
      <c r="X216" s="89"/>
      <c r="Y216" s="89"/>
      <c r="Z216" s="89"/>
      <c r="AA216" s="89"/>
      <c r="AB216" s="89"/>
      <c r="AC216" s="89"/>
      <c r="AD216" s="8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</row>
    <row r="217" spans="1:95" s="29" customFormat="1" x14ac:dyDescent="0.2">
      <c r="A217" s="576"/>
      <c r="B217" s="438" t="s">
        <v>20</v>
      </c>
      <c r="C217" s="92">
        <v>548311.19999999995</v>
      </c>
      <c r="D217" s="92"/>
      <c r="E217" s="92">
        <v>546749.68999999994</v>
      </c>
      <c r="F217" s="92">
        <v>469656.68</v>
      </c>
      <c r="G217" s="92"/>
      <c r="H217" s="92">
        <v>501201.36</v>
      </c>
      <c r="I217" s="92"/>
      <c r="J217" s="407">
        <v>381628.14</v>
      </c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407"/>
      <c r="W217" s="92"/>
      <c r="X217" s="92"/>
      <c r="Y217" s="92"/>
      <c r="Z217" s="92"/>
      <c r="AA217" s="92"/>
      <c r="AB217" s="92"/>
      <c r="AC217" s="92"/>
      <c r="AD217" s="92"/>
    </row>
    <row r="218" spans="1:95" s="198" customFormat="1" x14ac:dyDescent="0.2">
      <c r="A218" s="576"/>
      <c r="B218" s="439" t="s">
        <v>21</v>
      </c>
      <c r="C218" s="86">
        <v>214214.34</v>
      </c>
      <c r="D218" s="86"/>
      <c r="E218" s="86">
        <v>226035.45</v>
      </c>
      <c r="F218" s="86">
        <v>181540.37</v>
      </c>
      <c r="G218" s="86"/>
      <c r="H218" s="86">
        <v>162163.85999999999</v>
      </c>
      <c r="I218" s="86"/>
      <c r="J218" s="413">
        <v>130388.97</v>
      </c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413"/>
      <c r="W218" s="86"/>
      <c r="X218" s="86"/>
      <c r="Y218" s="86"/>
      <c r="Z218" s="86"/>
      <c r="AA218" s="86"/>
      <c r="AB218" s="86"/>
      <c r="AC218" s="86"/>
      <c r="AD218" s="86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</row>
    <row r="219" spans="1:95" s="188" customFormat="1" ht="13.5" thickBot="1" x14ac:dyDescent="0.25">
      <c r="A219" s="576"/>
      <c r="B219" s="463" t="s">
        <v>28</v>
      </c>
      <c r="C219" s="187"/>
      <c r="D219" s="187"/>
      <c r="E219" s="187"/>
      <c r="F219" s="187"/>
      <c r="G219" s="187"/>
      <c r="H219" s="495">
        <v>418400.02</v>
      </c>
      <c r="I219" s="495"/>
      <c r="J219" s="498">
        <v>278049.93</v>
      </c>
      <c r="K219" s="187"/>
      <c r="L219" s="187"/>
      <c r="M219" s="187"/>
      <c r="N219" s="187"/>
      <c r="O219" s="187"/>
      <c r="P219" s="187"/>
      <c r="Q219" s="187"/>
      <c r="R219" s="187"/>
      <c r="S219" s="187"/>
      <c r="T219" s="495"/>
      <c r="U219" s="495"/>
      <c r="V219" s="498"/>
      <c r="W219" s="187"/>
      <c r="X219" s="187"/>
      <c r="Y219" s="187"/>
      <c r="Z219" s="187"/>
      <c r="AA219" s="187"/>
      <c r="AB219" s="187"/>
      <c r="AC219" s="187"/>
      <c r="AD219" s="187"/>
      <c r="AE219" s="330"/>
      <c r="AF219" s="330"/>
      <c r="AG219" s="330"/>
      <c r="AH219" s="330"/>
      <c r="AI219" s="330"/>
      <c r="AJ219" s="330"/>
      <c r="AK219" s="330"/>
      <c r="AL219" s="330"/>
      <c r="AM219" s="330"/>
      <c r="AN219" s="330"/>
      <c r="AO219" s="330"/>
      <c r="AP219" s="330"/>
      <c r="AQ219" s="330"/>
      <c r="AR219" s="330"/>
      <c r="AS219" s="330"/>
      <c r="AT219" s="330"/>
      <c r="AU219" s="330"/>
      <c r="AV219" s="330"/>
      <c r="AW219" s="330"/>
      <c r="AX219" s="330"/>
      <c r="AY219" s="330"/>
      <c r="AZ219" s="330"/>
      <c r="BA219" s="330"/>
      <c r="BB219" s="330"/>
      <c r="BC219" s="330"/>
      <c r="BD219" s="330"/>
      <c r="BE219" s="330"/>
      <c r="BF219" s="330"/>
      <c r="BG219" s="330"/>
      <c r="BH219" s="330"/>
      <c r="BI219" s="330"/>
      <c r="BJ219" s="330"/>
      <c r="BK219" s="330"/>
      <c r="BL219" s="330"/>
      <c r="BM219" s="330"/>
      <c r="BN219" s="330"/>
      <c r="BO219" s="330"/>
      <c r="BP219" s="330"/>
      <c r="BQ219" s="330"/>
      <c r="BR219" s="330"/>
      <c r="BS219" s="330"/>
      <c r="BT219" s="330"/>
      <c r="BU219" s="330"/>
      <c r="BV219" s="330"/>
      <c r="BW219" s="330"/>
      <c r="BX219" s="330"/>
      <c r="BY219" s="330"/>
      <c r="BZ219" s="330"/>
      <c r="CA219" s="330"/>
      <c r="CB219" s="330"/>
      <c r="CC219" s="330"/>
      <c r="CD219" s="330"/>
      <c r="CE219" s="330"/>
      <c r="CF219" s="330"/>
      <c r="CG219" s="330"/>
      <c r="CH219" s="330"/>
      <c r="CI219" s="330"/>
      <c r="CJ219" s="330"/>
      <c r="CK219" s="330"/>
      <c r="CL219" s="330"/>
      <c r="CM219" s="330"/>
      <c r="CN219" s="330"/>
      <c r="CO219" s="330"/>
      <c r="CP219" s="330"/>
      <c r="CQ219" s="330"/>
    </row>
    <row r="220" spans="1:95" s="5" customFormat="1" x14ac:dyDescent="0.2">
      <c r="A220" s="576"/>
      <c r="B220" s="441" t="s">
        <v>22</v>
      </c>
      <c r="C220" s="93">
        <v>67</v>
      </c>
      <c r="D220" s="93"/>
      <c r="E220" s="27">
        <v>68</v>
      </c>
      <c r="F220" s="27">
        <v>65</v>
      </c>
      <c r="G220" s="27"/>
      <c r="H220" s="27">
        <v>65</v>
      </c>
      <c r="I220" s="27"/>
      <c r="J220" s="27">
        <v>67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</row>
    <row r="221" spans="1:95" s="5" customFormat="1" x14ac:dyDescent="0.2">
      <c r="A221" s="576"/>
      <c r="B221" s="442" t="s">
        <v>73</v>
      </c>
      <c r="C221" s="30">
        <v>31</v>
      </c>
      <c r="D221" s="30"/>
      <c r="E221" s="174">
        <v>31</v>
      </c>
      <c r="F221" s="174">
        <v>30</v>
      </c>
      <c r="G221" s="174"/>
      <c r="H221" s="380">
        <v>30</v>
      </c>
      <c r="I221" s="380"/>
      <c r="J221" s="380">
        <v>31</v>
      </c>
      <c r="K221" s="174"/>
      <c r="L221" s="174"/>
      <c r="M221" s="174"/>
      <c r="N221" s="174"/>
      <c r="O221" s="174"/>
      <c r="P221" s="174"/>
      <c r="Q221" s="174"/>
      <c r="R221" s="174"/>
      <c r="S221" s="174"/>
      <c r="T221" s="380"/>
      <c r="U221" s="380"/>
      <c r="V221" s="380"/>
      <c r="W221" s="174"/>
      <c r="X221" s="174"/>
      <c r="Y221" s="174"/>
      <c r="Z221" s="174"/>
      <c r="AA221" s="174"/>
      <c r="AB221" s="174"/>
      <c r="AC221" s="174"/>
      <c r="AD221" s="174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173" customFormat="1" ht="4.5" customHeight="1" x14ac:dyDescent="0.2">
      <c r="A222" s="576"/>
      <c r="B222" s="443"/>
      <c r="C222" s="172"/>
      <c r="D222" s="172"/>
      <c r="E222" s="172"/>
      <c r="F222" s="172"/>
      <c r="G222" s="172"/>
      <c r="J222" s="408"/>
      <c r="K222" s="172"/>
      <c r="L222" s="172"/>
      <c r="M222" s="172"/>
      <c r="N222" s="172"/>
      <c r="O222" s="172"/>
      <c r="P222" s="172"/>
      <c r="Q222" s="172"/>
      <c r="R222" s="172"/>
      <c r="S222" s="172"/>
      <c r="V222" s="408"/>
      <c r="W222" s="172"/>
      <c r="X222" s="172"/>
      <c r="Y222" s="172"/>
      <c r="Z222" s="172"/>
      <c r="AA222" s="172"/>
      <c r="AB222" s="172"/>
      <c r="AC222" s="172"/>
      <c r="AD222" s="172"/>
      <c r="AE222" s="397"/>
      <c r="AF222" s="397"/>
      <c r="AG222" s="397"/>
      <c r="AH222" s="397"/>
      <c r="AI222" s="397"/>
      <c r="AJ222" s="397"/>
      <c r="AK222" s="397"/>
      <c r="AL222" s="397"/>
      <c r="AM222" s="397"/>
      <c r="AN222" s="397"/>
      <c r="AO222" s="397"/>
      <c r="AP222" s="397"/>
      <c r="AQ222" s="397"/>
      <c r="AR222" s="397"/>
      <c r="AS222" s="397"/>
      <c r="AT222" s="397"/>
      <c r="AU222" s="397"/>
      <c r="AV222" s="397"/>
      <c r="AW222" s="397"/>
      <c r="AX222" s="397"/>
      <c r="AY222" s="397"/>
      <c r="AZ222" s="397"/>
      <c r="BA222" s="397"/>
      <c r="BB222" s="397"/>
      <c r="BC222" s="397"/>
      <c r="BD222" s="397"/>
      <c r="BE222" s="397"/>
      <c r="BF222" s="397"/>
      <c r="BG222" s="397"/>
      <c r="BH222" s="397"/>
      <c r="BI222" s="397"/>
      <c r="BJ222" s="397"/>
      <c r="BK222" s="397"/>
      <c r="BL222" s="397"/>
      <c r="BM222" s="397"/>
      <c r="BN222" s="397"/>
      <c r="BO222" s="397"/>
      <c r="BP222" s="397"/>
      <c r="BQ222" s="397"/>
      <c r="BR222" s="397"/>
      <c r="BS222" s="397"/>
      <c r="BT222" s="397"/>
      <c r="BU222" s="397"/>
      <c r="BV222" s="397"/>
      <c r="BW222" s="397"/>
      <c r="BX222" s="397"/>
      <c r="BY222" s="397"/>
      <c r="BZ222" s="397"/>
      <c r="CA222" s="397"/>
      <c r="CB222" s="397"/>
      <c r="CC222" s="397"/>
      <c r="CD222" s="397"/>
      <c r="CE222" s="397"/>
      <c r="CF222" s="397"/>
      <c r="CG222" s="397"/>
      <c r="CH222" s="397"/>
      <c r="CI222" s="397"/>
      <c r="CJ222" s="397"/>
      <c r="CK222" s="397"/>
      <c r="CL222" s="397"/>
      <c r="CM222" s="397"/>
      <c r="CN222" s="397"/>
      <c r="CO222" s="397"/>
      <c r="CP222" s="397"/>
      <c r="CQ222" s="397"/>
    </row>
    <row r="223" spans="1:95" s="177" customFormat="1" x14ac:dyDescent="0.2">
      <c r="A223" s="576"/>
      <c r="B223" s="444" t="s">
        <v>74</v>
      </c>
      <c r="C223" s="176"/>
      <c r="D223" s="176"/>
      <c r="E223" s="176">
        <v>42.37</v>
      </c>
      <c r="F223" s="176">
        <v>52.33</v>
      </c>
      <c r="G223" s="176">
        <v>52.33</v>
      </c>
      <c r="H223" s="176">
        <v>52.33</v>
      </c>
      <c r="I223" s="176">
        <v>52.33</v>
      </c>
      <c r="J223" s="176">
        <v>52.33</v>
      </c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398"/>
      <c r="AF223" s="398"/>
      <c r="AG223" s="398"/>
      <c r="AH223" s="398"/>
      <c r="AI223" s="398"/>
      <c r="AJ223" s="398"/>
      <c r="AK223" s="398"/>
      <c r="AL223" s="398"/>
      <c r="AM223" s="398"/>
      <c r="AN223" s="398"/>
      <c r="AO223" s="398"/>
      <c r="AP223" s="398"/>
      <c r="AQ223" s="398"/>
      <c r="AR223" s="398"/>
      <c r="AS223" s="398"/>
      <c r="AT223" s="398"/>
      <c r="AU223" s="398"/>
      <c r="AV223" s="398"/>
      <c r="AW223" s="398"/>
      <c r="AX223" s="398"/>
      <c r="AY223" s="398"/>
      <c r="AZ223" s="398"/>
      <c r="BA223" s="398"/>
      <c r="BB223" s="398"/>
      <c r="BC223" s="398"/>
      <c r="BD223" s="398"/>
      <c r="BE223" s="398"/>
      <c r="BF223" s="398"/>
      <c r="BG223" s="398"/>
      <c r="BH223" s="398"/>
      <c r="BI223" s="398"/>
      <c r="BJ223" s="398"/>
      <c r="BK223" s="398"/>
      <c r="BL223" s="398"/>
      <c r="BM223" s="398"/>
      <c r="BN223" s="398"/>
      <c r="BO223" s="398"/>
      <c r="BP223" s="398"/>
      <c r="BQ223" s="398"/>
      <c r="BR223" s="398"/>
      <c r="BS223" s="398"/>
      <c r="BT223" s="398"/>
      <c r="BU223" s="398"/>
      <c r="BV223" s="398"/>
      <c r="BW223" s="398"/>
      <c r="BX223" s="398"/>
      <c r="BY223" s="398"/>
      <c r="BZ223" s="398"/>
      <c r="CA223" s="398"/>
      <c r="CB223" s="398"/>
      <c r="CC223" s="398"/>
      <c r="CD223" s="398"/>
      <c r="CE223" s="398"/>
      <c r="CF223" s="398"/>
      <c r="CG223" s="398"/>
      <c r="CH223" s="398"/>
      <c r="CI223" s="398"/>
      <c r="CJ223" s="398"/>
      <c r="CK223" s="398"/>
      <c r="CL223" s="398"/>
      <c r="CM223" s="398"/>
      <c r="CN223" s="398"/>
      <c r="CO223" s="398"/>
      <c r="CP223" s="398"/>
      <c r="CQ223" s="398"/>
    </row>
    <row r="224" spans="1:95" s="185" customFormat="1" x14ac:dyDescent="0.2">
      <c r="A224" s="576"/>
      <c r="B224" s="445" t="s">
        <v>75</v>
      </c>
      <c r="C224" s="4">
        <v>1186</v>
      </c>
      <c r="D224" s="4">
        <v>1186</v>
      </c>
      <c r="E224" s="4">
        <f t="shared" ref="E224:I224" si="46">E223*E221</f>
        <v>1313.47</v>
      </c>
      <c r="F224" s="4">
        <f t="shared" si="46"/>
        <v>1569.8999999999999</v>
      </c>
      <c r="G224" s="4">
        <f t="shared" si="46"/>
        <v>0</v>
      </c>
      <c r="H224" s="4">
        <f t="shared" si="46"/>
        <v>1569.8999999999999</v>
      </c>
      <c r="I224" s="4">
        <f t="shared" si="46"/>
        <v>0</v>
      </c>
      <c r="J224" s="4">
        <f t="shared" ref="J224" si="47">J223*J221</f>
        <v>1622.23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</row>
    <row r="225" spans="1:95" s="31" customFormat="1" x14ac:dyDescent="0.2">
      <c r="A225" s="576"/>
      <c r="B225" s="446" t="s">
        <v>24</v>
      </c>
      <c r="C225" s="183">
        <v>2.71</v>
      </c>
      <c r="D225" s="183">
        <v>2.71</v>
      </c>
      <c r="E225" s="183">
        <v>2.71</v>
      </c>
      <c r="F225" s="183">
        <v>3.35</v>
      </c>
      <c r="G225" s="183">
        <v>3.35</v>
      </c>
      <c r="H225" s="183">
        <v>3.35</v>
      </c>
      <c r="I225" s="183">
        <v>3.35</v>
      </c>
      <c r="J225" s="183">
        <v>3.35</v>
      </c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</row>
    <row r="226" spans="1:95" s="180" customFormat="1" x14ac:dyDescent="0.2">
      <c r="A226" s="576"/>
      <c r="B226" s="447" t="s">
        <v>25</v>
      </c>
      <c r="C226" s="179">
        <f t="shared" ref="C226:I226" si="48">C207*C225</f>
        <v>21680</v>
      </c>
      <c r="D226" s="179">
        <f t="shared" si="48"/>
        <v>21680</v>
      </c>
      <c r="E226" s="179">
        <f t="shared" si="48"/>
        <v>21680</v>
      </c>
      <c r="F226" s="179">
        <f t="shared" si="48"/>
        <v>26800</v>
      </c>
      <c r="G226" s="179">
        <f t="shared" si="48"/>
        <v>0</v>
      </c>
      <c r="H226" s="179">
        <f t="shared" si="48"/>
        <v>26800</v>
      </c>
      <c r="I226" s="179">
        <f t="shared" si="48"/>
        <v>0</v>
      </c>
      <c r="J226" s="179">
        <f t="shared" ref="J226" si="49">J207*J225</f>
        <v>26800</v>
      </c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</row>
    <row r="227" spans="1:95" s="31" customFormat="1" x14ac:dyDescent="0.2">
      <c r="A227" s="576"/>
      <c r="B227" s="448" t="s">
        <v>7</v>
      </c>
      <c r="C227" s="3">
        <v>5.44</v>
      </c>
      <c r="D227" s="3">
        <v>5.44</v>
      </c>
      <c r="E227" s="3">
        <v>5.44</v>
      </c>
      <c r="F227" s="3">
        <v>6.72</v>
      </c>
      <c r="G227" s="3">
        <v>6.72</v>
      </c>
      <c r="H227" s="3">
        <v>6.72</v>
      </c>
      <c r="I227" s="3">
        <v>6.72</v>
      </c>
      <c r="J227" s="3">
        <v>6.72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95" s="180" customFormat="1" x14ac:dyDescent="0.2">
      <c r="A228" s="576"/>
      <c r="B228" s="447" t="s">
        <v>10</v>
      </c>
      <c r="C228" s="181">
        <f t="shared" ref="C228:I228" si="50">C227*C207</f>
        <v>43520</v>
      </c>
      <c r="D228" s="181">
        <f t="shared" si="50"/>
        <v>43520</v>
      </c>
      <c r="E228" s="181">
        <f t="shared" si="50"/>
        <v>43520</v>
      </c>
      <c r="F228" s="181">
        <f t="shared" si="50"/>
        <v>53760</v>
      </c>
      <c r="G228" s="181">
        <f t="shared" si="50"/>
        <v>0</v>
      </c>
      <c r="H228" s="181">
        <f t="shared" si="50"/>
        <v>53760</v>
      </c>
      <c r="I228" s="181">
        <f t="shared" si="50"/>
        <v>0</v>
      </c>
      <c r="J228" s="181">
        <f t="shared" ref="J228" si="51">J227*J207</f>
        <v>53760</v>
      </c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</row>
    <row r="229" spans="1:95" s="31" customFormat="1" x14ac:dyDescent="0.2">
      <c r="A229" s="576"/>
      <c r="B229" s="448" t="s">
        <v>8</v>
      </c>
      <c r="C229" s="3">
        <v>10.31</v>
      </c>
      <c r="D229" s="3">
        <v>10.31</v>
      </c>
      <c r="E229" s="3">
        <v>10.31</v>
      </c>
      <c r="F229" s="3">
        <v>12.73</v>
      </c>
      <c r="G229" s="3">
        <v>12.73</v>
      </c>
      <c r="H229" s="3">
        <v>12.73</v>
      </c>
      <c r="I229" s="3">
        <v>12.73</v>
      </c>
      <c r="J229" s="3">
        <v>12.73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95" s="211" customFormat="1" ht="13.5" thickBot="1" x14ac:dyDescent="0.25">
      <c r="A230" s="576"/>
      <c r="B230" s="464" t="s">
        <v>2</v>
      </c>
      <c r="C230" s="210">
        <f t="shared" ref="C230:I230" si="52">C229*MAX(C213:C214)</f>
        <v>47848.297600000005</v>
      </c>
      <c r="D230" s="210">
        <f t="shared" si="52"/>
        <v>0</v>
      </c>
      <c r="E230" s="210">
        <f t="shared" si="52"/>
        <v>48666.499199999998</v>
      </c>
      <c r="F230" s="210">
        <f t="shared" si="52"/>
        <v>64950.496800000001</v>
      </c>
      <c r="G230" s="210">
        <f t="shared" si="52"/>
        <v>0</v>
      </c>
      <c r="H230" s="210">
        <f t="shared" si="52"/>
        <v>58632.215900000003</v>
      </c>
      <c r="I230" s="210">
        <f t="shared" si="52"/>
        <v>0</v>
      </c>
      <c r="J230" s="210">
        <f t="shared" ref="J230" si="53">J229*MAX(J213:J214)</f>
        <v>57551.820800000001</v>
      </c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  <c r="AX230" s="180"/>
      <c r="AY230" s="180"/>
      <c r="AZ230" s="180"/>
      <c r="BA230" s="180"/>
      <c r="BB230" s="180"/>
      <c r="BC230" s="180"/>
      <c r="BD230" s="180"/>
      <c r="BE230" s="180"/>
      <c r="BF230" s="180"/>
      <c r="BG230" s="180"/>
      <c r="BH230" s="180"/>
      <c r="BI230" s="180"/>
      <c r="BJ230" s="180"/>
      <c r="BK230" s="180"/>
      <c r="BL230" s="180"/>
      <c r="BM230" s="180"/>
      <c r="BN230" s="180"/>
      <c r="BO230" s="180"/>
      <c r="BP230" s="180"/>
      <c r="BQ230" s="180"/>
      <c r="BR230" s="180"/>
      <c r="BS230" s="180"/>
      <c r="BT230" s="180"/>
      <c r="BU230" s="180"/>
      <c r="BV230" s="180"/>
      <c r="BW230" s="180"/>
      <c r="BX230" s="180"/>
      <c r="BY230" s="180"/>
      <c r="BZ230" s="180"/>
      <c r="CA230" s="180"/>
      <c r="CB230" s="180"/>
      <c r="CC230" s="180"/>
      <c r="CD230" s="180"/>
      <c r="CE230" s="180"/>
      <c r="CF230" s="180"/>
      <c r="CG230" s="180"/>
      <c r="CH230" s="180"/>
      <c r="CI230" s="180"/>
      <c r="CJ230" s="180"/>
      <c r="CK230" s="180"/>
      <c r="CL230" s="180"/>
      <c r="CM230" s="180"/>
      <c r="CN230" s="180"/>
      <c r="CO230" s="180"/>
      <c r="CP230" s="180"/>
      <c r="CQ230" s="180"/>
    </row>
    <row r="231" spans="1:95" s="1" customFormat="1" x14ac:dyDescent="0.2">
      <c r="A231" s="576"/>
      <c r="B231" s="537" t="s">
        <v>163</v>
      </c>
      <c r="C231" s="525"/>
      <c r="H231" s="1">
        <v>0</v>
      </c>
    </row>
    <row r="232" spans="1:95" s="1" customFormat="1" x14ac:dyDescent="0.2">
      <c r="A232" s="576"/>
      <c r="B232" s="537" t="s">
        <v>164</v>
      </c>
      <c r="C232" s="525"/>
      <c r="H232" s="1">
        <v>0</v>
      </c>
    </row>
    <row r="233" spans="1:95" s="1" customFormat="1" x14ac:dyDescent="0.2">
      <c r="A233" s="576"/>
      <c r="B233" s="537" t="s">
        <v>166</v>
      </c>
      <c r="C233" s="525"/>
      <c r="H233" s="1">
        <v>0</v>
      </c>
      <c r="J233" s="1">
        <v>10.07</v>
      </c>
    </row>
    <row r="234" spans="1:95" s="211" customFormat="1" ht="13.5" thickBot="1" x14ac:dyDescent="0.25">
      <c r="A234" s="576"/>
      <c r="B234" s="538" t="s">
        <v>165</v>
      </c>
      <c r="C234" s="526"/>
      <c r="D234" s="210"/>
      <c r="E234" s="210"/>
      <c r="F234" s="210"/>
      <c r="G234" s="210"/>
      <c r="H234" s="210"/>
      <c r="I234" s="210"/>
      <c r="J234" s="210">
        <f>J231*J232*J233</f>
        <v>0</v>
      </c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</row>
    <row r="235" spans="1:95" s="31" customFormat="1" x14ac:dyDescent="0.2">
      <c r="A235" s="576"/>
      <c r="B235" s="446" t="s">
        <v>29</v>
      </c>
      <c r="C235" s="115">
        <v>0.13789999999999999</v>
      </c>
      <c r="D235" s="115">
        <v>0.13789999999999999</v>
      </c>
      <c r="E235" s="115">
        <v>0.13789999999999999</v>
      </c>
      <c r="F235" s="115">
        <v>0.17030000000000001</v>
      </c>
      <c r="G235" s="115">
        <v>0.17030000000000001</v>
      </c>
      <c r="H235" s="66"/>
      <c r="I235" s="66"/>
      <c r="J235" s="66"/>
      <c r="K235" s="115"/>
      <c r="L235" s="115"/>
      <c r="M235" s="115"/>
      <c r="N235" s="115"/>
      <c r="O235" s="115"/>
      <c r="P235" s="115"/>
      <c r="Q235" s="115"/>
      <c r="R235" s="115"/>
      <c r="S235" s="115"/>
      <c r="T235" s="66"/>
      <c r="U235" s="66"/>
      <c r="V235" s="66"/>
      <c r="W235" s="115"/>
      <c r="X235" s="115"/>
      <c r="Y235" s="115"/>
      <c r="Z235" s="115"/>
      <c r="AA235" s="115"/>
      <c r="AB235" s="115"/>
      <c r="AC235" s="115"/>
      <c r="AD235" s="115"/>
    </row>
    <row r="236" spans="1:95" s="34" customFormat="1" x14ac:dyDescent="0.2">
      <c r="A236" s="576"/>
      <c r="B236" s="449" t="s">
        <v>60</v>
      </c>
      <c r="C236" s="14">
        <f>C235*C208</f>
        <v>126742.203483</v>
      </c>
      <c r="D236" s="14">
        <f>D235*D208</f>
        <v>0</v>
      </c>
      <c r="E236" s="14">
        <f>E235*E208</f>
        <v>125109.019308</v>
      </c>
      <c r="F236" s="14">
        <f>F235*F208</f>
        <v>148659.36932600001</v>
      </c>
      <c r="G236" s="14">
        <f>G235*G208</f>
        <v>0</v>
      </c>
      <c r="H236" s="119"/>
      <c r="I236" s="119"/>
      <c r="J236" s="119"/>
      <c r="K236" s="14"/>
      <c r="L236" s="14"/>
      <c r="M236" s="14"/>
      <c r="N236" s="14"/>
      <c r="O236" s="14"/>
      <c r="P236" s="14"/>
      <c r="Q236" s="14"/>
      <c r="R236" s="14"/>
      <c r="S236" s="14"/>
      <c r="T236" s="119"/>
      <c r="U236" s="119"/>
      <c r="V236" s="119"/>
      <c r="W236" s="14"/>
      <c r="X236" s="14"/>
      <c r="Y236" s="14"/>
      <c r="Z236" s="14"/>
      <c r="AA236" s="14"/>
      <c r="AB236" s="14"/>
      <c r="AC236" s="14"/>
      <c r="AD236" s="14"/>
    </row>
    <row r="237" spans="1:95" s="31" customFormat="1" x14ac:dyDescent="0.2">
      <c r="A237" s="576"/>
      <c r="B237" s="448" t="s">
        <v>30</v>
      </c>
      <c r="C237" s="117"/>
      <c r="D237" s="117"/>
      <c r="E237" s="117"/>
      <c r="F237" s="117"/>
      <c r="G237" s="117"/>
      <c r="H237" s="115">
        <v>0.19769999999999999</v>
      </c>
      <c r="I237" s="115">
        <v>0.19769999999999999</v>
      </c>
      <c r="J237" s="115">
        <v>0.19769999999999999</v>
      </c>
      <c r="K237" s="117"/>
      <c r="L237" s="117"/>
      <c r="M237" s="117"/>
      <c r="N237" s="117"/>
      <c r="O237" s="117"/>
      <c r="P237" s="117"/>
      <c r="Q237" s="117"/>
      <c r="R237" s="117"/>
      <c r="S237" s="117"/>
      <c r="T237" s="115"/>
      <c r="U237" s="115"/>
      <c r="V237" s="115"/>
      <c r="W237" s="117"/>
      <c r="X237" s="117"/>
      <c r="Y237" s="117"/>
      <c r="Z237" s="117"/>
      <c r="AA237" s="117"/>
      <c r="AB237" s="117"/>
      <c r="AC237" s="117"/>
      <c r="AD237" s="117"/>
    </row>
    <row r="238" spans="1:95" s="35" customFormat="1" x14ac:dyDescent="0.2">
      <c r="A238" s="576"/>
      <c r="B238" s="450" t="s">
        <v>61</v>
      </c>
      <c r="C238" s="118"/>
      <c r="D238" s="118"/>
      <c r="E238" s="118"/>
      <c r="F238" s="118"/>
      <c r="G238" s="118"/>
      <c r="H238" s="33">
        <f>H237*H208</f>
        <v>158649.35494799999</v>
      </c>
      <c r="I238" s="33">
        <f>I237*I208</f>
        <v>0</v>
      </c>
      <c r="J238" s="33">
        <f>J237*J208</f>
        <v>169121.80665899999</v>
      </c>
      <c r="K238" s="118"/>
      <c r="L238" s="118"/>
      <c r="M238" s="118"/>
      <c r="N238" s="118"/>
      <c r="O238" s="118"/>
      <c r="P238" s="118"/>
      <c r="Q238" s="118"/>
      <c r="R238" s="118"/>
      <c r="S238" s="118"/>
      <c r="T238" s="33"/>
      <c r="U238" s="33"/>
      <c r="V238" s="33"/>
      <c r="W238" s="118"/>
      <c r="X238" s="118"/>
      <c r="Y238" s="118"/>
      <c r="Z238" s="118"/>
      <c r="AA238" s="118"/>
      <c r="AB238" s="118"/>
      <c r="AC238" s="118"/>
      <c r="AD238" s="118"/>
    </row>
    <row r="239" spans="1:95" s="31" customFormat="1" x14ac:dyDescent="0.2">
      <c r="A239" s="576"/>
      <c r="B239" s="448" t="s">
        <v>31</v>
      </c>
      <c r="C239" s="115">
        <v>0.32190000000000002</v>
      </c>
      <c r="D239" s="115">
        <v>0.32190000000000002</v>
      </c>
      <c r="E239" s="115">
        <v>0.32190000000000002</v>
      </c>
      <c r="F239" s="115">
        <v>0.39750000000000002</v>
      </c>
      <c r="G239" s="115">
        <v>0.39750000000000002</v>
      </c>
      <c r="H239" s="120"/>
      <c r="I239" s="120"/>
      <c r="J239" s="120"/>
      <c r="K239" s="115"/>
      <c r="L239" s="115"/>
      <c r="M239" s="115"/>
      <c r="N239" s="115"/>
      <c r="O239" s="115"/>
      <c r="P239" s="115"/>
      <c r="Q239" s="115"/>
      <c r="R239" s="115"/>
      <c r="S239" s="115"/>
      <c r="T239" s="120"/>
      <c r="U239" s="120"/>
      <c r="V239" s="120"/>
      <c r="W239" s="115"/>
      <c r="X239" s="115"/>
      <c r="Y239" s="115"/>
      <c r="Z239" s="115"/>
      <c r="AA239" s="115"/>
      <c r="AB239" s="115"/>
      <c r="AC239" s="115"/>
      <c r="AD239" s="115"/>
    </row>
    <row r="240" spans="1:95" s="34" customFormat="1" x14ac:dyDescent="0.2">
      <c r="A240" s="576"/>
      <c r="B240" s="449" t="s">
        <v>62</v>
      </c>
      <c r="C240" s="14">
        <f>C239*C210</f>
        <v>77801.346885000006</v>
      </c>
      <c r="D240" s="14">
        <f>D239*D210</f>
        <v>0</v>
      </c>
      <c r="E240" s="14">
        <f>E239*E210</f>
        <v>88085.614100999999</v>
      </c>
      <c r="F240" s="14">
        <f>F239*F210</f>
        <v>92503.576499999996</v>
      </c>
      <c r="G240" s="14">
        <f>G239*G210</f>
        <v>0</v>
      </c>
      <c r="H240" s="119"/>
      <c r="I240" s="119"/>
      <c r="J240" s="119"/>
      <c r="K240" s="14"/>
      <c r="L240" s="14"/>
      <c r="M240" s="14"/>
      <c r="N240" s="14"/>
      <c r="O240" s="14"/>
      <c r="P240" s="14"/>
      <c r="Q240" s="14"/>
      <c r="R240" s="14"/>
      <c r="S240" s="14"/>
      <c r="T240" s="119"/>
      <c r="U240" s="119"/>
      <c r="V240" s="119"/>
      <c r="W240" s="14"/>
      <c r="X240" s="14"/>
      <c r="Y240" s="14"/>
      <c r="Z240" s="14"/>
      <c r="AA240" s="14"/>
      <c r="AB240" s="14"/>
      <c r="AC240" s="14"/>
      <c r="AD240" s="14"/>
    </row>
    <row r="241" spans="1:95" s="31" customFormat="1" x14ac:dyDescent="0.2">
      <c r="A241" s="576"/>
      <c r="B241" s="448" t="s">
        <v>32</v>
      </c>
      <c r="C241" s="117"/>
      <c r="D241" s="117"/>
      <c r="E241" s="117"/>
      <c r="F241" s="117"/>
      <c r="G241" s="117"/>
      <c r="H241" s="1">
        <v>1.4238</v>
      </c>
      <c r="I241" s="1">
        <v>1.4238</v>
      </c>
      <c r="J241" s="1">
        <v>1.4238</v>
      </c>
      <c r="K241" s="117"/>
      <c r="L241" s="117"/>
      <c r="M241" s="117"/>
      <c r="N241" s="117"/>
      <c r="O241" s="117"/>
      <c r="P241" s="117"/>
      <c r="Q241" s="117"/>
      <c r="R241" s="117"/>
      <c r="S241" s="117"/>
      <c r="T241" s="1"/>
      <c r="U241" s="1"/>
      <c r="V241" s="1"/>
      <c r="W241" s="117"/>
      <c r="X241" s="117"/>
      <c r="Y241" s="117"/>
      <c r="Z241" s="117"/>
      <c r="AA241" s="117"/>
      <c r="AB241" s="117"/>
      <c r="AC241" s="117"/>
      <c r="AD241" s="117"/>
    </row>
    <row r="242" spans="1:95" s="35" customFormat="1" x14ac:dyDescent="0.2">
      <c r="A242" s="576"/>
      <c r="B242" s="450" t="s">
        <v>63</v>
      </c>
      <c r="C242" s="118"/>
      <c r="D242" s="118"/>
      <c r="E242" s="118"/>
      <c r="F242" s="118"/>
      <c r="G242" s="118"/>
      <c r="H242" s="116">
        <f>H241*H210</f>
        <v>318109.71011400002</v>
      </c>
      <c r="I242" s="116">
        <f>I241*I210</f>
        <v>0</v>
      </c>
      <c r="J242" s="116">
        <f>J241*J210</f>
        <v>320222.10250799998</v>
      </c>
      <c r="K242" s="118"/>
      <c r="L242" s="118"/>
      <c r="M242" s="118"/>
      <c r="N242" s="118"/>
      <c r="O242" s="118"/>
      <c r="P242" s="118"/>
      <c r="Q242" s="118"/>
      <c r="R242" s="118"/>
      <c r="S242" s="118"/>
      <c r="T242" s="116"/>
      <c r="U242" s="116"/>
      <c r="V242" s="116"/>
      <c r="W242" s="118"/>
      <c r="X242" s="118"/>
      <c r="Y242" s="118"/>
      <c r="Z242" s="118"/>
      <c r="AA242" s="118"/>
      <c r="AB242" s="118"/>
      <c r="AC242" s="118"/>
      <c r="AD242" s="118"/>
    </row>
    <row r="243" spans="1:95" s="31" customFormat="1" x14ac:dyDescent="0.2">
      <c r="A243" s="576"/>
      <c r="B243" s="465" t="s">
        <v>79</v>
      </c>
      <c r="C243" s="115">
        <v>0.19719999999999999</v>
      </c>
      <c r="D243" s="1">
        <v>0.19719999999999999</v>
      </c>
      <c r="E243" s="1">
        <v>0.19719999999999999</v>
      </c>
      <c r="F243" s="1">
        <v>0.24349999999999999</v>
      </c>
      <c r="G243" s="1">
        <v>0.24349999999999999</v>
      </c>
      <c r="H243" s="120"/>
      <c r="I243" s="120"/>
      <c r="J243" s="120"/>
      <c r="K243" s="1"/>
      <c r="L243" s="1"/>
      <c r="M243" s="1"/>
      <c r="N243" s="1"/>
      <c r="O243" s="1"/>
      <c r="P243" s="1"/>
      <c r="Q243" s="1"/>
      <c r="R243" s="1"/>
      <c r="S243" s="1"/>
      <c r="T243" s="120"/>
      <c r="U243" s="120"/>
      <c r="V243" s="120"/>
      <c r="W243" s="1"/>
      <c r="X243" s="1"/>
      <c r="Y243" s="1"/>
      <c r="Z243" s="1"/>
      <c r="AA243" s="1"/>
      <c r="AB243" s="1"/>
      <c r="AC243" s="1"/>
      <c r="AD243" s="1"/>
    </row>
    <row r="244" spans="1:95" s="34" customFormat="1" x14ac:dyDescent="0.2">
      <c r="A244" s="576"/>
      <c r="B244" s="449" t="s">
        <v>64</v>
      </c>
      <c r="C244" s="14">
        <f>C243*C209</f>
        <v>122993.032624</v>
      </c>
      <c r="D244" s="14">
        <f>D243*D209</f>
        <v>0</v>
      </c>
      <c r="E244" s="14">
        <f>E243*E209</f>
        <v>134633.97146</v>
      </c>
      <c r="F244" s="14">
        <f>F243*F209</f>
        <v>142046.12434000001</v>
      </c>
      <c r="G244" s="14">
        <f>G243*G209</f>
        <v>0</v>
      </c>
      <c r="H244" s="121"/>
      <c r="I244" s="121"/>
      <c r="J244" s="121"/>
      <c r="K244" s="14"/>
      <c r="L244" s="14"/>
      <c r="M244" s="14"/>
      <c r="N244" s="14"/>
      <c r="O244" s="14"/>
      <c r="P244" s="14"/>
      <c r="Q244" s="14"/>
      <c r="R244" s="14"/>
      <c r="S244" s="14"/>
      <c r="T244" s="121"/>
      <c r="U244" s="121"/>
      <c r="V244" s="121"/>
      <c r="W244" s="14"/>
      <c r="X244" s="14"/>
      <c r="Y244" s="14"/>
      <c r="Z244" s="14"/>
      <c r="AA244" s="14"/>
      <c r="AB244" s="14"/>
      <c r="AC244" s="14"/>
      <c r="AD244" s="14"/>
    </row>
    <row r="245" spans="1:95" s="31" customFormat="1" x14ac:dyDescent="0.2">
      <c r="A245" s="576"/>
      <c r="B245" s="448" t="s">
        <v>33</v>
      </c>
      <c r="C245" s="117"/>
      <c r="D245" s="117"/>
      <c r="E245" s="117"/>
      <c r="F245" s="117"/>
      <c r="G245" s="117"/>
      <c r="H245" s="1">
        <v>0.37009999999999998</v>
      </c>
      <c r="I245" s="1">
        <v>0.37009999999999998</v>
      </c>
      <c r="J245" s="1">
        <v>0.37009999999999998</v>
      </c>
      <c r="K245" s="117"/>
      <c r="L245" s="117"/>
      <c r="M245" s="117"/>
      <c r="N245" s="117"/>
      <c r="O245" s="117"/>
      <c r="P245" s="117"/>
      <c r="Q245" s="117"/>
      <c r="R245" s="117"/>
      <c r="S245" s="117"/>
      <c r="T245" s="1"/>
      <c r="U245" s="1"/>
      <c r="V245" s="1"/>
      <c r="W245" s="117"/>
      <c r="X245" s="117"/>
      <c r="Y245" s="117"/>
      <c r="Z245" s="117"/>
      <c r="AA245" s="117"/>
      <c r="AB245" s="117"/>
      <c r="AC245" s="117"/>
      <c r="AD245" s="117"/>
    </row>
    <row r="246" spans="1:95" s="124" customFormat="1" ht="13.5" thickBot="1" x14ac:dyDescent="0.25">
      <c r="A246" s="576"/>
      <c r="B246" s="452" t="s">
        <v>65</v>
      </c>
      <c r="C246" s="125"/>
      <c r="D246" s="125"/>
      <c r="E246" s="125"/>
      <c r="F246" s="125"/>
      <c r="G246" s="125"/>
      <c r="H246" s="250">
        <f>H245*H209</f>
        <v>236167.053587</v>
      </c>
      <c r="I246" s="250">
        <f>I245*I209</f>
        <v>0</v>
      </c>
      <c r="J246" s="250">
        <f>J245*J209</f>
        <v>232896.60201999996</v>
      </c>
      <c r="K246" s="125"/>
      <c r="L246" s="125"/>
      <c r="M246" s="125"/>
      <c r="N246" s="125"/>
      <c r="O246" s="125"/>
      <c r="P246" s="125"/>
      <c r="Q246" s="125"/>
      <c r="R246" s="125"/>
      <c r="S246" s="125"/>
      <c r="T246" s="250"/>
      <c r="U246" s="250"/>
      <c r="V246" s="250"/>
      <c r="W246" s="125"/>
      <c r="X246" s="125"/>
      <c r="Y246" s="125"/>
      <c r="Z246" s="125"/>
      <c r="AA246" s="125"/>
      <c r="AB246" s="125"/>
      <c r="AC246" s="125"/>
      <c r="AD246" s="12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  <c r="CN246" s="35"/>
      <c r="CO246" s="35"/>
      <c r="CP246" s="35"/>
      <c r="CQ246" s="35"/>
    </row>
    <row r="247" spans="1:95" s="126" customFormat="1" x14ac:dyDescent="0.2">
      <c r="A247" s="576"/>
      <c r="B247" s="466" t="s">
        <v>104</v>
      </c>
      <c r="C247" s="251"/>
      <c r="D247" s="251"/>
      <c r="E247" s="251"/>
      <c r="F247" s="251"/>
      <c r="G247" s="251"/>
      <c r="H247" s="86">
        <v>404903</v>
      </c>
      <c r="I247" s="86">
        <v>341361</v>
      </c>
      <c r="J247" s="86">
        <v>269361</v>
      </c>
      <c r="K247" s="251"/>
      <c r="L247" s="251"/>
      <c r="M247" s="251"/>
      <c r="N247" s="251"/>
      <c r="O247" s="251"/>
      <c r="P247" s="251"/>
      <c r="Q247" s="251"/>
      <c r="R247" s="251"/>
      <c r="S247" s="251"/>
      <c r="T247" s="86"/>
      <c r="U247" s="86"/>
      <c r="V247" s="86"/>
      <c r="W247" s="251"/>
      <c r="X247" s="251"/>
      <c r="Y247" s="251"/>
      <c r="Z247" s="251"/>
      <c r="AA247" s="251"/>
      <c r="AB247" s="251"/>
      <c r="AC247" s="251"/>
      <c r="AD247" s="251"/>
    </row>
    <row r="248" spans="1:95" s="1" customFormat="1" x14ac:dyDescent="0.2">
      <c r="A248" s="576"/>
      <c r="B248" s="454" t="s">
        <v>105</v>
      </c>
      <c r="C248" s="31"/>
      <c r="D248" s="31"/>
      <c r="E248" s="31"/>
      <c r="F248" s="31"/>
      <c r="G248" s="31"/>
      <c r="H248" s="122">
        <v>5.8900000000000001E-2</v>
      </c>
      <c r="I248" s="122">
        <v>5.8900000000000001E-2</v>
      </c>
      <c r="J248" s="122">
        <v>5.8900000000000001E-2</v>
      </c>
      <c r="K248" s="31"/>
      <c r="L248" s="31"/>
      <c r="M248" s="31"/>
      <c r="N248" s="31"/>
      <c r="O248" s="31"/>
      <c r="P248" s="31"/>
      <c r="Q248" s="31"/>
      <c r="R248" s="31"/>
      <c r="S248" s="31"/>
      <c r="T248" s="122"/>
      <c r="U248" s="122"/>
      <c r="V248" s="122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</row>
    <row r="249" spans="1:95" s="57" customFormat="1" ht="13.5" thickBot="1" x14ac:dyDescent="0.25">
      <c r="A249" s="576"/>
      <c r="B249" s="455" t="s">
        <v>106</v>
      </c>
      <c r="C249" s="125"/>
      <c r="D249" s="125"/>
      <c r="E249" s="125"/>
      <c r="F249" s="125"/>
      <c r="G249" s="125"/>
      <c r="H249" s="54">
        <f>H248*H247</f>
        <v>23848.786700000001</v>
      </c>
      <c r="I249" s="54">
        <f>I247*I248</f>
        <v>20106.162899999999</v>
      </c>
      <c r="J249" s="54">
        <f>J247*J248</f>
        <v>15865.3629</v>
      </c>
      <c r="K249" s="125"/>
      <c r="L249" s="125"/>
      <c r="M249" s="125"/>
      <c r="N249" s="125"/>
      <c r="O249" s="125"/>
      <c r="P249" s="125"/>
      <c r="Q249" s="125"/>
      <c r="R249" s="125"/>
      <c r="S249" s="125"/>
      <c r="T249" s="54"/>
      <c r="U249" s="54"/>
      <c r="V249" s="54"/>
      <c r="W249" s="125"/>
      <c r="X249" s="125"/>
      <c r="Y249" s="125"/>
      <c r="Z249" s="125"/>
      <c r="AA249" s="125"/>
      <c r="AB249" s="125"/>
      <c r="AC249" s="125"/>
      <c r="AD249" s="12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  <c r="CN249" s="35"/>
      <c r="CO249" s="35"/>
      <c r="CP249" s="35"/>
      <c r="CQ249" s="35"/>
    </row>
    <row r="250" spans="1:95" s="31" customFormat="1" ht="12" customHeight="1" x14ac:dyDescent="0.2">
      <c r="A250" s="576"/>
      <c r="B250" s="448" t="s">
        <v>9</v>
      </c>
      <c r="C250" s="1">
        <v>2.5000000000000001E-2</v>
      </c>
      <c r="D250" s="1">
        <v>2.5000000000000001E-2</v>
      </c>
      <c r="E250" s="1">
        <v>2.5000000000000001E-2</v>
      </c>
      <c r="F250" s="1">
        <v>3.09E-2</v>
      </c>
      <c r="G250" s="1">
        <v>3.09E-2</v>
      </c>
      <c r="H250" s="1">
        <v>3.09E-2</v>
      </c>
      <c r="I250" s="1">
        <v>3.09E-2</v>
      </c>
      <c r="J250" s="1">
        <v>3.09E-2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95" s="43" customFormat="1" x14ac:dyDescent="0.2">
      <c r="A251" s="576"/>
      <c r="B251" s="456" t="s">
        <v>11</v>
      </c>
      <c r="C251" s="4">
        <f t="shared" ref="C251:J251" si="54">C250*C211</f>
        <v>44611.971000000005</v>
      </c>
      <c r="D251" s="4">
        <f t="shared" si="54"/>
        <v>0</v>
      </c>
      <c r="E251" s="4">
        <f t="shared" si="54"/>
        <v>46590.384000000005</v>
      </c>
      <c r="F251" s="4">
        <f t="shared" si="54"/>
        <v>52189.836113999998</v>
      </c>
      <c r="G251" s="4">
        <f t="shared" si="54"/>
        <v>0</v>
      </c>
      <c r="H251" s="4">
        <f t="shared" si="54"/>
        <v>51418.067825999999</v>
      </c>
      <c r="I251" s="4">
        <f t="shared" si="54"/>
        <v>0</v>
      </c>
      <c r="J251" s="4">
        <f t="shared" si="54"/>
        <v>52827.676077000004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95" s="31" customFormat="1" x14ac:dyDescent="0.2">
      <c r="A252" s="576"/>
      <c r="B252" s="448" t="s">
        <v>26</v>
      </c>
      <c r="C252" s="49">
        <v>1.9699999999999999E-2</v>
      </c>
      <c r="D252" s="49">
        <v>1.9699999999999999E-2</v>
      </c>
      <c r="E252" s="49">
        <v>1.9699999999999999E-2</v>
      </c>
      <c r="F252" s="49">
        <v>0.02</v>
      </c>
      <c r="G252" s="49">
        <v>0.02</v>
      </c>
      <c r="H252" s="49">
        <v>0.02</v>
      </c>
      <c r="I252" s="49">
        <v>0.02</v>
      </c>
      <c r="J252" s="49">
        <v>0.02</v>
      </c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</row>
    <row r="253" spans="1:95" s="43" customFormat="1" x14ac:dyDescent="0.2">
      <c r="A253" s="576"/>
      <c r="B253" s="456" t="s">
        <v>27</v>
      </c>
      <c r="C253" s="129">
        <f t="shared" ref="C253:J253" si="55">C252*C211</f>
        <v>35154.233147999999</v>
      </c>
      <c r="D253" s="129">
        <f t="shared" si="55"/>
        <v>0</v>
      </c>
      <c r="E253" s="129">
        <f t="shared" si="55"/>
        <v>36713.222591999998</v>
      </c>
      <c r="F253" s="129">
        <f t="shared" si="55"/>
        <v>33779.8292</v>
      </c>
      <c r="G253" s="129">
        <f t="shared" si="55"/>
        <v>0</v>
      </c>
      <c r="H253" s="129">
        <f t="shared" si="55"/>
        <v>33280.302799999998</v>
      </c>
      <c r="I253" s="129">
        <f t="shared" si="55"/>
        <v>0</v>
      </c>
      <c r="J253" s="129">
        <f t="shared" si="55"/>
        <v>34192.670599999998</v>
      </c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  <c r="AC253" s="129"/>
      <c r="AD253" s="129"/>
    </row>
    <row r="254" spans="1:95" s="46" customFormat="1" ht="13.5" thickBot="1" x14ac:dyDescent="0.25">
      <c r="A254" s="576"/>
      <c r="B254" s="456" t="s">
        <v>4</v>
      </c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</row>
    <row r="255" spans="1:95" s="46" customFormat="1" ht="13.5" thickBot="1" x14ac:dyDescent="0.25">
      <c r="A255" s="576"/>
      <c r="B255" s="457" t="s">
        <v>34</v>
      </c>
      <c r="C255" s="94"/>
      <c r="D255" s="94"/>
      <c r="E255" s="94"/>
      <c r="F255" s="199"/>
      <c r="G255" s="94"/>
      <c r="H255" s="94"/>
      <c r="I255" s="94"/>
      <c r="J255" s="94"/>
      <c r="K255" s="199"/>
      <c r="L255" s="199"/>
      <c r="M255" s="199"/>
      <c r="N255" s="199"/>
      <c r="O255" s="199"/>
      <c r="P255" s="199"/>
      <c r="Q255" s="199"/>
      <c r="R255" s="199"/>
      <c r="S255" s="199"/>
      <c r="T255" s="94"/>
      <c r="U255" s="94"/>
      <c r="V255" s="94"/>
      <c r="W255" s="199"/>
      <c r="X255" s="199"/>
      <c r="Y255" s="199"/>
      <c r="Z255" s="199"/>
      <c r="AA255" s="199"/>
      <c r="AB255" s="199"/>
      <c r="AC255" s="199"/>
      <c r="AD255" s="199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2" customFormat="1" ht="13.5" thickBot="1" x14ac:dyDescent="0.25">
      <c r="A256" s="576"/>
      <c r="B256" s="467" t="s">
        <v>51</v>
      </c>
      <c r="C256" s="41">
        <v>521664.68</v>
      </c>
      <c r="D256" s="41"/>
      <c r="E256" s="41">
        <v>546312.4</v>
      </c>
      <c r="F256" s="41">
        <v>616258.97</v>
      </c>
      <c r="G256" s="41">
        <v>608454.79</v>
      </c>
      <c r="H256" s="41">
        <v>962235.47</v>
      </c>
      <c r="I256" s="41">
        <v>965180.58</v>
      </c>
      <c r="J256" s="41">
        <v>964860.9</v>
      </c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02"/>
      <c r="AF256" s="402"/>
      <c r="AG256" s="402"/>
      <c r="AH256" s="402"/>
      <c r="AI256" s="402"/>
      <c r="AJ256" s="402"/>
      <c r="AK256" s="402"/>
      <c r="AL256" s="402"/>
      <c r="AM256" s="402"/>
      <c r="AN256" s="402"/>
      <c r="AO256" s="402"/>
      <c r="AP256" s="402"/>
      <c r="AQ256" s="402"/>
      <c r="AR256" s="402"/>
      <c r="AS256" s="402"/>
      <c r="AT256" s="402"/>
      <c r="AU256" s="402"/>
      <c r="AV256" s="402"/>
      <c r="AW256" s="402"/>
      <c r="AX256" s="402"/>
      <c r="AY256" s="402"/>
      <c r="AZ256" s="402"/>
      <c r="BA256" s="402"/>
      <c r="BB256" s="402"/>
      <c r="BC256" s="402"/>
      <c r="BD256" s="402"/>
      <c r="BE256" s="402"/>
      <c r="BF256" s="402"/>
      <c r="BG256" s="402"/>
      <c r="BH256" s="402"/>
      <c r="BI256" s="402"/>
      <c r="BJ256" s="402"/>
      <c r="BK256" s="402"/>
      <c r="BL256" s="402"/>
      <c r="BM256" s="402"/>
      <c r="BN256" s="402"/>
      <c r="BO256" s="402"/>
      <c r="BP256" s="402"/>
      <c r="BQ256" s="402"/>
      <c r="BR256" s="402"/>
      <c r="BS256" s="402"/>
      <c r="BT256" s="402"/>
      <c r="BU256" s="402"/>
      <c r="BV256" s="402"/>
      <c r="BW256" s="402"/>
      <c r="BX256" s="402"/>
      <c r="BY256" s="402"/>
      <c r="BZ256" s="402"/>
      <c r="CA256" s="402"/>
      <c r="CB256" s="402"/>
      <c r="CC256" s="402"/>
      <c r="CD256" s="402"/>
      <c r="CE256" s="402"/>
      <c r="CF256" s="402"/>
      <c r="CG256" s="402"/>
      <c r="CH256" s="402"/>
      <c r="CI256" s="402"/>
      <c r="CJ256" s="402"/>
      <c r="CK256" s="402"/>
      <c r="CL256" s="402"/>
      <c r="CM256" s="402"/>
      <c r="CN256" s="402"/>
      <c r="CO256" s="402"/>
      <c r="CP256" s="402"/>
      <c r="CQ256" s="402"/>
    </row>
    <row r="257" spans="1:95" s="38" customFormat="1" ht="13.5" thickBot="1" x14ac:dyDescent="0.25">
      <c r="A257" s="576"/>
      <c r="B257" s="377" t="s">
        <v>59</v>
      </c>
      <c r="C257" s="91">
        <f t="shared" ref="C257:J257" si="56">C256/C211*100</f>
        <v>29.233447228771848</v>
      </c>
      <c r="D257" s="91" t="e">
        <f t="shared" si="56"/>
        <v>#DIV/0!</v>
      </c>
      <c r="E257" s="91">
        <f t="shared" si="56"/>
        <v>29.314654285742741</v>
      </c>
      <c r="F257" s="91">
        <f t="shared" si="56"/>
        <v>36.486802011420473</v>
      </c>
      <c r="G257" s="91" t="e">
        <f t="shared" si="56"/>
        <v>#DIV/0!</v>
      </c>
      <c r="H257" s="91">
        <f t="shared" si="56"/>
        <v>57.82612470701438</v>
      </c>
      <c r="I257" s="91" t="e">
        <f t="shared" si="56"/>
        <v>#DIV/0!</v>
      </c>
      <c r="J257" s="91">
        <f t="shared" si="56"/>
        <v>56.436708982889449</v>
      </c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399"/>
      <c r="AF257" s="399"/>
      <c r="AG257" s="399"/>
      <c r="AH257" s="399"/>
      <c r="AI257" s="399"/>
      <c r="AJ257" s="399"/>
      <c r="AK257" s="399"/>
      <c r="AL257" s="399"/>
      <c r="AM257" s="399"/>
      <c r="AN257" s="399"/>
      <c r="AO257" s="399"/>
      <c r="AP257" s="399"/>
      <c r="AQ257" s="399"/>
      <c r="AR257" s="399"/>
      <c r="AS257" s="399"/>
      <c r="AT257" s="399"/>
      <c r="AU257" s="399"/>
      <c r="AV257" s="399"/>
      <c r="AW257" s="399"/>
      <c r="AX257" s="399"/>
      <c r="AY257" s="399"/>
      <c r="AZ257" s="399"/>
      <c r="BA257" s="399"/>
      <c r="BB257" s="399"/>
      <c r="BC257" s="399"/>
      <c r="BD257" s="399"/>
      <c r="BE257" s="399"/>
      <c r="BF257" s="399"/>
      <c r="BG257" s="399"/>
      <c r="BH257" s="399"/>
      <c r="BI257" s="399"/>
      <c r="BJ257" s="399"/>
      <c r="BK257" s="399"/>
      <c r="BL257" s="399"/>
      <c r="BM257" s="399"/>
      <c r="BN257" s="399"/>
      <c r="BO257" s="399"/>
      <c r="BP257" s="399"/>
      <c r="BQ257" s="399"/>
      <c r="BR257" s="399"/>
      <c r="BS257" s="399"/>
      <c r="BT257" s="399"/>
      <c r="BU257" s="399"/>
      <c r="BV257" s="399"/>
      <c r="BW257" s="399"/>
      <c r="BX257" s="399"/>
      <c r="BY257" s="399"/>
      <c r="BZ257" s="399"/>
      <c r="CA257" s="399"/>
      <c r="CB257" s="399"/>
      <c r="CC257" s="399"/>
      <c r="CD257" s="399"/>
      <c r="CE257" s="399"/>
      <c r="CF257" s="399"/>
      <c r="CG257" s="399"/>
      <c r="CH257" s="399"/>
      <c r="CI257" s="399"/>
      <c r="CJ257" s="399"/>
      <c r="CK257" s="399"/>
      <c r="CL257" s="399"/>
      <c r="CM257" s="399"/>
      <c r="CN257" s="399"/>
      <c r="CO257" s="399"/>
      <c r="CP257" s="399"/>
      <c r="CQ257" s="399"/>
    </row>
    <row r="258" spans="1:95" s="423" customFormat="1" ht="13.5" thickBot="1" x14ac:dyDescent="0.25">
      <c r="A258" s="576"/>
      <c r="B258" s="421" t="s">
        <v>71</v>
      </c>
      <c r="C258" s="422">
        <f t="shared" ref="C258:J258" si="57">SUM(C224,C226,C230,C228,C236,C238,C240,C242,C244,C246,C249,C251,C253,C254,C255)-C256</f>
        <v>-127.59526000003098</v>
      </c>
      <c r="D258" s="422">
        <f t="shared" si="57"/>
        <v>66386</v>
      </c>
      <c r="E258" s="422">
        <f t="shared" si="57"/>
        <v>-0.21933900006115437</v>
      </c>
      <c r="F258" s="422">
        <f t="shared" si="57"/>
        <v>0.1622799999313429</v>
      </c>
      <c r="G258" s="422">
        <f t="shared" si="57"/>
        <v>-608454.79</v>
      </c>
      <c r="H258" s="422">
        <f t="shared" si="57"/>
        <v>-7.8124999883584678E-2</v>
      </c>
      <c r="I258" s="422">
        <f t="shared" si="57"/>
        <v>-945074.41709999996</v>
      </c>
      <c r="J258" s="422">
        <f t="shared" si="57"/>
        <v>-0.62843600020278245</v>
      </c>
      <c r="K258" s="422"/>
      <c r="L258" s="422"/>
      <c r="M258" s="422"/>
      <c r="N258" s="422"/>
      <c r="O258" s="422"/>
      <c r="P258" s="422"/>
      <c r="Q258" s="422"/>
      <c r="R258" s="422"/>
      <c r="S258" s="422"/>
      <c r="T258" s="422"/>
      <c r="U258" s="422"/>
      <c r="V258" s="422"/>
      <c r="W258" s="422"/>
      <c r="X258" s="422"/>
      <c r="Y258" s="422"/>
      <c r="Z258" s="422"/>
      <c r="AA258" s="422"/>
      <c r="AB258" s="422"/>
      <c r="AC258" s="422"/>
      <c r="AD258" s="422"/>
      <c r="AE258" s="103"/>
      <c r="AF258" s="103"/>
      <c r="AG258" s="103"/>
      <c r="AH258" s="103"/>
      <c r="AI258" s="103"/>
      <c r="AJ258" s="103"/>
      <c r="AK258" s="103"/>
      <c r="AL258" s="103"/>
      <c r="AM258" s="103"/>
      <c r="AN258" s="103"/>
      <c r="AO258" s="103"/>
      <c r="AP258" s="103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  <c r="BP258" s="103"/>
      <c r="BQ258" s="103"/>
      <c r="BR258" s="103"/>
      <c r="BS258" s="103"/>
      <c r="BT258" s="103"/>
      <c r="BU258" s="103"/>
      <c r="BV258" s="103"/>
      <c r="BW258" s="103"/>
      <c r="BX258" s="103"/>
      <c r="BY258" s="103"/>
      <c r="BZ258" s="103"/>
      <c r="CA258" s="103"/>
      <c r="CB258" s="103"/>
      <c r="CC258" s="103"/>
      <c r="CD258" s="103"/>
      <c r="CE258" s="103"/>
      <c r="CF258" s="103"/>
      <c r="CG258" s="103"/>
      <c r="CH258" s="103"/>
      <c r="CI258" s="103"/>
      <c r="CJ258" s="103"/>
      <c r="CK258" s="103"/>
      <c r="CL258" s="103"/>
      <c r="CM258" s="103"/>
      <c r="CN258" s="103"/>
      <c r="CO258" s="103"/>
      <c r="CP258" s="103"/>
      <c r="CQ258" s="103"/>
    </row>
    <row r="259" spans="1:95" s="426" customFormat="1" ht="13.5" thickBot="1" x14ac:dyDescent="0.25">
      <c r="A259" s="577"/>
      <c r="B259" s="424" t="s">
        <v>72</v>
      </c>
      <c r="C259" s="425">
        <f t="shared" ref="C259" si="58">C258/C256</f>
        <v>-2.4459248419891297E-4</v>
      </c>
      <c r="D259" s="425" t="e">
        <f t="shared" ref="D259" si="59">D258/D256</f>
        <v>#DIV/0!</v>
      </c>
      <c r="E259" s="425">
        <f t="shared" ref="E259" si="60">E258/E256</f>
        <v>-4.0149006330655202E-7</v>
      </c>
      <c r="F259" s="425">
        <f t="shared" ref="F259" si="61">F258/F256</f>
        <v>2.6333085250076427E-7</v>
      </c>
      <c r="G259" s="425">
        <f t="shared" ref="G259" si="62">G258/G256</f>
        <v>-1</v>
      </c>
      <c r="H259" s="425">
        <f t="shared" ref="H259" si="63">H258/H256</f>
        <v>-8.1191145327021341E-8</v>
      </c>
      <c r="I259" s="425">
        <f t="shared" ref="I259" si="64">I258/I256</f>
        <v>-0.97916849622067614</v>
      </c>
      <c r="J259" s="425">
        <f>J258/J256</f>
        <v>-6.5132290074432742E-7</v>
      </c>
      <c r="K259" s="425"/>
      <c r="L259" s="425"/>
      <c r="M259" s="425"/>
      <c r="N259" s="425"/>
      <c r="O259" s="425"/>
      <c r="P259" s="425"/>
      <c r="Q259" s="425"/>
      <c r="R259" s="425"/>
      <c r="S259" s="425"/>
      <c r="T259" s="425"/>
      <c r="U259" s="425"/>
      <c r="V259" s="425"/>
      <c r="W259" s="425"/>
      <c r="X259" s="425"/>
      <c r="Y259" s="425"/>
      <c r="Z259" s="425"/>
      <c r="AA259" s="425"/>
      <c r="AB259" s="425"/>
      <c r="AC259" s="425"/>
      <c r="AD259" s="425"/>
      <c r="AE259" s="400"/>
      <c r="AF259" s="400"/>
      <c r="AG259" s="400"/>
      <c r="AH259" s="400"/>
      <c r="AI259" s="400"/>
      <c r="AJ259" s="400"/>
      <c r="AK259" s="400"/>
      <c r="AL259" s="400"/>
      <c r="AM259" s="400"/>
      <c r="AN259" s="400"/>
      <c r="AO259" s="400"/>
      <c r="AP259" s="400"/>
      <c r="AQ259" s="400"/>
      <c r="AR259" s="400"/>
      <c r="AS259" s="400"/>
      <c r="AT259" s="400"/>
      <c r="AU259" s="400"/>
      <c r="AV259" s="400"/>
      <c r="AW259" s="400"/>
      <c r="AX259" s="400"/>
      <c r="AY259" s="400"/>
      <c r="AZ259" s="400"/>
      <c r="BA259" s="400"/>
      <c r="BB259" s="400"/>
      <c r="BC259" s="400"/>
      <c r="BD259" s="400"/>
      <c r="BE259" s="400"/>
      <c r="BF259" s="400"/>
      <c r="BG259" s="400"/>
      <c r="BH259" s="400"/>
      <c r="BI259" s="400"/>
      <c r="BJ259" s="400"/>
      <c r="BK259" s="400"/>
      <c r="BL259" s="400"/>
      <c r="BM259" s="400"/>
      <c r="BN259" s="400"/>
      <c r="BO259" s="400"/>
      <c r="BP259" s="400"/>
      <c r="BQ259" s="400"/>
      <c r="BR259" s="400"/>
      <c r="BS259" s="400"/>
      <c r="BT259" s="400"/>
      <c r="BU259" s="400"/>
      <c r="BV259" s="400"/>
      <c r="BW259" s="400"/>
      <c r="BX259" s="400"/>
      <c r="BY259" s="400"/>
      <c r="BZ259" s="400"/>
      <c r="CA259" s="400"/>
      <c r="CB259" s="400"/>
      <c r="CC259" s="400"/>
      <c r="CD259" s="400"/>
      <c r="CE259" s="400"/>
      <c r="CF259" s="400"/>
      <c r="CG259" s="400"/>
      <c r="CH259" s="400"/>
      <c r="CI259" s="400"/>
      <c r="CJ259" s="400"/>
      <c r="CK259" s="400"/>
      <c r="CL259" s="400"/>
      <c r="CM259" s="400"/>
      <c r="CN259" s="400"/>
      <c r="CO259" s="400"/>
      <c r="CP259" s="400"/>
      <c r="CQ259" s="400"/>
    </row>
    <row r="260" spans="1:95" s="65" customFormat="1" x14ac:dyDescent="0.2">
      <c r="B260" s="491"/>
    </row>
    <row r="261" spans="1:95" s="64" customFormat="1" ht="13.5" thickBot="1" x14ac:dyDescent="0.25">
      <c r="B261" s="490" t="s">
        <v>171</v>
      </c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</row>
    <row r="262" spans="1:95" s="68" customFormat="1" ht="13.5" customHeight="1" x14ac:dyDescent="0.2">
      <c r="A262" s="542" t="s">
        <v>158</v>
      </c>
      <c r="B262" s="460" t="s">
        <v>56</v>
      </c>
      <c r="H262" s="68">
        <v>4622</v>
      </c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</row>
    <row r="263" spans="1:95" s="76" customFormat="1" x14ac:dyDescent="0.2">
      <c r="A263" s="543"/>
      <c r="B263" s="428" t="s">
        <v>55</v>
      </c>
      <c r="C263" s="128"/>
      <c r="D263" s="128"/>
      <c r="E263" s="128"/>
      <c r="F263" s="128"/>
      <c r="G263" s="128"/>
      <c r="H263" s="128">
        <v>4622</v>
      </c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128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7" customFormat="1" ht="12.75" customHeight="1" x14ac:dyDescent="0.2">
      <c r="A264" s="543"/>
      <c r="B264" s="429" t="s">
        <v>14</v>
      </c>
      <c r="C264" s="80"/>
      <c r="D264" s="80"/>
      <c r="E264" s="80"/>
      <c r="F264" s="80"/>
      <c r="G264" s="80"/>
      <c r="H264" s="80">
        <v>272811.37</v>
      </c>
      <c r="I264" s="240"/>
      <c r="J264" s="24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240"/>
      <c r="V264" s="240"/>
      <c r="W264" s="80"/>
      <c r="X264" s="80"/>
      <c r="Y264" s="80"/>
      <c r="Z264" s="80"/>
      <c r="AA264" s="80"/>
      <c r="AB264" s="80"/>
      <c r="AC264" s="80"/>
      <c r="AD264" s="80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26"/>
      <c r="AO264" s="126"/>
      <c r="AP264" s="126"/>
      <c r="AQ264" s="126"/>
      <c r="AR264" s="126"/>
      <c r="AS264" s="126"/>
      <c r="AT264" s="126"/>
      <c r="AU264" s="126"/>
      <c r="AV264" s="126"/>
      <c r="AW264" s="126"/>
      <c r="AX264" s="126"/>
      <c r="AY264" s="126"/>
      <c r="AZ264" s="126"/>
      <c r="BA264" s="126"/>
      <c r="BB264" s="126"/>
      <c r="BC264" s="126"/>
      <c r="BD264" s="126"/>
      <c r="BE264" s="126"/>
      <c r="BF264" s="126"/>
      <c r="BG264" s="126"/>
      <c r="BH264" s="126"/>
      <c r="BI264" s="126"/>
      <c r="BJ264" s="126"/>
      <c r="BK264" s="126"/>
      <c r="BL264" s="126"/>
      <c r="BM264" s="126"/>
      <c r="BN264" s="126"/>
      <c r="BO264" s="126"/>
      <c r="BP264" s="126"/>
      <c r="BQ264" s="126"/>
      <c r="BR264" s="126"/>
      <c r="BS264" s="126"/>
      <c r="BT264" s="126"/>
      <c r="BU264" s="126"/>
      <c r="BV264" s="126"/>
      <c r="BW264" s="126"/>
      <c r="BX264" s="126"/>
      <c r="BY264" s="126"/>
      <c r="BZ264" s="126"/>
      <c r="CA264" s="126"/>
      <c r="CB264" s="126"/>
      <c r="CC264" s="126"/>
      <c r="CD264" s="126"/>
      <c r="CE264" s="126"/>
      <c r="CF264" s="126"/>
      <c r="CG264" s="126"/>
      <c r="CH264" s="126"/>
      <c r="CI264" s="126"/>
      <c r="CJ264" s="126"/>
      <c r="CK264" s="126"/>
      <c r="CL264" s="126"/>
      <c r="CM264" s="126"/>
      <c r="CN264" s="126"/>
      <c r="CO264" s="126"/>
      <c r="CP264" s="126"/>
      <c r="CQ264" s="126"/>
    </row>
    <row r="265" spans="1:95" s="126" customFormat="1" x14ac:dyDescent="0.2">
      <c r="A265" s="543"/>
      <c r="B265" s="430" t="s">
        <v>15</v>
      </c>
      <c r="C265" s="240"/>
      <c r="D265" s="240"/>
      <c r="E265" s="240"/>
      <c r="F265" s="240"/>
      <c r="G265" s="240"/>
      <c r="H265" s="240">
        <v>210826</v>
      </c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  <c r="AA265" s="240"/>
      <c r="AB265" s="240"/>
      <c r="AC265" s="240"/>
      <c r="AD265" s="240"/>
    </row>
    <row r="266" spans="1:95" s="243" customFormat="1" ht="12.75" customHeight="1" x14ac:dyDescent="0.2">
      <c r="A266" s="543"/>
      <c r="B266" s="431" t="s">
        <v>16</v>
      </c>
      <c r="C266" s="239"/>
      <c r="D266" s="239"/>
      <c r="E266" s="239"/>
      <c r="F266" s="239"/>
      <c r="G266" s="239"/>
      <c r="H266" s="239">
        <v>82708.06</v>
      </c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  <c r="AA266" s="239"/>
      <c r="AB266" s="239"/>
      <c r="AC266" s="239"/>
      <c r="AD266" s="239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O266" s="126"/>
      <c r="AP266" s="126"/>
      <c r="AQ266" s="126"/>
      <c r="AR266" s="126"/>
      <c r="AS266" s="126"/>
      <c r="AT266" s="126"/>
      <c r="AU266" s="126"/>
      <c r="AV266" s="126"/>
      <c r="AW266" s="126"/>
      <c r="AX266" s="126"/>
      <c r="AY266" s="126"/>
      <c r="AZ266" s="126"/>
      <c r="BA266" s="126"/>
      <c r="BB266" s="126"/>
      <c r="BC266" s="126"/>
      <c r="BD266" s="126"/>
      <c r="BE266" s="126"/>
      <c r="BF266" s="126"/>
      <c r="BG266" s="126"/>
      <c r="BH266" s="126"/>
      <c r="BI266" s="126"/>
      <c r="BJ266" s="126"/>
      <c r="BK266" s="126"/>
      <c r="BL266" s="126"/>
      <c r="BM266" s="126"/>
      <c r="BN266" s="126"/>
      <c r="BO266" s="126"/>
      <c r="BP266" s="126"/>
      <c r="BQ266" s="126"/>
      <c r="BR266" s="126"/>
      <c r="BS266" s="126"/>
      <c r="BT266" s="126"/>
      <c r="BU266" s="126"/>
      <c r="BV266" s="126"/>
      <c r="BW266" s="126"/>
      <c r="BX266" s="126"/>
      <c r="BY266" s="126"/>
      <c r="BZ266" s="126"/>
      <c r="CA266" s="126"/>
      <c r="CB266" s="126"/>
      <c r="CC266" s="126"/>
      <c r="CD266" s="126"/>
      <c r="CE266" s="126"/>
      <c r="CF266" s="126"/>
      <c r="CG266" s="126"/>
      <c r="CH266" s="126"/>
      <c r="CI266" s="126"/>
      <c r="CJ266" s="126"/>
      <c r="CK266" s="126"/>
      <c r="CL266" s="126"/>
      <c r="CM266" s="126"/>
      <c r="CN266" s="126"/>
      <c r="CO266" s="126"/>
      <c r="CP266" s="126"/>
      <c r="CQ266" s="126"/>
    </row>
    <row r="267" spans="1:95" s="114" customFormat="1" x14ac:dyDescent="0.2">
      <c r="A267" s="543"/>
      <c r="B267" s="432" t="s">
        <v>17</v>
      </c>
      <c r="C267" s="113"/>
      <c r="D267" s="113"/>
      <c r="E267" s="113"/>
      <c r="F267" s="113"/>
      <c r="G267" s="113"/>
      <c r="H267" s="113">
        <v>566345.43000000005</v>
      </c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</row>
    <row r="268" spans="1:95" s="83" customFormat="1" x14ac:dyDescent="0.2">
      <c r="A268" s="543"/>
      <c r="B268" s="433" t="s">
        <v>12</v>
      </c>
      <c r="C268" s="82"/>
      <c r="D268" s="82"/>
      <c r="E268" s="82"/>
      <c r="F268" s="82"/>
      <c r="G268" s="82"/>
      <c r="H268" s="82">
        <v>1157.81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245"/>
      <c r="AF268" s="245"/>
      <c r="AG268" s="245"/>
      <c r="AH268" s="245"/>
      <c r="AI268" s="245"/>
      <c r="AJ268" s="245"/>
      <c r="AK268" s="245"/>
      <c r="AL268" s="245"/>
      <c r="AM268" s="245"/>
      <c r="AN268" s="245"/>
      <c r="AO268" s="245"/>
      <c r="AP268" s="245"/>
      <c r="AQ268" s="245"/>
      <c r="AR268" s="245"/>
      <c r="AS268" s="245"/>
      <c r="AT268" s="245"/>
      <c r="AU268" s="245"/>
      <c r="AV268" s="245"/>
      <c r="AW268" s="245"/>
      <c r="AX268" s="245"/>
      <c r="AY268" s="245"/>
      <c r="AZ268" s="245"/>
      <c r="BA268" s="245"/>
      <c r="BB268" s="245"/>
      <c r="BC268" s="245"/>
      <c r="BD268" s="245"/>
      <c r="BE268" s="245"/>
      <c r="BF268" s="245"/>
      <c r="BG268" s="245"/>
      <c r="BH268" s="245"/>
      <c r="BI268" s="245"/>
      <c r="BJ268" s="245"/>
      <c r="BK268" s="245"/>
      <c r="BL268" s="245"/>
      <c r="BM268" s="245"/>
      <c r="BN268" s="245"/>
      <c r="BO268" s="245"/>
      <c r="BP268" s="245"/>
      <c r="BQ268" s="245"/>
      <c r="BR268" s="245"/>
      <c r="BS268" s="245"/>
      <c r="BT268" s="245"/>
      <c r="BU268" s="245"/>
      <c r="BV268" s="245"/>
      <c r="BW268" s="245"/>
      <c r="BX268" s="245"/>
      <c r="BY268" s="245"/>
      <c r="BZ268" s="245"/>
      <c r="CA268" s="245"/>
      <c r="CB268" s="245"/>
      <c r="CC268" s="245"/>
      <c r="CD268" s="245"/>
      <c r="CE268" s="245"/>
      <c r="CF268" s="245"/>
      <c r="CG268" s="245"/>
      <c r="CH268" s="245"/>
      <c r="CI268" s="245"/>
      <c r="CJ268" s="245"/>
      <c r="CK268" s="245"/>
      <c r="CL268" s="245"/>
      <c r="CM268" s="245"/>
      <c r="CN268" s="245"/>
      <c r="CO268" s="245"/>
      <c r="CP268" s="245"/>
      <c r="CQ268" s="245"/>
    </row>
    <row r="269" spans="1:95" s="245" customFormat="1" x14ac:dyDescent="0.2">
      <c r="A269" s="543"/>
      <c r="B269" s="434" t="s">
        <v>6</v>
      </c>
      <c r="C269" s="95"/>
      <c r="D269" s="95"/>
      <c r="E269" s="95"/>
      <c r="F269" s="95"/>
      <c r="G269" s="95"/>
      <c r="H269" s="95">
        <v>3473.8</v>
      </c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</row>
    <row r="270" spans="1:95" s="245" customFormat="1" x14ac:dyDescent="0.2">
      <c r="A270" s="543"/>
      <c r="B270" s="435" t="s">
        <v>13</v>
      </c>
      <c r="C270" s="95"/>
      <c r="D270" s="95"/>
      <c r="E270" s="95"/>
      <c r="F270" s="95"/>
      <c r="G270" s="95"/>
      <c r="H270" s="16">
        <v>2469.75</v>
      </c>
      <c r="I270" s="16"/>
      <c r="J270" s="16"/>
      <c r="K270" s="95"/>
      <c r="L270" s="95"/>
      <c r="M270" s="95"/>
      <c r="N270" s="95"/>
      <c r="O270" s="95"/>
      <c r="P270" s="95"/>
      <c r="Q270" s="95"/>
      <c r="R270" s="95"/>
      <c r="S270" s="95"/>
      <c r="T270" s="16"/>
      <c r="U270" s="16"/>
      <c r="V270" s="16"/>
      <c r="W270" s="95"/>
      <c r="X270" s="95"/>
      <c r="Y270" s="95"/>
      <c r="Z270" s="95"/>
      <c r="AA270" s="95"/>
      <c r="AB270" s="95"/>
      <c r="AC270" s="95"/>
      <c r="AD270" s="95"/>
    </row>
    <row r="271" spans="1:95" s="103" customFormat="1" ht="13.5" thickBot="1" x14ac:dyDescent="0.25">
      <c r="A271" s="543"/>
      <c r="B271" s="436" t="s">
        <v>18</v>
      </c>
      <c r="C271" s="104"/>
      <c r="D271" s="104"/>
      <c r="E271" s="104"/>
      <c r="F271" s="104"/>
      <c r="G271" s="104"/>
      <c r="H271" s="248">
        <v>3473.8</v>
      </c>
      <c r="I271" s="248"/>
      <c r="J271" s="248"/>
      <c r="K271" s="104"/>
      <c r="L271" s="104"/>
      <c r="M271" s="104"/>
      <c r="N271" s="104"/>
      <c r="O271" s="104"/>
      <c r="P271" s="104"/>
      <c r="Q271" s="104"/>
      <c r="R271" s="104"/>
      <c r="S271" s="104"/>
      <c r="T271" s="248"/>
      <c r="U271" s="248"/>
      <c r="V271" s="248"/>
      <c r="W271" s="104"/>
      <c r="X271" s="104"/>
      <c r="Y271" s="104"/>
      <c r="Z271" s="104"/>
      <c r="AA271" s="104"/>
      <c r="AB271" s="104"/>
      <c r="AC271" s="104"/>
      <c r="AD271" s="104"/>
    </row>
    <row r="272" spans="1:95" s="28" customFormat="1" x14ac:dyDescent="0.2">
      <c r="A272" s="543"/>
      <c r="B272" s="437" t="s">
        <v>19</v>
      </c>
      <c r="C272" s="96"/>
      <c r="D272" s="96"/>
      <c r="E272" s="96"/>
      <c r="F272" s="96"/>
      <c r="G272" s="96"/>
      <c r="H272" s="96">
        <v>268754</v>
      </c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  <c r="CJ272" s="29"/>
      <c r="CK272" s="29"/>
      <c r="CL272" s="29"/>
      <c r="CM272" s="29"/>
      <c r="CN272" s="29"/>
      <c r="CO272" s="29"/>
      <c r="CP272" s="29"/>
      <c r="CQ272" s="29"/>
    </row>
    <row r="273" spans="1:95" s="29" customFormat="1" x14ac:dyDescent="0.2">
      <c r="A273" s="543"/>
      <c r="B273" s="438" t="s">
        <v>20</v>
      </c>
      <c r="C273" s="92"/>
      <c r="D273" s="92"/>
      <c r="E273" s="92"/>
      <c r="F273" s="92"/>
      <c r="G273" s="92"/>
      <c r="H273" s="92">
        <v>224569.97</v>
      </c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</row>
    <row r="274" spans="1:95" s="29" customFormat="1" x14ac:dyDescent="0.2">
      <c r="A274" s="543"/>
      <c r="B274" s="439" t="s">
        <v>21</v>
      </c>
      <c r="C274" s="86"/>
      <c r="D274" s="86"/>
      <c r="E274" s="86"/>
      <c r="F274" s="86"/>
      <c r="G274" s="86"/>
      <c r="H274" s="86">
        <v>85515.89</v>
      </c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</row>
    <row r="275" spans="1:95" s="189" customFormat="1" ht="13.5" thickBot="1" x14ac:dyDescent="0.25">
      <c r="A275" s="543"/>
      <c r="B275" s="440" t="s">
        <v>28</v>
      </c>
      <c r="C275" s="187"/>
      <c r="D275" s="187"/>
      <c r="E275" s="187"/>
      <c r="F275" s="187"/>
      <c r="G275" s="187"/>
      <c r="H275" s="495">
        <v>229426.49</v>
      </c>
      <c r="I275" s="495"/>
      <c r="J275" s="495"/>
      <c r="K275" s="187"/>
      <c r="L275" s="187"/>
      <c r="M275" s="187"/>
      <c r="N275" s="187"/>
      <c r="O275" s="187"/>
      <c r="P275" s="187"/>
      <c r="Q275" s="187"/>
      <c r="R275" s="187"/>
      <c r="S275" s="187"/>
      <c r="T275" s="495"/>
      <c r="U275" s="495"/>
      <c r="V275" s="495"/>
      <c r="W275" s="187"/>
      <c r="X275" s="187"/>
      <c r="Y275" s="187"/>
      <c r="Z275" s="187"/>
      <c r="AA275" s="187"/>
      <c r="AB275" s="187"/>
      <c r="AC275" s="187"/>
      <c r="AD275" s="187"/>
      <c r="AE275" s="330"/>
      <c r="AF275" s="330"/>
      <c r="AG275" s="330"/>
      <c r="AH275" s="330"/>
      <c r="AI275" s="330"/>
      <c r="AJ275" s="330"/>
      <c r="AK275" s="330"/>
      <c r="AL275" s="330"/>
      <c r="AM275" s="330"/>
      <c r="AN275" s="330"/>
      <c r="AO275" s="330"/>
      <c r="AP275" s="330"/>
      <c r="AQ275" s="330"/>
      <c r="AR275" s="330"/>
      <c r="AS275" s="330"/>
      <c r="AT275" s="330"/>
      <c r="AU275" s="330"/>
      <c r="AV275" s="330"/>
      <c r="AW275" s="330"/>
      <c r="AX275" s="330"/>
      <c r="AY275" s="330"/>
      <c r="AZ275" s="330"/>
      <c r="BA275" s="330"/>
      <c r="BB275" s="330"/>
      <c r="BC275" s="330"/>
      <c r="BD275" s="330"/>
      <c r="BE275" s="330"/>
      <c r="BF275" s="330"/>
      <c r="BG275" s="330"/>
      <c r="BH275" s="330"/>
      <c r="BI275" s="330"/>
      <c r="BJ275" s="330"/>
      <c r="BK275" s="330"/>
      <c r="BL275" s="330"/>
      <c r="BM275" s="330"/>
      <c r="BN275" s="330"/>
      <c r="BO275" s="489"/>
      <c r="BP275" s="489"/>
      <c r="BQ275" s="489"/>
      <c r="BR275" s="489"/>
      <c r="BS275" s="489"/>
      <c r="BT275" s="489"/>
      <c r="BU275" s="489"/>
      <c r="BV275" s="489"/>
      <c r="BW275" s="489"/>
      <c r="BX275" s="489"/>
      <c r="BY275" s="489"/>
      <c r="BZ275" s="489"/>
      <c r="CA275" s="489"/>
      <c r="CB275" s="489"/>
      <c r="CC275" s="489"/>
      <c r="CD275" s="489"/>
      <c r="CE275" s="489"/>
      <c r="CF275" s="489"/>
      <c r="CG275" s="489"/>
      <c r="CH275" s="489"/>
      <c r="CI275" s="489"/>
      <c r="CJ275" s="489"/>
      <c r="CK275" s="489"/>
      <c r="CL275" s="489"/>
      <c r="CM275" s="489"/>
      <c r="CN275" s="489"/>
      <c r="CO275" s="489"/>
      <c r="CP275" s="489"/>
      <c r="CQ275" s="489"/>
    </row>
    <row r="276" spans="1:95" s="8" customFormat="1" x14ac:dyDescent="0.2">
      <c r="A276" s="543"/>
      <c r="B276" s="441" t="s">
        <v>22</v>
      </c>
      <c r="C276" s="84"/>
      <c r="D276" s="84"/>
      <c r="E276" s="84"/>
      <c r="F276" s="84"/>
      <c r="G276" s="84"/>
      <c r="H276" s="494">
        <v>51</v>
      </c>
      <c r="I276" s="494"/>
      <c r="J276" s="494"/>
      <c r="K276" s="84"/>
      <c r="L276" s="84"/>
      <c r="M276" s="84"/>
      <c r="N276" s="84"/>
      <c r="O276" s="84"/>
      <c r="P276" s="84"/>
      <c r="Q276" s="84"/>
      <c r="R276" s="84"/>
      <c r="S276" s="84"/>
      <c r="T276" s="494"/>
      <c r="U276" s="494"/>
      <c r="V276" s="494"/>
      <c r="W276" s="84"/>
      <c r="X276" s="84"/>
      <c r="Y276" s="84"/>
      <c r="Z276" s="84"/>
      <c r="AA276" s="84"/>
      <c r="AB276" s="84"/>
      <c r="AC276" s="84"/>
      <c r="AD276" s="84"/>
      <c r="AE276" s="396"/>
      <c r="AF276" s="396"/>
      <c r="AG276" s="396"/>
      <c r="AH276" s="396"/>
      <c r="AI276" s="396"/>
      <c r="AJ276" s="396"/>
      <c r="AK276" s="396"/>
      <c r="AL276" s="396"/>
      <c r="AM276" s="396"/>
      <c r="AN276" s="396"/>
      <c r="AO276" s="396"/>
      <c r="AP276" s="396"/>
      <c r="AQ276" s="396"/>
      <c r="AR276" s="396"/>
      <c r="AS276" s="396"/>
      <c r="AT276" s="396"/>
      <c r="AU276" s="396"/>
      <c r="AV276" s="396"/>
      <c r="AW276" s="396"/>
      <c r="AX276" s="396"/>
      <c r="AY276" s="396"/>
      <c r="AZ276" s="396"/>
      <c r="BA276" s="396"/>
      <c r="BB276" s="396"/>
      <c r="BC276" s="396"/>
      <c r="BD276" s="396"/>
      <c r="BE276" s="396"/>
      <c r="BF276" s="396"/>
      <c r="BG276" s="396"/>
      <c r="BH276" s="396"/>
      <c r="BI276" s="396"/>
      <c r="BJ276" s="396"/>
      <c r="BK276" s="396"/>
      <c r="BL276" s="396"/>
      <c r="BM276" s="396"/>
      <c r="BN276" s="396"/>
      <c r="BO276" s="396"/>
      <c r="BP276" s="396"/>
      <c r="BQ276" s="396"/>
      <c r="BR276" s="396"/>
      <c r="BS276" s="396"/>
      <c r="BT276" s="396"/>
      <c r="BU276" s="396"/>
      <c r="BV276" s="396"/>
      <c r="BW276" s="396"/>
      <c r="BX276" s="396"/>
      <c r="BY276" s="396"/>
      <c r="BZ276" s="396"/>
      <c r="CA276" s="396"/>
      <c r="CB276" s="396"/>
      <c r="CC276" s="396"/>
      <c r="CD276" s="396"/>
      <c r="CE276" s="396"/>
      <c r="CF276" s="396"/>
      <c r="CG276" s="396"/>
      <c r="CH276" s="396"/>
      <c r="CI276" s="396"/>
      <c r="CJ276" s="396"/>
      <c r="CK276" s="396"/>
      <c r="CL276" s="396"/>
      <c r="CM276" s="396"/>
      <c r="CN276" s="396"/>
      <c r="CO276" s="396"/>
      <c r="CP276" s="396"/>
      <c r="CQ276" s="396"/>
    </row>
    <row r="277" spans="1:95" s="5" customFormat="1" x14ac:dyDescent="0.2">
      <c r="A277" s="543"/>
      <c r="B277" s="442" t="s">
        <v>73</v>
      </c>
      <c r="C277" s="30"/>
      <c r="D277" s="30"/>
      <c r="E277" s="174"/>
      <c r="F277" s="174"/>
      <c r="G277" s="174"/>
      <c r="H277" s="380">
        <v>30</v>
      </c>
      <c r="I277" s="380"/>
      <c r="J277" s="380"/>
      <c r="K277" s="174"/>
      <c r="L277" s="174"/>
      <c r="M277" s="174"/>
      <c r="N277" s="174"/>
      <c r="O277" s="174"/>
      <c r="P277" s="174"/>
      <c r="Q277" s="174"/>
      <c r="R277" s="174"/>
      <c r="S277" s="174"/>
      <c r="T277" s="380"/>
      <c r="U277" s="380"/>
      <c r="V277" s="380"/>
      <c r="W277" s="174"/>
      <c r="X277" s="174"/>
      <c r="Y277" s="174"/>
      <c r="Z277" s="174"/>
      <c r="AA277" s="174"/>
      <c r="AB277" s="174"/>
      <c r="AC277" s="174"/>
      <c r="AD277" s="174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</row>
    <row r="278" spans="1:95" s="173" customFormat="1" ht="4.5" customHeight="1" x14ac:dyDescent="0.2">
      <c r="A278" s="543"/>
      <c r="B278" s="443"/>
      <c r="C278" s="172"/>
      <c r="D278" s="172"/>
      <c r="E278" s="172"/>
      <c r="F278" s="172"/>
      <c r="G278" s="172"/>
      <c r="H278" s="492"/>
      <c r="I278" s="492"/>
      <c r="J278" s="492"/>
      <c r="K278" s="172"/>
      <c r="L278" s="172"/>
      <c r="M278" s="172"/>
      <c r="N278" s="172"/>
      <c r="O278" s="172"/>
      <c r="P278" s="172"/>
      <c r="Q278" s="172"/>
      <c r="R278" s="172"/>
      <c r="S278" s="172"/>
      <c r="T278" s="492"/>
      <c r="U278" s="492"/>
      <c r="V278" s="492"/>
      <c r="W278" s="172"/>
      <c r="X278" s="172"/>
      <c r="Y278" s="172"/>
      <c r="Z278" s="172"/>
      <c r="AA278" s="172"/>
      <c r="AB278" s="172"/>
      <c r="AC278" s="172"/>
      <c r="AD278" s="172"/>
      <c r="AE278" s="397"/>
      <c r="AF278" s="397"/>
      <c r="AG278" s="397"/>
      <c r="AH278" s="397"/>
      <c r="AI278" s="397"/>
      <c r="AJ278" s="397"/>
      <c r="AK278" s="397"/>
      <c r="AL278" s="397"/>
      <c r="AM278" s="397"/>
      <c r="AN278" s="397"/>
      <c r="AO278" s="397"/>
      <c r="AP278" s="397"/>
      <c r="AQ278" s="397"/>
      <c r="AR278" s="397"/>
      <c r="AS278" s="397"/>
      <c r="AT278" s="397"/>
      <c r="AU278" s="397"/>
      <c r="AV278" s="397"/>
      <c r="AW278" s="397"/>
      <c r="AX278" s="397"/>
      <c r="AY278" s="397"/>
      <c r="AZ278" s="397"/>
      <c r="BA278" s="397"/>
      <c r="BB278" s="397"/>
      <c r="BC278" s="397"/>
      <c r="BD278" s="397"/>
      <c r="BE278" s="397"/>
      <c r="BF278" s="397"/>
      <c r="BG278" s="397"/>
      <c r="BH278" s="397"/>
      <c r="BI278" s="397"/>
      <c r="BJ278" s="397"/>
      <c r="BK278" s="397"/>
      <c r="BL278" s="397"/>
      <c r="BM278" s="397"/>
      <c r="BN278" s="397"/>
      <c r="BO278" s="397"/>
      <c r="BP278" s="397"/>
      <c r="BQ278" s="397"/>
      <c r="BR278" s="397"/>
      <c r="BS278" s="397"/>
      <c r="BT278" s="397"/>
      <c r="BU278" s="397"/>
      <c r="BV278" s="397"/>
      <c r="BW278" s="397"/>
      <c r="BX278" s="397"/>
      <c r="BY278" s="397"/>
      <c r="BZ278" s="397"/>
      <c r="CA278" s="397"/>
      <c r="CB278" s="397"/>
      <c r="CC278" s="397"/>
      <c r="CD278" s="397"/>
      <c r="CE278" s="397"/>
      <c r="CF278" s="397"/>
      <c r="CG278" s="397"/>
      <c r="CH278" s="397"/>
      <c r="CI278" s="397"/>
      <c r="CJ278" s="397"/>
      <c r="CK278" s="397"/>
      <c r="CL278" s="397"/>
      <c r="CM278" s="397"/>
      <c r="CN278" s="397"/>
      <c r="CO278" s="397"/>
      <c r="CP278" s="397"/>
      <c r="CQ278" s="397"/>
    </row>
    <row r="279" spans="1:95" s="177" customFormat="1" x14ac:dyDescent="0.2">
      <c r="A279" s="543"/>
      <c r="B279" s="444" t="s">
        <v>74</v>
      </c>
      <c r="C279" s="176">
        <v>42.37</v>
      </c>
      <c r="D279" s="176">
        <v>42.37</v>
      </c>
      <c r="E279" s="176">
        <v>42.37</v>
      </c>
      <c r="F279" s="176">
        <f>F448</f>
        <v>0</v>
      </c>
      <c r="G279" s="176">
        <f>G448</f>
        <v>0</v>
      </c>
      <c r="H279" s="497">
        <v>52.33</v>
      </c>
      <c r="I279" s="497">
        <f>I448</f>
        <v>0</v>
      </c>
      <c r="J279" s="497">
        <f>J448</f>
        <v>0</v>
      </c>
      <c r="K279" s="176"/>
      <c r="L279" s="176"/>
      <c r="M279" s="176"/>
      <c r="N279" s="176"/>
      <c r="O279" s="176"/>
      <c r="P279" s="176"/>
      <c r="Q279" s="176"/>
      <c r="R279" s="176"/>
      <c r="S279" s="176"/>
      <c r="T279" s="497"/>
      <c r="U279" s="497"/>
      <c r="V279" s="497"/>
      <c r="W279" s="176"/>
      <c r="X279" s="176"/>
      <c r="Y279" s="176"/>
      <c r="Z279" s="176"/>
      <c r="AA279" s="176"/>
      <c r="AB279" s="176"/>
      <c r="AC279" s="176"/>
      <c r="AD279" s="176"/>
      <c r="AE279" s="398"/>
      <c r="AF279" s="398"/>
      <c r="AG279" s="398"/>
      <c r="AH279" s="398"/>
      <c r="AI279" s="398"/>
      <c r="AJ279" s="398"/>
      <c r="AK279" s="398"/>
      <c r="AL279" s="398"/>
      <c r="AM279" s="398"/>
      <c r="AN279" s="398"/>
      <c r="AO279" s="398"/>
      <c r="AP279" s="398"/>
      <c r="AQ279" s="398"/>
      <c r="AR279" s="398"/>
      <c r="AS279" s="398"/>
      <c r="AT279" s="398"/>
      <c r="AU279" s="398"/>
      <c r="AV279" s="398"/>
      <c r="AW279" s="398"/>
      <c r="AX279" s="398"/>
      <c r="AY279" s="398"/>
      <c r="AZ279" s="398"/>
      <c r="BA279" s="398"/>
      <c r="BB279" s="398"/>
      <c r="BC279" s="398"/>
      <c r="BD279" s="398"/>
      <c r="BE279" s="398"/>
      <c r="BF279" s="398"/>
      <c r="BG279" s="398"/>
      <c r="BH279" s="398"/>
      <c r="BI279" s="398"/>
      <c r="BJ279" s="398"/>
      <c r="BK279" s="398"/>
      <c r="BL279" s="398"/>
      <c r="BM279" s="398"/>
      <c r="BN279" s="398"/>
      <c r="BO279" s="398"/>
      <c r="BP279" s="398"/>
      <c r="BQ279" s="398"/>
      <c r="BR279" s="398"/>
      <c r="BS279" s="398"/>
      <c r="BT279" s="398"/>
      <c r="BU279" s="398"/>
      <c r="BV279" s="398"/>
      <c r="BW279" s="398"/>
      <c r="BX279" s="398"/>
      <c r="BY279" s="398"/>
      <c r="BZ279" s="398"/>
      <c r="CA279" s="398"/>
      <c r="CB279" s="398"/>
      <c r="CC279" s="398"/>
      <c r="CD279" s="398"/>
      <c r="CE279" s="398"/>
      <c r="CF279" s="398"/>
      <c r="CG279" s="398"/>
      <c r="CH279" s="398"/>
      <c r="CI279" s="398"/>
      <c r="CJ279" s="398"/>
      <c r="CK279" s="398"/>
      <c r="CL279" s="398"/>
      <c r="CM279" s="398"/>
      <c r="CN279" s="398"/>
      <c r="CO279" s="398"/>
      <c r="CP279" s="398"/>
      <c r="CQ279" s="398"/>
    </row>
    <row r="280" spans="1:95" s="185" customFormat="1" x14ac:dyDescent="0.2">
      <c r="A280" s="543"/>
      <c r="B280" s="445" t="s">
        <v>75</v>
      </c>
      <c r="C280" s="4">
        <f t="shared" ref="C280:J280" si="65">C277*C279</f>
        <v>0</v>
      </c>
      <c r="D280" s="4">
        <f t="shared" si="65"/>
        <v>0</v>
      </c>
      <c r="E280" s="4">
        <f t="shared" si="65"/>
        <v>0</v>
      </c>
      <c r="F280" s="4">
        <f t="shared" si="65"/>
        <v>0</v>
      </c>
      <c r="G280" s="4">
        <f t="shared" si="65"/>
        <v>0</v>
      </c>
      <c r="H280" s="4">
        <f t="shared" si="65"/>
        <v>1569.8999999999999</v>
      </c>
      <c r="I280" s="4">
        <f t="shared" si="65"/>
        <v>0</v>
      </c>
      <c r="J280" s="4">
        <f t="shared" si="65"/>
        <v>0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</row>
    <row r="281" spans="1:95" s="31" customFormat="1" x14ac:dyDescent="0.2">
      <c r="A281" s="543"/>
      <c r="B281" s="446" t="s">
        <v>24</v>
      </c>
      <c r="C281" s="182">
        <v>2.71</v>
      </c>
      <c r="D281" s="182">
        <v>2.71</v>
      </c>
      <c r="E281" s="182">
        <v>2.71</v>
      </c>
      <c r="F281" s="182">
        <f>F450</f>
        <v>0</v>
      </c>
      <c r="G281" s="182">
        <f>G450</f>
        <v>0</v>
      </c>
      <c r="H281" s="182">
        <v>3.35</v>
      </c>
      <c r="I281" s="182">
        <f>I450</f>
        <v>0</v>
      </c>
      <c r="J281" s="182">
        <f>J450</f>
        <v>0</v>
      </c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</row>
    <row r="282" spans="1:95" s="180" customFormat="1" x14ac:dyDescent="0.2">
      <c r="A282" s="543"/>
      <c r="B282" s="447" t="s">
        <v>25</v>
      </c>
      <c r="C282" s="179">
        <f t="shared" ref="C282:J282" si="66">C281*C263</f>
        <v>0</v>
      </c>
      <c r="D282" s="179">
        <f t="shared" si="66"/>
        <v>0</v>
      </c>
      <c r="E282" s="179">
        <f t="shared" si="66"/>
        <v>0</v>
      </c>
      <c r="F282" s="179">
        <f t="shared" si="66"/>
        <v>0</v>
      </c>
      <c r="G282" s="179">
        <f t="shared" si="66"/>
        <v>0</v>
      </c>
      <c r="H282" s="179">
        <f t="shared" si="66"/>
        <v>15483.7</v>
      </c>
      <c r="I282" s="179">
        <f t="shared" si="66"/>
        <v>0</v>
      </c>
      <c r="J282" s="179">
        <f t="shared" si="66"/>
        <v>0</v>
      </c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  <c r="AD282" s="179"/>
    </row>
    <row r="283" spans="1:95" s="31" customFormat="1" x14ac:dyDescent="0.2">
      <c r="A283" s="543"/>
      <c r="B283" s="448" t="s">
        <v>7</v>
      </c>
      <c r="C283" s="3">
        <v>5.44</v>
      </c>
      <c r="D283" s="3">
        <v>5.44</v>
      </c>
      <c r="E283" s="3">
        <v>5.44</v>
      </c>
      <c r="F283" s="3">
        <f>F452</f>
        <v>0</v>
      </c>
      <c r="G283" s="3">
        <f>G452</f>
        <v>0</v>
      </c>
      <c r="H283" s="3">
        <v>6.72</v>
      </c>
      <c r="I283" s="3">
        <f>I452</f>
        <v>0</v>
      </c>
      <c r="J283" s="3">
        <f>J452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95" s="180" customFormat="1" x14ac:dyDescent="0.2">
      <c r="A284" s="543"/>
      <c r="B284" s="447" t="s">
        <v>10</v>
      </c>
      <c r="C284" s="179">
        <f t="shared" ref="C284:J284" si="67">C283*C263</f>
        <v>0</v>
      </c>
      <c r="D284" s="179">
        <f t="shared" si="67"/>
        <v>0</v>
      </c>
      <c r="E284" s="179">
        <f t="shared" si="67"/>
        <v>0</v>
      </c>
      <c r="F284" s="179">
        <f t="shared" si="67"/>
        <v>0</v>
      </c>
      <c r="G284" s="179">
        <f t="shared" si="67"/>
        <v>0</v>
      </c>
      <c r="H284" s="179">
        <f t="shared" si="67"/>
        <v>31059.84</v>
      </c>
      <c r="I284" s="179">
        <f t="shared" si="67"/>
        <v>0</v>
      </c>
      <c r="J284" s="179">
        <f t="shared" si="67"/>
        <v>0</v>
      </c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</row>
    <row r="285" spans="1:95" s="31" customFormat="1" x14ac:dyDescent="0.2">
      <c r="A285" s="543"/>
      <c r="B285" s="448" t="s">
        <v>8</v>
      </c>
      <c r="C285" s="3">
        <v>10.31</v>
      </c>
      <c r="D285" s="3">
        <v>10.31</v>
      </c>
      <c r="E285" s="3">
        <v>10.31</v>
      </c>
      <c r="F285" s="3">
        <f>F454</f>
        <v>0</v>
      </c>
      <c r="G285" s="3">
        <f>G454</f>
        <v>0</v>
      </c>
      <c r="H285" s="3">
        <v>12.73</v>
      </c>
      <c r="I285" s="3">
        <f>I454</f>
        <v>0</v>
      </c>
      <c r="J285" s="3">
        <f>J454</f>
        <v>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95" s="180" customFormat="1" x14ac:dyDescent="0.2">
      <c r="A286" s="543"/>
      <c r="B286" s="447" t="s">
        <v>2</v>
      </c>
      <c r="C286" s="179">
        <f t="shared" ref="C286:I286" si="68">C285*MAX(C269:C270)</f>
        <v>0</v>
      </c>
      <c r="D286" s="179">
        <f t="shared" si="68"/>
        <v>0</v>
      </c>
      <c r="E286" s="179">
        <f t="shared" si="68"/>
        <v>0</v>
      </c>
      <c r="F286" s="179">
        <f t="shared" si="68"/>
        <v>0</v>
      </c>
      <c r="G286" s="179">
        <f t="shared" si="68"/>
        <v>0</v>
      </c>
      <c r="H286" s="179">
        <f t="shared" si="68"/>
        <v>44221.474000000002</v>
      </c>
      <c r="I286" s="179">
        <f t="shared" si="68"/>
        <v>0</v>
      </c>
      <c r="J286" s="179">
        <f>J285*MAX(J269:J270)</f>
        <v>0</v>
      </c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  <c r="AD286" s="179"/>
    </row>
    <row r="287" spans="1:95" s="1" customFormat="1" x14ac:dyDescent="0.2">
      <c r="A287" s="543"/>
      <c r="B287" s="537" t="s">
        <v>163</v>
      </c>
      <c r="C287" s="525"/>
      <c r="H287" s="1">
        <v>0</v>
      </c>
    </row>
    <row r="288" spans="1:95" s="1" customFormat="1" x14ac:dyDescent="0.2">
      <c r="A288" s="543"/>
      <c r="B288" s="537" t="s">
        <v>164</v>
      </c>
      <c r="C288" s="525"/>
      <c r="H288" s="1">
        <v>0</v>
      </c>
    </row>
    <row r="289" spans="1:95" s="1" customFormat="1" x14ac:dyDescent="0.2">
      <c r="A289" s="543"/>
      <c r="B289" s="537" t="s">
        <v>166</v>
      </c>
      <c r="C289" s="525"/>
      <c r="H289" s="1">
        <v>0</v>
      </c>
      <c r="J289" s="1">
        <v>10.07</v>
      </c>
    </row>
    <row r="290" spans="1:95" s="211" customFormat="1" ht="13.5" thickBot="1" x14ac:dyDescent="0.25">
      <c r="A290" s="543"/>
      <c r="B290" s="538" t="s">
        <v>165</v>
      </c>
      <c r="C290" s="526"/>
      <c r="D290" s="210"/>
      <c r="E290" s="210"/>
      <c r="F290" s="210"/>
      <c r="G290" s="210"/>
      <c r="H290" s="210"/>
      <c r="I290" s="210"/>
      <c r="J290" s="210">
        <f>J287*J288*J289</f>
        <v>0</v>
      </c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</row>
    <row r="291" spans="1:95" s="31" customFormat="1" x14ac:dyDescent="0.2">
      <c r="A291" s="543"/>
      <c r="B291" s="446" t="s">
        <v>29</v>
      </c>
      <c r="C291" s="115">
        <v>0.13789999999999999</v>
      </c>
      <c r="D291" s="115">
        <v>0.13789999999999999</v>
      </c>
      <c r="E291" s="115">
        <v>0.13789999999999999</v>
      </c>
      <c r="F291" s="115" t="e">
        <f>F460</f>
        <v>#REF!</v>
      </c>
      <c r="G291" s="115" t="e">
        <f>G460</f>
        <v>#REF!</v>
      </c>
      <c r="H291" s="66"/>
      <c r="I291" s="66"/>
      <c r="J291" s="66"/>
      <c r="K291" s="115"/>
      <c r="L291" s="115"/>
      <c r="M291" s="115"/>
      <c r="N291" s="115"/>
      <c r="O291" s="115"/>
      <c r="P291" s="115"/>
      <c r="Q291" s="115"/>
      <c r="R291" s="115"/>
      <c r="S291" s="115"/>
      <c r="T291" s="66"/>
      <c r="U291" s="66"/>
      <c r="V291" s="66"/>
      <c r="W291" s="115"/>
      <c r="X291" s="115"/>
      <c r="Y291" s="115"/>
      <c r="Z291" s="115"/>
      <c r="AA291" s="115"/>
      <c r="AB291" s="115"/>
      <c r="AC291" s="115"/>
      <c r="AD291" s="115"/>
    </row>
    <row r="292" spans="1:95" s="34" customFormat="1" x14ac:dyDescent="0.2">
      <c r="A292" s="543"/>
      <c r="B292" s="449" t="s">
        <v>60</v>
      </c>
      <c r="C292" s="14">
        <f>C291*C264</f>
        <v>0</v>
      </c>
      <c r="D292" s="14">
        <f>D291*D264</f>
        <v>0</v>
      </c>
      <c r="E292" s="14">
        <f>E291*E264</f>
        <v>0</v>
      </c>
      <c r="F292" s="14" t="e">
        <f>F291*F264</f>
        <v>#REF!</v>
      </c>
      <c r="G292" s="14" t="e">
        <f>G291*G264</f>
        <v>#REF!</v>
      </c>
      <c r="H292" s="119"/>
      <c r="I292" s="119"/>
      <c r="J292" s="119"/>
      <c r="K292" s="14"/>
      <c r="L292" s="14"/>
      <c r="M292" s="14"/>
      <c r="N292" s="14"/>
      <c r="O292" s="14"/>
      <c r="P292" s="14"/>
      <c r="Q292" s="14"/>
      <c r="R292" s="14"/>
      <c r="S292" s="14"/>
      <c r="T292" s="119"/>
      <c r="U292" s="119"/>
      <c r="V292" s="119"/>
      <c r="W292" s="14"/>
      <c r="X292" s="14"/>
      <c r="Y292" s="14"/>
      <c r="Z292" s="14"/>
      <c r="AA292" s="14"/>
      <c r="AB292" s="14"/>
      <c r="AC292" s="14"/>
      <c r="AD292" s="14"/>
    </row>
    <row r="293" spans="1:95" s="31" customFormat="1" x14ac:dyDescent="0.2">
      <c r="A293" s="543"/>
      <c r="B293" s="448" t="s">
        <v>30</v>
      </c>
      <c r="C293" s="117"/>
      <c r="D293" s="117"/>
      <c r="E293" s="117"/>
      <c r="F293" s="117"/>
      <c r="G293" s="117"/>
      <c r="H293" s="115">
        <v>0.19769999999999999</v>
      </c>
      <c r="I293" s="115">
        <v>0.19769999999999999</v>
      </c>
      <c r="J293" s="115">
        <v>0.19769999999999999</v>
      </c>
      <c r="K293" s="117"/>
      <c r="L293" s="117"/>
      <c r="M293" s="117"/>
      <c r="N293" s="117"/>
      <c r="O293" s="117"/>
      <c r="P293" s="117"/>
      <c r="Q293" s="117"/>
      <c r="R293" s="117"/>
      <c r="S293" s="117"/>
      <c r="T293" s="115"/>
      <c r="U293" s="115"/>
      <c r="V293" s="115"/>
      <c r="W293" s="117"/>
      <c r="X293" s="117"/>
      <c r="Y293" s="117"/>
      <c r="Z293" s="117"/>
      <c r="AA293" s="117"/>
      <c r="AB293" s="117"/>
      <c r="AC293" s="117"/>
      <c r="AD293" s="117"/>
    </row>
    <row r="294" spans="1:95" s="35" customFormat="1" x14ac:dyDescent="0.2">
      <c r="A294" s="543"/>
      <c r="B294" s="450" t="s">
        <v>61</v>
      </c>
      <c r="C294" s="118"/>
      <c r="D294" s="118"/>
      <c r="E294" s="118"/>
      <c r="F294" s="118"/>
      <c r="G294" s="118"/>
      <c r="H294" s="33">
        <f>H293*H264</f>
        <v>53934.807848999997</v>
      </c>
      <c r="I294" s="33">
        <f>I293*I264</f>
        <v>0</v>
      </c>
      <c r="J294" s="33">
        <f>J293*J264</f>
        <v>0</v>
      </c>
      <c r="K294" s="118"/>
      <c r="L294" s="118"/>
      <c r="M294" s="118"/>
      <c r="N294" s="118"/>
      <c r="O294" s="118"/>
      <c r="P294" s="118"/>
      <c r="Q294" s="118"/>
      <c r="R294" s="118"/>
      <c r="S294" s="118"/>
      <c r="T294" s="33"/>
      <c r="U294" s="33"/>
      <c r="V294" s="33"/>
      <c r="W294" s="118"/>
      <c r="X294" s="118"/>
      <c r="Y294" s="118"/>
      <c r="Z294" s="118"/>
      <c r="AA294" s="118"/>
      <c r="AB294" s="118"/>
      <c r="AC294" s="118"/>
      <c r="AD294" s="118"/>
    </row>
    <row r="295" spans="1:95" s="31" customFormat="1" x14ac:dyDescent="0.2">
      <c r="A295" s="543"/>
      <c r="B295" s="448" t="s">
        <v>31</v>
      </c>
      <c r="C295" s="115">
        <v>0.32190000000000002</v>
      </c>
      <c r="D295" s="115">
        <v>0.32190000000000002</v>
      </c>
      <c r="E295" s="115">
        <v>0.32190000000000002</v>
      </c>
      <c r="F295" s="115">
        <f>F464</f>
        <v>0</v>
      </c>
      <c r="G295" s="115">
        <f>G464</f>
        <v>0</v>
      </c>
      <c r="H295" s="120"/>
      <c r="I295" s="120"/>
      <c r="J295" s="120"/>
      <c r="K295" s="115"/>
      <c r="L295" s="115"/>
      <c r="M295" s="115"/>
      <c r="N295" s="115"/>
      <c r="O295" s="115"/>
      <c r="P295" s="115"/>
      <c r="Q295" s="115"/>
      <c r="R295" s="115"/>
      <c r="S295" s="115"/>
      <c r="T295" s="120"/>
      <c r="U295" s="120"/>
      <c r="V295" s="120"/>
      <c r="W295" s="115"/>
      <c r="X295" s="115"/>
      <c r="Y295" s="115"/>
      <c r="Z295" s="115"/>
      <c r="AA295" s="115"/>
      <c r="AB295" s="115"/>
      <c r="AC295" s="115"/>
      <c r="AD295" s="115"/>
    </row>
    <row r="296" spans="1:95" s="34" customFormat="1" x14ac:dyDescent="0.2">
      <c r="A296" s="543"/>
      <c r="B296" s="449" t="s">
        <v>62</v>
      </c>
      <c r="C296" s="14">
        <f>C295*C266</f>
        <v>0</v>
      </c>
      <c r="D296" s="14">
        <f>D295*D266</f>
        <v>0</v>
      </c>
      <c r="E296" s="14">
        <f>E295*E266</f>
        <v>0</v>
      </c>
      <c r="F296" s="14">
        <f>F295*F266</f>
        <v>0</v>
      </c>
      <c r="G296" s="14">
        <f>G295*G266</f>
        <v>0</v>
      </c>
      <c r="H296" s="119"/>
      <c r="I296" s="119"/>
      <c r="J296" s="119"/>
      <c r="K296" s="14"/>
      <c r="L296" s="14"/>
      <c r="M296" s="14"/>
      <c r="N296" s="14"/>
      <c r="O296" s="14"/>
      <c r="P296" s="14"/>
      <c r="Q296" s="14"/>
      <c r="R296" s="14"/>
      <c r="S296" s="14"/>
      <c r="T296" s="119"/>
      <c r="U296" s="119"/>
      <c r="V296" s="119"/>
      <c r="W296" s="14"/>
      <c r="X296" s="14"/>
      <c r="Y296" s="14"/>
      <c r="Z296" s="14"/>
      <c r="AA296" s="14"/>
      <c r="AB296" s="14"/>
      <c r="AC296" s="14"/>
      <c r="AD296" s="14"/>
    </row>
    <row r="297" spans="1:95" s="31" customFormat="1" x14ac:dyDescent="0.2">
      <c r="A297" s="543"/>
      <c r="B297" s="448" t="s">
        <v>32</v>
      </c>
      <c r="C297" s="117"/>
      <c r="D297" s="117"/>
      <c r="E297" s="117"/>
      <c r="F297" s="117"/>
      <c r="G297" s="117"/>
      <c r="H297" s="1">
        <v>1.4238</v>
      </c>
      <c r="I297" s="1">
        <v>1.4238</v>
      </c>
      <c r="J297" s="1">
        <v>1.4238</v>
      </c>
      <c r="K297" s="117"/>
      <c r="L297" s="117"/>
      <c r="M297" s="117"/>
      <c r="N297" s="117"/>
      <c r="O297" s="117"/>
      <c r="P297" s="117"/>
      <c r="Q297" s="117"/>
      <c r="R297" s="117"/>
      <c r="S297" s="117"/>
      <c r="T297" s="1"/>
      <c r="U297" s="1"/>
      <c r="V297" s="1"/>
      <c r="W297" s="117"/>
      <c r="X297" s="117"/>
      <c r="Y297" s="117"/>
      <c r="Z297" s="117"/>
      <c r="AA297" s="117"/>
      <c r="AB297" s="117"/>
      <c r="AC297" s="117"/>
      <c r="AD297" s="117"/>
    </row>
    <row r="298" spans="1:95" s="35" customFormat="1" x14ac:dyDescent="0.2">
      <c r="A298" s="543"/>
      <c r="B298" s="450" t="s">
        <v>63</v>
      </c>
      <c r="C298" s="118"/>
      <c r="D298" s="118"/>
      <c r="E298" s="118"/>
      <c r="F298" s="118"/>
      <c r="G298" s="118"/>
      <c r="H298" s="116">
        <f>H297*H266</f>
        <v>117759.73582799999</v>
      </c>
      <c r="I298" s="116">
        <f>I297*I266</f>
        <v>0</v>
      </c>
      <c r="J298" s="116">
        <f>J297*J266</f>
        <v>0</v>
      </c>
      <c r="K298" s="118"/>
      <c r="L298" s="118"/>
      <c r="M298" s="118"/>
      <c r="N298" s="118"/>
      <c r="O298" s="118"/>
      <c r="P298" s="118"/>
      <c r="Q298" s="118"/>
      <c r="R298" s="118"/>
      <c r="S298" s="118"/>
      <c r="T298" s="116"/>
      <c r="U298" s="116"/>
      <c r="V298" s="116"/>
      <c r="W298" s="118"/>
      <c r="X298" s="118"/>
      <c r="Y298" s="118"/>
      <c r="Z298" s="118"/>
      <c r="AA298" s="118"/>
      <c r="AB298" s="118"/>
      <c r="AC298" s="118"/>
      <c r="AD298" s="118"/>
    </row>
    <row r="299" spans="1:95" s="31" customFormat="1" x14ac:dyDescent="0.2">
      <c r="A299" s="543"/>
      <c r="B299" s="448" t="s">
        <v>79</v>
      </c>
      <c r="C299" s="1">
        <v>0.19719999999999999</v>
      </c>
      <c r="D299" s="1">
        <v>0.19719999999999999</v>
      </c>
      <c r="E299" s="1">
        <v>0.19719999999999999</v>
      </c>
      <c r="F299" s="1">
        <f>F468</f>
        <v>0</v>
      </c>
      <c r="G299" s="1">
        <f>G468</f>
        <v>0</v>
      </c>
      <c r="H299" s="120"/>
      <c r="I299" s="120"/>
      <c r="J299" s="120"/>
      <c r="K299" s="1"/>
      <c r="L299" s="1"/>
      <c r="M299" s="1"/>
      <c r="N299" s="1"/>
      <c r="O299" s="1"/>
      <c r="P299" s="1"/>
      <c r="Q299" s="1"/>
      <c r="R299" s="1"/>
      <c r="S299" s="1"/>
      <c r="T299" s="120"/>
      <c r="U299" s="120"/>
      <c r="V299" s="120"/>
      <c r="W299" s="1"/>
      <c r="X299" s="1"/>
      <c r="Y299" s="1"/>
      <c r="Z299" s="1"/>
      <c r="AA299" s="1"/>
      <c r="AB299" s="1"/>
      <c r="AC299" s="1"/>
      <c r="AD299" s="1"/>
    </row>
    <row r="300" spans="1:95" s="34" customFormat="1" x14ac:dyDescent="0.2">
      <c r="A300" s="543"/>
      <c r="B300" s="449" t="s">
        <v>64</v>
      </c>
      <c r="C300" s="14">
        <f>C299*C265</f>
        <v>0</v>
      </c>
      <c r="D300" s="14">
        <f>D299*D265</f>
        <v>0</v>
      </c>
      <c r="E300" s="14">
        <f>E299*E265</f>
        <v>0</v>
      </c>
      <c r="F300" s="14">
        <f>F299*F265</f>
        <v>0</v>
      </c>
      <c r="G300" s="14">
        <f>G299*G265</f>
        <v>0</v>
      </c>
      <c r="H300" s="121"/>
      <c r="I300" s="121"/>
      <c r="J300" s="121"/>
      <c r="K300" s="14"/>
      <c r="L300" s="14"/>
      <c r="M300" s="14"/>
      <c r="N300" s="14"/>
      <c r="O300" s="14"/>
      <c r="P300" s="14"/>
      <c r="Q300" s="14"/>
      <c r="R300" s="14"/>
      <c r="S300" s="14"/>
      <c r="T300" s="121"/>
      <c r="U300" s="121"/>
      <c r="V300" s="121"/>
      <c r="W300" s="14"/>
      <c r="X300" s="14"/>
      <c r="Y300" s="14"/>
      <c r="Z300" s="14"/>
      <c r="AA300" s="14"/>
      <c r="AB300" s="14"/>
      <c r="AC300" s="14"/>
      <c r="AD300" s="14"/>
    </row>
    <row r="301" spans="1:95" s="31" customFormat="1" x14ac:dyDescent="0.2">
      <c r="A301" s="543"/>
      <c r="B301" s="451" t="s">
        <v>33</v>
      </c>
      <c r="C301" s="117"/>
      <c r="D301" s="117"/>
      <c r="E301" s="117"/>
      <c r="F301" s="117"/>
      <c r="G301" s="117"/>
      <c r="H301" s="1">
        <v>0.37009999999999998</v>
      </c>
      <c r="I301" s="1">
        <v>0.37009999999999998</v>
      </c>
      <c r="J301" s="1">
        <v>0.37009999999999998</v>
      </c>
      <c r="K301" s="117"/>
      <c r="L301" s="117"/>
      <c r="M301" s="117"/>
      <c r="N301" s="117"/>
      <c r="O301" s="117"/>
      <c r="P301" s="117"/>
      <c r="Q301" s="117"/>
      <c r="R301" s="117"/>
      <c r="S301" s="117"/>
      <c r="T301" s="1"/>
      <c r="U301" s="1"/>
      <c r="V301" s="1"/>
      <c r="W301" s="117"/>
      <c r="X301" s="117"/>
      <c r="Y301" s="117"/>
      <c r="Z301" s="117"/>
      <c r="AA301" s="117"/>
      <c r="AB301" s="117"/>
      <c r="AC301" s="117"/>
      <c r="AD301" s="117"/>
    </row>
    <row r="302" spans="1:95" s="55" customFormat="1" ht="13.5" thickBot="1" x14ac:dyDescent="0.25">
      <c r="A302" s="543"/>
      <c r="B302" s="452" t="s">
        <v>65</v>
      </c>
      <c r="C302" s="125"/>
      <c r="D302" s="125"/>
      <c r="E302" s="125"/>
      <c r="F302" s="125"/>
      <c r="G302" s="125"/>
      <c r="H302" s="250">
        <f>H301*H265</f>
        <v>78026.70259999999</v>
      </c>
      <c r="I302" s="250">
        <f>I301*I265</f>
        <v>0</v>
      </c>
      <c r="J302" s="250">
        <f>J301*J265</f>
        <v>0</v>
      </c>
      <c r="K302" s="125"/>
      <c r="L302" s="125"/>
      <c r="M302" s="125"/>
      <c r="N302" s="125"/>
      <c r="O302" s="125"/>
      <c r="P302" s="125"/>
      <c r="Q302" s="125"/>
      <c r="R302" s="125"/>
      <c r="S302" s="125"/>
      <c r="T302" s="250"/>
      <c r="U302" s="250"/>
      <c r="V302" s="250"/>
      <c r="W302" s="125"/>
      <c r="X302" s="125"/>
      <c r="Y302" s="125"/>
      <c r="Z302" s="125"/>
      <c r="AA302" s="125"/>
      <c r="AB302" s="125"/>
      <c r="AC302" s="125"/>
      <c r="AD302" s="12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/>
      <c r="CM302" s="35"/>
      <c r="CN302" s="35"/>
      <c r="CO302" s="35"/>
      <c r="CP302" s="35"/>
      <c r="CQ302" s="35"/>
    </row>
    <row r="303" spans="1:95" s="126" customFormat="1" x14ac:dyDescent="0.2">
      <c r="A303" s="543"/>
      <c r="B303" s="453" t="s">
        <v>104</v>
      </c>
      <c r="C303" s="251"/>
      <c r="D303" s="251"/>
      <c r="E303" s="251"/>
      <c r="F303" s="251"/>
      <c r="G303" s="251"/>
      <c r="H303" s="86">
        <v>222026</v>
      </c>
      <c r="I303" s="86"/>
      <c r="J303" s="86"/>
      <c r="K303" s="251"/>
      <c r="L303" s="251"/>
      <c r="M303" s="251"/>
      <c r="N303" s="251"/>
      <c r="O303" s="251"/>
      <c r="P303" s="251"/>
      <c r="Q303" s="251"/>
      <c r="R303" s="251"/>
      <c r="S303" s="251"/>
      <c r="T303" s="86"/>
      <c r="U303" s="86"/>
      <c r="V303" s="86"/>
      <c r="W303" s="251"/>
      <c r="X303" s="251"/>
      <c r="Y303" s="251"/>
      <c r="Z303" s="251"/>
      <c r="AA303" s="251"/>
      <c r="AB303" s="251"/>
      <c r="AC303" s="251"/>
      <c r="AD303" s="251"/>
    </row>
    <row r="304" spans="1:95" s="1" customFormat="1" x14ac:dyDescent="0.2">
      <c r="A304" s="543"/>
      <c r="B304" s="454" t="s">
        <v>105</v>
      </c>
      <c r="C304" s="31"/>
      <c r="D304" s="31"/>
      <c r="E304" s="31"/>
      <c r="F304" s="31"/>
      <c r="G304" s="31"/>
      <c r="H304" s="427">
        <v>5.8900000000000001E-2</v>
      </c>
      <c r="I304" s="427">
        <v>5.8900000000000001E-2</v>
      </c>
      <c r="J304" s="427">
        <v>5.8900000000000001E-2</v>
      </c>
      <c r="K304" s="31"/>
      <c r="L304" s="31"/>
      <c r="M304" s="31"/>
      <c r="N304" s="31"/>
      <c r="O304" s="31"/>
      <c r="P304" s="31"/>
      <c r="Q304" s="31"/>
      <c r="R304" s="31"/>
      <c r="S304" s="31"/>
      <c r="T304" s="427"/>
      <c r="U304" s="427"/>
      <c r="V304" s="427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</row>
    <row r="305" spans="1:95" s="55" customFormat="1" ht="13.5" thickBot="1" x14ac:dyDescent="0.25">
      <c r="A305" s="543"/>
      <c r="B305" s="455" t="s">
        <v>106</v>
      </c>
      <c r="C305" s="125"/>
      <c r="D305" s="125"/>
      <c r="E305" s="125"/>
      <c r="F305" s="125"/>
      <c r="G305" s="125"/>
      <c r="H305" s="54">
        <f>H304*H303</f>
        <v>13077.331400000001</v>
      </c>
      <c r="I305" s="54">
        <f>I303*I304</f>
        <v>0</v>
      </c>
      <c r="J305" s="54">
        <f>J303*J304</f>
        <v>0</v>
      </c>
      <c r="K305" s="125"/>
      <c r="L305" s="125"/>
      <c r="M305" s="125"/>
      <c r="N305" s="125"/>
      <c r="O305" s="125"/>
      <c r="P305" s="125"/>
      <c r="Q305" s="125"/>
      <c r="R305" s="125"/>
      <c r="S305" s="125"/>
      <c r="T305" s="54"/>
      <c r="U305" s="54"/>
      <c r="V305" s="54"/>
      <c r="W305" s="125"/>
      <c r="X305" s="125"/>
      <c r="Y305" s="125"/>
      <c r="Z305" s="125"/>
      <c r="AA305" s="125"/>
      <c r="AB305" s="125"/>
      <c r="AC305" s="125"/>
      <c r="AD305" s="12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/>
      <c r="CM305" s="35"/>
      <c r="CN305" s="35"/>
      <c r="CO305" s="35"/>
      <c r="CP305" s="35"/>
      <c r="CQ305" s="35"/>
    </row>
    <row r="306" spans="1:95" s="31" customFormat="1" ht="12" customHeight="1" x14ac:dyDescent="0.2">
      <c r="A306" s="543"/>
      <c r="B306" s="448" t="s">
        <v>9</v>
      </c>
      <c r="C306" s="1">
        <v>2.5000000000000001E-2</v>
      </c>
      <c r="D306" s="1">
        <v>2.5000000000000001E-2</v>
      </c>
      <c r="E306" s="1">
        <v>2.5000000000000001E-2</v>
      </c>
      <c r="F306" s="1">
        <f>F475</f>
        <v>0</v>
      </c>
      <c r="G306" s="1">
        <f>G475</f>
        <v>0</v>
      </c>
      <c r="H306" s="1">
        <v>3.09E-2</v>
      </c>
      <c r="I306" s="1">
        <f>I475</f>
        <v>0</v>
      </c>
      <c r="J306" s="1">
        <f>J475</f>
        <v>0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95" s="43" customFormat="1" x14ac:dyDescent="0.2">
      <c r="A307" s="543"/>
      <c r="B307" s="456" t="s">
        <v>11</v>
      </c>
      <c r="C307" s="4">
        <f t="shared" ref="C307:J307" si="69">C306*C267</f>
        <v>0</v>
      </c>
      <c r="D307" s="4">
        <f t="shared" si="69"/>
        <v>0</v>
      </c>
      <c r="E307" s="4">
        <f t="shared" si="69"/>
        <v>0</v>
      </c>
      <c r="F307" s="4">
        <f t="shared" si="69"/>
        <v>0</v>
      </c>
      <c r="G307" s="4">
        <f t="shared" si="69"/>
        <v>0</v>
      </c>
      <c r="H307" s="4">
        <f t="shared" si="69"/>
        <v>17500.073787000001</v>
      </c>
      <c r="I307" s="4">
        <f t="shared" si="69"/>
        <v>0</v>
      </c>
      <c r="J307" s="4">
        <f t="shared" si="69"/>
        <v>0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95" s="31" customFormat="1" x14ac:dyDescent="0.2">
      <c r="A308" s="543"/>
      <c r="B308" s="448" t="s">
        <v>26</v>
      </c>
      <c r="C308" s="49">
        <v>1.9699999999999999E-2</v>
      </c>
      <c r="D308" s="49">
        <v>1.9699999999999999E-2</v>
      </c>
      <c r="E308" s="49">
        <v>1.9699999999999999E-2</v>
      </c>
      <c r="F308" s="49">
        <f>F477</f>
        <v>0</v>
      </c>
      <c r="G308" s="49">
        <f>G477</f>
        <v>0</v>
      </c>
      <c r="H308" s="49">
        <v>0.02</v>
      </c>
      <c r="I308" s="49">
        <f>I477</f>
        <v>0</v>
      </c>
      <c r="J308" s="49">
        <f>J477</f>
        <v>0</v>
      </c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</row>
    <row r="309" spans="1:95" s="191" customFormat="1" x14ac:dyDescent="0.2">
      <c r="A309" s="543"/>
      <c r="B309" s="456" t="s">
        <v>27</v>
      </c>
      <c r="C309" s="129">
        <f t="shared" ref="C309:J309" si="70">C308*C267</f>
        <v>0</v>
      </c>
      <c r="D309" s="129">
        <f t="shared" si="70"/>
        <v>0</v>
      </c>
      <c r="E309" s="129">
        <f t="shared" si="70"/>
        <v>0</v>
      </c>
      <c r="F309" s="129">
        <f t="shared" si="70"/>
        <v>0</v>
      </c>
      <c r="G309" s="129">
        <f t="shared" si="70"/>
        <v>0</v>
      </c>
      <c r="H309" s="129">
        <f t="shared" si="70"/>
        <v>11326.908600000001</v>
      </c>
      <c r="I309" s="129">
        <f t="shared" si="70"/>
        <v>0</v>
      </c>
      <c r="J309" s="129">
        <f t="shared" si="70"/>
        <v>0</v>
      </c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  <c r="AA309" s="129"/>
      <c r="AB309" s="129"/>
      <c r="AC309" s="129"/>
      <c r="AD309" s="129"/>
    </row>
    <row r="310" spans="1:95" s="43" customFormat="1" x14ac:dyDescent="0.2">
      <c r="A310" s="543"/>
      <c r="B310" s="456" t="s">
        <v>4</v>
      </c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</row>
    <row r="311" spans="1:95" s="46" customFormat="1" ht="13.5" thickBot="1" x14ac:dyDescent="0.25">
      <c r="A311" s="543"/>
      <c r="B311" s="457" t="s">
        <v>34</v>
      </c>
      <c r="C311" s="94"/>
      <c r="D311" s="94"/>
      <c r="E311" s="94"/>
      <c r="F311" s="199"/>
      <c r="G311" s="94"/>
      <c r="H311" s="94"/>
      <c r="I311" s="94"/>
      <c r="J311" s="94"/>
      <c r="K311" s="199"/>
      <c r="L311" s="199"/>
      <c r="M311" s="199"/>
      <c r="N311" s="199"/>
      <c r="O311" s="199"/>
      <c r="P311" s="199"/>
      <c r="Q311" s="199"/>
      <c r="R311" s="199"/>
      <c r="S311" s="199"/>
      <c r="T311" s="94"/>
      <c r="U311" s="94"/>
      <c r="V311" s="94"/>
      <c r="W311" s="199"/>
      <c r="X311" s="199"/>
      <c r="Y311" s="199"/>
      <c r="Z311" s="199"/>
      <c r="AA311" s="199"/>
      <c r="AB311" s="199"/>
      <c r="AC311" s="199"/>
      <c r="AD311" s="199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</row>
    <row r="312" spans="1:95" s="48" customFormat="1" ht="13.5" thickBot="1" x14ac:dyDescent="0.25">
      <c r="A312" s="543"/>
      <c r="B312" s="458" t="s">
        <v>51</v>
      </c>
      <c r="C312" s="74"/>
      <c r="D312" s="74"/>
      <c r="E312" s="74"/>
      <c r="F312" s="74"/>
      <c r="G312" s="74"/>
      <c r="H312" s="74">
        <v>383960.41</v>
      </c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</row>
    <row r="313" spans="1:95" s="38" customFormat="1" ht="13.5" thickBot="1" x14ac:dyDescent="0.25">
      <c r="A313" s="543"/>
      <c r="B313" s="459" t="s">
        <v>59</v>
      </c>
      <c r="C313" s="37" t="e">
        <f t="shared" ref="C313:J313" si="71">C312/C267*100</f>
        <v>#DIV/0!</v>
      </c>
      <c r="D313" s="37" t="e">
        <f t="shared" si="71"/>
        <v>#DIV/0!</v>
      </c>
      <c r="E313" s="37" t="e">
        <f t="shared" si="71"/>
        <v>#DIV/0!</v>
      </c>
      <c r="F313" s="37" t="e">
        <f t="shared" si="71"/>
        <v>#DIV/0!</v>
      </c>
      <c r="G313" s="37" t="e">
        <f t="shared" si="71"/>
        <v>#DIV/0!</v>
      </c>
      <c r="H313" s="37">
        <f t="shared" si="71"/>
        <v>67.796152252875061</v>
      </c>
      <c r="I313" s="37" t="e">
        <f t="shared" si="71"/>
        <v>#DIV/0!</v>
      </c>
      <c r="J313" s="91" t="e">
        <f t="shared" si="71"/>
        <v>#DIV/0!</v>
      </c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91"/>
      <c r="W313" s="37"/>
      <c r="X313" s="37"/>
      <c r="Y313" s="37"/>
      <c r="Z313" s="37"/>
      <c r="AA313" s="37"/>
      <c r="AB313" s="37"/>
      <c r="AC313" s="37"/>
      <c r="AD313" s="37"/>
      <c r="AE313" s="399"/>
      <c r="AF313" s="399"/>
      <c r="AG313" s="399"/>
      <c r="AH313" s="399"/>
      <c r="AI313" s="399"/>
      <c r="AJ313" s="399"/>
      <c r="AK313" s="399"/>
      <c r="AL313" s="399"/>
      <c r="AM313" s="399"/>
      <c r="AN313" s="399"/>
      <c r="AO313" s="399"/>
      <c r="AP313" s="399"/>
      <c r="AQ313" s="399"/>
      <c r="AR313" s="399"/>
      <c r="AS313" s="399"/>
      <c r="AT313" s="399"/>
      <c r="AU313" s="399"/>
      <c r="AV313" s="399"/>
      <c r="AW313" s="399"/>
      <c r="AX313" s="399"/>
      <c r="AY313" s="399"/>
      <c r="AZ313" s="399"/>
      <c r="BA313" s="399"/>
      <c r="BB313" s="399"/>
      <c r="BC313" s="399"/>
      <c r="BD313" s="399"/>
      <c r="BE313" s="399"/>
      <c r="BF313" s="399"/>
      <c r="BG313" s="399"/>
      <c r="BH313" s="399"/>
      <c r="BI313" s="399"/>
      <c r="BJ313" s="399"/>
      <c r="BK313" s="399"/>
      <c r="BL313" s="399"/>
      <c r="BM313" s="399"/>
      <c r="BN313" s="399"/>
      <c r="BO313" s="399"/>
      <c r="BP313" s="399"/>
      <c r="BQ313" s="399"/>
      <c r="BR313" s="399"/>
      <c r="BS313" s="399"/>
      <c r="BT313" s="399"/>
      <c r="BU313" s="399"/>
      <c r="BV313" s="399"/>
      <c r="BW313" s="399"/>
      <c r="BX313" s="399"/>
      <c r="BY313" s="399"/>
      <c r="BZ313" s="399"/>
      <c r="CA313" s="399"/>
      <c r="CB313" s="399"/>
      <c r="CC313" s="399"/>
      <c r="CD313" s="399"/>
      <c r="CE313" s="399"/>
      <c r="CF313" s="399"/>
      <c r="CG313" s="399"/>
      <c r="CH313" s="399"/>
      <c r="CI313" s="399"/>
      <c r="CJ313" s="399"/>
      <c r="CK313" s="399"/>
      <c r="CL313" s="399"/>
      <c r="CM313" s="399"/>
      <c r="CN313" s="399"/>
      <c r="CO313" s="399"/>
      <c r="CP313" s="399"/>
      <c r="CQ313" s="399"/>
    </row>
    <row r="314" spans="1:95" s="423" customFormat="1" ht="13.5" thickBot="1" x14ac:dyDescent="0.25">
      <c r="A314" s="543"/>
      <c r="B314" s="421" t="s">
        <v>71</v>
      </c>
      <c r="C314" s="422">
        <f t="shared" ref="C314:J314" si="72">SUM(C280,C282,C286,C284,C292,C294,C296,C298,C300,C302,C305,C307,C309,C310,C311)-C312</f>
        <v>0</v>
      </c>
      <c r="D314" s="422">
        <f t="shared" si="72"/>
        <v>0</v>
      </c>
      <c r="E314" s="422">
        <f t="shared" si="72"/>
        <v>0</v>
      </c>
      <c r="F314" s="422" t="e">
        <f t="shared" si="72"/>
        <v>#REF!</v>
      </c>
      <c r="G314" s="422" t="e">
        <f t="shared" si="72"/>
        <v>#REF!</v>
      </c>
      <c r="H314" s="422">
        <f t="shared" si="72"/>
        <v>6.4064000034704804E-2</v>
      </c>
      <c r="I314" s="422">
        <f t="shared" si="72"/>
        <v>0</v>
      </c>
      <c r="J314" s="422">
        <f t="shared" si="72"/>
        <v>0</v>
      </c>
      <c r="K314" s="422"/>
      <c r="L314" s="422"/>
      <c r="M314" s="422"/>
      <c r="N314" s="422"/>
      <c r="O314" s="422"/>
      <c r="P314" s="422"/>
      <c r="Q314" s="422"/>
      <c r="R314" s="422"/>
      <c r="S314" s="422"/>
      <c r="T314" s="422"/>
      <c r="U314" s="422"/>
      <c r="V314" s="422"/>
      <c r="W314" s="422"/>
      <c r="X314" s="422"/>
      <c r="Y314" s="422"/>
      <c r="Z314" s="422"/>
      <c r="AA314" s="422"/>
      <c r="AB314" s="422"/>
      <c r="AC314" s="422"/>
      <c r="AD314" s="422"/>
      <c r="AE314" s="103"/>
      <c r="AF314" s="103"/>
      <c r="AG314" s="103"/>
      <c r="AH314" s="103"/>
      <c r="AI314" s="103"/>
      <c r="AJ314" s="103"/>
      <c r="AK314" s="103"/>
      <c r="AL314" s="103"/>
      <c r="AM314" s="103"/>
      <c r="AN314" s="103"/>
      <c r="AO314" s="103"/>
      <c r="AP314" s="103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  <c r="BP314" s="103"/>
      <c r="BQ314" s="103"/>
      <c r="BR314" s="103"/>
      <c r="BS314" s="103"/>
      <c r="BT314" s="103"/>
      <c r="BU314" s="103"/>
      <c r="BV314" s="103"/>
      <c r="BW314" s="103"/>
      <c r="BX314" s="103"/>
      <c r="BY314" s="103"/>
      <c r="BZ314" s="103"/>
      <c r="CA314" s="103"/>
      <c r="CB314" s="103"/>
      <c r="CC314" s="103"/>
      <c r="CD314" s="103"/>
      <c r="CE314" s="103"/>
      <c r="CF314" s="103"/>
      <c r="CG314" s="103"/>
      <c r="CH314" s="103"/>
      <c r="CI314" s="103"/>
      <c r="CJ314" s="103"/>
      <c r="CK314" s="103"/>
      <c r="CL314" s="103"/>
      <c r="CM314" s="103"/>
      <c r="CN314" s="103"/>
      <c r="CO314" s="103"/>
      <c r="CP314" s="103"/>
      <c r="CQ314" s="103"/>
    </row>
    <row r="315" spans="1:95" s="426" customFormat="1" ht="13.5" thickBot="1" x14ac:dyDescent="0.25">
      <c r="A315" s="544"/>
      <c r="B315" s="424" t="s">
        <v>72</v>
      </c>
      <c r="C315" s="425" t="e">
        <f t="shared" ref="C315" si="73">C314/C312</f>
        <v>#DIV/0!</v>
      </c>
      <c r="D315" s="425" t="e">
        <f t="shared" ref="D315" si="74">D314/D312</f>
        <v>#DIV/0!</v>
      </c>
      <c r="E315" s="425" t="e">
        <f t="shared" ref="E315" si="75">E314/E312</f>
        <v>#DIV/0!</v>
      </c>
      <c r="F315" s="425" t="e">
        <f t="shared" ref="F315" si="76">F314/F312</f>
        <v>#REF!</v>
      </c>
      <c r="G315" s="425" t="e">
        <f t="shared" ref="G315" si="77">G314/G312</f>
        <v>#REF!</v>
      </c>
      <c r="H315" s="425">
        <f t="shared" ref="H315" si="78">H314/H312</f>
        <v>1.6685053554012199E-7</v>
      </c>
      <c r="I315" s="425" t="e">
        <f t="shared" ref="I315" si="79">I314/I312</f>
        <v>#DIV/0!</v>
      </c>
      <c r="J315" s="425" t="e">
        <f>J314/J312</f>
        <v>#DIV/0!</v>
      </c>
      <c r="K315" s="425"/>
      <c r="L315" s="425"/>
      <c r="M315" s="425"/>
      <c r="N315" s="425"/>
      <c r="O315" s="425"/>
      <c r="P315" s="425"/>
      <c r="Q315" s="425"/>
      <c r="R315" s="425"/>
      <c r="S315" s="425"/>
      <c r="T315" s="425"/>
      <c r="U315" s="425"/>
      <c r="V315" s="425"/>
      <c r="W315" s="425"/>
      <c r="X315" s="425"/>
      <c r="Y315" s="425"/>
      <c r="Z315" s="425"/>
      <c r="AA315" s="425"/>
      <c r="AB315" s="425"/>
      <c r="AC315" s="425"/>
      <c r="AD315" s="425"/>
      <c r="AE315" s="400"/>
      <c r="AF315" s="400"/>
      <c r="AG315" s="400"/>
      <c r="AH315" s="400"/>
      <c r="AI315" s="400"/>
      <c r="AJ315" s="400"/>
      <c r="AK315" s="400"/>
      <c r="AL315" s="400"/>
      <c r="AM315" s="400"/>
      <c r="AN315" s="400"/>
      <c r="AO315" s="400"/>
      <c r="AP315" s="400"/>
      <c r="AQ315" s="400"/>
      <c r="AR315" s="400"/>
      <c r="AS315" s="400"/>
      <c r="AT315" s="400"/>
      <c r="AU315" s="400"/>
      <c r="AV315" s="400"/>
      <c r="AW315" s="400"/>
      <c r="AX315" s="400"/>
      <c r="AY315" s="400"/>
      <c r="AZ315" s="400"/>
      <c r="BA315" s="400"/>
      <c r="BB315" s="400"/>
      <c r="BC315" s="400"/>
      <c r="BD315" s="400"/>
      <c r="BE315" s="400"/>
      <c r="BF315" s="400"/>
      <c r="BG315" s="400"/>
      <c r="BH315" s="400"/>
      <c r="BI315" s="400"/>
      <c r="BJ315" s="400"/>
      <c r="BK315" s="400"/>
      <c r="BL315" s="400"/>
      <c r="BM315" s="400"/>
      <c r="BN315" s="400"/>
      <c r="BO315" s="400"/>
      <c r="BP315" s="400"/>
      <c r="BQ315" s="400"/>
      <c r="BR315" s="400"/>
      <c r="BS315" s="400"/>
      <c r="BT315" s="400"/>
      <c r="BU315" s="400"/>
      <c r="BV315" s="400"/>
      <c r="BW315" s="400"/>
      <c r="BX315" s="400"/>
      <c r="BY315" s="400"/>
      <c r="BZ315" s="400"/>
      <c r="CA315" s="400"/>
      <c r="CB315" s="400"/>
      <c r="CC315" s="400"/>
      <c r="CD315" s="400"/>
      <c r="CE315" s="400"/>
      <c r="CF315" s="400"/>
      <c r="CG315" s="400"/>
      <c r="CH315" s="400"/>
      <c r="CI315" s="400"/>
      <c r="CJ315" s="400"/>
      <c r="CK315" s="400"/>
      <c r="CL315" s="400"/>
      <c r="CM315" s="400"/>
      <c r="CN315" s="400"/>
      <c r="CO315" s="400"/>
      <c r="CP315" s="400"/>
      <c r="CQ315" s="400"/>
    </row>
    <row r="316" spans="1:95" s="65" customFormat="1" x14ac:dyDescent="0.2">
      <c r="B316" s="491"/>
    </row>
    <row r="317" spans="1:95" s="64" customFormat="1" ht="13.5" thickBot="1" x14ac:dyDescent="0.25">
      <c r="B317" s="490" t="s">
        <v>172</v>
      </c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</row>
    <row r="318" spans="1:95" s="68" customFormat="1" ht="13.5" customHeight="1" x14ac:dyDescent="0.2">
      <c r="A318" s="557" t="s">
        <v>159</v>
      </c>
      <c r="B318" s="460" t="s">
        <v>56</v>
      </c>
      <c r="H318" s="68">
        <v>12740</v>
      </c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</row>
    <row r="319" spans="1:95" s="76" customFormat="1" x14ac:dyDescent="0.2">
      <c r="A319" s="558"/>
      <c r="B319" s="428" t="s">
        <v>55</v>
      </c>
      <c r="C319" s="128"/>
      <c r="D319" s="128"/>
      <c r="E319" s="128"/>
      <c r="F319" s="128"/>
      <c r="G319" s="128"/>
      <c r="H319" s="128">
        <v>14854.97</v>
      </c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  <c r="AD319" s="128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7" customFormat="1" ht="12.75" customHeight="1" x14ac:dyDescent="0.2">
      <c r="A320" s="558"/>
      <c r="B320" s="429" t="s">
        <v>14</v>
      </c>
      <c r="C320" s="80"/>
      <c r="D320" s="80"/>
      <c r="E320" s="80"/>
      <c r="F320" s="80"/>
      <c r="G320" s="80"/>
      <c r="H320" s="80">
        <v>1597564.44</v>
      </c>
      <c r="I320" s="240"/>
      <c r="J320" s="24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240"/>
      <c r="V320" s="240"/>
      <c r="W320" s="80"/>
      <c r="X320" s="80"/>
      <c r="Y320" s="80"/>
      <c r="Z320" s="80"/>
      <c r="AA320" s="80"/>
      <c r="AB320" s="80"/>
      <c r="AC320" s="80"/>
      <c r="AD320" s="80"/>
      <c r="AE320" s="126"/>
      <c r="AF320" s="126"/>
      <c r="AG320" s="126"/>
      <c r="AH320" s="126"/>
      <c r="AI320" s="126"/>
      <c r="AJ320" s="126"/>
      <c r="AK320" s="126"/>
      <c r="AL320" s="126"/>
      <c r="AM320" s="126"/>
      <c r="AN320" s="126"/>
      <c r="AO320" s="126"/>
      <c r="AP320" s="126"/>
      <c r="AQ320" s="126"/>
      <c r="AR320" s="126"/>
      <c r="AS320" s="126"/>
      <c r="AT320" s="126"/>
      <c r="AU320" s="126"/>
      <c r="AV320" s="126"/>
      <c r="AW320" s="126"/>
      <c r="AX320" s="126"/>
      <c r="AY320" s="126"/>
      <c r="AZ320" s="126"/>
      <c r="BA320" s="126"/>
      <c r="BB320" s="126"/>
      <c r="BC320" s="126"/>
      <c r="BD320" s="126"/>
      <c r="BE320" s="126"/>
      <c r="BF320" s="126"/>
      <c r="BG320" s="126"/>
      <c r="BH320" s="126"/>
      <c r="BI320" s="126"/>
      <c r="BJ320" s="126"/>
      <c r="BK320" s="126"/>
      <c r="BL320" s="126"/>
      <c r="BM320" s="126"/>
      <c r="BN320" s="126"/>
      <c r="BO320" s="126"/>
      <c r="BP320" s="126"/>
      <c r="BQ320" s="126"/>
      <c r="BR320" s="126"/>
      <c r="BS320" s="126"/>
      <c r="BT320" s="126"/>
      <c r="BU320" s="126"/>
      <c r="BV320" s="126"/>
      <c r="BW320" s="126"/>
      <c r="BX320" s="126"/>
      <c r="BY320" s="126"/>
      <c r="BZ320" s="126"/>
      <c r="CA320" s="126"/>
      <c r="CB320" s="126"/>
      <c r="CC320" s="126"/>
      <c r="CD320" s="126"/>
      <c r="CE320" s="126"/>
      <c r="CF320" s="126"/>
      <c r="CG320" s="126"/>
      <c r="CH320" s="126"/>
      <c r="CI320" s="126"/>
      <c r="CJ320" s="126"/>
      <c r="CK320" s="126"/>
      <c r="CL320" s="126"/>
      <c r="CM320" s="126"/>
      <c r="CN320" s="126"/>
      <c r="CO320" s="126"/>
      <c r="CP320" s="126"/>
      <c r="CQ320" s="126"/>
    </row>
    <row r="321" spans="1:95" s="126" customFormat="1" x14ac:dyDescent="0.2">
      <c r="A321" s="558"/>
      <c r="B321" s="430" t="s">
        <v>15</v>
      </c>
      <c r="C321" s="240"/>
      <c r="D321" s="240"/>
      <c r="E321" s="240"/>
      <c r="F321" s="240"/>
      <c r="G321" s="240"/>
      <c r="H321" s="240">
        <v>1370317.68</v>
      </c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  <c r="AA321" s="240"/>
      <c r="AB321" s="240"/>
      <c r="AC321" s="240"/>
      <c r="AD321" s="240"/>
    </row>
    <row r="322" spans="1:95" s="243" customFormat="1" ht="12.75" customHeight="1" x14ac:dyDescent="0.2">
      <c r="A322" s="558"/>
      <c r="B322" s="431" t="s">
        <v>16</v>
      </c>
      <c r="C322" s="239"/>
      <c r="D322" s="239"/>
      <c r="E322" s="239"/>
      <c r="F322" s="239"/>
      <c r="G322" s="239"/>
      <c r="H322" s="239">
        <v>444987.72</v>
      </c>
      <c r="I322" s="239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  <c r="Y322" s="239"/>
      <c r="Z322" s="239"/>
      <c r="AA322" s="239"/>
      <c r="AB322" s="239"/>
      <c r="AC322" s="239"/>
      <c r="AD322" s="239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26"/>
      <c r="AO322" s="126"/>
      <c r="AP322" s="126"/>
      <c r="AQ322" s="126"/>
      <c r="AR322" s="126"/>
      <c r="AS322" s="126"/>
      <c r="AT322" s="126"/>
      <c r="AU322" s="126"/>
      <c r="AV322" s="126"/>
      <c r="AW322" s="126"/>
      <c r="AX322" s="126"/>
      <c r="AY322" s="126"/>
      <c r="AZ322" s="126"/>
      <c r="BA322" s="126"/>
      <c r="BB322" s="126"/>
      <c r="BC322" s="126"/>
      <c r="BD322" s="126"/>
      <c r="BE322" s="126"/>
      <c r="BF322" s="126"/>
      <c r="BG322" s="126"/>
      <c r="BH322" s="126"/>
      <c r="BI322" s="126"/>
      <c r="BJ322" s="126"/>
      <c r="BK322" s="126"/>
      <c r="BL322" s="126"/>
      <c r="BM322" s="126"/>
      <c r="BN322" s="126"/>
      <c r="BO322" s="126"/>
      <c r="BP322" s="126"/>
      <c r="BQ322" s="126"/>
      <c r="BR322" s="126"/>
      <c r="BS322" s="126"/>
      <c r="BT322" s="126"/>
      <c r="BU322" s="126"/>
      <c r="BV322" s="126"/>
      <c r="BW322" s="126"/>
      <c r="BX322" s="126"/>
      <c r="BY322" s="126"/>
      <c r="BZ322" s="126"/>
      <c r="CA322" s="126"/>
      <c r="CB322" s="126"/>
      <c r="CC322" s="126"/>
      <c r="CD322" s="126"/>
      <c r="CE322" s="126"/>
      <c r="CF322" s="126"/>
      <c r="CG322" s="126"/>
      <c r="CH322" s="126"/>
      <c r="CI322" s="126"/>
      <c r="CJ322" s="126"/>
      <c r="CK322" s="126"/>
      <c r="CL322" s="126"/>
      <c r="CM322" s="126"/>
      <c r="CN322" s="126"/>
      <c r="CO322" s="126"/>
      <c r="CP322" s="126"/>
      <c r="CQ322" s="126"/>
    </row>
    <row r="323" spans="1:95" s="114" customFormat="1" x14ac:dyDescent="0.2">
      <c r="A323" s="558"/>
      <c r="B323" s="432" t="s">
        <v>17</v>
      </c>
      <c r="C323" s="113"/>
      <c r="D323" s="113"/>
      <c r="E323" s="113"/>
      <c r="F323" s="113"/>
      <c r="G323" s="113"/>
      <c r="H323" s="113">
        <v>3412869.84</v>
      </c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</row>
    <row r="324" spans="1:95" s="83" customFormat="1" x14ac:dyDescent="0.2">
      <c r="A324" s="558"/>
      <c r="B324" s="433" t="s">
        <v>12</v>
      </c>
      <c r="C324" s="82"/>
      <c r="D324" s="82"/>
      <c r="E324" s="82"/>
      <c r="F324" s="82"/>
      <c r="G324" s="82"/>
      <c r="H324" s="82">
        <v>12090.07</v>
      </c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245"/>
      <c r="AF324" s="245"/>
      <c r="AG324" s="245"/>
      <c r="AH324" s="245"/>
      <c r="AI324" s="245"/>
      <c r="AJ324" s="245"/>
      <c r="AK324" s="245"/>
      <c r="AL324" s="245"/>
      <c r="AM324" s="245"/>
      <c r="AN324" s="245"/>
      <c r="AO324" s="245"/>
      <c r="AP324" s="245"/>
      <c r="AQ324" s="245"/>
      <c r="AR324" s="245"/>
      <c r="AS324" s="245"/>
      <c r="AT324" s="245"/>
      <c r="AU324" s="245"/>
      <c r="AV324" s="245"/>
      <c r="AW324" s="245"/>
      <c r="AX324" s="245"/>
      <c r="AY324" s="245"/>
      <c r="AZ324" s="245"/>
      <c r="BA324" s="245"/>
      <c r="BB324" s="245"/>
      <c r="BC324" s="245"/>
      <c r="BD324" s="245"/>
      <c r="BE324" s="245"/>
      <c r="BF324" s="245"/>
      <c r="BG324" s="245"/>
      <c r="BH324" s="245"/>
      <c r="BI324" s="245"/>
      <c r="BJ324" s="245"/>
      <c r="BK324" s="245"/>
      <c r="BL324" s="245"/>
      <c r="BM324" s="245"/>
      <c r="BN324" s="245"/>
      <c r="BO324" s="245"/>
      <c r="BP324" s="245"/>
      <c r="BQ324" s="245"/>
      <c r="BR324" s="245"/>
      <c r="BS324" s="245"/>
      <c r="BT324" s="245"/>
      <c r="BU324" s="245"/>
      <c r="BV324" s="245"/>
      <c r="BW324" s="245"/>
      <c r="BX324" s="245"/>
      <c r="BY324" s="245"/>
      <c r="BZ324" s="245"/>
      <c r="CA324" s="245"/>
      <c r="CB324" s="245"/>
      <c r="CC324" s="245"/>
      <c r="CD324" s="245"/>
      <c r="CE324" s="245"/>
      <c r="CF324" s="245"/>
      <c r="CG324" s="245"/>
      <c r="CH324" s="245"/>
      <c r="CI324" s="245"/>
      <c r="CJ324" s="245"/>
      <c r="CK324" s="245"/>
      <c r="CL324" s="245"/>
      <c r="CM324" s="245"/>
      <c r="CN324" s="245"/>
      <c r="CO324" s="245"/>
      <c r="CP324" s="245"/>
      <c r="CQ324" s="245"/>
    </row>
    <row r="325" spans="1:95" s="245" customFormat="1" x14ac:dyDescent="0.2">
      <c r="A325" s="558"/>
      <c r="B325" s="434" t="s">
        <v>6</v>
      </c>
      <c r="C325" s="95"/>
      <c r="D325" s="95"/>
      <c r="E325" s="95"/>
      <c r="F325" s="95"/>
      <c r="G325" s="95"/>
      <c r="H325" s="95">
        <v>10205.370000000001</v>
      </c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</row>
    <row r="326" spans="1:95" s="245" customFormat="1" x14ac:dyDescent="0.2">
      <c r="A326" s="558"/>
      <c r="B326" s="435" t="s">
        <v>13</v>
      </c>
      <c r="C326" s="95"/>
      <c r="D326" s="95"/>
      <c r="E326" s="95"/>
      <c r="F326" s="95"/>
      <c r="G326" s="95"/>
      <c r="H326" s="16">
        <v>8300.44</v>
      </c>
      <c r="I326" s="16"/>
      <c r="J326" s="16"/>
      <c r="K326" s="95"/>
      <c r="L326" s="95"/>
      <c r="M326" s="95"/>
      <c r="N326" s="95"/>
      <c r="O326" s="95"/>
      <c r="P326" s="95"/>
      <c r="Q326" s="95"/>
      <c r="R326" s="95"/>
      <c r="S326" s="95"/>
      <c r="T326" s="16"/>
      <c r="U326" s="16"/>
      <c r="V326" s="16"/>
      <c r="W326" s="95"/>
      <c r="X326" s="95"/>
      <c r="Y326" s="95"/>
      <c r="Z326" s="95"/>
      <c r="AA326" s="95"/>
      <c r="AB326" s="95"/>
      <c r="AC326" s="95"/>
      <c r="AD326" s="95"/>
    </row>
    <row r="327" spans="1:95" s="103" customFormat="1" ht="13.5" thickBot="1" x14ac:dyDescent="0.25">
      <c r="A327" s="558"/>
      <c r="B327" s="436" t="s">
        <v>18</v>
      </c>
      <c r="C327" s="104"/>
      <c r="D327" s="104"/>
      <c r="E327" s="104"/>
      <c r="F327" s="104"/>
      <c r="G327" s="104"/>
      <c r="H327" s="248">
        <v>12090.07</v>
      </c>
      <c r="I327" s="248"/>
      <c r="J327" s="248"/>
      <c r="K327" s="104"/>
      <c r="L327" s="104"/>
      <c r="M327" s="104"/>
      <c r="N327" s="104"/>
      <c r="O327" s="104"/>
      <c r="P327" s="104"/>
      <c r="Q327" s="104"/>
      <c r="R327" s="104"/>
      <c r="S327" s="104"/>
      <c r="T327" s="248"/>
      <c r="U327" s="248"/>
      <c r="V327" s="248"/>
      <c r="W327" s="104"/>
      <c r="X327" s="104"/>
      <c r="Y327" s="104"/>
      <c r="Z327" s="104"/>
      <c r="AA327" s="104"/>
      <c r="AB327" s="104"/>
      <c r="AC327" s="104"/>
      <c r="AD327" s="104"/>
    </row>
    <row r="328" spans="1:95" s="28" customFormat="1" x14ac:dyDescent="0.2">
      <c r="A328" s="558"/>
      <c r="B328" s="437" t="s">
        <v>19</v>
      </c>
      <c r="C328" s="96"/>
      <c r="D328" s="96"/>
      <c r="E328" s="96"/>
      <c r="F328" s="96"/>
      <c r="G328" s="96"/>
      <c r="H328" s="96">
        <v>1246614.48</v>
      </c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29"/>
      <c r="BV328" s="29"/>
      <c r="BW328" s="29"/>
      <c r="BX328" s="29"/>
      <c r="BY328" s="29"/>
      <c r="BZ328" s="29"/>
      <c r="CA328" s="29"/>
      <c r="CB328" s="29"/>
      <c r="CC328" s="29"/>
      <c r="CD328" s="29"/>
      <c r="CE328" s="29"/>
      <c r="CF328" s="29"/>
      <c r="CG328" s="29"/>
      <c r="CH328" s="29"/>
      <c r="CI328" s="29"/>
      <c r="CJ328" s="29"/>
      <c r="CK328" s="29"/>
      <c r="CL328" s="29"/>
      <c r="CM328" s="29"/>
      <c r="CN328" s="29"/>
      <c r="CO328" s="29"/>
      <c r="CP328" s="29"/>
      <c r="CQ328" s="29"/>
    </row>
    <row r="329" spans="1:95" s="29" customFormat="1" x14ac:dyDescent="0.2">
      <c r="A329" s="558"/>
      <c r="B329" s="438" t="s">
        <v>20</v>
      </c>
      <c r="C329" s="92"/>
      <c r="D329" s="92"/>
      <c r="E329" s="92"/>
      <c r="F329" s="92"/>
      <c r="G329" s="92"/>
      <c r="H329" s="92">
        <v>813664.44</v>
      </c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</row>
    <row r="330" spans="1:95" s="29" customFormat="1" x14ac:dyDescent="0.2">
      <c r="A330" s="558"/>
      <c r="B330" s="439" t="s">
        <v>21</v>
      </c>
      <c r="C330" s="86"/>
      <c r="D330" s="86"/>
      <c r="E330" s="86"/>
      <c r="F330" s="86"/>
      <c r="G330" s="86"/>
      <c r="H330" s="86">
        <v>305010.71999999997</v>
      </c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</row>
    <row r="331" spans="1:95" s="189" customFormat="1" ht="13.5" thickBot="1" x14ac:dyDescent="0.25">
      <c r="A331" s="558"/>
      <c r="B331" s="440" t="s">
        <v>28</v>
      </c>
      <c r="C331" s="187"/>
      <c r="D331" s="187"/>
      <c r="E331" s="187"/>
      <c r="F331" s="187"/>
      <c r="G331" s="187"/>
      <c r="H331" s="495">
        <v>593219.65</v>
      </c>
      <c r="I331" s="495"/>
      <c r="J331" s="495"/>
      <c r="K331" s="187"/>
      <c r="L331" s="187"/>
      <c r="M331" s="187"/>
      <c r="N331" s="187"/>
      <c r="O331" s="187"/>
      <c r="P331" s="187"/>
      <c r="Q331" s="187"/>
      <c r="R331" s="187"/>
      <c r="S331" s="187"/>
      <c r="T331" s="495"/>
      <c r="U331" s="495"/>
      <c r="V331" s="495"/>
      <c r="W331" s="187"/>
      <c r="X331" s="187"/>
      <c r="Y331" s="187"/>
      <c r="Z331" s="187"/>
      <c r="AA331" s="187"/>
      <c r="AB331" s="187"/>
      <c r="AC331" s="187"/>
      <c r="AD331" s="187"/>
      <c r="AE331" s="330"/>
      <c r="AF331" s="330"/>
      <c r="AG331" s="330"/>
      <c r="AH331" s="330"/>
      <c r="AI331" s="330"/>
      <c r="AJ331" s="330"/>
      <c r="AK331" s="330"/>
      <c r="AL331" s="330"/>
      <c r="AM331" s="330"/>
      <c r="AN331" s="330"/>
      <c r="AO331" s="330"/>
      <c r="AP331" s="330"/>
      <c r="AQ331" s="330"/>
      <c r="AR331" s="330"/>
      <c r="AS331" s="330"/>
      <c r="AT331" s="330"/>
      <c r="AU331" s="330"/>
      <c r="AV331" s="330"/>
      <c r="AW331" s="330"/>
      <c r="AX331" s="330"/>
      <c r="AY331" s="330"/>
      <c r="AZ331" s="330"/>
      <c r="BA331" s="330"/>
      <c r="BB331" s="330"/>
      <c r="BC331" s="330"/>
      <c r="BD331" s="330"/>
      <c r="BE331" s="330"/>
      <c r="BF331" s="330"/>
      <c r="BG331" s="330"/>
      <c r="BH331" s="330"/>
      <c r="BI331" s="330"/>
      <c r="BJ331" s="330"/>
      <c r="BK331" s="330"/>
      <c r="BL331" s="330"/>
      <c r="BM331" s="330"/>
      <c r="BN331" s="330"/>
      <c r="BO331" s="489"/>
      <c r="BP331" s="489"/>
      <c r="BQ331" s="489"/>
      <c r="BR331" s="489"/>
      <c r="BS331" s="489"/>
      <c r="BT331" s="489"/>
      <c r="BU331" s="489"/>
      <c r="BV331" s="489"/>
      <c r="BW331" s="489"/>
      <c r="BX331" s="489"/>
      <c r="BY331" s="489"/>
      <c r="BZ331" s="489"/>
      <c r="CA331" s="489"/>
      <c r="CB331" s="489"/>
      <c r="CC331" s="489"/>
      <c r="CD331" s="489"/>
      <c r="CE331" s="489"/>
      <c r="CF331" s="489"/>
      <c r="CG331" s="489"/>
      <c r="CH331" s="489"/>
      <c r="CI331" s="489"/>
      <c r="CJ331" s="489"/>
      <c r="CK331" s="489"/>
      <c r="CL331" s="489"/>
      <c r="CM331" s="489"/>
      <c r="CN331" s="489"/>
      <c r="CO331" s="489"/>
      <c r="CP331" s="489"/>
      <c r="CQ331" s="489"/>
    </row>
    <row r="332" spans="1:95" s="8" customFormat="1" x14ac:dyDescent="0.2">
      <c r="A332" s="558"/>
      <c r="B332" s="441" t="s">
        <v>22</v>
      </c>
      <c r="C332" s="84"/>
      <c r="D332" s="84"/>
      <c r="E332" s="84"/>
      <c r="F332" s="84"/>
      <c r="G332" s="84"/>
      <c r="H332" s="494">
        <v>46</v>
      </c>
      <c r="I332" s="494"/>
      <c r="J332" s="494"/>
      <c r="K332" s="84"/>
      <c r="L332" s="84"/>
      <c r="M332" s="84"/>
      <c r="N332" s="84"/>
      <c r="O332" s="84"/>
      <c r="P332" s="84"/>
      <c r="Q332" s="84"/>
      <c r="R332" s="84"/>
      <c r="S332" s="84"/>
      <c r="T332" s="494"/>
      <c r="U332" s="494"/>
      <c r="V332" s="494"/>
      <c r="W332" s="84"/>
      <c r="X332" s="84"/>
      <c r="Y332" s="84"/>
      <c r="Z332" s="84"/>
      <c r="AA332" s="84"/>
      <c r="AB332" s="84"/>
      <c r="AC332" s="84"/>
      <c r="AD332" s="84"/>
      <c r="AE332" s="396"/>
      <c r="AF332" s="396"/>
      <c r="AG332" s="396"/>
      <c r="AH332" s="396"/>
      <c r="AI332" s="396"/>
      <c r="AJ332" s="396"/>
      <c r="AK332" s="396"/>
      <c r="AL332" s="396"/>
      <c r="AM332" s="396"/>
      <c r="AN332" s="396"/>
      <c r="AO332" s="396"/>
      <c r="AP332" s="396"/>
      <c r="AQ332" s="396"/>
      <c r="AR332" s="396"/>
      <c r="AS332" s="396"/>
      <c r="AT332" s="396"/>
      <c r="AU332" s="396"/>
      <c r="AV332" s="396"/>
      <c r="AW332" s="396"/>
      <c r="AX332" s="396"/>
      <c r="AY332" s="396"/>
      <c r="AZ332" s="396"/>
      <c r="BA332" s="396"/>
      <c r="BB332" s="396"/>
      <c r="BC332" s="396"/>
      <c r="BD332" s="396"/>
      <c r="BE332" s="396"/>
      <c r="BF332" s="396"/>
      <c r="BG332" s="396"/>
      <c r="BH332" s="396"/>
      <c r="BI332" s="396"/>
      <c r="BJ332" s="396"/>
      <c r="BK332" s="396"/>
      <c r="BL332" s="396"/>
      <c r="BM332" s="396"/>
      <c r="BN332" s="396"/>
      <c r="BO332" s="396"/>
      <c r="BP332" s="396"/>
      <c r="BQ332" s="396"/>
      <c r="BR332" s="396"/>
      <c r="BS332" s="396"/>
      <c r="BT332" s="396"/>
      <c r="BU332" s="396"/>
      <c r="BV332" s="396"/>
      <c r="BW332" s="396"/>
      <c r="BX332" s="396"/>
      <c r="BY332" s="396"/>
      <c r="BZ332" s="396"/>
      <c r="CA332" s="396"/>
      <c r="CB332" s="396"/>
      <c r="CC332" s="396"/>
      <c r="CD332" s="396"/>
      <c r="CE332" s="396"/>
      <c r="CF332" s="396"/>
      <c r="CG332" s="396"/>
      <c r="CH332" s="396"/>
      <c r="CI332" s="396"/>
      <c r="CJ332" s="396"/>
      <c r="CK332" s="396"/>
      <c r="CL332" s="396"/>
      <c r="CM332" s="396"/>
      <c r="CN332" s="396"/>
      <c r="CO332" s="396"/>
      <c r="CP332" s="396"/>
      <c r="CQ332" s="396"/>
    </row>
    <row r="333" spans="1:95" s="5" customFormat="1" x14ac:dyDescent="0.2">
      <c r="A333" s="558"/>
      <c r="B333" s="442" t="s">
        <v>73</v>
      </c>
      <c r="C333" s="30"/>
      <c r="D333" s="30"/>
      <c r="E333" s="174"/>
      <c r="F333" s="174"/>
      <c r="G333" s="174"/>
      <c r="H333" s="380">
        <v>30</v>
      </c>
      <c r="I333" s="380"/>
      <c r="J333" s="380"/>
      <c r="K333" s="174"/>
      <c r="L333" s="174"/>
      <c r="M333" s="174"/>
      <c r="N333" s="174"/>
      <c r="O333" s="174"/>
      <c r="P333" s="174"/>
      <c r="Q333" s="174"/>
      <c r="R333" s="174"/>
      <c r="S333" s="174"/>
      <c r="T333" s="380"/>
      <c r="U333" s="380"/>
      <c r="V333" s="380"/>
      <c r="W333" s="174"/>
      <c r="X333" s="174"/>
      <c r="Y333" s="174"/>
      <c r="Z333" s="174"/>
      <c r="AA333" s="174"/>
      <c r="AB333" s="174"/>
      <c r="AC333" s="174"/>
      <c r="AD333" s="174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</row>
    <row r="334" spans="1:95" s="173" customFormat="1" ht="4.5" customHeight="1" x14ac:dyDescent="0.2">
      <c r="A334" s="558"/>
      <c r="B334" s="443"/>
      <c r="C334" s="172"/>
      <c r="D334" s="172"/>
      <c r="E334" s="172"/>
      <c r="F334" s="172"/>
      <c r="G334" s="172"/>
      <c r="K334" s="172"/>
      <c r="L334" s="172"/>
      <c r="M334" s="172"/>
      <c r="N334" s="172"/>
      <c r="O334" s="172"/>
      <c r="P334" s="172"/>
      <c r="Q334" s="172"/>
      <c r="R334" s="172"/>
      <c r="S334" s="172"/>
      <c r="W334" s="172"/>
      <c r="X334" s="172"/>
      <c r="Y334" s="172"/>
      <c r="Z334" s="172"/>
      <c r="AA334" s="172"/>
      <c r="AB334" s="172"/>
      <c r="AC334" s="172"/>
      <c r="AD334" s="172"/>
      <c r="AE334" s="397"/>
      <c r="AF334" s="397"/>
      <c r="AG334" s="397"/>
      <c r="AH334" s="397"/>
      <c r="AI334" s="397"/>
      <c r="AJ334" s="397"/>
      <c r="AK334" s="397"/>
      <c r="AL334" s="397"/>
      <c r="AM334" s="397"/>
      <c r="AN334" s="397"/>
      <c r="AO334" s="397"/>
      <c r="AP334" s="397"/>
      <c r="AQ334" s="397"/>
      <c r="AR334" s="397"/>
      <c r="AS334" s="397"/>
      <c r="AT334" s="397"/>
      <c r="AU334" s="397"/>
      <c r="AV334" s="397"/>
      <c r="AW334" s="397"/>
      <c r="AX334" s="397"/>
      <c r="AY334" s="397"/>
      <c r="AZ334" s="397"/>
      <c r="BA334" s="397"/>
      <c r="BB334" s="397"/>
      <c r="BC334" s="397"/>
      <c r="BD334" s="397"/>
      <c r="BE334" s="397"/>
      <c r="BF334" s="397"/>
      <c r="BG334" s="397"/>
      <c r="BH334" s="397"/>
      <c r="BI334" s="397"/>
      <c r="BJ334" s="397"/>
      <c r="BK334" s="397"/>
      <c r="BL334" s="397"/>
      <c r="BM334" s="397"/>
      <c r="BN334" s="397"/>
      <c r="BO334" s="397"/>
      <c r="BP334" s="397"/>
      <c r="BQ334" s="397"/>
      <c r="BR334" s="397"/>
      <c r="BS334" s="397"/>
      <c r="BT334" s="397"/>
      <c r="BU334" s="397"/>
      <c r="BV334" s="397"/>
      <c r="BW334" s="397"/>
      <c r="BX334" s="397"/>
      <c r="BY334" s="397"/>
      <c r="BZ334" s="397"/>
      <c r="CA334" s="397"/>
      <c r="CB334" s="397"/>
      <c r="CC334" s="397"/>
      <c r="CD334" s="397"/>
      <c r="CE334" s="397"/>
      <c r="CF334" s="397"/>
      <c r="CG334" s="397"/>
      <c r="CH334" s="397"/>
      <c r="CI334" s="397"/>
      <c r="CJ334" s="397"/>
      <c r="CK334" s="397"/>
      <c r="CL334" s="397"/>
      <c r="CM334" s="397"/>
      <c r="CN334" s="397"/>
      <c r="CO334" s="397"/>
      <c r="CP334" s="397"/>
      <c r="CQ334" s="397"/>
    </row>
    <row r="335" spans="1:95" s="177" customFormat="1" x14ac:dyDescent="0.2">
      <c r="A335" s="558"/>
      <c r="B335" s="444" t="s">
        <v>74</v>
      </c>
      <c r="C335" s="176">
        <v>42.37</v>
      </c>
      <c r="D335" s="176">
        <v>42.37</v>
      </c>
      <c r="E335" s="176">
        <v>42.37</v>
      </c>
      <c r="F335" s="176">
        <f>F504</f>
        <v>0</v>
      </c>
      <c r="G335" s="176">
        <f>G504</f>
        <v>0</v>
      </c>
      <c r="H335" s="176">
        <v>52.33</v>
      </c>
      <c r="I335" s="176">
        <f>I504</f>
        <v>0</v>
      </c>
      <c r="J335" s="176">
        <f>J504</f>
        <v>0</v>
      </c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  <c r="AA335" s="176"/>
      <c r="AB335" s="176"/>
      <c r="AC335" s="176"/>
      <c r="AD335" s="176"/>
      <c r="AE335" s="398"/>
      <c r="AF335" s="398"/>
      <c r="AG335" s="398"/>
      <c r="AH335" s="398"/>
      <c r="AI335" s="398"/>
      <c r="AJ335" s="398"/>
      <c r="AK335" s="398"/>
      <c r="AL335" s="398"/>
      <c r="AM335" s="398"/>
      <c r="AN335" s="398"/>
      <c r="AO335" s="398"/>
      <c r="AP335" s="398"/>
      <c r="AQ335" s="398"/>
      <c r="AR335" s="398"/>
      <c r="AS335" s="398"/>
      <c r="AT335" s="398"/>
      <c r="AU335" s="398"/>
      <c r="AV335" s="398"/>
      <c r="AW335" s="398"/>
      <c r="AX335" s="398"/>
      <c r="AY335" s="398"/>
      <c r="AZ335" s="398"/>
      <c r="BA335" s="398"/>
      <c r="BB335" s="398"/>
      <c r="BC335" s="398"/>
      <c r="BD335" s="398"/>
      <c r="BE335" s="398"/>
      <c r="BF335" s="398"/>
      <c r="BG335" s="398"/>
      <c r="BH335" s="398"/>
      <c r="BI335" s="398"/>
      <c r="BJ335" s="398"/>
      <c r="BK335" s="398"/>
      <c r="BL335" s="398"/>
      <c r="BM335" s="398"/>
      <c r="BN335" s="398"/>
      <c r="BO335" s="398"/>
      <c r="BP335" s="398"/>
      <c r="BQ335" s="398"/>
      <c r="BR335" s="398"/>
      <c r="BS335" s="398"/>
      <c r="BT335" s="398"/>
      <c r="BU335" s="398"/>
      <c r="BV335" s="398"/>
      <c r="BW335" s="398"/>
      <c r="BX335" s="398"/>
      <c r="BY335" s="398"/>
      <c r="BZ335" s="398"/>
      <c r="CA335" s="398"/>
      <c r="CB335" s="398"/>
      <c r="CC335" s="398"/>
      <c r="CD335" s="398"/>
      <c r="CE335" s="398"/>
      <c r="CF335" s="398"/>
      <c r="CG335" s="398"/>
      <c r="CH335" s="398"/>
      <c r="CI335" s="398"/>
      <c r="CJ335" s="398"/>
      <c r="CK335" s="398"/>
      <c r="CL335" s="398"/>
      <c r="CM335" s="398"/>
      <c r="CN335" s="398"/>
      <c r="CO335" s="398"/>
      <c r="CP335" s="398"/>
      <c r="CQ335" s="398"/>
    </row>
    <row r="336" spans="1:95" s="185" customFormat="1" x14ac:dyDescent="0.2">
      <c r="A336" s="558"/>
      <c r="B336" s="445" t="s">
        <v>75</v>
      </c>
      <c r="C336" s="4">
        <f t="shared" ref="C336:J336" si="80">C333*C335</f>
        <v>0</v>
      </c>
      <c r="D336" s="4">
        <f t="shared" si="80"/>
        <v>0</v>
      </c>
      <c r="E336" s="4">
        <f t="shared" si="80"/>
        <v>0</v>
      </c>
      <c r="F336" s="4">
        <f t="shared" si="80"/>
        <v>0</v>
      </c>
      <c r="G336" s="4">
        <f t="shared" si="80"/>
        <v>0</v>
      </c>
      <c r="H336" s="4">
        <f t="shared" si="80"/>
        <v>1569.8999999999999</v>
      </c>
      <c r="I336" s="4">
        <f t="shared" si="80"/>
        <v>0</v>
      </c>
      <c r="J336" s="4">
        <f t="shared" si="80"/>
        <v>0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</row>
    <row r="337" spans="1:30" s="31" customFormat="1" x14ac:dyDescent="0.2">
      <c r="A337" s="558"/>
      <c r="B337" s="446" t="s">
        <v>24</v>
      </c>
      <c r="C337" s="182">
        <v>2.71</v>
      </c>
      <c r="D337" s="182">
        <v>2.71</v>
      </c>
      <c r="E337" s="182">
        <v>2.71</v>
      </c>
      <c r="F337" s="182">
        <f>F506</f>
        <v>0</v>
      </c>
      <c r="G337" s="182">
        <f>G506</f>
        <v>0</v>
      </c>
      <c r="H337" s="182">
        <v>3.35</v>
      </c>
      <c r="I337" s="182">
        <f>I506</f>
        <v>0</v>
      </c>
      <c r="J337" s="182">
        <f>J506</f>
        <v>0</v>
      </c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</row>
    <row r="338" spans="1:30" s="180" customFormat="1" x14ac:dyDescent="0.2">
      <c r="A338" s="558"/>
      <c r="B338" s="447" t="s">
        <v>25</v>
      </c>
      <c r="C338" s="179">
        <f t="shared" ref="C338:J338" si="81">C337*C319</f>
        <v>0</v>
      </c>
      <c r="D338" s="179">
        <f t="shared" si="81"/>
        <v>0</v>
      </c>
      <c r="E338" s="179">
        <f t="shared" si="81"/>
        <v>0</v>
      </c>
      <c r="F338" s="179">
        <f t="shared" si="81"/>
        <v>0</v>
      </c>
      <c r="G338" s="179">
        <f t="shared" si="81"/>
        <v>0</v>
      </c>
      <c r="H338" s="179">
        <f t="shared" si="81"/>
        <v>49764.1495</v>
      </c>
      <c r="I338" s="179">
        <f t="shared" si="81"/>
        <v>0</v>
      </c>
      <c r="J338" s="179">
        <f t="shared" si="81"/>
        <v>0</v>
      </c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</row>
    <row r="339" spans="1:30" s="31" customFormat="1" x14ac:dyDescent="0.2">
      <c r="A339" s="558"/>
      <c r="B339" s="448" t="s">
        <v>7</v>
      </c>
      <c r="C339" s="3">
        <v>5.44</v>
      </c>
      <c r="D339" s="3">
        <v>5.44</v>
      </c>
      <c r="E339" s="3">
        <v>5.44</v>
      </c>
      <c r="F339" s="3">
        <f>F508</f>
        <v>0</v>
      </c>
      <c r="G339" s="3">
        <f>G508</f>
        <v>0</v>
      </c>
      <c r="H339" s="3">
        <v>6.72</v>
      </c>
      <c r="I339" s="3">
        <f>I508</f>
        <v>0</v>
      </c>
      <c r="J339" s="3">
        <f>J508</f>
        <v>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s="180" customFormat="1" x14ac:dyDescent="0.2">
      <c r="A340" s="558"/>
      <c r="B340" s="447" t="s">
        <v>10</v>
      </c>
      <c r="C340" s="179">
        <f t="shared" ref="C340:J340" si="82">C339*C319</f>
        <v>0</v>
      </c>
      <c r="D340" s="179">
        <f t="shared" si="82"/>
        <v>0</v>
      </c>
      <c r="E340" s="179">
        <f t="shared" si="82"/>
        <v>0</v>
      </c>
      <c r="F340" s="179">
        <f t="shared" si="82"/>
        <v>0</v>
      </c>
      <c r="G340" s="179">
        <f t="shared" si="82"/>
        <v>0</v>
      </c>
      <c r="H340" s="179">
        <f t="shared" si="82"/>
        <v>99825.398399999991</v>
      </c>
      <c r="I340" s="179">
        <f t="shared" si="82"/>
        <v>0</v>
      </c>
      <c r="J340" s="179">
        <f t="shared" si="82"/>
        <v>0</v>
      </c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  <c r="AA340" s="179"/>
      <c r="AB340" s="179"/>
      <c r="AC340" s="179"/>
      <c r="AD340" s="179"/>
    </row>
    <row r="341" spans="1:30" s="31" customFormat="1" x14ac:dyDescent="0.2">
      <c r="A341" s="558"/>
      <c r="B341" s="448" t="s">
        <v>8</v>
      </c>
      <c r="C341" s="3">
        <v>10.31</v>
      </c>
      <c r="D341" s="3">
        <v>10.31</v>
      </c>
      <c r="E341" s="3">
        <v>10.31</v>
      </c>
      <c r="F341" s="3">
        <f>F510</f>
        <v>0</v>
      </c>
      <c r="G341" s="3">
        <f>G510</f>
        <v>0</v>
      </c>
      <c r="H341" s="3">
        <v>12.73</v>
      </c>
      <c r="I341" s="3">
        <f>I510</f>
        <v>0</v>
      </c>
      <c r="J341" s="3">
        <f>J510</f>
        <v>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s="180" customFormat="1" x14ac:dyDescent="0.2">
      <c r="A342" s="558"/>
      <c r="B342" s="447" t="s">
        <v>2</v>
      </c>
      <c r="C342" s="179">
        <f t="shared" ref="C342:I342" si="83">C341*MAX(C325:C326)</f>
        <v>0</v>
      </c>
      <c r="D342" s="179">
        <f t="shared" si="83"/>
        <v>0</v>
      </c>
      <c r="E342" s="179">
        <f t="shared" si="83"/>
        <v>0</v>
      </c>
      <c r="F342" s="179">
        <f t="shared" si="83"/>
        <v>0</v>
      </c>
      <c r="G342" s="179">
        <f t="shared" si="83"/>
        <v>0</v>
      </c>
      <c r="H342" s="179">
        <f t="shared" si="83"/>
        <v>129914.36010000002</v>
      </c>
      <c r="I342" s="179">
        <f t="shared" si="83"/>
        <v>0</v>
      </c>
      <c r="J342" s="179">
        <f>J341*MAX(J325:J326)</f>
        <v>0</v>
      </c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  <c r="AA342" s="179"/>
      <c r="AB342" s="179"/>
      <c r="AC342" s="179"/>
      <c r="AD342" s="179"/>
    </row>
    <row r="343" spans="1:30" s="1" customFormat="1" x14ac:dyDescent="0.2">
      <c r="A343" s="558"/>
      <c r="B343" s="537" t="s">
        <v>163</v>
      </c>
      <c r="C343" s="525"/>
      <c r="H343" s="1">
        <v>0</v>
      </c>
    </row>
    <row r="344" spans="1:30" s="1" customFormat="1" x14ac:dyDescent="0.2">
      <c r="A344" s="558"/>
      <c r="B344" s="537" t="s">
        <v>164</v>
      </c>
      <c r="C344" s="525"/>
      <c r="H344" s="1">
        <v>0</v>
      </c>
    </row>
    <row r="345" spans="1:30" s="1" customFormat="1" x14ac:dyDescent="0.2">
      <c r="A345" s="558"/>
      <c r="B345" s="537" t="s">
        <v>166</v>
      </c>
      <c r="C345" s="525"/>
      <c r="H345" s="1">
        <v>0</v>
      </c>
      <c r="J345" s="1">
        <v>10.07</v>
      </c>
    </row>
    <row r="346" spans="1:30" s="211" customFormat="1" ht="13.5" thickBot="1" x14ac:dyDescent="0.25">
      <c r="A346" s="558"/>
      <c r="B346" s="538" t="s">
        <v>165</v>
      </c>
      <c r="C346" s="526"/>
      <c r="D346" s="210"/>
      <c r="E346" s="210"/>
      <c r="F346" s="210"/>
      <c r="G346" s="210"/>
      <c r="H346" s="210"/>
      <c r="I346" s="210"/>
      <c r="J346" s="210">
        <f>J343*J344*J345</f>
        <v>0</v>
      </c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</row>
    <row r="347" spans="1:30" s="31" customFormat="1" x14ac:dyDescent="0.2">
      <c r="A347" s="558"/>
      <c r="B347" s="446" t="s">
        <v>29</v>
      </c>
      <c r="C347" s="115">
        <v>0.13789999999999999</v>
      </c>
      <c r="D347" s="115">
        <v>0.13789999999999999</v>
      </c>
      <c r="E347" s="115">
        <v>0.13789999999999999</v>
      </c>
      <c r="F347" s="115" t="e">
        <f>F516</f>
        <v>#REF!</v>
      </c>
      <c r="G347" s="115" t="e">
        <f>G516</f>
        <v>#REF!</v>
      </c>
      <c r="H347" s="66"/>
      <c r="I347" s="66"/>
      <c r="J347" s="66"/>
      <c r="K347" s="115"/>
      <c r="L347" s="115"/>
      <c r="M347" s="115"/>
      <c r="N347" s="115"/>
      <c r="O347" s="115"/>
      <c r="P347" s="115"/>
      <c r="Q347" s="115"/>
      <c r="R347" s="115"/>
      <c r="S347" s="115"/>
      <c r="T347" s="66"/>
      <c r="U347" s="66"/>
      <c r="V347" s="66"/>
      <c r="W347" s="115"/>
      <c r="X347" s="115"/>
      <c r="Y347" s="115"/>
      <c r="Z347" s="115"/>
      <c r="AA347" s="115"/>
      <c r="AB347" s="115"/>
      <c r="AC347" s="115"/>
      <c r="AD347" s="115"/>
    </row>
    <row r="348" spans="1:30" s="34" customFormat="1" x14ac:dyDescent="0.2">
      <c r="A348" s="558"/>
      <c r="B348" s="449" t="s">
        <v>60</v>
      </c>
      <c r="C348" s="14">
        <f>C347*C320</f>
        <v>0</v>
      </c>
      <c r="D348" s="14">
        <f>D347*D320</f>
        <v>0</v>
      </c>
      <c r="E348" s="14">
        <f>E347*E320</f>
        <v>0</v>
      </c>
      <c r="F348" s="14" t="e">
        <f>F347*F320</f>
        <v>#REF!</v>
      </c>
      <c r="G348" s="14" t="e">
        <f>G347*G320</f>
        <v>#REF!</v>
      </c>
      <c r="H348" s="119"/>
      <c r="I348" s="119"/>
      <c r="J348" s="119"/>
      <c r="K348" s="14"/>
      <c r="L348" s="14"/>
      <c r="M348" s="14"/>
      <c r="N348" s="14"/>
      <c r="O348" s="14"/>
      <c r="P348" s="14"/>
      <c r="Q348" s="14"/>
      <c r="R348" s="14"/>
      <c r="S348" s="14"/>
      <c r="T348" s="119"/>
      <c r="U348" s="119"/>
      <c r="V348" s="119"/>
      <c r="W348" s="14"/>
      <c r="X348" s="14"/>
      <c r="Y348" s="14"/>
      <c r="Z348" s="14"/>
      <c r="AA348" s="14"/>
      <c r="AB348" s="14"/>
      <c r="AC348" s="14"/>
      <c r="AD348" s="14"/>
    </row>
    <row r="349" spans="1:30" s="31" customFormat="1" x14ac:dyDescent="0.2">
      <c r="A349" s="558"/>
      <c r="B349" s="448" t="s">
        <v>30</v>
      </c>
      <c r="C349" s="117"/>
      <c r="D349" s="117"/>
      <c r="E349" s="117"/>
      <c r="F349" s="117"/>
      <c r="G349" s="117"/>
      <c r="H349" s="115">
        <v>0.19769999999999999</v>
      </c>
      <c r="I349" s="115">
        <v>0.19769999999999999</v>
      </c>
      <c r="J349" s="115">
        <v>0.19769999999999999</v>
      </c>
      <c r="K349" s="117"/>
      <c r="L349" s="117"/>
      <c r="M349" s="117"/>
      <c r="N349" s="117"/>
      <c r="O349" s="117"/>
      <c r="P349" s="117"/>
      <c r="Q349" s="117"/>
      <c r="R349" s="117"/>
      <c r="S349" s="117"/>
      <c r="T349" s="115"/>
      <c r="U349" s="115"/>
      <c r="V349" s="115"/>
      <c r="W349" s="117"/>
      <c r="X349" s="117"/>
      <c r="Y349" s="117"/>
      <c r="Z349" s="117"/>
      <c r="AA349" s="117"/>
      <c r="AB349" s="117"/>
      <c r="AC349" s="117"/>
      <c r="AD349" s="117"/>
    </row>
    <row r="350" spans="1:30" s="35" customFormat="1" x14ac:dyDescent="0.2">
      <c r="A350" s="558"/>
      <c r="B350" s="450" t="s">
        <v>61</v>
      </c>
      <c r="C350" s="118"/>
      <c r="D350" s="118"/>
      <c r="E350" s="118"/>
      <c r="F350" s="118"/>
      <c r="G350" s="118"/>
      <c r="H350" s="33">
        <f>H349*H320</f>
        <v>315838.48978799995</v>
      </c>
      <c r="I350" s="33">
        <f>I349*I320</f>
        <v>0</v>
      </c>
      <c r="J350" s="33">
        <f>J349*J320</f>
        <v>0</v>
      </c>
      <c r="K350" s="118"/>
      <c r="L350" s="118"/>
      <c r="M350" s="118"/>
      <c r="N350" s="118"/>
      <c r="O350" s="118"/>
      <c r="P350" s="118"/>
      <c r="Q350" s="118"/>
      <c r="R350" s="118"/>
      <c r="S350" s="118"/>
      <c r="T350" s="33"/>
      <c r="U350" s="33"/>
      <c r="V350" s="33"/>
      <c r="W350" s="118"/>
      <c r="X350" s="118"/>
      <c r="Y350" s="118"/>
      <c r="Z350" s="118"/>
      <c r="AA350" s="118"/>
      <c r="AB350" s="118"/>
      <c r="AC350" s="118"/>
      <c r="AD350" s="118"/>
    </row>
    <row r="351" spans="1:30" s="31" customFormat="1" x14ac:dyDescent="0.2">
      <c r="A351" s="558"/>
      <c r="B351" s="448" t="s">
        <v>31</v>
      </c>
      <c r="C351" s="115">
        <v>0.32190000000000002</v>
      </c>
      <c r="D351" s="115">
        <v>0.32190000000000002</v>
      </c>
      <c r="E351" s="115">
        <v>0.32190000000000002</v>
      </c>
      <c r="F351" s="115">
        <f>F520</f>
        <v>0</v>
      </c>
      <c r="G351" s="115">
        <f>G520</f>
        <v>0</v>
      </c>
      <c r="H351" s="120"/>
      <c r="I351" s="120"/>
      <c r="J351" s="120"/>
      <c r="K351" s="115"/>
      <c r="L351" s="115"/>
      <c r="M351" s="115"/>
      <c r="N351" s="115"/>
      <c r="O351" s="115"/>
      <c r="P351" s="115"/>
      <c r="Q351" s="115"/>
      <c r="R351" s="115"/>
      <c r="S351" s="115"/>
      <c r="T351" s="120"/>
      <c r="U351" s="120"/>
      <c r="V351" s="120"/>
      <c r="W351" s="115"/>
      <c r="X351" s="115"/>
      <c r="Y351" s="115"/>
      <c r="Z351" s="115"/>
      <c r="AA351" s="115"/>
      <c r="AB351" s="115"/>
      <c r="AC351" s="115"/>
      <c r="AD351" s="115"/>
    </row>
    <row r="352" spans="1:30" s="34" customFormat="1" x14ac:dyDescent="0.2">
      <c r="A352" s="558"/>
      <c r="B352" s="449" t="s">
        <v>62</v>
      </c>
      <c r="C352" s="14">
        <f>C351*C322</f>
        <v>0</v>
      </c>
      <c r="D352" s="14">
        <f>D351*D322</f>
        <v>0</v>
      </c>
      <c r="E352" s="14">
        <f>E351*E322</f>
        <v>0</v>
      </c>
      <c r="F352" s="14">
        <f>F351*F322</f>
        <v>0</v>
      </c>
      <c r="G352" s="14">
        <f>G351*G322</f>
        <v>0</v>
      </c>
      <c r="H352" s="119"/>
      <c r="I352" s="119"/>
      <c r="J352" s="119"/>
      <c r="K352" s="14"/>
      <c r="L352" s="14"/>
      <c r="M352" s="14"/>
      <c r="N352" s="14"/>
      <c r="O352" s="14"/>
      <c r="P352" s="14"/>
      <c r="Q352" s="14"/>
      <c r="R352" s="14"/>
      <c r="S352" s="14"/>
      <c r="T352" s="119"/>
      <c r="U352" s="119"/>
      <c r="V352" s="119"/>
      <c r="W352" s="14"/>
      <c r="X352" s="14"/>
      <c r="Y352" s="14"/>
      <c r="Z352" s="14"/>
      <c r="AA352" s="14"/>
      <c r="AB352" s="14"/>
      <c r="AC352" s="14"/>
      <c r="AD352" s="14"/>
    </row>
    <row r="353" spans="1:95" s="31" customFormat="1" x14ac:dyDescent="0.2">
      <c r="A353" s="558"/>
      <c r="B353" s="448" t="s">
        <v>32</v>
      </c>
      <c r="C353" s="117"/>
      <c r="D353" s="117"/>
      <c r="E353" s="117"/>
      <c r="F353" s="117"/>
      <c r="G353" s="117"/>
      <c r="H353" s="1">
        <v>1.4238</v>
      </c>
      <c r="I353" s="1">
        <v>1.4238</v>
      </c>
      <c r="J353" s="1">
        <v>1.4238</v>
      </c>
      <c r="K353" s="117"/>
      <c r="L353" s="117"/>
      <c r="M353" s="117"/>
      <c r="N353" s="117"/>
      <c r="O353" s="117"/>
      <c r="P353" s="117"/>
      <c r="Q353" s="117"/>
      <c r="R353" s="117"/>
      <c r="S353" s="117"/>
      <c r="T353" s="1"/>
      <c r="U353" s="1"/>
      <c r="V353" s="1"/>
      <c r="W353" s="117"/>
      <c r="X353" s="117"/>
      <c r="Y353" s="117"/>
      <c r="Z353" s="117"/>
      <c r="AA353" s="117"/>
      <c r="AB353" s="117"/>
      <c r="AC353" s="117"/>
      <c r="AD353" s="117"/>
    </row>
    <row r="354" spans="1:95" s="35" customFormat="1" x14ac:dyDescent="0.2">
      <c r="A354" s="558"/>
      <c r="B354" s="450" t="s">
        <v>63</v>
      </c>
      <c r="C354" s="118"/>
      <c r="D354" s="118"/>
      <c r="E354" s="118"/>
      <c r="F354" s="118"/>
      <c r="G354" s="118"/>
      <c r="H354" s="116">
        <f>H353*H322</f>
        <v>633573.51573599991</v>
      </c>
      <c r="I354" s="116">
        <f>I353*I322</f>
        <v>0</v>
      </c>
      <c r="J354" s="116">
        <f>J353*J322</f>
        <v>0</v>
      </c>
      <c r="K354" s="118"/>
      <c r="L354" s="118"/>
      <c r="M354" s="118"/>
      <c r="N354" s="118"/>
      <c r="O354" s="118"/>
      <c r="P354" s="118"/>
      <c r="Q354" s="118"/>
      <c r="R354" s="118"/>
      <c r="S354" s="118"/>
      <c r="T354" s="116"/>
      <c r="U354" s="116"/>
      <c r="V354" s="116"/>
      <c r="W354" s="118"/>
      <c r="X354" s="118"/>
      <c r="Y354" s="118"/>
      <c r="Z354" s="118"/>
      <c r="AA354" s="118"/>
      <c r="AB354" s="118"/>
      <c r="AC354" s="118"/>
      <c r="AD354" s="118"/>
    </row>
    <row r="355" spans="1:95" s="31" customFormat="1" x14ac:dyDescent="0.2">
      <c r="A355" s="558"/>
      <c r="B355" s="448" t="s">
        <v>79</v>
      </c>
      <c r="C355" s="1">
        <v>0.19719999999999999</v>
      </c>
      <c r="D355" s="1">
        <v>0.19719999999999999</v>
      </c>
      <c r="E355" s="1">
        <v>0.19719999999999999</v>
      </c>
      <c r="F355" s="1">
        <f>F524</f>
        <v>0</v>
      </c>
      <c r="G355" s="1">
        <f>G524</f>
        <v>0</v>
      </c>
      <c r="H355" s="120"/>
      <c r="I355" s="120"/>
      <c r="J355" s="120"/>
      <c r="K355" s="1"/>
      <c r="L355" s="1"/>
      <c r="M355" s="1"/>
      <c r="N355" s="1"/>
      <c r="O355" s="1"/>
      <c r="P355" s="1"/>
      <c r="Q355" s="1"/>
      <c r="R355" s="1"/>
      <c r="S355" s="1"/>
      <c r="T355" s="120"/>
      <c r="U355" s="120"/>
      <c r="V355" s="120"/>
      <c r="W355" s="1"/>
      <c r="X355" s="1"/>
      <c r="Y355" s="1"/>
      <c r="Z355" s="1"/>
      <c r="AA355" s="1"/>
      <c r="AB355" s="1"/>
      <c r="AC355" s="1"/>
      <c r="AD355" s="1"/>
    </row>
    <row r="356" spans="1:95" s="34" customFormat="1" x14ac:dyDescent="0.2">
      <c r="A356" s="558"/>
      <c r="B356" s="449" t="s">
        <v>64</v>
      </c>
      <c r="C356" s="14">
        <f>C355*C321</f>
        <v>0</v>
      </c>
      <c r="D356" s="14">
        <f>D355*D321</f>
        <v>0</v>
      </c>
      <c r="E356" s="14">
        <f>E355*E321</f>
        <v>0</v>
      </c>
      <c r="F356" s="14">
        <f>F355*F321</f>
        <v>0</v>
      </c>
      <c r="G356" s="14">
        <f>G355*G321</f>
        <v>0</v>
      </c>
      <c r="H356" s="121"/>
      <c r="I356" s="121"/>
      <c r="J356" s="121"/>
      <c r="K356" s="14"/>
      <c r="L356" s="14"/>
      <c r="M356" s="14"/>
      <c r="N356" s="14"/>
      <c r="O356" s="14"/>
      <c r="P356" s="14"/>
      <c r="Q356" s="14"/>
      <c r="R356" s="14"/>
      <c r="S356" s="14"/>
      <c r="T356" s="121"/>
      <c r="U356" s="121"/>
      <c r="V356" s="121"/>
      <c r="W356" s="14"/>
      <c r="X356" s="14"/>
      <c r="Y356" s="14"/>
      <c r="Z356" s="14"/>
      <c r="AA356" s="14"/>
      <c r="AB356" s="14"/>
      <c r="AC356" s="14"/>
      <c r="AD356" s="14"/>
    </row>
    <row r="357" spans="1:95" s="31" customFormat="1" x14ac:dyDescent="0.2">
      <c r="A357" s="558"/>
      <c r="B357" s="451" t="s">
        <v>33</v>
      </c>
      <c r="C357" s="117"/>
      <c r="D357" s="117"/>
      <c r="E357" s="117"/>
      <c r="F357" s="117"/>
      <c r="G357" s="117"/>
      <c r="H357" s="1">
        <v>0.37009999999999998</v>
      </c>
      <c r="I357" s="1">
        <v>0.37009999999999998</v>
      </c>
      <c r="J357" s="1">
        <v>0.37009999999999998</v>
      </c>
      <c r="K357" s="117"/>
      <c r="L357" s="117"/>
      <c r="M357" s="117"/>
      <c r="N357" s="117"/>
      <c r="O357" s="117"/>
      <c r="P357" s="117"/>
      <c r="Q357" s="117"/>
      <c r="R357" s="117"/>
      <c r="S357" s="117"/>
      <c r="T357" s="1"/>
      <c r="U357" s="1"/>
      <c r="V357" s="1"/>
      <c r="W357" s="117"/>
      <c r="X357" s="117"/>
      <c r="Y357" s="117"/>
      <c r="Z357" s="117"/>
      <c r="AA357" s="117"/>
      <c r="AB357" s="117"/>
      <c r="AC357" s="117"/>
      <c r="AD357" s="117"/>
    </row>
    <row r="358" spans="1:95" s="55" customFormat="1" ht="13.5" thickBot="1" x14ac:dyDescent="0.25">
      <c r="A358" s="558"/>
      <c r="B358" s="452" t="s">
        <v>65</v>
      </c>
      <c r="C358" s="125"/>
      <c r="D358" s="125"/>
      <c r="E358" s="125"/>
      <c r="F358" s="125"/>
      <c r="G358" s="125"/>
      <c r="H358" s="250">
        <f>H357*H321</f>
        <v>507154.57336799998</v>
      </c>
      <c r="I358" s="250">
        <f>I357*I321</f>
        <v>0</v>
      </c>
      <c r="J358" s="250">
        <f>J357*J321</f>
        <v>0</v>
      </c>
      <c r="K358" s="125"/>
      <c r="L358" s="125"/>
      <c r="M358" s="125"/>
      <c r="N358" s="125"/>
      <c r="O358" s="125"/>
      <c r="P358" s="125"/>
      <c r="Q358" s="125"/>
      <c r="R358" s="125"/>
      <c r="S358" s="125"/>
      <c r="T358" s="250"/>
      <c r="U358" s="250"/>
      <c r="V358" s="250"/>
      <c r="W358" s="125"/>
      <c r="X358" s="125"/>
      <c r="Y358" s="125"/>
      <c r="Z358" s="125"/>
      <c r="AA358" s="125"/>
      <c r="AB358" s="125"/>
      <c r="AC358" s="125"/>
      <c r="AD358" s="12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5"/>
    </row>
    <row r="359" spans="1:95" s="126" customFormat="1" x14ac:dyDescent="0.2">
      <c r="A359" s="558"/>
      <c r="B359" s="453" t="s">
        <v>104</v>
      </c>
      <c r="C359" s="251"/>
      <c r="D359" s="251"/>
      <c r="E359" s="251"/>
      <c r="F359" s="251"/>
      <c r="G359" s="251"/>
      <c r="H359" s="86">
        <v>574084</v>
      </c>
      <c r="I359" s="86"/>
      <c r="J359" s="86"/>
      <c r="K359" s="251"/>
      <c r="L359" s="251"/>
      <c r="M359" s="251"/>
      <c r="N359" s="251"/>
      <c r="O359" s="251"/>
      <c r="P359" s="251"/>
      <c r="Q359" s="251"/>
      <c r="R359" s="251"/>
      <c r="S359" s="251"/>
      <c r="T359" s="86"/>
      <c r="U359" s="86"/>
      <c r="V359" s="86"/>
      <c r="W359" s="251"/>
      <c r="X359" s="251"/>
      <c r="Y359" s="251"/>
      <c r="Z359" s="251"/>
      <c r="AA359" s="251"/>
      <c r="AB359" s="251"/>
      <c r="AC359" s="251"/>
      <c r="AD359" s="251"/>
    </row>
    <row r="360" spans="1:95" s="1" customFormat="1" x14ac:dyDescent="0.2">
      <c r="A360" s="558"/>
      <c r="B360" s="454" t="s">
        <v>105</v>
      </c>
      <c r="C360" s="31"/>
      <c r="D360" s="31"/>
      <c r="E360" s="31"/>
      <c r="F360" s="31"/>
      <c r="G360" s="31"/>
      <c r="H360" s="427">
        <v>5.8900000000000001E-2</v>
      </c>
      <c r="I360" s="427">
        <v>5.8900000000000001E-2</v>
      </c>
      <c r="J360" s="427">
        <v>5.8900000000000001E-2</v>
      </c>
      <c r="K360" s="31"/>
      <c r="L360" s="31"/>
      <c r="M360" s="31"/>
      <c r="N360" s="31"/>
      <c r="O360" s="31"/>
      <c r="P360" s="31"/>
      <c r="Q360" s="31"/>
      <c r="R360" s="31"/>
      <c r="S360" s="31"/>
      <c r="T360" s="427"/>
      <c r="U360" s="427"/>
      <c r="V360" s="427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</row>
    <row r="361" spans="1:95" s="55" customFormat="1" ht="13.5" thickBot="1" x14ac:dyDescent="0.25">
      <c r="A361" s="558"/>
      <c r="B361" s="455" t="s">
        <v>106</v>
      </c>
      <c r="C361" s="125"/>
      <c r="D361" s="125"/>
      <c r="E361" s="125"/>
      <c r="F361" s="125"/>
      <c r="G361" s="125"/>
      <c r="H361" s="54">
        <f>H360*H359</f>
        <v>33813.547599999998</v>
      </c>
      <c r="I361" s="54">
        <f>I359*I360</f>
        <v>0</v>
      </c>
      <c r="J361" s="54">
        <f>J359*J360</f>
        <v>0</v>
      </c>
      <c r="K361" s="125"/>
      <c r="L361" s="125"/>
      <c r="M361" s="125"/>
      <c r="N361" s="125"/>
      <c r="O361" s="125"/>
      <c r="P361" s="125"/>
      <c r="Q361" s="125"/>
      <c r="R361" s="125"/>
      <c r="S361" s="125"/>
      <c r="T361" s="54"/>
      <c r="U361" s="54"/>
      <c r="V361" s="54"/>
      <c r="W361" s="125"/>
      <c r="X361" s="125"/>
      <c r="Y361" s="125"/>
      <c r="Z361" s="125"/>
      <c r="AA361" s="125"/>
      <c r="AB361" s="125"/>
      <c r="AC361" s="125"/>
      <c r="AD361" s="12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  <c r="CN361" s="35"/>
      <c r="CO361" s="35"/>
      <c r="CP361" s="35"/>
      <c r="CQ361" s="35"/>
    </row>
    <row r="362" spans="1:95" s="31" customFormat="1" ht="12" customHeight="1" x14ac:dyDescent="0.2">
      <c r="A362" s="558"/>
      <c r="B362" s="448" t="s">
        <v>9</v>
      </c>
      <c r="C362" s="1">
        <v>2.5000000000000001E-2</v>
      </c>
      <c r="D362" s="1">
        <v>2.5000000000000001E-2</v>
      </c>
      <c r="E362" s="1">
        <v>2.5000000000000001E-2</v>
      </c>
      <c r="F362" s="1">
        <f>F531</f>
        <v>0</v>
      </c>
      <c r="G362" s="1">
        <f>G531</f>
        <v>0</v>
      </c>
      <c r="H362" s="1">
        <v>3.09E-2</v>
      </c>
      <c r="I362" s="1">
        <f>I531</f>
        <v>0</v>
      </c>
      <c r="J362" s="1">
        <f>J531</f>
        <v>0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95" s="43" customFormat="1" x14ac:dyDescent="0.2">
      <c r="A363" s="558"/>
      <c r="B363" s="456" t="s">
        <v>11</v>
      </c>
      <c r="C363" s="4">
        <f t="shared" ref="C363:J363" si="84">C362*C323</f>
        <v>0</v>
      </c>
      <c r="D363" s="4">
        <f t="shared" si="84"/>
        <v>0</v>
      </c>
      <c r="E363" s="4">
        <f t="shared" si="84"/>
        <v>0</v>
      </c>
      <c r="F363" s="4">
        <f t="shared" si="84"/>
        <v>0</v>
      </c>
      <c r="G363" s="4">
        <f t="shared" si="84"/>
        <v>0</v>
      </c>
      <c r="H363" s="4">
        <f t="shared" si="84"/>
        <v>105457.67805599999</v>
      </c>
      <c r="I363" s="4">
        <f t="shared" si="84"/>
        <v>0</v>
      </c>
      <c r="J363" s="4">
        <f t="shared" si="84"/>
        <v>0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95" s="31" customFormat="1" x14ac:dyDescent="0.2">
      <c r="A364" s="558"/>
      <c r="B364" s="448" t="s">
        <v>26</v>
      </c>
      <c r="C364" s="49">
        <v>1.9699999999999999E-2</v>
      </c>
      <c r="D364" s="49">
        <v>1.9699999999999999E-2</v>
      </c>
      <c r="E364" s="49">
        <v>1.9699999999999999E-2</v>
      </c>
      <c r="F364" s="49">
        <f>F533</f>
        <v>0</v>
      </c>
      <c r="G364" s="49">
        <f>G533</f>
        <v>0</v>
      </c>
      <c r="H364" s="49">
        <v>0.02</v>
      </c>
      <c r="I364" s="49">
        <f>I533</f>
        <v>0</v>
      </c>
      <c r="J364" s="49">
        <f>J533</f>
        <v>0</v>
      </c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</row>
    <row r="365" spans="1:95" s="191" customFormat="1" x14ac:dyDescent="0.2">
      <c r="A365" s="558"/>
      <c r="B365" s="456" t="s">
        <v>27</v>
      </c>
      <c r="C365" s="129">
        <f t="shared" ref="C365:J365" si="85">C364*C323</f>
        <v>0</v>
      </c>
      <c r="D365" s="129">
        <f t="shared" si="85"/>
        <v>0</v>
      </c>
      <c r="E365" s="129">
        <f t="shared" si="85"/>
        <v>0</v>
      </c>
      <c r="F365" s="129">
        <f t="shared" si="85"/>
        <v>0</v>
      </c>
      <c r="G365" s="129">
        <f t="shared" si="85"/>
        <v>0</v>
      </c>
      <c r="H365" s="129">
        <f t="shared" si="85"/>
        <v>68257.396800000002</v>
      </c>
      <c r="I365" s="129">
        <f t="shared" si="85"/>
        <v>0</v>
      </c>
      <c r="J365" s="129">
        <f t="shared" si="85"/>
        <v>0</v>
      </c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  <c r="AA365" s="129"/>
      <c r="AB365" s="129"/>
      <c r="AC365" s="129"/>
      <c r="AD365" s="129"/>
    </row>
    <row r="366" spans="1:95" s="43" customFormat="1" x14ac:dyDescent="0.2">
      <c r="A366" s="558"/>
      <c r="B366" s="456" t="s">
        <v>4</v>
      </c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</row>
    <row r="367" spans="1:95" s="46" customFormat="1" ht="13.5" thickBot="1" x14ac:dyDescent="0.25">
      <c r="A367" s="558"/>
      <c r="B367" s="457" t="s">
        <v>34</v>
      </c>
      <c r="C367" s="94"/>
      <c r="D367" s="94"/>
      <c r="E367" s="94"/>
      <c r="F367" s="199"/>
      <c r="G367" s="94"/>
      <c r="H367" s="94"/>
      <c r="I367" s="94"/>
      <c r="J367" s="94"/>
      <c r="K367" s="199"/>
      <c r="L367" s="199"/>
      <c r="M367" s="199"/>
      <c r="N367" s="199"/>
      <c r="O367" s="199"/>
      <c r="P367" s="199"/>
      <c r="Q367" s="199"/>
      <c r="R367" s="199"/>
      <c r="S367" s="199"/>
      <c r="T367" s="94"/>
      <c r="U367" s="94"/>
      <c r="V367" s="94"/>
      <c r="W367" s="199"/>
      <c r="X367" s="199"/>
      <c r="Y367" s="199"/>
      <c r="Z367" s="199"/>
      <c r="AA367" s="199"/>
      <c r="AB367" s="199"/>
      <c r="AC367" s="199"/>
      <c r="AD367" s="199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</row>
    <row r="368" spans="1:95" s="48" customFormat="1" ht="13.5" thickBot="1" x14ac:dyDescent="0.25">
      <c r="A368" s="558"/>
      <c r="B368" s="458" t="s">
        <v>51</v>
      </c>
      <c r="C368" s="74"/>
      <c r="D368" s="74"/>
      <c r="E368" s="74"/>
      <c r="F368" s="74"/>
      <c r="G368" s="74"/>
      <c r="H368" s="74">
        <v>1945169.57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</row>
    <row r="369" spans="1:95" s="38" customFormat="1" ht="13.5" thickBot="1" x14ac:dyDescent="0.25">
      <c r="A369" s="558"/>
      <c r="B369" s="459" t="s">
        <v>59</v>
      </c>
      <c r="C369" s="37" t="e">
        <f t="shared" ref="C369:J369" si="86">C368/C323*100</f>
        <v>#DIV/0!</v>
      </c>
      <c r="D369" s="37" t="e">
        <f t="shared" si="86"/>
        <v>#DIV/0!</v>
      </c>
      <c r="E369" s="37" t="e">
        <f t="shared" si="86"/>
        <v>#DIV/0!</v>
      </c>
      <c r="F369" s="37" t="e">
        <f t="shared" si="86"/>
        <v>#DIV/0!</v>
      </c>
      <c r="G369" s="37" t="e">
        <f t="shared" si="86"/>
        <v>#DIV/0!</v>
      </c>
      <c r="H369" s="37">
        <f t="shared" si="86"/>
        <v>56.995129061236049</v>
      </c>
      <c r="I369" s="37" t="e">
        <f t="shared" si="86"/>
        <v>#DIV/0!</v>
      </c>
      <c r="J369" s="91" t="e">
        <f t="shared" si="86"/>
        <v>#DIV/0!</v>
      </c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91"/>
      <c r="W369" s="37"/>
      <c r="X369" s="37"/>
      <c r="Y369" s="37"/>
      <c r="Z369" s="37"/>
      <c r="AA369" s="37"/>
      <c r="AB369" s="37"/>
      <c r="AC369" s="37"/>
      <c r="AD369" s="37"/>
      <c r="AE369" s="399"/>
      <c r="AF369" s="399"/>
      <c r="AG369" s="399"/>
      <c r="AH369" s="399"/>
      <c r="AI369" s="399"/>
      <c r="AJ369" s="399"/>
      <c r="AK369" s="399"/>
      <c r="AL369" s="399"/>
      <c r="AM369" s="399"/>
      <c r="AN369" s="399"/>
      <c r="AO369" s="399"/>
      <c r="AP369" s="399"/>
      <c r="AQ369" s="399"/>
      <c r="AR369" s="399"/>
      <c r="AS369" s="399"/>
      <c r="AT369" s="399"/>
      <c r="AU369" s="399"/>
      <c r="AV369" s="399"/>
      <c r="AW369" s="399"/>
      <c r="AX369" s="399"/>
      <c r="AY369" s="399"/>
      <c r="AZ369" s="399"/>
      <c r="BA369" s="399"/>
      <c r="BB369" s="399"/>
      <c r="BC369" s="399"/>
      <c r="BD369" s="399"/>
      <c r="BE369" s="399"/>
      <c r="BF369" s="399"/>
      <c r="BG369" s="399"/>
      <c r="BH369" s="399"/>
      <c r="BI369" s="399"/>
      <c r="BJ369" s="399"/>
      <c r="BK369" s="399"/>
      <c r="BL369" s="399"/>
      <c r="BM369" s="399"/>
      <c r="BN369" s="399"/>
      <c r="BO369" s="399"/>
      <c r="BP369" s="399"/>
      <c r="BQ369" s="399"/>
      <c r="BR369" s="399"/>
      <c r="BS369" s="399"/>
      <c r="BT369" s="399"/>
      <c r="BU369" s="399"/>
      <c r="BV369" s="399"/>
      <c r="BW369" s="399"/>
      <c r="BX369" s="399"/>
      <c r="BY369" s="399"/>
      <c r="BZ369" s="399"/>
      <c r="CA369" s="399"/>
      <c r="CB369" s="399"/>
      <c r="CC369" s="399"/>
      <c r="CD369" s="399"/>
      <c r="CE369" s="399"/>
      <c r="CF369" s="399"/>
      <c r="CG369" s="399"/>
      <c r="CH369" s="399"/>
      <c r="CI369" s="399"/>
      <c r="CJ369" s="399"/>
      <c r="CK369" s="399"/>
      <c r="CL369" s="399"/>
      <c r="CM369" s="399"/>
      <c r="CN369" s="399"/>
      <c r="CO369" s="399"/>
      <c r="CP369" s="399"/>
      <c r="CQ369" s="399"/>
    </row>
    <row r="370" spans="1:95" s="423" customFormat="1" ht="13.5" thickBot="1" x14ac:dyDescent="0.25">
      <c r="A370" s="558"/>
      <c r="B370" s="421" t="s">
        <v>71</v>
      </c>
      <c r="C370" s="422">
        <f t="shared" ref="C370:J370" si="87">SUM(C336,C338,C342,C340,C348,C350,C352,C354,C356,C358,C361,C363,C365,C366,C367)-C368</f>
        <v>0</v>
      </c>
      <c r="D370" s="422">
        <f t="shared" si="87"/>
        <v>0</v>
      </c>
      <c r="E370" s="422">
        <f t="shared" si="87"/>
        <v>0</v>
      </c>
      <c r="F370" s="422" t="e">
        <f t="shared" si="87"/>
        <v>#REF!</v>
      </c>
      <c r="G370" s="422" t="e">
        <f t="shared" si="87"/>
        <v>#REF!</v>
      </c>
      <c r="H370" s="422">
        <f t="shared" si="87"/>
        <v>-0.56065200036391616</v>
      </c>
      <c r="I370" s="422">
        <f t="shared" si="87"/>
        <v>0</v>
      </c>
      <c r="J370" s="422">
        <f t="shared" si="87"/>
        <v>0</v>
      </c>
      <c r="K370" s="422"/>
      <c r="L370" s="422"/>
      <c r="M370" s="422"/>
      <c r="N370" s="422"/>
      <c r="O370" s="422"/>
      <c r="P370" s="422"/>
      <c r="Q370" s="422"/>
      <c r="R370" s="422"/>
      <c r="S370" s="422"/>
      <c r="T370" s="422"/>
      <c r="U370" s="422"/>
      <c r="V370" s="422"/>
      <c r="W370" s="422"/>
      <c r="X370" s="422"/>
      <c r="Y370" s="422"/>
      <c r="Z370" s="422"/>
      <c r="AA370" s="422"/>
      <c r="AB370" s="422"/>
      <c r="AC370" s="422"/>
      <c r="AD370" s="422"/>
      <c r="AE370" s="103"/>
      <c r="AF370" s="103"/>
      <c r="AG370" s="103"/>
      <c r="AH370" s="103"/>
      <c r="AI370" s="103"/>
      <c r="AJ370" s="103"/>
      <c r="AK370" s="103"/>
      <c r="AL370" s="103"/>
      <c r="AM370" s="103"/>
      <c r="AN370" s="103"/>
      <c r="AO370" s="103"/>
      <c r="AP370" s="103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  <c r="BP370" s="103"/>
      <c r="BQ370" s="103"/>
      <c r="BR370" s="103"/>
      <c r="BS370" s="103"/>
      <c r="BT370" s="103"/>
      <c r="BU370" s="103"/>
      <c r="BV370" s="103"/>
      <c r="BW370" s="103"/>
      <c r="BX370" s="103"/>
      <c r="BY370" s="103"/>
      <c r="BZ370" s="103"/>
      <c r="CA370" s="103"/>
      <c r="CB370" s="103"/>
      <c r="CC370" s="103"/>
      <c r="CD370" s="103"/>
      <c r="CE370" s="103"/>
      <c r="CF370" s="103"/>
      <c r="CG370" s="103"/>
      <c r="CH370" s="103"/>
      <c r="CI370" s="103"/>
      <c r="CJ370" s="103"/>
      <c r="CK370" s="103"/>
      <c r="CL370" s="103"/>
      <c r="CM370" s="103"/>
      <c r="CN370" s="103"/>
      <c r="CO370" s="103"/>
      <c r="CP370" s="103"/>
      <c r="CQ370" s="103"/>
    </row>
    <row r="371" spans="1:95" s="426" customFormat="1" ht="13.5" thickBot="1" x14ac:dyDescent="0.25">
      <c r="A371" s="559"/>
      <c r="B371" s="424" t="s">
        <v>72</v>
      </c>
      <c r="C371" s="425" t="e">
        <f t="shared" ref="C371" si="88">C370/C368</f>
        <v>#DIV/0!</v>
      </c>
      <c r="D371" s="425" t="e">
        <f t="shared" ref="D371" si="89">D370/D368</f>
        <v>#DIV/0!</v>
      </c>
      <c r="E371" s="425" t="e">
        <f t="shared" ref="E371" si="90">E370/E368</f>
        <v>#DIV/0!</v>
      </c>
      <c r="F371" s="425" t="e">
        <f t="shared" ref="F371" si="91">F370/F368</f>
        <v>#REF!</v>
      </c>
      <c r="G371" s="425" t="e">
        <f t="shared" ref="G371" si="92">G370/G368</f>
        <v>#REF!</v>
      </c>
      <c r="H371" s="425">
        <f t="shared" ref="H371" si="93">H370/H368</f>
        <v>-2.8822782805712723E-7</v>
      </c>
      <c r="I371" s="425" t="e">
        <f t="shared" ref="I371" si="94">I370/I368</f>
        <v>#DIV/0!</v>
      </c>
      <c r="J371" s="425" t="e">
        <f>J370/J368</f>
        <v>#DIV/0!</v>
      </c>
      <c r="K371" s="425"/>
      <c r="L371" s="425"/>
      <c r="M371" s="425"/>
      <c r="N371" s="425"/>
      <c r="O371" s="425"/>
      <c r="P371" s="425"/>
      <c r="Q371" s="425"/>
      <c r="R371" s="425"/>
      <c r="S371" s="425"/>
      <c r="T371" s="425"/>
      <c r="U371" s="425"/>
      <c r="V371" s="425"/>
      <c r="W371" s="425"/>
      <c r="X371" s="425"/>
      <c r="Y371" s="425"/>
      <c r="Z371" s="425"/>
      <c r="AA371" s="425"/>
      <c r="AB371" s="425"/>
      <c r="AC371" s="425"/>
      <c r="AD371" s="425"/>
      <c r="AE371" s="400"/>
      <c r="AF371" s="400"/>
      <c r="AG371" s="400"/>
      <c r="AH371" s="400"/>
      <c r="AI371" s="400"/>
      <c r="AJ371" s="400"/>
      <c r="AK371" s="400"/>
      <c r="AL371" s="400"/>
      <c r="AM371" s="400"/>
      <c r="AN371" s="400"/>
      <c r="AO371" s="400"/>
      <c r="AP371" s="400"/>
      <c r="AQ371" s="400"/>
      <c r="AR371" s="400"/>
      <c r="AS371" s="400"/>
      <c r="AT371" s="400"/>
      <c r="AU371" s="400"/>
      <c r="AV371" s="400"/>
      <c r="AW371" s="400"/>
      <c r="AX371" s="400"/>
      <c r="AY371" s="400"/>
      <c r="AZ371" s="400"/>
      <c r="BA371" s="400"/>
      <c r="BB371" s="400"/>
      <c r="BC371" s="400"/>
      <c r="BD371" s="400"/>
      <c r="BE371" s="400"/>
      <c r="BF371" s="400"/>
      <c r="BG371" s="400"/>
      <c r="BH371" s="400"/>
      <c r="BI371" s="400"/>
      <c r="BJ371" s="400"/>
      <c r="BK371" s="400"/>
      <c r="BL371" s="400"/>
      <c r="BM371" s="400"/>
      <c r="BN371" s="400"/>
      <c r="BO371" s="400"/>
      <c r="BP371" s="400"/>
      <c r="BQ371" s="400"/>
      <c r="BR371" s="400"/>
      <c r="BS371" s="400"/>
      <c r="BT371" s="400"/>
      <c r="BU371" s="400"/>
      <c r="BV371" s="400"/>
      <c r="BW371" s="400"/>
      <c r="BX371" s="400"/>
      <c r="BY371" s="400"/>
      <c r="BZ371" s="400"/>
      <c r="CA371" s="400"/>
      <c r="CB371" s="400"/>
      <c r="CC371" s="400"/>
      <c r="CD371" s="400"/>
      <c r="CE371" s="400"/>
      <c r="CF371" s="400"/>
      <c r="CG371" s="400"/>
      <c r="CH371" s="400"/>
      <c r="CI371" s="400"/>
      <c r="CJ371" s="400"/>
      <c r="CK371" s="400"/>
      <c r="CL371" s="400"/>
      <c r="CM371" s="400"/>
      <c r="CN371" s="400"/>
      <c r="CO371" s="400"/>
      <c r="CP371" s="400"/>
      <c r="CQ371" s="400"/>
    </row>
    <row r="372" spans="1:95" x14ac:dyDescent="0.2">
      <c r="J372" s="502"/>
      <c r="V372" s="502"/>
    </row>
    <row r="373" spans="1:95" s="64" customFormat="1" ht="13.5" thickBot="1" x14ac:dyDescent="0.25">
      <c r="B373" s="490" t="s">
        <v>173</v>
      </c>
      <c r="C373" s="319"/>
    </row>
    <row r="374" spans="1:95" s="68" customFormat="1" ht="13.5" customHeight="1" x14ac:dyDescent="0.2">
      <c r="A374" s="560" t="s">
        <v>154</v>
      </c>
      <c r="B374" s="460" t="s">
        <v>56</v>
      </c>
      <c r="H374" s="68">
        <v>6000</v>
      </c>
      <c r="AE374" s="127"/>
      <c r="AF374" s="127"/>
      <c r="AG374" s="127"/>
      <c r="AH374" s="127"/>
      <c r="AI374" s="127"/>
      <c r="AJ374" s="127"/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</row>
    <row r="375" spans="1:95" s="76" customFormat="1" x14ac:dyDescent="0.2">
      <c r="A375" s="561"/>
      <c r="B375" s="428" t="s">
        <v>55</v>
      </c>
      <c r="C375" s="128"/>
      <c r="D375" s="128"/>
      <c r="E375" s="128"/>
      <c r="F375" s="128"/>
      <c r="G375" s="128"/>
      <c r="H375" s="128">
        <v>6000</v>
      </c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  <c r="AA375" s="128"/>
      <c r="AB375" s="128"/>
      <c r="AC375" s="128"/>
      <c r="AD375" s="128"/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7" customFormat="1" ht="12.75" customHeight="1" x14ac:dyDescent="0.2">
      <c r="A376" s="561"/>
      <c r="B376" s="429" t="s">
        <v>14</v>
      </c>
      <c r="C376" s="80"/>
      <c r="D376" s="80"/>
      <c r="E376" s="80"/>
      <c r="F376" s="80"/>
      <c r="G376" s="80"/>
      <c r="H376" s="80">
        <v>148875.09</v>
      </c>
      <c r="I376" s="240"/>
      <c r="J376" s="24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240"/>
      <c r="V376" s="240"/>
      <c r="W376" s="80"/>
      <c r="X376" s="80"/>
      <c r="Y376" s="80"/>
      <c r="Z376" s="80"/>
      <c r="AA376" s="80"/>
      <c r="AB376" s="80"/>
      <c r="AC376" s="80"/>
      <c r="AD376" s="80"/>
      <c r="AE376" s="126"/>
      <c r="AF376" s="126"/>
      <c r="AG376" s="126"/>
      <c r="AH376" s="126"/>
      <c r="AI376" s="126"/>
      <c r="AJ376" s="126"/>
      <c r="AK376" s="126"/>
      <c r="AL376" s="126"/>
      <c r="AM376" s="126"/>
      <c r="AN376" s="126"/>
      <c r="AO376" s="126"/>
      <c r="AP376" s="126"/>
      <c r="AQ376" s="126"/>
      <c r="AR376" s="126"/>
      <c r="AS376" s="126"/>
      <c r="AT376" s="126"/>
      <c r="AU376" s="126"/>
      <c r="AV376" s="126"/>
      <c r="AW376" s="126"/>
      <c r="AX376" s="126"/>
      <c r="AY376" s="126"/>
      <c r="AZ376" s="126"/>
      <c r="BA376" s="126"/>
      <c r="BB376" s="126"/>
      <c r="BC376" s="126"/>
      <c r="BD376" s="126"/>
      <c r="BE376" s="126"/>
      <c r="BF376" s="126"/>
      <c r="BG376" s="126"/>
      <c r="BH376" s="126"/>
      <c r="BI376" s="126"/>
      <c r="BJ376" s="126"/>
      <c r="BK376" s="126"/>
      <c r="BL376" s="126"/>
      <c r="BM376" s="126"/>
      <c r="BN376" s="126"/>
      <c r="BO376" s="126"/>
      <c r="BP376" s="126"/>
      <c r="BQ376" s="126"/>
      <c r="BR376" s="126"/>
      <c r="BS376" s="126"/>
      <c r="BT376" s="126"/>
      <c r="BU376" s="126"/>
      <c r="BV376" s="126"/>
      <c r="BW376" s="126"/>
      <c r="BX376" s="126"/>
      <c r="BY376" s="126"/>
      <c r="BZ376" s="126"/>
      <c r="CA376" s="126"/>
      <c r="CB376" s="126"/>
      <c r="CC376" s="126"/>
      <c r="CD376" s="126"/>
      <c r="CE376" s="126"/>
      <c r="CF376" s="126"/>
      <c r="CG376" s="126"/>
      <c r="CH376" s="126"/>
      <c r="CI376" s="126"/>
      <c r="CJ376" s="126"/>
      <c r="CK376" s="126"/>
      <c r="CL376" s="126"/>
      <c r="CM376" s="126"/>
      <c r="CN376" s="126"/>
      <c r="CO376" s="126"/>
      <c r="CP376" s="126"/>
      <c r="CQ376" s="126"/>
    </row>
    <row r="377" spans="1:95" s="126" customFormat="1" x14ac:dyDescent="0.2">
      <c r="A377" s="561"/>
      <c r="B377" s="430" t="s">
        <v>15</v>
      </c>
      <c r="C377" s="240"/>
      <c r="D377" s="240"/>
      <c r="E377" s="240"/>
      <c r="F377" s="240"/>
      <c r="G377" s="240"/>
      <c r="H377" s="240">
        <v>145109.04</v>
      </c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  <c r="AA377" s="240"/>
      <c r="AB377" s="240"/>
      <c r="AC377" s="240"/>
      <c r="AD377" s="240"/>
    </row>
    <row r="378" spans="1:95" s="243" customFormat="1" ht="12.75" customHeight="1" x14ac:dyDescent="0.2">
      <c r="A378" s="561"/>
      <c r="B378" s="431" t="s">
        <v>16</v>
      </c>
      <c r="C378" s="239"/>
      <c r="D378" s="239"/>
      <c r="E378" s="239"/>
      <c r="F378" s="239"/>
      <c r="G378" s="239"/>
      <c r="H378" s="239">
        <v>59694.39</v>
      </c>
      <c r="I378" s="239"/>
      <c r="J378" s="239"/>
      <c r="K378" s="239"/>
      <c r="L378" s="239"/>
      <c r="M378" s="239"/>
      <c r="N378" s="239"/>
      <c r="O378" s="239"/>
      <c r="P378" s="239"/>
      <c r="Q378" s="239"/>
      <c r="R378" s="239"/>
      <c r="S378" s="239"/>
      <c r="T378" s="239"/>
      <c r="U378" s="239"/>
      <c r="V378" s="239"/>
      <c r="W378" s="239"/>
      <c r="X378" s="239"/>
      <c r="Y378" s="239"/>
      <c r="Z378" s="239"/>
      <c r="AA378" s="239"/>
      <c r="AB378" s="239"/>
      <c r="AC378" s="239"/>
      <c r="AD378" s="239"/>
      <c r="AE378" s="126"/>
      <c r="AF378" s="126"/>
      <c r="AG378" s="126"/>
      <c r="AH378" s="126"/>
      <c r="AI378" s="126"/>
      <c r="AJ378" s="126"/>
      <c r="AK378" s="126"/>
      <c r="AL378" s="126"/>
      <c r="AM378" s="126"/>
      <c r="AN378" s="126"/>
      <c r="AO378" s="126"/>
      <c r="AP378" s="126"/>
      <c r="AQ378" s="126"/>
      <c r="AR378" s="126"/>
      <c r="AS378" s="126"/>
      <c r="AT378" s="126"/>
      <c r="AU378" s="126"/>
      <c r="AV378" s="126"/>
      <c r="AW378" s="126"/>
      <c r="AX378" s="126"/>
      <c r="AY378" s="126"/>
      <c r="AZ378" s="126"/>
      <c r="BA378" s="126"/>
      <c r="BB378" s="126"/>
      <c r="BC378" s="126"/>
      <c r="BD378" s="126"/>
      <c r="BE378" s="126"/>
      <c r="BF378" s="126"/>
      <c r="BG378" s="126"/>
      <c r="BH378" s="126"/>
      <c r="BI378" s="126"/>
      <c r="BJ378" s="126"/>
      <c r="BK378" s="126"/>
      <c r="BL378" s="126"/>
      <c r="BM378" s="126"/>
      <c r="BN378" s="126"/>
      <c r="BO378" s="126"/>
      <c r="BP378" s="126"/>
      <c r="BQ378" s="126"/>
      <c r="BR378" s="126"/>
      <c r="BS378" s="126"/>
      <c r="BT378" s="126"/>
      <c r="BU378" s="126"/>
      <c r="BV378" s="126"/>
      <c r="BW378" s="126"/>
      <c r="BX378" s="126"/>
      <c r="BY378" s="126"/>
      <c r="BZ378" s="126"/>
      <c r="CA378" s="126"/>
      <c r="CB378" s="126"/>
      <c r="CC378" s="126"/>
      <c r="CD378" s="126"/>
      <c r="CE378" s="126"/>
      <c r="CF378" s="126"/>
      <c r="CG378" s="126"/>
      <c r="CH378" s="126"/>
      <c r="CI378" s="126"/>
      <c r="CJ378" s="126"/>
      <c r="CK378" s="126"/>
      <c r="CL378" s="126"/>
      <c r="CM378" s="126"/>
      <c r="CN378" s="126"/>
      <c r="CO378" s="126"/>
      <c r="CP378" s="126"/>
      <c r="CQ378" s="126"/>
    </row>
    <row r="379" spans="1:95" s="114" customFormat="1" x14ac:dyDescent="0.2">
      <c r="A379" s="561"/>
      <c r="B379" s="432" t="s">
        <v>17</v>
      </c>
      <c r="C379" s="113"/>
      <c r="D379" s="113"/>
      <c r="E379" s="113"/>
      <c r="F379" s="113"/>
      <c r="G379" s="113"/>
      <c r="H379" s="113">
        <v>353678.52</v>
      </c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</row>
    <row r="380" spans="1:95" s="83" customFormat="1" x14ac:dyDescent="0.2">
      <c r="A380" s="561"/>
      <c r="B380" s="433" t="s">
        <v>12</v>
      </c>
      <c r="C380" s="82"/>
      <c r="D380" s="82"/>
      <c r="E380" s="82"/>
      <c r="F380" s="82"/>
      <c r="G380" s="82"/>
      <c r="H380" s="82">
        <v>1147.0899999999999</v>
      </c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245"/>
      <c r="AF380" s="245"/>
      <c r="AG380" s="245"/>
      <c r="AH380" s="245"/>
      <c r="AI380" s="245"/>
      <c r="AJ380" s="245"/>
      <c r="AK380" s="245"/>
      <c r="AL380" s="245"/>
      <c r="AM380" s="245"/>
      <c r="AN380" s="245"/>
      <c r="AO380" s="245"/>
      <c r="AP380" s="245"/>
      <c r="AQ380" s="245"/>
      <c r="AR380" s="245"/>
      <c r="AS380" s="245"/>
      <c r="AT380" s="245"/>
      <c r="AU380" s="245"/>
      <c r="AV380" s="245"/>
      <c r="AW380" s="245"/>
      <c r="AX380" s="245"/>
      <c r="AY380" s="245"/>
      <c r="AZ380" s="245"/>
      <c r="BA380" s="245"/>
      <c r="BB380" s="245"/>
      <c r="BC380" s="245"/>
      <c r="BD380" s="245"/>
      <c r="BE380" s="245"/>
      <c r="BF380" s="245"/>
      <c r="BG380" s="245"/>
      <c r="BH380" s="245"/>
      <c r="BI380" s="245"/>
      <c r="BJ380" s="245"/>
      <c r="BK380" s="245"/>
      <c r="BL380" s="245"/>
      <c r="BM380" s="245"/>
      <c r="BN380" s="245"/>
      <c r="BO380" s="245"/>
      <c r="BP380" s="245"/>
      <c r="BQ380" s="245"/>
      <c r="BR380" s="245"/>
      <c r="BS380" s="245"/>
      <c r="BT380" s="245"/>
      <c r="BU380" s="245"/>
      <c r="BV380" s="245"/>
      <c r="BW380" s="245"/>
      <c r="BX380" s="245"/>
      <c r="BY380" s="245"/>
      <c r="BZ380" s="245"/>
      <c r="CA380" s="245"/>
      <c r="CB380" s="245"/>
      <c r="CC380" s="245"/>
      <c r="CD380" s="245"/>
      <c r="CE380" s="245"/>
      <c r="CF380" s="245"/>
      <c r="CG380" s="245"/>
      <c r="CH380" s="245"/>
      <c r="CI380" s="245"/>
      <c r="CJ380" s="245"/>
      <c r="CK380" s="245"/>
      <c r="CL380" s="245"/>
      <c r="CM380" s="245"/>
      <c r="CN380" s="245"/>
      <c r="CO380" s="245"/>
      <c r="CP380" s="245"/>
      <c r="CQ380" s="245"/>
    </row>
    <row r="381" spans="1:95" s="245" customFormat="1" x14ac:dyDescent="0.2">
      <c r="A381" s="561"/>
      <c r="B381" s="434" t="s">
        <v>6</v>
      </c>
      <c r="C381" s="95"/>
      <c r="D381" s="95"/>
      <c r="E381" s="95"/>
      <c r="F381" s="95"/>
      <c r="G381" s="95"/>
      <c r="H381" s="95">
        <v>1325.2</v>
      </c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</row>
    <row r="382" spans="1:95" s="245" customFormat="1" x14ac:dyDescent="0.2">
      <c r="A382" s="561"/>
      <c r="B382" s="435" t="s">
        <v>13</v>
      </c>
      <c r="C382" s="95"/>
      <c r="D382" s="95"/>
      <c r="E382" s="95"/>
      <c r="F382" s="95"/>
      <c r="G382" s="95"/>
      <c r="H382" s="16">
        <v>1366.08</v>
      </c>
      <c r="I382" s="16"/>
      <c r="J382" s="16"/>
      <c r="K382" s="95"/>
      <c r="L382" s="95"/>
      <c r="M382" s="95"/>
      <c r="N382" s="95"/>
      <c r="O382" s="95"/>
      <c r="P382" s="95"/>
      <c r="Q382" s="95"/>
      <c r="R382" s="95"/>
      <c r="S382" s="95"/>
      <c r="T382" s="16"/>
      <c r="U382" s="16"/>
      <c r="V382" s="16"/>
      <c r="W382" s="95"/>
      <c r="X382" s="95"/>
      <c r="Y382" s="95"/>
      <c r="Z382" s="95"/>
      <c r="AA382" s="95"/>
      <c r="AB382" s="95"/>
      <c r="AC382" s="95"/>
      <c r="AD382" s="95"/>
    </row>
    <row r="383" spans="1:95" s="103" customFormat="1" ht="13.5" thickBot="1" x14ac:dyDescent="0.25">
      <c r="A383" s="561"/>
      <c r="B383" s="436" t="s">
        <v>18</v>
      </c>
      <c r="C383" s="104"/>
      <c r="D383" s="104"/>
      <c r="E383" s="104"/>
      <c r="F383" s="104"/>
      <c r="G383" s="104"/>
      <c r="H383" s="248">
        <v>1366.08</v>
      </c>
      <c r="I383" s="248"/>
      <c r="J383" s="248"/>
      <c r="K383" s="104"/>
      <c r="L383" s="104"/>
      <c r="M383" s="104"/>
      <c r="N383" s="104"/>
      <c r="O383" s="104"/>
      <c r="P383" s="104"/>
      <c r="Q383" s="104"/>
      <c r="R383" s="104"/>
      <c r="S383" s="104"/>
      <c r="T383" s="248"/>
      <c r="U383" s="248"/>
      <c r="V383" s="248"/>
      <c r="W383" s="104"/>
      <c r="X383" s="104"/>
      <c r="Y383" s="104"/>
      <c r="Z383" s="104"/>
      <c r="AA383" s="104"/>
      <c r="AB383" s="104"/>
      <c r="AC383" s="104"/>
      <c r="AD383" s="104"/>
    </row>
    <row r="384" spans="1:95" s="28" customFormat="1" x14ac:dyDescent="0.2">
      <c r="A384" s="561"/>
      <c r="B384" s="437" t="s">
        <v>19</v>
      </c>
      <c r="C384" s="96"/>
      <c r="D384" s="96"/>
      <c r="E384" s="96"/>
      <c r="F384" s="96"/>
      <c r="G384" s="96"/>
      <c r="H384" s="96">
        <v>150662.88</v>
      </c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29"/>
      <c r="CN384" s="29"/>
      <c r="CO384" s="29"/>
      <c r="CP384" s="29"/>
      <c r="CQ384" s="29"/>
    </row>
    <row r="385" spans="1:95" s="29" customFormat="1" x14ac:dyDescent="0.2">
      <c r="A385" s="561"/>
      <c r="B385" s="438" t="s">
        <v>20</v>
      </c>
      <c r="C385" s="92"/>
      <c r="D385" s="92"/>
      <c r="E385" s="92"/>
      <c r="F385" s="92"/>
      <c r="G385" s="92"/>
      <c r="H385" s="92">
        <v>147325.68</v>
      </c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</row>
    <row r="386" spans="1:95" s="29" customFormat="1" x14ac:dyDescent="0.2">
      <c r="A386" s="561"/>
      <c r="B386" s="439" t="s">
        <v>21</v>
      </c>
      <c r="C386" s="86"/>
      <c r="D386" s="86"/>
      <c r="E386" s="86"/>
      <c r="F386" s="86"/>
      <c r="G386" s="86"/>
      <c r="H386" s="86">
        <v>55869.15</v>
      </c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</row>
    <row r="387" spans="1:95" s="189" customFormat="1" ht="13.5" thickBot="1" x14ac:dyDescent="0.25">
      <c r="A387" s="561"/>
      <c r="B387" s="440" t="s">
        <v>28</v>
      </c>
      <c r="C387" s="187"/>
      <c r="D387" s="187"/>
      <c r="E387" s="187"/>
      <c r="F387" s="187"/>
      <c r="G387" s="187"/>
      <c r="H387" s="495">
        <v>146478.92000000001</v>
      </c>
      <c r="I387" s="495"/>
      <c r="J387" s="495"/>
      <c r="K387" s="187"/>
      <c r="L387" s="187"/>
      <c r="M387" s="187"/>
      <c r="N387" s="187"/>
      <c r="O387" s="187"/>
      <c r="P387" s="187"/>
      <c r="Q387" s="187"/>
      <c r="R387" s="187"/>
      <c r="S387" s="187"/>
      <c r="T387" s="495"/>
      <c r="U387" s="495"/>
      <c r="V387" s="495"/>
      <c r="W387" s="187"/>
      <c r="X387" s="187"/>
      <c r="Y387" s="187"/>
      <c r="Z387" s="187"/>
      <c r="AA387" s="187"/>
      <c r="AB387" s="187"/>
      <c r="AC387" s="187"/>
      <c r="AD387" s="187"/>
      <c r="AE387" s="330"/>
      <c r="AF387" s="330"/>
      <c r="AG387" s="330"/>
      <c r="AH387" s="330"/>
      <c r="AI387" s="330"/>
      <c r="AJ387" s="330"/>
      <c r="AK387" s="330"/>
      <c r="AL387" s="330"/>
      <c r="AM387" s="330"/>
      <c r="AN387" s="330"/>
      <c r="AO387" s="330"/>
      <c r="AP387" s="330"/>
      <c r="AQ387" s="330"/>
      <c r="AR387" s="330"/>
      <c r="AS387" s="330"/>
      <c r="AT387" s="330"/>
      <c r="AU387" s="330"/>
      <c r="AV387" s="330"/>
      <c r="AW387" s="330"/>
      <c r="AX387" s="330"/>
      <c r="AY387" s="330"/>
      <c r="AZ387" s="330"/>
      <c r="BA387" s="330"/>
      <c r="BB387" s="330"/>
      <c r="BC387" s="330"/>
      <c r="BD387" s="330"/>
      <c r="BE387" s="330"/>
      <c r="BF387" s="330"/>
      <c r="BG387" s="330"/>
      <c r="BH387" s="330"/>
      <c r="BI387" s="330"/>
      <c r="BJ387" s="330"/>
      <c r="BK387" s="330"/>
      <c r="BL387" s="330"/>
      <c r="BM387" s="330"/>
      <c r="BN387" s="330"/>
      <c r="BO387" s="489"/>
      <c r="BP387" s="489"/>
      <c r="BQ387" s="489"/>
      <c r="BR387" s="489"/>
      <c r="BS387" s="489"/>
      <c r="BT387" s="489"/>
      <c r="BU387" s="489"/>
      <c r="BV387" s="489"/>
      <c r="BW387" s="489"/>
      <c r="BX387" s="489"/>
      <c r="BY387" s="489"/>
      <c r="BZ387" s="489"/>
      <c r="CA387" s="489"/>
      <c r="CB387" s="489"/>
      <c r="CC387" s="489"/>
      <c r="CD387" s="489"/>
      <c r="CE387" s="489"/>
      <c r="CF387" s="489"/>
      <c r="CG387" s="489"/>
      <c r="CH387" s="489"/>
      <c r="CI387" s="489"/>
      <c r="CJ387" s="489"/>
      <c r="CK387" s="489"/>
      <c r="CL387" s="489"/>
      <c r="CM387" s="489"/>
      <c r="CN387" s="489"/>
      <c r="CO387" s="489"/>
      <c r="CP387" s="489"/>
      <c r="CQ387" s="489"/>
    </row>
    <row r="388" spans="1:95" s="8" customFormat="1" x14ac:dyDescent="0.2">
      <c r="A388" s="561"/>
      <c r="B388" s="441" t="s">
        <v>22</v>
      </c>
      <c r="C388" s="84"/>
      <c r="D388" s="84"/>
      <c r="E388" s="84"/>
      <c r="F388" s="84"/>
      <c r="G388" s="84"/>
      <c r="H388" s="494">
        <v>47</v>
      </c>
      <c r="I388" s="494"/>
      <c r="J388" s="494"/>
      <c r="K388" s="84"/>
      <c r="L388" s="84"/>
      <c r="M388" s="84"/>
      <c r="N388" s="84"/>
      <c r="O388" s="84"/>
      <c r="P388" s="84"/>
      <c r="Q388" s="84"/>
      <c r="R388" s="84"/>
      <c r="S388" s="84"/>
      <c r="T388" s="494"/>
      <c r="U388" s="494"/>
      <c r="V388" s="494"/>
      <c r="W388" s="84"/>
      <c r="X388" s="84"/>
      <c r="Y388" s="84"/>
      <c r="Z388" s="84"/>
      <c r="AA388" s="84"/>
      <c r="AB388" s="84"/>
      <c r="AC388" s="84"/>
      <c r="AD388" s="84"/>
      <c r="AE388" s="396"/>
      <c r="AF388" s="396"/>
      <c r="AG388" s="396"/>
      <c r="AH388" s="396"/>
      <c r="AI388" s="396"/>
      <c r="AJ388" s="396"/>
      <c r="AK388" s="396"/>
      <c r="AL388" s="396"/>
      <c r="AM388" s="396"/>
      <c r="AN388" s="396"/>
      <c r="AO388" s="396"/>
      <c r="AP388" s="396"/>
      <c r="AQ388" s="396"/>
      <c r="AR388" s="396"/>
      <c r="AS388" s="396"/>
      <c r="AT388" s="396"/>
      <c r="AU388" s="396"/>
      <c r="AV388" s="396"/>
      <c r="AW388" s="396"/>
      <c r="AX388" s="396"/>
      <c r="AY388" s="396"/>
      <c r="AZ388" s="396"/>
      <c r="BA388" s="396"/>
      <c r="BB388" s="396"/>
      <c r="BC388" s="396"/>
      <c r="BD388" s="396"/>
      <c r="BE388" s="396"/>
      <c r="BF388" s="396"/>
      <c r="BG388" s="396"/>
      <c r="BH388" s="396"/>
      <c r="BI388" s="396"/>
      <c r="BJ388" s="396"/>
      <c r="BK388" s="396"/>
      <c r="BL388" s="396"/>
      <c r="BM388" s="396"/>
      <c r="BN388" s="396"/>
      <c r="BO388" s="396"/>
      <c r="BP388" s="396"/>
      <c r="BQ388" s="396"/>
      <c r="BR388" s="396"/>
      <c r="BS388" s="396"/>
      <c r="BT388" s="396"/>
      <c r="BU388" s="396"/>
      <c r="BV388" s="396"/>
      <c r="BW388" s="396"/>
      <c r="BX388" s="396"/>
      <c r="BY388" s="396"/>
      <c r="BZ388" s="396"/>
      <c r="CA388" s="396"/>
      <c r="CB388" s="396"/>
      <c r="CC388" s="396"/>
      <c r="CD388" s="396"/>
      <c r="CE388" s="396"/>
      <c r="CF388" s="396"/>
      <c r="CG388" s="396"/>
      <c r="CH388" s="396"/>
      <c r="CI388" s="396"/>
      <c r="CJ388" s="396"/>
      <c r="CK388" s="396"/>
      <c r="CL388" s="396"/>
      <c r="CM388" s="396"/>
      <c r="CN388" s="396"/>
      <c r="CO388" s="396"/>
      <c r="CP388" s="396"/>
      <c r="CQ388" s="396"/>
    </row>
    <row r="389" spans="1:95" s="5" customFormat="1" x14ac:dyDescent="0.2">
      <c r="A389" s="561"/>
      <c r="B389" s="442" t="s">
        <v>73</v>
      </c>
      <c r="C389" s="30"/>
      <c r="D389" s="30"/>
      <c r="E389" s="174"/>
      <c r="F389" s="174"/>
      <c r="G389" s="174"/>
      <c r="H389" s="380">
        <v>30</v>
      </c>
      <c r="I389" s="380"/>
      <c r="J389" s="380"/>
      <c r="K389" s="174"/>
      <c r="L389" s="174"/>
      <c r="M389" s="174"/>
      <c r="N389" s="174"/>
      <c r="O389" s="174"/>
      <c r="P389" s="174"/>
      <c r="Q389" s="174"/>
      <c r="R389" s="174"/>
      <c r="S389" s="174"/>
      <c r="T389" s="380"/>
      <c r="U389" s="380"/>
      <c r="V389" s="380"/>
      <c r="W389" s="174"/>
      <c r="X389" s="174"/>
      <c r="Y389" s="174"/>
      <c r="Z389" s="174"/>
      <c r="AA389" s="174"/>
      <c r="AB389" s="174"/>
      <c r="AC389" s="174"/>
      <c r="AD389" s="174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</row>
    <row r="390" spans="1:95" s="173" customFormat="1" ht="4.5" customHeight="1" x14ac:dyDescent="0.2">
      <c r="A390" s="561"/>
      <c r="B390" s="443"/>
      <c r="C390" s="172"/>
      <c r="D390" s="172"/>
      <c r="E390" s="172"/>
      <c r="F390" s="172"/>
      <c r="G390" s="172"/>
      <c r="H390" s="492"/>
      <c r="I390" s="492"/>
      <c r="J390" s="492"/>
      <c r="K390" s="172"/>
      <c r="L390" s="172"/>
      <c r="M390" s="172"/>
      <c r="N390" s="172"/>
      <c r="O390" s="172"/>
      <c r="P390" s="172"/>
      <c r="Q390" s="172"/>
      <c r="R390" s="172"/>
      <c r="S390" s="172"/>
      <c r="T390" s="492"/>
      <c r="U390" s="492"/>
      <c r="V390" s="492"/>
      <c r="W390" s="172"/>
      <c r="X390" s="172"/>
      <c r="Y390" s="172"/>
      <c r="Z390" s="172"/>
      <c r="AA390" s="172"/>
      <c r="AB390" s="172"/>
      <c r="AC390" s="172"/>
      <c r="AD390" s="172"/>
      <c r="AE390" s="397"/>
      <c r="AF390" s="397"/>
      <c r="AG390" s="397"/>
      <c r="AH390" s="397"/>
      <c r="AI390" s="397"/>
      <c r="AJ390" s="397"/>
      <c r="AK390" s="397"/>
      <c r="AL390" s="397"/>
      <c r="AM390" s="397"/>
      <c r="AN390" s="397"/>
      <c r="AO390" s="397"/>
      <c r="AP390" s="397"/>
      <c r="AQ390" s="397"/>
      <c r="AR390" s="397"/>
      <c r="AS390" s="397"/>
      <c r="AT390" s="397"/>
      <c r="AU390" s="397"/>
      <c r="AV390" s="397"/>
      <c r="AW390" s="397"/>
      <c r="AX390" s="397"/>
      <c r="AY390" s="397"/>
      <c r="AZ390" s="397"/>
      <c r="BA390" s="397"/>
      <c r="BB390" s="397"/>
      <c r="BC390" s="397"/>
      <c r="BD390" s="397"/>
      <c r="BE390" s="397"/>
      <c r="BF390" s="397"/>
      <c r="BG390" s="397"/>
      <c r="BH390" s="397"/>
      <c r="BI390" s="397"/>
      <c r="BJ390" s="397"/>
      <c r="BK390" s="397"/>
      <c r="BL390" s="397"/>
      <c r="BM390" s="397"/>
      <c r="BN390" s="397"/>
      <c r="BO390" s="397"/>
      <c r="BP390" s="397"/>
      <c r="BQ390" s="397"/>
      <c r="BR390" s="397"/>
      <c r="BS390" s="397"/>
      <c r="BT390" s="397"/>
      <c r="BU390" s="397"/>
      <c r="BV390" s="397"/>
      <c r="BW390" s="397"/>
      <c r="BX390" s="397"/>
      <c r="BY390" s="397"/>
      <c r="BZ390" s="397"/>
      <c r="CA390" s="397"/>
      <c r="CB390" s="397"/>
      <c r="CC390" s="397"/>
      <c r="CD390" s="397"/>
      <c r="CE390" s="397"/>
      <c r="CF390" s="397"/>
      <c r="CG390" s="397"/>
      <c r="CH390" s="397"/>
      <c r="CI390" s="397"/>
      <c r="CJ390" s="397"/>
      <c r="CK390" s="397"/>
      <c r="CL390" s="397"/>
      <c r="CM390" s="397"/>
      <c r="CN390" s="397"/>
      <c r="CO390" s="397"/>
      <c r="CP390" s="397"/>
      <c r="CQ390" s="397"/>
    </row>
    <row r="391" spans="1:95" s="177" customFormat="1" x14ac:dyDescent="0.2">
      <c r="A391" s="561"/>
      <c r="B391" s="444" t="s">
        <v>74</v>
      </c>
      <c r="C391" s="176">
        <v>42.37</v>
      </c>
      <c r="D391" s="176">
        <v>42.37</v>
      </c>
      <c r="E391" s="176">
        <v>42.37</v>
      </c>
      <c r="F391" s="176">
        <f>F336</f>
        <v>0</v>
      </c>
      <c r="G391" s="176">
        <f>G336</f>
        <v>0</v>
      </c>
      <c r="H391" s="176">
        <v>52.33</v>
      </c>
      <c r="I391" s="176">
        <f>I336</f>
        <v>0</v>
      </c>
      <c r="J391" s="176">
        <f>J336</f>
        <v>0</v>
      </c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  <c r="AA391" s="176"/>
      <c r="AB391" s="176"/>
      <c r="AC391" s="176"/>
      <c r="AD391" s="176"/>
      <c r="AE391" s="398"/>
      <c r="AF391" s="398"/>
      <c r="AG391" s="398"/>
      <c r="AH391" s="398"/>
      <c r="AI391" s="398"/>
      <c r="AJ391" s="398"/>
      <c r="AK391" s="398"/>
      <c r="AL391" s="398"/>
      <c r="AM391" s="398"/>
      <c r="AN391" s="398"/>
      <c r="AO391" s="398"/>
      <c r="AP391" s="398"/>
      <c r="AQ391" s="398"/>
      <c r="AR391" s="398"/>
      <c r="AS391" s="398"/>
      <c r="AT391" s="398"/>
      <c r="AU391" s="398"/>
      <c r="AV391" s="398"/>
      <c r="AW391" s="398"/>
      <c r="AX391" s="398"/>
      <c r="AY391" s="398"/>
      <c r="AZ391" s="398"/>
      <c r="BA391" s="398"/>
      <c r="BB391" s="398"/>
      <c r="BC391" s="398"/>
      <c r="BD391" s="398"/>
      <c r="BE391" s="398"/>
      <c r="BF391" s="398"/>
      <c r="BG391" s="398"/>
      <c r="BH391" s="398"/>
      <c r="BI391" s="398"/>
      <c r="BJ391" s="398"/>
      <c r="BK391" s="398"/>
      <c r="BL391" s="398"/>
      <c r="BM391" s="398"/>
      <c r="BN391" s="398"/>
      <c r="BO391" s="398"/>
      <c r="BP391" s="398"/>
      <c r="BQ391" s="398"/>
      <c r="BR391" s="398"/>
      <c r="BS391" s="398"/>
      <c r="BT391" s="398"/>
      <c r="BU391" s="398"/>
      <c r="BV391" s="398"/>
      <c r="BW391" s="398"/>
      <c r="BX391" s="398"/>
      <c r="BY391" s="398"/>
      <c r="BZ391" s="398"/>
      <c r="CA391" s="398"/>
      <c r="CB391" s="398"/>
      <c r="CC391" s="398"/>
      <c r="CD391" s="398"/>
      <c r="CE391" s="398"/>
      <c r="CF391" s="398"/>
      <c r="CG391" s="398"/>
      <c r="CH391" s="398"/>
      <c r="CI391" s="398"/>
      <c r="CJ391" s="398"/>
      <c r="CK391" s="398"/>
      <c r="CL391" s="398"/>
      <c r="CM391" s="398"/>
      <c r="CN391" s="398"/>
      <c r="CO391" s="398"/>
      <c r="CP391" s="398"/>
      <c r="CQ391" s="398"/>
    </row>
    <row r="392" spans="1:95" s="185" customFormat="1" x14ac:dyDescent="0.2">
      <c r="A392" s="561"/>
      <c r="B392" s="445" t="s">
        <v>75</v>
      </c>
      <c r="C392" s="4">
        <f t="shared" ref="C392:J392" si="95">C389*C391</f>
        <v>0</v>
      </c>
      <c r="D392" s="4">
        <f t="shared" si="95"/>
        <v>0</v>
      </c>
      <c r="E392" s="4">
        <f t="shared" si="95"/>
        <v>0</v>
      </c>
      <c r="F392" s="4">
        <f t="shared" si="95"/>
        <v>0</v>
      </c>
      <c r="G392" s="4">
        <f t="shared" si="95"/>
        <v>0</v>
      </c>
      <c r="H392" s="4">
        <f t="shared" si="95"/>
        <v>1569.8999999999999</v>
      </c>
      <c r="I392" s="4">
        <f t="shared" si="95"/>
        <v>0</v>
      </c>
      <c r="J392" s="4">
        <f t="shared" si="95"/>
        <v>0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</row>
    <row r="393" spans="1:95" s="31" customFormat="1" x14ac:dyDescent="0.2">
      <c r="A393" s="561"/>
      <c r="B393" s="446" t="s">
        <v>24</v>
      </c>
      <c r="C393" s="182">
        <v>2.71</v>
      </c>
      <c r="D393" s="182">
        <v>2.71</v>
      </c>
      <c r="E393" s="182">
        <v>2.71</v>
      </c>
      <c r="F393" s="182">
        <f>F338</f>
        <v>0</v>
      </c>
      <c r="G393" s="182">
        <f>G338</f>
        <v>0</v>
      </c>
      <c r="H393" s="182">
        <v>3.35</v>
      </c>
      <c r="I393" s="182">
        <f>I338</f>
        <v>0</v>
      </c>
      <c r="J393" s="182">
        <f>J338</f>
        <v>0</v>
      </c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</row>
    <row r="394" spans="1:95" s="180" customFormat="1" x14ac:dyDescent="0.2">
      <c r="A394" s="561"/>
      <c r="B394" s="447" t="s">
        <v>25</v>
      </c>
      <c r="C394" s="179">
        <f t="shared" ref="C394:J394" si="96">C393*C375</f>
        <v>0</v>
      </c>
      <c r="D394" s="179">
        <f t="shared" si="96"/>
        <v>0</v>
      </c>
      <c r="E394" s="179">
        <f t="shared" si="96"/>
        <v>0</v>
      </c>
      <c r="F394" s="179">
        <f t="shared" si="96"/>
        <v>0</v>
      </c>
      <c r="G394" s="179">
        <f t="shared" si="96"/>
        <v>0</v>
      </c>
      <c r="H394" s="179">
        <f t="shared" si="96"/>
        <v>20100</v>
      </c>
      <c r="I394" s="179">
        <f t="shared" si="96"/>
        <v>0</v>
      </c>
      <c r="J394" s="179">
        <f t="shared" si="96"/>
        <v>0</v>
      </c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  <c r="AA394" s="179"/>
      <c r="AB394" s="179"/>
      <c r="AC394" s="179"/>
      <c r="AD394" s="179"/>
    </row>
    <row r="395" spans="1:95" s="31" customFormat="1" x14ac:dyDescent="0.2">
      <c r="A395" s="561"/>
      <c r="B395" s="448" t="s">
        <v>7</v>
      </c>
      <c r="C395" s="3">
        <v>5.44</v>
      </c>
      <c r="D395" s="3">
        <v>5.44</v>
      </c>
      <c r="E395" s="3">
        <v>5.44</v>
      </c>
      <c r="F395" s="3">
        <f>F340</f>
        <v>0</v>
      </c>
      <c r="G395" s="3">
        <f>G340</f>
        <v>0</v>
      </c>
      <c r="H395" s="3">
        <v>6.72</v>
      </c>
      <c r="I395" s="3">
        <f>I340</f>
        <v>0</v>
      </c>
      <c r="J395" s="3">
        <f>J340</f>
        <v>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95" s="180" customFormat="1" x14ac:dyDescent="0.2">
      <c r="A396" s="561"/>
      <c r="B396" s="447" t="s">
        <v>10</v>
      </c>
      <c r="C396" s="179">
        <f t="shared" ref="C396:J396" si="97">C395*C375</f>
        <v>0</v>
      </c>
      <c r="D396" s="179">
        <f t="shared" si="97"/>
        <v>0</v>
      </c>
      <c r="E396" s="179">
        <f t="shared" si="97"/>
        <v>0</v>
      </c>
      <c r="F396" s="179">
        <f t="shared" si="97"/>
        <v>0</v>
      </c>
      <c r="G396" s="179">
        <f t="shared" si="97"/>
        <v>0</v>
      </c>
      <c r="H396" s="179">
        <f t="shared" si="97"/>
        <v>40320</v>
      </c>
      <c r="I396" s="179">
        <f t="shared" si="97"/>
        <v>0</v>
      </c>
      <c r="J396" s="179">
        <f t="shared" si="97"/>
        <v>0</v>
      </c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  <c r="AA396" s="179"/>
      <c r="AB396" s="179"/>
      <c r="AC396" s="179"/>
      <c r="AD396" s="179"/>
    </row>
    <row r="397" spans="1:95" s="31" customFormat="1" x14ac:dyDescent="0.2">
      <c r="A397" s="561"/>
      <c r="B397" s="448" t="s">
        <v>8</v>
      </c>
      <c r="C397" s="3">
        <v>10.31</v>
      </c>
      <c r="D397" s="3">
        <v>10.31</v>
      </c>
      <c r="E397" s="3">
        <v>10.31</v>
      </c>
      <c r="F397" s="3">
        <f>F342</f>
        <v>0</v>
      </c>
      <c r="G397" s="3">
        <f>G342</f>
        <v>0</v>
      </c>
      <c r="H397" s="3">
        <v>12.73</v>
      </c>
      <c r="I397" s="3">
        <f>I342</f>
        <v>0</v>
      </c>
      <c r="J397" s="3">
        <f>J342</f>
        <v>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95" s="180" customFormat="1" x14ac:dyDescent="0.2">
      <c r="A398" s="561"/>
      <c r="B398" s="447" t="s">
        <v>2</v>
      </c>
      <c r="C398" s="179">
        <f t="shared" ref="C398:I398" si="98">C397*MAX(C381:C382)</f>
        <v>0</v>
      </c>
      <c r="D398" s="179">
        <f t="shared" si="98"/>
        <v>0</v>
      </c>
      <c r="E398" s="179">
        <f t="shared" si="98"/>
        <v>0</v>
      </c>
      <c r="F398" s="179">
        <f t="shared" si="98"/>
        <v>0</v>
      </c>
      <c r="G398" s="179">
        <f t="shared" si="98"/>
        <v>0</v>
      </c>
      <c r="H398" s="179">
        <f t="shared" si="98"/>
        <v>17390.198400000001</v>
      </c>
      <c r="I398" s="179">
        <f t="shared" si="98"/>
        <v>0</v>
      </c>
      <c r="J398" s="179">
        <f>J397*MAX(J381:J382)</f>
        <v>0</v>
      </c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  <c r="AA398" s="179"/>
      <c r="AB398" s="179"/>
      <c r="AC398" s="179"/>
      <c r="AD398" s="179"/>
    </row>
    <row r="399" spans="1:95" s="1" customFormat="1" x14ac:dyDescent="0.2">
      <c r="A399" s="561"/>
      <c r="B399" s="537" t="s">
        <v>163</v>
      </c>
      <c r="C399" s="525"/>
      <c r="H399" s="1">
        <v>0</v>
      </c>
    </row>
    <row r="400" spans="1:95" s="1" customFormat="1" x14ac:dyDescent="0.2">
      <c r="A400" s="561"/>
      <c r="B400" s="537" t="s">
        <v>164</v>
      </c>
      <c r="C400" s="525"/>
      <c r="H400" s="1">
        <v>0</v>
      </c>
    </row>
    <row r="401" spans="1:95" s="1" customFormat="1" x14ac:dyDescent="0.2">
      <c r="A401" s="561"/>
      <c r="B401" s="537" t="s">
        <v>166</v>
      </c>
      <c r="C401" s="525"/>
      <c r="H401" s="1">
        <v>0</v>
      </c>
      <c r="J401" s="1">
        <v>10.07</v>
      </c>
    </row>
    <row r="402" spans="1:95" s="211" customFormat="1" ht="13.5" thickBot="1" x14ac:dyDescent="0.25">
      <c r="A402" s="561"/>
      <c r="B402" s="538" t="s">
        <v>165</v>
      </c>
      <c r="C402" s="526"/>
      <c r="D402" s="210"/>
      <c r="E402" s="210"/>
      <c r="F402" s="210"/>
      <c r="G402" s="210"/>
      <c r="H402" s="210"/>
      <c r="I402" s="210"/>
      <c r="J402" s="210">
        <f>J399*J400*J401</f>
        <v>0</v>
      </c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</row>
    <row r="403" spans="1:95" s="31" customFormat="1" x14ac:dyDescent="0.2">
      <c r="A403" s="561"/>
      <c r="B403" s="446" t="s">
        <v>29</v>
      </c>
      <c r="C403" s="115">
        <v>0.13789999999999999</v>
      </c>
      <c r="D403" s="115">
        <v>0.13789999999999999</v>
      </c>
      <c r="E403" s="115">
        <v>0.13789999999999999</v>
      </c>
      <c r="F403" s="115" t="e">
        <f>F348</f>
        <v>#REF!</v>
      </c>
      <c r="G403" s="115" t="e">
        <f>G348</f>
        <v>#REF!</v>
      </c>
      <c r="H403" s="66"/>
      <c r="I403" s="66"/>
      <c r="J403" s="66"/>
      <c r="K403" s="115"/>
      <c r="L403" s="115"/>
      <c r="M403" s="115"/>
      <c r="N403" s="115"/>
      <c r="O403" s="115"/>
      <c r="P403" s="115"/>
      <c r="Q403" s="115"/>
      <c r="R403" s="115"/>
      <c r="S403" s="115"/>
      <c r="T403" s="66"/>
      <c r="U403" s="66"/>
      <c r="V403" s="66"/>
      <c r="W403" s="115"/>
      <c r="X403" s="115"/>
      <c r="Y403" s="115"/>
      <c r="Z403" s="115"/>
      <c r="AA403" s="115"/>
      <c r="AB403" s="115"/>
      <c r="AC403" s="115"/>
      <c r="AD403" s="115"/>
    </row>
    <row r="404" spans="1:95" s="34" customFormat="1" x14ac:dyDescent="0.2">
      <c r="A404" s="561"/>
      <c r="B404" s="449" t="s">
        <v>60</v>
      </c>
      <c r="C404" s="14">
        <f>C403*C376</f>
        <v>0</v>
      </c>
      <c r="D404" s="14">
        <f>D403*D376</f>
        <v>0</v>
      </c>
      <c r="E404" s="14">
        <f>E403*E376</f>
        <v>0</v>
      </c>
      <c r="F404" s="14" t="e">
        <f>F403*F376</f>
        <v>#REF!</v>
      </c>
      <c r="G404" s="14" t="e">
        <f>G403*G376</f>
        <v>#REF!</v>
      </c>
      <c r="H404" s="119"/>
      <c r="I404" s="119"/>
      <c r="J404" s="119"/>
      <c r="K404" s="14"/>
      <c r="L404" s="14"/>
      <c r="M404" s="14"/>
      <c r="N404" s="14"/>
      <c r="O404" s="14"/>
      <c r="P404" s="14"/>
      <c r="Q404" s="14"/>
      <c r="R404" s="14"/>
      <c r="S404" s="14"/>
      <c r="T404" s="119"/>
      <c r="U404" s="119"/>
      <c r="V404" s="119"/>
      <c r="W404" s="14"/>
      <c r="X404" s="14"/>
      <c r="Y404" s="14"/>
      <c r="Z404" s="14"/>
      <c r="AA404" s="14"/>
      <c r="AB404" s="14"/>
      <c r="AC404" s="14"/>
      <c r="AD404" s="14"/>
    </row>
    <row r="405" spans="1:95" s="31" customFormat="1" x14ac:dyDescent="0.2">
      <c r="A405" s="561"/>
      <c r="B405" s="448" t="s">
        <v>30</v>
      </c>
      <c r="C405" s="117"/>
      <c r="D405" s="117"/>
      <c r="E405" s="117"/>
      <c r="F405" s="117"/>
      <c r="G405" s="117"/>
      <c r="H405" s="115">
        <v>0.19769999999999999</v>
      </c>
      <c r="I405" s="115"/>
      <c r="J405" s="115">
        <v>0.19769999999999999</v>
      </c>
      <c r="K405" s="117"/>
      <c r="L405" s="117"/>
      <c r="M405" s="117"/>
      <c r="N405" s="117"/>
      <c r="O405" s="117"/>
      <c r="P405" s="117"/>
      <c r="Q405" s="117"/>
      <c r="R405" s="117"/>
      <c r="S405" s="117"/>
      <c r="T405" s="115"/>
      <c r="U405" s="115"/>
      <c r="V405" s="115"/>
      <c r="W405" s="117"/>
      <c r="X405" s="117"/>
      <c r="Y405" s="117"/>
      <c r="Z405" s="117"/>
      <c r="AA405" s="117"/>
      <c r="AB405" s="117"/>
      <c r="AC405" s="117"/>
      <c r="AD405" s="117"/>
    </row>
    <row r="406" spans="1:95" s="35" customFormat="1" x14ac:dyDescent="0.2">
      <c r="A406" s="561"/>
      <c r="B406" s="450" t="s">
        <v>61</v>
      </c>
      <c r="C406" s="118"/>
      <c r="D406" s="118"/>
      <c r="E406" s="118"/>
      <c r="F406" s="118"/>
      <c r="G406" s="118"/>
      <c r="H406" s="33">
        <f>H405*H376</f>
        <v>29432.605292999997</v>
      </c>
      <c r="I406" s="33">
        <f>I405*I376</f>
        <v>0</v>
      </c>
      <c r="J406" s="33">
        <f>J405*J376</f>
        <v>0</v>
      </c>
      <c r="K406" s="118"/>
      <c r="L406" s="118"/>
      <c r="M406" s="118"/>
      <c r="N406" s="118"/>
      <c r="O406" s="118"/>
      <c r="P406" s="118"/>
      <c r="Q406" s="118"/>
      <c r="R406" s="118"/>
      <c r="S406" s="118"/>
      <c r="T406" s="33"/>
      <c r="U406" s="33"/>
      <c r="V406" s="33"/>
      <c r="W406" s="118"/>
      <c r="X406" s="118"/>
      <c r="Y406" s="118"/>
      <c r="Z406" s="118"/>
      <c r="AA406" s="118"/>
      <c r="AB406" s="118"/>
      <c r="AC406" s="118"/>
      <c r="AD406" s="118"/>
    </row>
    <row r="407" spans="1:95" s="31" customFormat="1" x14ac:dyDescent="0.2">
      <c r="A407" s="561"/>
      <c r="B407" s="448" t="s">
        <v>31</v>
      </c>
      <c r="C407" s="115">
        <v>0.32190000000000002</v>
      </c>
      <c r="D407" s="115">
        <v>0.32190000000000002</v>
      </c>
      <c r="E407" s="115">
        <v>0.32190000000000002</v>
      </c>
      <c r="F407" s="115">
        <f>F352</f>
        <v>0</v>
      </c>
      <c r="G407" s="115">
        <f>G352</f>
        <v>0</v>
      </c>
      <c r="H407" s="120"/>
      <c r="I407" s="120"/>
      <c r="J407" s="120"/>
      <c r="K407" s="115"/>
      <c r="L407" s="115"/>
      <c r="M407" s="115"/>
      <c r="N407" s="115"/>
      <c r="O407" s="115"/>
      <c r="P407" s="115"/>
      <c r="Q407" s="115"/>
      <c r="R407" s="115"/>
      <c r="S407" s="115"/>
      <c r="T407" s="120"/>
      <c r="U407" s="120"/>
      <c r="V407" s="120"/>
      <c r="W407" s="115"/>
      <c r="X407" s="115"/>
      <c r="Y407" s="115"/>
      <c r="Z407" s="115"/>
      <c r="AA407" s="115"/>
      <c r="AB407" s="115"/>
      <c r="AC407" s="115"/>
      <c r="AD407" s="115"/>
    </row>
    <row r="408" spans="1:95" s="34" customFormat="1" x14ac:dyDescent="0.2">
      <c r="A408" s="561"/>
      <c r="B408" s="449" t="s">
        <v>62</v>
      </c>
      <c r="C408" s="14">
        <f>C407*C378</f>
        <v>0</v>
      </c>
      <c r="D408" s="14">
        <f>D407*D378</f>
        <v>0</v>
      </c>
      <c r="E408" s="14">
        <f>E407*E378</f>
        <v>0</v>
      </c>
      <c r="F408" s="14">
        <f>F407*F378</f>
        <v>0</v>
      </c>
      <c r="G408" s="14">
        <f>G407*G378</f>
        <v>0</v>
      </c>
      <c r="H408" s="119"/>
      <c r="I408" s="119"/>
      <c r="J408" s="119"/>
      <c r="K408" s="14"/>
      <c r="L408" s="14"/>
      <c r="M408" s="14"/>
      <c r="N408" s="14"/>
      <c r="O408" s="14"/>
      <c r="P408" s="14"/>
      <c r="Q408" s="14"/>
      <c r="R408" s="14"/>
      <c r="S408" s="14"/>
      <c r="T408" s="119"/>
      <c r="U408" s="119"/>
      <c r="V408" s="119"/>
      <c r="W408" s="14"/>
      <c r="X408" s="14"/>
      <c r="Y408" s="14"/>
      <c r="Z408" s="14"/>
      <c r="AA408" s="14"/>
      <c r="AB408" s="14"/>
      <c r="AC408" s="14"/>
      <c r="AD408" s="14"/>
    </row>
    <row r="409" spans="1:95" s="31" customFormat="1" x14ac:dyDescent="0.2">
      <c r="A409" s="561"/>
      <c r="B409" s="448" t="s">
        <v>32</v>
      </c>
      <c r="C409" s="117"/>
      <c r="D409" s="117"/>
      <c r="E409" s="117"/>
      <c r="F409" s="117"/>
      <c r="G409" s="117"/>
      <c r="H409" s="1">
        <v>1.4238</v>
      </c>
      <c r="I409" s="1"/>
      <c r="J409" s="1">
        <v>1.4238</v>
      </c>
      <c r="K409" s="117"/>
      <c r="L409" s="117"/>
      <c r="M409" s="117"/>
      <c r="N409" s="117"/>
      <c r="O409" s="117"/>
      <c r="P409" s="117"/>
      <c r="Q409" s="117"/>
      <c r="R409" s="117"/>
      <c r="S409" s="117"/>
      <c r="T409" s="1"/>
      <c r="U409" s="1"/>
      <c r="V409" s="1"/>
      <c r="W409" s="117"/>
      <c r="X409" s="117"/>
      <c r="Y409" s="117"/>
      <c r="Z409" s="117"/>
      <c r="AA409" s="117"/>
      <c r="AB409" s="117"/>
      <c r="AC409" s="117"/>
      <c r="AD409" s="117"/>
    </row>
    <row r="410" spans="1:95" s="35" customFormat="1" x14ac:dyDescent="0.2">
      <c r="A410" s="561"/>
      <c r="B410" s="450" t="s">
        <v>63</v>
      </c>
      <c r="C410" s="118"/>
      <c r="D410" s="118"/>
      <c r="E410" s="118"/>
      <c r="F410" s="118"/>
      <c r="G410" s="118"/>
      <c r="H410" s="116">
        <f>H409*H378</f>
        <v>84992.872481999992</v>
      </c>
      <c r="I410" s="116">
        <f>I409*I378</f>
        <v>0</v>
      </c>
      <c r="J410" s="116">
        <f>J409*J378</f>
        <v>0</v>
      </c>
      <c r="K410" s="118"/>
      <c r="L410" s="118"/>
      <c r="M410" s="118"/>
      <c r="N410" s="118"/>
      <c r="O410" s="118"/>
      <c r="P410" s="118"/>
      <c r="Q410" s="118"/>
      <c r="R410" s="118"/>
      <c r="S410" s="118"/>
      <c r="T410" s="116"/>
      <c r="U410" s="116"/>
      <c r="V410" s="116"/>
      <c r="W410" s="118"/>
      <c r="X410" s="118"/>
      <c r="Y410" s="118"/>
      <c r="Z410" s="118"/>
      <c r="AA410" s="118"/>
      <c r="AB410" s="118"/>
      <c r="AC410" s="118"/>
      <c r="AD410" s="118"/>
    </row>
    <row r="411" spans="1:95" s="31" customFormat="1" x14ac:dyDescent="0.2">
      <c r="A411" s="561"/>
      <c r="B411" s="448" t="s">
        <v>79</v>
      </c>
      <c r="C411" s="1">
        <v>0.19719999999999999</v>
      </c>
      <c r="D411" s="1">
        <v>0.19719999999999999</v>
      </c>
      <c r="E411" s="1">
        <v>0.19719999999999999</v>
      </c>
      <c r="F411" s="1">
        <f>F356</f>
        <v>0</v>
      </c>
      <c r="G411" s="1">
        <f>G356</f>
        <v>0</v>
      </c>
      <c r="H411" s="120"/>
      <c r="I411" s="120"/>
      <c r="J411" s="120"/>
      <c r="K411" s="1"/>
      <c r="L411" s="1"/>
      <c r="M411" s="1"/>
      <c r="N411" s="1"/>
      <c r="O411" s="1"/>
      <c r="P411" s="1"/>
      <c r="Q411" s="1"/>
      <c r="R411" s="1"/>
      <c r="S411" s="1"/>
      <c r="T411" s="120"/>
      <c r="U411" s="120"/>
      <c r="V411" s="120"/>
      <c r="W411" s="1"/>
      <c r="X411" s="1"/>
      <c r="Y411" s="1"/>
      <c r="Z411" s="1"/>
      <c r="AA411" s="1"/>
      <c r="AB411" s="1"/>
      <c r="AC411" s="1"/>
      <c r="AD411" s="1"/>
    </row>
    <row r="412" spans="1:95" s="34" customFormat="1" x14ac:dyDescent="0.2">
      <c r="A412" s="561"/>
      <c r="B412" s="449" t="s">
        <v>64</v>
      </c>
      <c r="C412" s="14">
        <f>C411*C377</f>
        <v>0</v>
      </c>
      <c r="D412" s="14">
        <f>D411*D377</f>
        <v>0</v>
      </c>
      <c r="E412" s="14">
        <f>E411*E377</f>
        <v>0</v>
      </c>
      <c r="F412" s="14">
        <f>F411*F377</f>
        <v>0</v>
      </c>
      <c r="G412" s="14">
        <f>G411*G377</f>
        <v>0</v>
      </c>
      <c r="H412" s="121"/>
      <c r="I412" s="121"/>
      <c r="J412" s="121"/>
      <c r="K412" s="14"/>
      <c r="L412" s="14"/>
      <c r="M412" s="14"/>
      <c r="N412" s="14"/>
      <c r="O412" s="14"/>
      <c r="P412" s="14"/>
      <c r="Q412" s="14"/>
      <c r="R412" s="14"/>
      <c r="S412" s="14"/>
      <c r="T412" s="121"/>
      <c r="U412" s="121"/>
      <c r="V412" s="121"/>
      <c r="W412" s="14"/>
      <c r="X412" s="14"/>
      <c r="Y412" s="14"/>
      <c r="Z412" s="14"/>
      <c r="AA412" s="14"/>
      <c r="AB412" s="14"/>
      <c r="AC412" s="14"/>
      <c r="AD412" s="14"/>
    </row>
    <row r="413" spans="1:95" s="31" customFormat="1" x14ac:dyDescent="0.2">
      <c r="A413" s="561"/>
      <c r="B413" s="451" t="s">
        <v>33</v>
      </c>
      <c r="C413" s="117"/>
      <c r="D413" s="117"/>
      <c r="E413" s="117"/>
      <c r="F413" s="117"/>
      <c r="G413" s="117"/>
      <c r="H413" s="1">
        <v>0.37009999999999998</v>
      </c>
      <c r="I413" s="1"/>
      <c r="J413" s="1">
        <v>0.37009999999999998</v>
      </c>
      <c r="K413" s="117"/>
      <c r="L413" s="117"/>
      <c r="M413" s="117"/>
      <c r="N413" s="117"/>
      <c r="O413" s="117"/>
      <c r="P413" s="117"/>
      <c r="Q413" s="117"/>
      <c r="R413" s="117"/>
      <c r="S413" s="117"/>
      <c r="T413" s="1"/>
      <c r="U413" s="1"/>
      <c r="V413" s="1"/>
      <c r="W413" s="117"/>
      <c r="X413" s="117"/>
      <c r="Y413" s="117"/>
      <c r="Z413" s="117"/>
      <c r="AA413" s="117"/>
      <c r="AB413" s="117"/>
      <c r="AC413" s="117"/>
      <c r="AD413" s="117"/>
    </row>
    <row r="414" spans="1:95" s="55" customFormat="1" ht="13.5" thickBot="1" x14ac:dyDescent="0.25">
      <c r="A414" s="561"/>
      <c r="B414" s="452" t="s">
        <v>65</v>
      </c>
      <c r="C414" s="125"/>
      <c r="D414" s="125"/>
      <c r="E414" s="125"/>
      <c r="F414" s="125"/>
      <c r="G414" s="125"/>
      <c r="H414" s="250">
        <f>H413*H377</f>
        <v>53704.855704000001</v>
      </c>
      <c r="I414" s="250">
        <f>I413*I377</f>
        <v>0</v>
      </c>
      <c r="J414" s="250">
        <f>J413*J377</f>
        <v>0</v>
      </c>
      <c r="K414" s="125"/>
      <c r="L414" s="125"/>
      <c r="M414" s="125"/>
      <c r="N414" s="125"/>
      <c r="O414" s="125"/>
      <c r="P414" s="125"/>
      <c r="Q414" s="125"/>
      <c r="R414" s="125"/>
      <c r="S414" s="125"/>
      <c r="T414" s="250"/>
      <c r="U414" s="250"/>
      <c r="V414" s="250"/>
      <c r="W414" s="125"/>
      <c r="X414" s="125"/>
      <c r="Y414" s="125"/>
      <c r="Z414" s="125"/>
      <c r="AA414" s="125"/>
      <c r="AB414" s="125"/>
      <c r="AC414" s="125"/>
      <c r="AD414" s="12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  <c r="CB414" s="35"/>
      <c r="CC414" s="35"/>
      <c r="CD414" s="35"/>
      <c r="CE414" s="35"/>
      <c r="CF414" s="35"/>
      <c r="CG414" s="35"/>
      <c r="CH414" s="35"/>
      <c r="CI414" s="35"/>
      <c r="CJ414" s="35"/>
      <c r="CK414" s="35"/>
      <c r="CL414" s="35"/>
      <c r="CM414" s="35"/>
      <c r="CN414" s="35"/>
      <c r="CO414" s="35"/>
      <c r="CP414" s="35"/>
      <c r="CQ414" s="35"/>
    </row>
    <row r="415" spans="1:95" s="126" customFormat="1" x14ac:dyDescent="0.2">
      <c r="A415" s="561"/>
      <c r="B415" s="453" t="s">
        <v>104</v>
      </c>
      <c r="C415" s="251"/>
      <c r="D415" s="251"/>
      <c r="E415" s="251"/>
      <c r="F415" s="251"/>
      <c r="G415" s="251"/>
      <c r="H415" s="86">
        <v>141754</v>
      </c>
      <c r="I415" s="86"/>
      <c r="J415" s="86"/>
      <c r="K415" s="251"/>
      <c r="L415" s="251"/>
      <c r="M415" s="251"/>
      <c r="N415" s="251"/>
      <c r="O415" s="251"/>
      <c r="P415" s="251"/>
      <c r="Q415" s="251"/>
      <c r="R415" s="251"/>
      <c r="S415" s="251"/>
      <c r="T415" s="86"/>
      <c r="U415" s="86"/>
      <c r="V415" s="86"/>
      <c r="W415" s="251"/>
      <c r="X415" s="251"/>
      <c r="Y415" s="251"/>
      <c r="Z415" s="251"/>
      <c r="AA415" s="251"/>
      <c r="AB415" s="251"/>
      <c r="AC415" s="251"/>
      <c r="AD415" s="251"/>
    </row>
    <row r="416" spans="1:95" s="1" customFormat="1" x14ac:dyDescent="0.2">
      <c r="A416" s="561"/>
      <c r="B416" s="454" t="s">
        <v>105</v>
      </c>
      <c r="C416" s="31"/>
      <c r="D416" s="31"/>
      <c r="E416" s="31"/>
      <c r="F416" s="31"/>
      <c r="G416" s="31"/>
      <c r="H416" s="427">
        <v>5.8900000000000001E-2</v>
      </c>
      <c r="I416" s="427"/>
      <c r="J416" s="427">
        <v>5.8900000000000001E-2</v>
      </c>
      <c r="K416" s="31"/>
      <c r="L416" s="31"/>
      <c r="M416" s="31"/>
      <c r="N416" s="31"/>
      <c r="O416" s="31"/>
      <c r="P416" s="31"/>
      <c r="Q416" s="31"/>
      <c r="R416" s="31"/>
      <c r="S416" s="31"/>
      <c r="T416" s="427"/>
      <c r="U416" s="427"/>
      <c r="V416" s="427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/>
      <c r="CP416" s="31"/>
      <c r="CQ416" s="31"/>
    </row>
    <row r="417" spans="1:95" s="55" customFormat="1" ht="13.5" thickBot="1" x14ac:dyDescent="0.25">
      <c r="A417" s="561"/>
      <c r="B417" s="455" t="s">
        <v>106</v>
      </c>
      <c r="C417" s="125"/>
      <c r="D417" s="125"/>
      <c r="E417" s="125"/>
      <c r="F417" s="125"/>
      <c r="G417" s="125"/>
      <c r="H417" s="54">
        <f>H416*H415</f>
        <v>8349.3106000000007</v>
      </c>
      <c r="I417" s="54">
        <f>I415*I416</f>
        <v>0</v>
      </c>
      <c r="J417" s="54">
        <f>J415*J416</f>
        <v>0</v>
      </c>
      <c r="K417" s="125"/>
      <c r="L417" s="125"/>
      <c r="M417" s="125"/>
      <c r="N417" s="125"/>
      <c r="O417" s="125"/>
      <c r="P417" s="125"/>
      <c r="Q417" s="125"/>
      <c r="R417" s="125"/>
      <c r="S417" s="125"/>
      <c r="T417" s="54"/>
      <c r="U417" s="54"/>
      <c r="V417" s="54"/>
      <c r="W417" s="125"/>
      <c r="X417" s="125"/>
      <c r="Y417" s="125"/>
      <c r="Z417" s="125"/>
      <c r="AA417" s="125"/>
      <c r="AB417" s="125"/>
      <c r="AC417" s="125"/>
      <c r="AD417" s="12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  <c r="CB417" s="35"/>
      <c r="CC417" s="35"/>
      <c r="CD417" s="35"/>
      <c r="CE417" s="35"/>
      <c r="CF417" s="35"/>
      <c r="CG417" s="35"/>
      <c r="CH417" s="35"/>
      <c r="CI417" s="35"/>
      <c r="CJ417" s="35"/>
      <c r="CK417" s="35"/>
      <c r="CL417" s="35"/>
      <c r="CM417" s="35"/>
      <c r="CN417" s="35"/>
      <c r="CO417" s="35"/>
      <c r="CP417" s="35"/>
      <c r="CQ417" s="35"/>
    </row>
    <row r="418" spans="1:95" s="31" customFormat="1" ht="12" customHeight="1" x14ac:dyDescent="0.2">
      <c r="A418" s="561"/>
      <c r="B418" s="448" t="s">
        <v>9</v>
      </c>
      <c r="C418" s="1">
        <v>2.5000000000000001E-2</v>
      </c>
      <c r="D418" s="1">
        <v>2.5000000000000001E-2</v>
      </c>
      <c r="E418" s="1">
        <v>2.5000000000000001E-2</v>
      </c>
      <c r="F418" s="1">
        <f>F363</f>
        <v>0</v>
      </c>
      <c r="G418" s="1">
        <f>G363</f>
        <v>0</v>
      </c>
      <c r="H418" s="1">
        <v>3.09E-2</v>
      </c>
      <c r="I418" s="1">
        <f>I363</f>
        <v>0</v>
      </c>
      <c r="J418" s="1">
        <f>J363</f>
        <v>0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95" s="43" customFormat="1" x14ac:dyDescent="0.2">
      <c r="A419" s="561"/>
      <c r="B419" s="456" t="s">
        <v>11</v>
      </c>
      <c r="C419" s="4">
        <f t="shared" ref="C419:J419" si="99">C418*C379</f>
        <v>0</v>
      </c>
      <c r="D419" s="4">
        <f t="shared" si="99"/>
        <v>0</v>
      </c>
      <c r="E419" s="4">
        <f t="shared" si="99"/>
        <v>0</v>
      </c>
      <c r="F419" s="4">
        <f t="shared" si="99"/>
        <v>0</v>
      </c>
      <c r="G419" s="4">
        <f t="shared" si="99"/>
        <v>0</v>
      </c>
      <c r="H419" s="4">
        <f t="shared" si="99"/>
        <v>10928.666268000001</v>
      </c>
      <c r="I419" s="4">
        <f t="shared" si="99"/>
        <v>0</v>
      </c>
      <c r="J419" s="4">
        <f t="shared" si="99"/>
        <v>0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95" s="31" customFormat="1" x14ac:dyDescent="0.2">
      <c r="A420" s="561"/>
      <c r="B420" s="448" t="s">
        <v>26</v>
      </c>
      <c r="C420" s="49">
        <v>1.9699999999999999E-2</v>
      </c>
      <c r="D420" s="49">
        <v>1.9699999999999999E-2</v>
      </c>
      <c r="E420" s="49">
        <v>1.9699999999999999E-2</v>
      </c>
      <c r="F420" s="49">
        <f>F365</f>
        <v>0</v>
      </c>
      <c r="G420" s="49">
        <f>G365</f>
        <v>0</v>
      </c>
      <c r="H420" s="49">
        <v>0.02</v>
      </c>
      <c r="I420" s="49">
        <f>I365</f>
        <v>0</v>
      </c>
      <c r="J420" s="49">
        <f>J365</f>
        <v>0</v>
      </c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</row>
    <row r="421" spans="1:95" s="191" customFormat="1" x14ac:dyDescent="0.2">
      <c r="A421" s="561"/>
      <c r="B421" s="456" t="s">
        <v>27</v>
      </c>
      <c r="C421" s="129">
        <f t="shared" ref="C421:J421" si="100">C420*C379</f>
        <v>0</v>
      </c>
      <c r="D421" s="129">
        <f t="shared" si="100"/>
        <v>0</v>
      </c>
      <c r="E421" s="129">
        <f t="shared" si="100"/>
        <v>0</v>
      </c>
      <c r="F421" s="129">
        <f t="shared" si="100"/>
        <v>0</v>
      </c>
      <c r="G421" s="129">
        <f t="shared" si="100"/>
        <v>0</v>
      </c>
      <c r="H421" s="129">
        <f t="shared" si="100"/>
        <v>7073.5704000000005</v>
      </c>
      <c r="I421" s="129">
        <f t="shared" si="100"/>
        <v>0</v>
      </c>
      <c r="J421" s="129">
        <f t="shared" si="100"/>
        <v>0</v>
      </c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  <c r="AA421" s="129"/>
      <c r="AB421" s="129"/>
      <c r="AC421" s="129"/>
      <c r="AD421" s="129"/>
    </row>
    <row r="422" spans="1:95" s="43" customFormat="1" x14ac:dyDescent="0.2">
      <c r="A422" s="561"/>
      <c r="B422" s="456" t="s">
        <v>4</v>
      </c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</row>
    <row r="423" spans="1:95" s="46" customFormat="1" ht="13.5" thickBot="1" x14ac:dyDescent="0.25">
      <c r="A423" s="561"/>
      <c r="B423" s="457" t="s">
        <v>34</v>
      </c>
      <c r="C423" s="94"/>
      <c r="D423" s="94"/>
      <c r="E423" s="94"/>
      <c r="F423" s="199"/>
      <c r="G423" s="94"/>
      <c r="H423" s="94"/>
      <c r="I423" s="94"/>
      <c r="J423" s="94"/>
      <c r="K423" s="199"/>
      <c r="L423" s="199"/>
      <c r="M423" s="199"/>
      <c r="N423" s="199"/>
      <c r="O423" s="199"/>
      <c r="P423" s="199"/>
      <c r="Q423" s="199"/>
      <c r="R423" s="199"/>
      <c r="S423" s="199"/>
      <c r="T423" s="94"/>
      <c r="U423" s="94"/>
      <c r="V423" s="94"/>
      <c r="W423" s="199"/>
      <c r="X423" s="199"/>
      <c r="Y423" s="199"/>
      <c r="Z423" s="199"/>
      <c r="AA423" s="199"/>
      <c r="AB423" s="199"/>
      <c r="AC423" s="199"/>
      <c r="AD423" s="199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</row>
    <row r="424" spans="1:95" s="48" customFormat="1" ht="13.5" thickBot="1" x14ac:dyDescent="0.25">
      <c r="A424" s="561"/>
      <c r="B424" s="458" t="s">
        <v>51</v>
      </c>
      <c r="C424" s="74"/>
      <c r="D424" s="74"/>
      <c r="E424" s="74"/>
      <c r="F424" s="74"/>
      <c r="G424" s="74"/>
      <c r="H424" s="74">
        <v>323023.32</v>
      </c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</row>
    <row r="425" spans="1:95" s="38" customFormat="1" ht="13.5" thickBot="1" x14ac:dyDescent="0.25">
      <c r="A425" s="561"/>
      <c r="B425" s="459" t="s">
        <v>59</v>
      </c>
      <c r="C425" s="37" t="e">
        <f t="shared" ref="C425:J425" si="101">C424/C379*100</f>
        <v>#DIV/0!</v>
      </c>
      <c r="D425" s="37" t="e">
        <f t="shared" si="101"/>
        <v>#DIV/0!</v>
      </c>
      <c r="E425" s="37" t="e">
        <f t="shared" si="101"/>
        <v>#DIV/0!</v>
      </c>
      <c r="F425" s="37" t="e">
        <f t="shared" si="101"/>
        <v>#DIV/0!</v>
      </c>
      <c r="G425" s="37" t="e">
        <f t="shared" si="101"/>
        <v>#DIV/0!</v>
      </c>
      <c r="H425" s="37">
        <f t="shared" si="101"/>
        <v>91.332467688453349</v>
      </c>
      <c r="I425" s="37" t="e">
        <f t="shared" si="101"/>
        <v>#DIV/0!</v>
      </c>
      <c r="J425" s="91" t="e">
        <f t="shared" si="101"/>
        <v>#DIV/0!</v>
      </c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91"/>
      <c r="W425" s="37"/>
      <c r="X425" s="37"/>
      <c r="Y425" s="37"/>
      <c r="Z425" s="37"/>
      <c r="AA425" s="37"/>
      <c r="AB425" s="37"/>
      <c r="AC425" s="37"/>
      <c r="AD425" s="37"/>
      <c r="AE425" s="399"/>
      <c r="AF425" s="399"/>
      <c r="AG425" s="399"/>
      <c r="AH425" s="399"/>
      <c r="AI425" s="399"/>
      <c r="AJ425" s="399"/>
      <c r="AK425" s="399"/>
      <c r="AL425" s="399"/>
      <c r="AM425" s="399"/>
      <c r="AN425" s="399"/>
      <c r="AO425" s="399"/>
      <c r="AP425" s="399"/>
      <c r="AQ425" s="399"/>
      <c r="AR425" s="399"/>
      <c r="AS425" s="399"/>
      <c r="AT425" s="399"/>
      <c r="AU425" s="399"/>
      <c r="AV425" s="399"/>
      <c r="AW425" s="399"/>
      <c r="AX425" s="399"/>
      <c r="AY425" s="399"/>
      <c r="AZ425" s="399"/>
      <c r="BA425" s="399"/>
      <c r="BB425" s="399"/>
      <c r="BC425" s="399"/>
      <c r="BD425" s="399"/>
      <c r="BE425" s="399"/>
      <c r="BF425" s="399"/>
      <c r="BG425" s="399"/>
      <c r="BH425" s="399"/>
      <c r="BI425" s="399"/>
      <c r="BJ425" s="399"/>
      <c r="BK425" s="399"/>
      <c r="BL425" s="399"/>
      <c r="BM425" s="399"/>
      <c r="BN425" s="399"/>
      <c r="BO425" s="399"/>
      <c r="BP425" s="399"/>
      <c r="BQ425" s="399"/>
      <c r="BR425" s="399"/>
      <c r="BS425" s="399"/>
      <c r="BT425" s="399"/>
      <c r="BU425" s="399"/>
      <c r="BV425" s="399"/>
      <c r="BW425" s="399"/>
      <c r="BX425" s="399"/>
      <c r="BY425" s="399"/>
      <c r="BZ425" s="399"/>
      <c r="CA425" s="399"/>
      <c r="CB425" s="399"/>
      <c r="CC425" s="399"/>
      <c r="CD425" s="399"/>
      <c r="CE425" s="399"/>
      <c r="CF425" s="399"/>
      <c r="CG425" s="399"/>
      <c r="CH425" s="399"/>
      <c r="CI425" s="399"/>
      <c r="CJ425" s="399"/>
      <c r="CK425" s="399"/>
      <c r="CL425" s="399"/>
      <c r="CM425" s="399"/>
      <c r="CN425" s="399"/>
      <c r="CO425" s="399"/>
      <c r="CP425" s="399"/>
      <c r="CQ425" s="399"/>
    </row>
    <row r="426" spans="1:95" s="423" customFormat="1" ht="13.5" thickBot="1" x14ac:dyDescent="0.25">
      <c r="A426" s="561"/>
      <c r="B426" s="421" t="s">
        <v>71</v>
      </c>
      <c r="C426" s="422">
        <f t="shared" ref="C426:J426" si="102">SUM(C392,C394,C398,C396,C404,C406,C408,C410,C412,C414,C417,C419,C421,C422,C423)-C424</f>
        <v>0</v>
      </c>
      <c r="D426" s="422">
        <f t="shared" si="102"/>
        <v>0</v>
      </c>
      <c r="E426" s="422">
        <f t="shared" si="102"/>
        <v>0</v>
      </c>
      <c r="F426" s="422" t="e">
        <f t="shared" si="102"/>
        <v>#REF!</v>
      </c>
      <c r="G426" s="422" t="e">
        <f t="shared" si="102"/>
        <v>#REF!</v>
      </c>
      <c r="H426" s="422">
        <f t="shared" si="102"/>
        <v>-49161.340853000002</v>
      </c>
      <c r="I426" s="422">
        <f t="shared" si="102"/>
        <v>0</v>
      </c>
      <c r="J426" s="422">
        <f t="shared" si="102"/>
        <v>0</v>
      </c>
      <c r="K426" s="422"/>
      <c r="L426" s="422"/>
      <c r="M426" s="422"/>
      <c r="N426" s="422"/>
      <c r="O426" s="422"/>
      <c r="P426" s="422"/>
      <c r="Q426" s="422"/>
      <c r="R426" s="422"/>
      <c r="S426" s="422"/>
      <c r="T426" s="422"/>
      <c r="U426" s="422"/>
      <c r="V426" s="422"/>
      <c r="W426" s="422"/>
      <c r="X426" s="422"/>
      <c r="Y426" s="422"/>
      <c r="Z426" s="422"/>
      <c r="AA426" s="422"/>
      <c r="AB426" s="422"/>
      <c r="AC426" s="422"/>
      <c r="AD426" s="422"/>
      <c r="AE426" s="103"/>
      <c r="AF426" s="103"/>
      <c r="AG426" s="103"/>
      <c r="AH426" s="103"/>
      <c r="AI426" s="103"/>
      <c r="AJ426" s="103"/>
      <c r="AK426" s="103"/>
      <c r="AL426" s="103"/>
      <c r="AM426" s="103"/>
      <c r="AN426" s="103"/>
      <c r="AO426" s="103"/>
      <c r="AP426" s="103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  <c r="BP426" s="103"/>
      <c r="BQ426" s="103"/>
      <c r="BR426" s="103"/>
      <c r="BS426" s="103"/>
      <c r="BT426" s="103"/>
      <c r="BU426" s="103"/>
      <c r="BV426" s="103"/>
      <c r="BW426" s="103"/>
      <c r="BX426" s="103"/>
      <c r="BY426" s="103"/>
      <c r="BZ426" s="103"/>
      <c r="CA426" s="103"/>
      <c r="CB426" s="103"/>
      <c r="CC426" s="103"/>
      <c r="CD426" s="103"/>
      <c r="CE426" s="103"/>
      <c r="CF426" s="103"/>
      <c r="CG426" s="103"/>
      <c r="CH426" s="103"/>
      <c r="CI426" s="103"/>
      <c r="CJ426" s="103"/>
      <c r="CK426" s="103"/>
      <c r="CL426" s="103"/>
      <c r="CM426" s="103"/>
      <c r="CN426" s="103"/>
      <c r="CO426" s="103"/>
      <c r="CP426" s="103"/>
      <c r="CQ426" s="103"/>
    </row>
    <row r="427" spans="1:95" s="426" customFormat="1" ht="13.5" thickBot="1" x14ac:dyDescent="0.25">
      <c r="A427" s="562"/>
      <c r="B427" s="424" t="s">
        <v>72</v>
      </c>
      <c r="C427" s="425" t="e">
        <f t="shared" ref="C427" si="103">C426/C424</f>
        <v>#DIV/0!</v>
      </c>
      <c r="D427" s="425" t="e">
        <f t="shared" ref="D427" si="104">D426/D424</f>
        <v>#DIV/0!</v>
      </c>
      <c r="E427" s="425" t="e">
        <f t="shared" ref="E427" si="105">E426/E424</f>
        <v>#DIV/0!</v>
      </c>
      <c r="F427" s="425" t="e">
        <f t="shared" ref="F427" si="106">F426/F424</f>
        <v>#REF!</v>
      </c>
      <c r="G427" s="425" t="e">
        <f t="shared" ref="G427" si="107">G426/G424</f>
        <v>#REF!</v>
      </c>
      <c r="H427" s="425">
        <f t="shared" ref="H427" si="108">H426/H424</f>
        <v>-0.1521913057329731</v>
      </c>
      <c r="I427" s="425" t="e">
        <f t="shared" ref="I427" si="109">I426/I424</f>
        <v>#DIV/0!</v>
      </c>
      <c r="J427" s="425" t="e">
        <f>J426/J424</f>
        <v>#DIV/0!</v>
      </c>
      <c r="K427" s="425"/>
      <c r="L427" s="425"/>
      <c r="M427" s="425"/>
      <c r="N427" s="425"/>
      <c r="O427" s="425"/>
      <c r="P427" s="425"/>
      <c r="Q427" s="425"/>
      <c r="R427" s="425"/>
      <c r="S427" s="425"/>
      <c r="T427" s="425"/>
      <c r="U427" s="425"/>
      <c r="V427" s="425"/>
      <c r="W427" s="425"/>
      <c r="X427" s="425"/>
      <c r="Y427" s="425"/>
      <c r="Z427" s="425"/>
      <c r="AA427" s="425"/>
      <c r="AB427" s="425"/>
      <c r="AC427" s="425"/>
      <c r="AD427" s="425"/>
      <c r="AE427" s="400"/>
      <c r="AF427" s="400"/>
      <c r="AG427" s="400"/>
      <c r="AH427" s="400"/>
      <c r="AI427" s="400"/>
      <c r="AJ427" s="400"/>
      <c r="AK427" s="400"/>
      <c r="AL427" s="400"/>
      <c r="AM427" s="400"/>
      <c r="AN427" s="400"/>
      <c r="AO427" s="400"/>
      <c r="AP427" s="400"/>
      <c r="AQ427" s="400"/>
      <c r="AR427" s="400"/>
      <c r="AS427" s="400"/>
      <c r="AT427" s="400"/>
      <c r="AU427" s="400"/>
      <c r="AV427" s="400"/>
      <c r="AW427" s="400"/>
      <c r="AX427" s="400"/>
      <c r="AY427" s="400"/>
      <c r="AZ427" s="400"/>
      <c r="BA427" s="400"/>
      <c r="BB427" s="400"/>
      <c r="BC427" s="400"/>
      <c r="BD427" s="400"/>
      <c r="BE427" s="400"/>
      <c r="BF427" s="400"/>
      <c r="BG427" s="400"/>
      <c r="BH427" s="400"/>
      <c r="BI427" s="400"/>
      <c r="BJ427" s="400"/>
      <c r="BK427" s="400"/>
      <c r="BL427" s="400"/>
      <c r="BM427" s="400"/>
      <c r="BN427" s="400"/>
      <c r="BO427" s="400"/>
      <c r="BP427" s="400"/>
      <c r="BQ427" s="400"/>
      <c r="BR427" s="400"/>
      <c r="BS427" s="400"/>
      <c r="BT427" s="400"/>
      <c r="BU427" s="400"/>
      <c r="BV427" s="400"/>
      <c r="BW427" s="400"/>
      <c r="BX427" s="400"/>
      <c r="BY427" s="400"/>
      <c r="BZ427" s="400"/>
      <c r="CA427" s="400"/>
      <c r="CB427" s="400"/>
      <c r="CC427" s="400"/>
      <c r="CD427" s="400"/>
      <c r="CE427" s="400"/>
      <c r="CF427" s="400"/>
      <c r="CG427" s="400"/>
      <c r="CH427" s="400"/>
      <c r="CI427" s="400"/>
      <c r="CJ427" s="400"/>
      <c r="CK427" s="400"/>
      <c r="CL427" s="400"/>
      <c r="CM427" s="400"/>
      <c r="CN427" s="400"/>
      <c r="CO427" s="400"/>
      <c r="CP427" s="400"/>
      <c r="CQ427" s="400"/>
    </row>
    <row r="428" spans="1:95" s="65" customFormat="1" x14ac:dyDescent="0.2">
      <c r="B428" s="491"/>
    </row>
    <row r="429" spans="1:95" s="64" customFormat="1" ht="13.5" thickBot="1" x14ac:dyDescent="0.25">
      <c r="B429" s="490" t="s">
        <v>174</v>
      </c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</row>
    <row r="430" spans="1:95" s="68" customFormat="1" ht="13.5" customHeight="1" x14ac:dyDescent="0.2">
      <c r="A430" s="539" t="s">
        <v>148</v>
      </c>
      <c r="B430" s="460" t="s">
        <v>56</v>
      </c>
      <c r="H430" s="68">
        <v>18000</v>
      </c>
      <c r="AE430" s="127"/>
      <c r="AF430" s="127"/>
      <c r="AG430" s="127"/>
      <c r="AH430" s="127"/>
      <c r="AI430" s="127"/>
      <c r="AJ430" s="127"/>
      <c r="AK430" s="127"/>
      <c r="AL430" s="127"/>
      <c r="AM430" s="127"/>
      <c r="AN430" s="127"/>
      <c r="AO430" s="127"/>
      <c r="AP430" s="127"/>
      <c r="AQ430" s="127"/>
      <c r="AR430" s="127"/>
      <c r="AS430" s="127"/>
      <c r="AT430" s="127"/>
      <c r="AU430" s="127"/>
      <c r="AV430" s="127"/>
      <c r="AW430" s="127"/>
      <c r="AX430" s="127"/>
      <c r="AY430" s="127"/>
      <c r="AZ430" s="127"/>
      <c r="BA430" s="127"/>
      <c r="BB430" s="127"/>
      <c r="BC430" s="127"/>
      <c r="BD430" s="127"/>
      <c r="BE430" s="127"/>
      <c r="BF430" s="127"/>
      <c r="BG430" s="127"/>
      <c r="BH430" s="127"/>
      <c r="BI430" s="127"/>
      <c r="BJ430" s="127"/>
      <c r="BK430" s="127"/>
      <c r="BL430" s="127"/>
      <c r="BM430" s="127"/>
      <c r="BN430" s="127"/>
      <c r="BO430" s="127"/>
      <c r="BP430" s="127"/>
      <c r="BQ430" s="127"/>
      <c r="BR430" s="127"/>
      <c r="BS430" s="127"/>
      <c r="BT430" s="127"/>
      <c r="BU430" s="127"/>
      <c r="BV430" s="127"/>
      <c r="BW430" s="127"/>
      <c r="BX430" s="127"/>
      <c r="BY430" s="127"/>
      <c r="BZ430" s="127"/>
      <c r="CA430" s="127"/>
      <c r="CB430" s="127"/>
      <c r="CC430" s="127"/>
      <c r="CD430" s="127"/>
      <c r="CE430" s="127"/>
      <c r="CF430" s="127"/>
      <c r="CG430" s="127"/>
      <c r="CH430" s="127"/>
      <c r="CI430" s="127"/>
      <c r="CJ430" s="127"/>
      <c r="CK430" s="127"/>
      <c r="CL430" s="127"/>
      <c r="CM430" s="127"/>
      <c r="CN430" s="127"/>
      <c r="CO430" s="127"/>
      <c r="CP430" s="127"/>
      <c r="CQ430" s="127"/>
    </row>
    <row r="431" spans="1:95" s="76" customFormat="1" x14ac:dyDescent="0.2">
      <c r="A431" s="540"/>
      <c r="B431" s="428" t="s">
        <v>55</v>
      </c>
      <c r="C431" s="128"/>
      <c r="D431" s="128"/>
      <c r="E431" s="128"/>
      <c r="F431" s="128"/>
      <c r="G431" s="128"/>
      <c r="H431" s="128">
        <v>18000</v>
      </c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  <c r="AA431" s="128"/>
      <c r="AB431" s="128"/>
      <c r="AC431" s="128"/>
      <c r="AD431" s="128"/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7" customFormat="1" ht="12.75" customHeight="1" x14ac:dyDescent="0.2">
      <c r="A432" s="540"/>
      <c r="B432" s="429" t="s">
        <v>14</v>
      </c>
      <c r="C432" s="80"/>
      <c r="D432" s="80"/>
      <c r="E432" s="80"/>
      <c r="F432" s="80"/>
      <c r="G432" s="80"/>
      <c r="H432" s="80">
        <v>2050830.36</v>
      </c>
      <c r="I432" s="240"/>
      <c r="J432" s="24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240"/>
      <c r="V432" s="240"/>
      <c r="W432" s="80"/>
      <c r="X432" s="80"/>
      <c r="Y432" s="80"/>
      <c r="Z432" s="80"/>
      <c r="AA432" s="80"/>
      <c r="AB432" s="80"/>
      <c r="AC432" s="80"/>
      <c r="AD432" s="80"/>
      <c r="AE432" s="126"/>
      <c r="AF432" s="126"/>
      <c r="AG432" s="126"/>
      <c r="AH432" s="126"/>
      <c r="AI432" s="126"/>
      <c r="AJ432" s="126"/>
      <c r="AK432" s="126"/>
      <c r="AL432" s="126"/>
      <c r="AM432" s="126"/>
      <c r="AN432" s="126"/>
      <c r="AO432" s="126"/>
      <c r="AP432" s="126"/>
      <c r="AQ432" s="126"/>
      <c r="AR432" s="126"/>
      <c r="AS432" s="126"/>
      <c r="AT432" s="126"/>
      <c r="AU432" s="126"/>
      <c r="AV432" s="126"/>
      <c r="AW432" s="126"/>
      <c r="AX432" s="126"/>
      <c r="AY432" s="126"/>
      <c r="AZ432" s="126"/>
      <c r="BA432" s="126"/>
      <c r="BB432" s="126"/>
      <c r="BC432" s="126"/>
      <c r="BD432" s="126"/>
      <c r="BE432" s="126"/>
      <c r="BF432" s="126"/>
      <c r="BG432" s="126"/>
      <c r="BH432" s="126"/>
      <c r="BI432" s="126"/>
      <c r="BJ432" s="126"/>
      <c r="BK432" s="126"/>
      <c r="BL432" s="126"/>
      <c r="BM432" s="126"/>
      <c r="BN432" s="126"/>
      <c r="BO432" s="126"/>
      <c r="BP432" s="126"/>
      <c r="BQ432" s="126"/>
      <c r="BR432" s="126"/>
      <c r="BS432" s="126"/>
      <c r="BT432" s="126"/>
      <c r="BU432" s="126"/>
      <c r="BV432" s="126"/>
      <c r="BW432" s="126"/>
      <c r="BX432" s="126"/>
      <c r="BY432" s="126"/>
      <c r="BZ432" s="126"/>
      <c r="CA432" s="126"/>
      <c r="CB432" s="126"/>
      <c r="CC432" s="126"/>
      <c r="CD432" s="126"/>
      <c r="CE432" s="126"/>
      <c r="CF432" s="126"/>
      <c r="CG432" s="126"/>
      <c r="CH432" s="126"/>
      <c r="CI432" s="126"/>
      <c r="CJ432" s="126"/>
      <c r="CK432" s="126"/>
      <c r="CL432" s="126"/>
      <c r="CM432" s="126"/>
      <c r="CN432" s="126"/>
      <c r="CO432" s="126"/>
      <c r="CP432" s="126"/>
      <c r="CQ432" s="126"/>
    </row>
    <row r="433" spans="1:95" s="126" customFormat="1" x14ac:dyDescent="0.2">
      <c r="A433" s="540"/>
      <c r="B433" s="430" t="s">
        <v>15</v>
      </c>
      <c r="C433" s="240"/>
      <c r="D433" s="240"/>
      <c r="E433" s="240"/>
      <c r="F433" s="240"/>
      <c r="G433" s="240"/>
      <c r="H433" s="240">
        <v>1500779.88</v>
      </c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  <c r="AA433" s="240"/>
      <c r="AB433" s="240"/>
      <c r="AC433" s="240"/>
      <c r="AD433" s="240"/>
    </row>
    <row r="434" spans="1:95" s="243" customFormat="1" ht="12.75" customHeight="1" x14ac:dyDescent="0.35">
      <c r="A434" s="540"/>
      <c r="B434" s="431" t="s">
        <v>16</v>
      </c>
      <c r="C434" s="239"/>
      <c r="D434" s="239"/>
      <c r="E434" s="239"/>
      <c r="F434" s="239"/>
      <c r="G434" s="239"/>
      <c r="H434" s="496">
        <v>372740.4</v>
      </c>
      <c r="I434" s="239"/>
      <c r="J434" s="239"/>
      <c r="K434" s="239"/>
      <c r="L434" s="239"/>
      <c r="M434" s="239"/>
      <c r="N434" s="239"/>
      <c r="O434" s="239"/>
      <c r="P434" s="239"/>
      <c r="Q434" s="239"/>
      <c r="R434" s="239"/>
      <c r="S434" s="239"/>
      <c r="T434" s="496"/>
      <c r="U434" s="239"/>
      <c r="V434" s="239"/>
      <c r="W434" s="239"/>
      <c r="X434" s="239"/>
      <c r="Y434" s="239"/>
      <c r="Z434" s="239"/>
      <c r="AA434" s="239"/>
      <c r="AB434" s="239"/>
      <c r="AC434" s="239"/>
      <c r="AD434" s="239"/>
      <c r="AE434" s="126"/>
      <c r="AF434" s="126"/>
      <c r="AG434" s="126"/>
      <c r="AH434" s="126"/>
      <c r="AI434" s="126"/>
      <c r="AJ434" s="126"/>
      <c r="AK434" s="126"/>
      <c r="AL434" s="126"/>
      <c r="AM434" s="126"/>
      <c r="AN434" s="126"/>
      <c r="AO434" s="126"/>
      <c r="AP434" s="126"/>
      <c r="AQ434" s="126"/>
      <c r="AR434" s="126"/>
      <c r="AS434" s="126"/>
      <c r="AT434" s="126"/>
      <c r="AU434" s="126"/>
      <c r="AV434" s="126"/>
      <c r="AW434" s="126"/>
      <c r="AX434" s="126"/>
      <c r="AY434" s="126"/>
      <c r="AZ434" s="126"/>
      <c r="BA434" s="126"/>
      <c r="BB434" s="126"/>
      <c r="BC434" s="126"/>
      <c r="BD434" s="126"/>
      <c r="BE434" s="126"/>
      <c r="BF434" s="126"/>
      <c r="BG434" s="126"/>
      <c r="BH434" s="126"/>
      <c r="BI434" s="126"/>
      <c r="BJ434" s="126"/>
      <c r="BK434" s="126"/>
      <c r="BL434" s="126"/>
      <c r="BM434" s="126"/>
      <c r="BN434" s="126"/>
      <c r="BO434" s="126"/>
      <c r="BP434" s="126"/>
      <c r="BQ434" s="126"/>
      <c r="BR434" s="126"/>
      <c r="BS434" s="126"/>
      <c r="BT434" s="126"/>
      <c r="BU434" s="126"/>
      <c r="BV434" s="126"/>
      <c r="BW434" s="126"/>
      <c r="BX434" s="126"/>
      <c r="BY434" s="126"/>
      <c r="BZ434" s="126"/>
      <c r="CA434" s="126"/>
      <c r="CB434" s="126"/>
      <c r="CC434" s="126"/>
      <c r="CD434" s="126"/>
      <c r="CE434" s="126"/>
      <c r="CF434" s="126"/>
      <c r="CG434" s="126"/>
      <c r="CH434" s="126"/>
      <c r="CI434" s="126"/>
      <c r="CJ434" s="126"/>
      <c r="CK434" s="126"/>
      <c r="CL434" s="126"/>
      <c r="CM434" s="126"/>
      <c r="CN434" s="126"/>
      <c r="CO434" s="126"/>
      <c r="CP434" s="126"/>
      <c r="CQ434" s="126"/>
    </row>
    <row r="435" spans="1:95" s="114" customFormat="1" x14ac:dyDescent="0.2">
      <c r="A435" s="540"/>
      <c r="B435" s="432" t="s">
        <v>17</v>
      </c>
      <c r="C435" s="113"/>
      <c r="D435" s="113"/>
      <c r="E435" s="113"/>
      <c r="F435" s="113"/>
      <c r="G435" s="113"/>
      <c r="H435" s="113">
        <v>3924350.64</v>
      </c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</row>
    <row r="436" spans="1:95" s="83" customFormat="1" x14ac:dyDescent="0.2">
      <c r="A436" s="540"/>
      <c r="B436" s="433" t="s">
        <v>12</v>
      </c>
      <c r="C436" s="82"/>
      <c r="D436" s="82"/>
      <c r="E436" s="82"/>
      <c r="F436" s="82"/>
      <c r="G436" s="82"/>
      <c r="H436" s="82">
        <v>14390.92</v>
      </c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245"/>
      <c r="AF436" s="245"/>
      <c r="AG436" s="245"/>
      <c r="AH436" s="245"/>
      <c r="AI436" s="245"/>
      <c r="AJ436" s="245"/>
      <c r="AK436" s="245"/>
      <c r="AL436" s="245"/>
      <c r="AM436" s="245"/>
      <c r="AN436" s="245"/>
      <c r="AO436" s="245"/>
      <c r="AP436" s="245"/>
      <c r="AQ436" s="245"/>
      <c r="AR436" s="245"/>
      <c r="AS436" s="245"/>
      <c r="AT436" s="245"/>
      <c r="AU436" s="245"/>
      <c r="AV436" s="245"/>
      <c r="AW436" s="245"/>
      <c r="AX436" s="245"/>
      <c r="AY436" s="245"/>
      <c r="AZ436" s="245"/>
      <c r="BA436" s="245"/>
      <c r="BB436" s="245"/>
      <c r="BC436" s="245"/>
      <c r="BD436" s="245"/>
      <c r="BE436" s="245"/>
      <c r="BF436" s="245"/>
      <c r="BG436" s="245"/>
      <c r="BH436" s="245"/>
      <c r="BI436" s="245"/>
      <c r="BJ436" s="245"/>
      <c r="BK436" s="245"/>
      <c r="BL436" s="245"/>
      <c r="BM436" s="245"/>
      <c r="BN436" s="245"/>
      <c r="BO436" s="245"/>
      <c r="BP436" s="245"/>
      <c r="BQ436" s="245"/>
      <c r="BR436" s="245"/>
      <c r="BS436" s="245"/>
      <c r="BT436" s="245"/>
      <c r="BU436" s="245"/>
      <c r="BV436" s="245"/>
      <c r="BW436" s="245"/>
      <c r="BX436" s="245"/>
      <c r="BY436" s="245"/>
      <c r="BZ436" s="245"/>
      <c r="CA436" s="245"/>
      <c r="CB436" s="245"/>
      <c r="CC436" s="245"/>
      <c r="CD436" s="245"/>
      <c r="CE436" s="245"/>
      <c r="CF436" s="245"/>
      <c r="CG436" s="245"/>
      <c r="CH436" s="245"/>
      <c r="CI436" s="245"/>
      <c r="CJ436" s="245"/>
      <c r="CK436" s="245"/>
      <c r="CL436" s="245"/>
      <c r="CM436" s="245"/>
      <c r="CN436" s="245"/>
      <c r="CO436" s="245"/>
      <c r="CP436" s="245"/>
      <c r="CQ436" s="245"/>
    </row>
    <row r="437" spans="1:95" s="245" customFormat="1" x14ac:dyDescent="0.2">
      <c r="A437" s="540"/>
      <c r="B437" s="434" t="s">
        <v>6</v>
      </c>
      <c r="C437" s="95"/>
      <c r="D437" s="95"/>
      <c r="E437" s="95"/>
      <c r="F437" s="95"/>
      <c r="G437" s="95"/>
      <c r="H437" s="95">
        <v>11325.41</v>
      </c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</row>
    <row r="438" spans="1:95" s="245" customFormat="1" x14ac:dyDescent="0.2">
      <c r="A438" s="540"/>
      <c r="B438" s="435" t="s">
        <v>13</v>
      </c>
      <c r="C438" s="95"/>
      <c r="D438" s="95"/>
      <c r="E438" s="95"/>
      <c r="F438" s="95"/>
      <c r="G438" s="95"/>
      <c r="H438" s="16">
        <v>8397.6200000000008</v>
      </c>
      <c r="I438" s="16"/>
      <c r="J438" s="16"/>
      <c r="K438" s="95"/>
      <c r="L438" s="95"/>
      <c r="M438" s="95"/>
      <c r="N438" s="95"/>
      <c r="O438" s="95"/>
      <c r="P438" s="95"/>
      <c r="Q438" s="95"/>
      <c r="R438" s="95"/>
      <c r="S438" s="95"/>
      <c r="T438" s="16"/>
      <c r="U438" s="16"/>
      <c r="V438" s="16"/>
      <c r="W438" s="95"/>
      <c r="X438" s="95"/>
      <c r="Y438" s="95"/>
      <c r="Z438" s="95"/>
      <c r="AA438" s="95"/>
      <c r="AB438" s="95"/>
      <c r="AC438" s="95"/>
      <c r="AD438" s="95"/>
    </row>
    <row r="439" spans="1:95" s="103" customFormat="1" ht="13.5" thickBot="1" x14ac:dyDescent="0.25">
      <c r="A439" s="540"/>
      <c r="B439" s="436" t="s">
        <v>18</v>
      </c>
      <c r="C439" s="104"/>
      <c r="D439" s="104"/>
      <c r="E439" s="104"/>
      <c r="F439" s="104"/>
      <c r="G439" s="104"/>
      <c r="H439" s="248">
        <v>14390.92</v>
      </c>
      <c r="I439" s="248"/>
      <c r="J439" s="248"/>
      <c r="K439" s="104"/>
      <c r="L439" s="104"/>
      <c r="M439" s="104"/>
      <c r="N439" s="104"/>
      <c r="O439" s="104"/>
      <c r="P439" s="104"/>
      <c r="Q439" s="104"/>
      <c r="R439" s="104"/>
      <c r="S439" s="104"/>
      <c r="T439" s="248"/>
      <c r="U439" s="248"/>
      <c r="V439" s="248"/>
      <c r="W439" s="104"/>
      <c r="X439" s="104"/>
      <c r="Y439" s="104"/>
      <c r="Z439" s="104"/>
      <c r="AA439" s="104"/>
      <c r="AB439" s="104"/>
      <c r="AC439" s="104"/>
      <c r="AD439" s="104"/>
    </row>
    <row r="440" spans="1:95" s="28" customFormat="1" x14ac:dyDescent="0.2">
      <c r="A440" s="540"/>
      <c r="B440" s="437" t="s">
        <v>19</v>
      </c>
      <c r="C440" s="96"/>
      <c r="D440" s="96"/>
      <c r="E440" s="96"/>
      <c r="F440" s="96"/>
      <c r="G440" s="96"/>
      <c r="H440" s="96">
        <v>2066080.68</v>
      </c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29"/>
      <c r="CJ440" s="29"/>
      <c r="CK440" s="29"/>
      <c r="CL440" s="29"/>
      <c r="CM440" s="29"/>
      <c r="CN440" s="29"/>
      <c r="CO440" s="29"/>
      <c r="CP440" s="29"/>
      <c r="CQ440" s="29"/>
    </row>
    <row r="441" spans="1:95" s="29" customFormat="1" x14ac:dyDescent="0.2">
      <c r="A441" s="540"/>
      <c r="B441" s="438" t="s">
        <v>20</v>
      </c>
      <c r="C441" s="92"/>
      <c r="D441" s="92"/>
      <c r="E441" s="92"/>
      <c r="F441" s="92"/>
      <c r="G441" s="92"/>
      <c r="H441" s="92">
        <v>1350969.84</v>
      </c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</row>
    <row r="442" spans="1:95" s="29" customFormat="1" x14ac:dyDescent="0.2">
      <c r="A442" s="540"/>
      <c r="B442" s="439" t="s">
        <v>21</v>
      </c>
      <c r="C442" s="86"/>
      <c r="D442" s="86"/>
      <c r="E442" s="86"/>
      <c r="F442" s="86"/>
      <c r="G442" s="86"/>
      <c r="H442" s="86">
        <v>403220.52</v>
      </c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</row>
    <row r="443" spans="1:95" s="189" customFormat="1" ht="13.5" thickBot="1" x14ac:dyDescent="0.25">
      <c r="A443" s="540"/>
      <c r="B443" s="440" t="s">
        <v>28</v>
      </c>
      <c r="C443" s="187"/>
      <c r="D443" s="187"/>
      <c r="E443" s="187"/>
      <c r="F443" s="187"/>
      <c r="G443" s="187"/>
      <c r="H443" s="495">
        <v>1246061.76</v>
      </c>
      <c r="I443" s="495"/>
      <c r="J443" s="495"/>
      <c r="K443" s="187"/>
      <c r="L443" s="187"/>
      <c r="M443" s="187"/>
      <c r="N443" s="187"/>
      <c r="O443" s="187"/>
      <c r="P443" s="187"/>
      <c r="Q443" s="187"/>
      <c r="R443" s="187"/>
      <c r="S443" s="187"/>
      <c r="T443" s="495"/>
      <c r="U443" s="495"/>
      <c r="V443" s="495"/>
      <c r="W443" s="187"/>
      <c r="X443" s="187"/>
      <c r="Y443" s="187"/>
      <c r="Z443" s="187"/>
      <c r="AA443" s="187"/>
      <c r="AB443" s="187"/>
      <c r="AC443" s="187"/>
      <c r="AD443" s="187"/>
      <c r="AE443" s="330"/>
      <c r="AF443" s="330"/>
      <c r="AG443" s="330"/>
      <c r="AH443" s="330"/>
      <c r="AI443" s="330"/>
      <c r="AJ443" s="330"/>
      <c r="AK443" s="330"/>
      <c r="AL443" s="330"/>
      <c r="AM443" s="330"/>
      <c r="AN443" s="330"/>
      <c r="AO443" s="330"/>
      <c r="AP443" s="330"/>
      <c r="AQ443" s="330"/>
      <c r="AR443" s="330"/>
      <c r="AS443" s="330"/>
      <c r="AT443" s="330"/>
      <c r="AU443" s="330"/>
      <c r="AV443" s="330"/>
      <c r="AW443" s="330"/>
      <c r="AX443" s="330"/>
      <c r="AY443" s="330"/>
      <c r="AZ443" s="330"/>
      <c r="BA443" s="330"/>
      <c r="BB443" s="330"/>
      <c r="BC443" s="330"/>
      <c r="BD443" s="330"/>
      <c r="BE443" s="330"/>
      <c r="BF443" s="330"/>
      <c r="BG443" s="330"/>
      <c r="BH443" s="330"/>
      <c r="BI443" s="330"/>
      <c r="BJ443" s="330"/>
      <c r="BK443" s="330"/>
      <c r="BL443" s="330"/>
      <c r="BM443" s="330"/>
      <c r="BN443" s="330"/>
      <c r="BO443" s="489"/>
      <c r="BP443" s="489"/>
      <c r="BQ443" s="489"/>
      <c r="BR443" s="489"/>
      <c r="BS443" s="489"/>
      <c r="BT443" s="489"/>
      <c r="BU443" s="489"/>
      <c r="BV443" s="489"/>
      <c r="BW443" s="489"/>
      <c r="BX443" s="489"/>
      <c r="BY443" s="489"/>
      <c r="BZ443" s="489"/>
      <c r="CA443" s="489"/>
      <c r="CB443" s="489"/>
      <c r="CC443" s="489"/>
      <c r="CD443" s="489"/>
      <c r="CE443" s="489"/>
      <c r="CF443" s="489"/>
      <c r="CG443" s="489"/>
      <c r="CH443" s="489"/>
      <c r="CI443" s="489"/>
      <c r="CJ443" s="489"/>
      <c r="CK443" s="489"/>
      <c r="CL443" s="489"/>
      <c r="CM443" s="489"/>
      <c r="CN443" s="489"/>
      <c r="CO443" s="489"/>
      <c r="CP443" s="489"/>
      <c r="CQ443" s="489"/>
    </row>
    <row r="444" spans="1:95" s="8" customFormat="1" x14ac:dyDescent="0.2">
      <c r="A444" s="540"/>
      <c r="B444" s="441" t="s">
        <v>22</v>
      </c>
      <c r="C444" s="84"/>
      <c r="D444" s="84"/>
      <c r="E444" s="84"/>
      <c r="F444" s="84"/>
      <c r="G444" s="84"/>
      <c r="H444" s="494">
        <v>48</v>
      </c>
      <c r="I444" s="494"/>
      <c r="J444" s="494"/>
      <c r="K444" s="84"/>
      <c r="L444" s="84"/>
      <c r="M444" s="84"/>
      <c r="N444" s="84"/>
      <c r="O444" s="84"/>
      <c r="P444" s="84"/>
      <c r="Q444" s="84"/>
      <c r="R444" s="84"/>
      <c r="S444" s="84"/>
      <c r="T444" s="494"/>
      <c r="U444" s="494"/>
      <c r="V444" s="494"/>
      <c r="W444" s="84"/>
      <c r="X444" s="84"/>
      <c r="Y444" s="84"/>
      <c r="Z444" s="84"/>
      <c r="AA444" s="84"/>
      <c r="AB444" s="84"/>
      <c r="AC444" s="84"/>
      <c r="AD444" s="84"/>
      <c r="AE444" s="396"/>
      <c r="AF444" s="396"/>
      <c r="AG444" s="396"/>
      <c r="AH444" s="396"/>
      <c r="AI444" s="396"/>
      <c r="AJ444" s="396"/>
      <c r="AK444" s="396"/>
      <c r="AL444" s="396"/>
      <c r="AM444" s="396"/>
      <c r="AN444" s="396"/>
      <c r="AO444" s="396"/>
      <c r="AP444" s="396"/>
      <c r="AQ444" s="396"/>
      <c r="AR444" s="396"/>
      <c r="AS444" s="396"/>
      <c r="AT444" s="396"/>
      <c r="AU444" s="396"/>
      <c r="AV444" s="396"/>
      <c r="AW444" s="396"/>
      <c r="AX444" s="396"/>
      <c r="AY444" s="396"/>
      <c r="AZ444" s="396"/>
      <c r="BA444" s="396"/>
      <c r="BB444" s="396"/>
      <c r="BC444" s="396"/>
      <c r="BD444" s="396"/>
      <c r="BE444" s="396"/>
      <c r="BF444" s="396"/>
      <c r="BG444" s="396"/>
      <c r="BH444" s="396"/>
      <c r="BI444" s="396"/>
      <c r="BJ444" s="396"/>
      <c r="BK444" s="396"/>
      <c r="BL444" s="396"/>
      <c r="BM444" s="396"/>
      <c r="BN444" s="396"/>
      <c r="BO444" s="396"/>
      <c r="BP444" s="396"/>
      <c r="BQ444" s="396"/>
      <c r="BR444" s="396"/>
      <c r="BS444" s="396"/>
      <c r="BT444" s="396"/>
      <c r="BU444" s="396"/>
      <c r="BV444" s="396"/>
      <c r="BW444" s="396"/>
      <c r="BX444" s="396"/>
      <c r="BY444" s="396"/>
      <c r="BZ444" s="396"/>
      <c r="CA444" s="396"/>
      <c r="CB444" s="396"/>
      <c r="CC444" s="396"/>
      <c r="CD444" s="396"/>
      <c r="CE444" s="396"/>
      <c r="CF444" s="396"/>
      <c r="CG444" s="396"/>
      <c r="CH444" s="396"/>
      <c r="CI444" s="396"/>
      <c r="CJ444" s="396"/>
      <c r="CK444" s="396"/>
      <c r="CL444" s="396"/>
      <c r="CM444" s="396"/>
      <c r="CN444" s="396"/>
      <c r="CO444" s="396"/>
      <c r="CP444" s="396"/>
      <c r="CQ444" s="396"/>
    </row>
    <row r="445" spans="1:95" s="5" customFormat="1" x14ac:dyDescent="0.2">
      <c r="A445" s="540"/>
      <c r="B445" s="442" t="s">
        <v>73</v>
      </c>
      <c r="C445" s="30"/>
      <c r="D445" s="30"/>
      <c r="E445" s="174"/>
      <c r="F445" s="174"/>
      <c r="G445" s="174"/>
      <c r="H445" s="380">
        <v>30</v>
      </c>
      <c r="I445" s="380"/>
      <c r="J445" s="380"/>
      <c r="K445" s="174"/>
      <c r="L445" s="174"/>
      <c r="M445" s="174"/>
      <c r="N445" s="174"/>
      <c r="O445" s="174"/>
      <c r="P445" s="174"/>
      <c r="Q445" s="174"/>
      <c r="R445" s="174"/>
      <c r="S445" s="174"/>
      <c r="T445" s="380"/>
      <c r="U445" s="380"/>
      <c r="V445" s="380"/>
      <c r="W445" s="174"/>
      <c r="X445" s="174"/>
      <c r="Y445" s="174"/>
      <c r="Z445" s="174"/>
      <c r="AA445" s="174"/>
      <c r="AB445" s="174"/>
      <c r="AC445" s="174"/>
      <c r="AD445" s="174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</row>
    <row r="446" spans="1:95" s="173" customFormat="1" ht="4.5" customHeight="1" x14ac:dyDescent="0.2">
      <c r="A446" s="540"/>
      <c r="B446" s="443"/>
      <c r="C446" s="172"/>
      <c r="D446" s="172"/>
      <c r="E446" s="172"/>
      <c r="F446" s="172"/>
      <c r="G446" s="172"/>
      <c r="K446" s="172"/>
      <c r="L446" s="172"/>
      <c r="M446" s="172"/>
      <c r="N446" s="172"/>
      <c r="O446" s="172"/>
      <c r="P446" s="172"/>
      <c r="Q446" s="172"/>
      <c r="R446" s="172"/>
      <c r="S446" s="172"/>
      <c r="W446" s="172"/>
      <c r="X446" s="172"/>
      <c r="Y446" s="172"/>
      <c r="Z446" s="172"/>
      <c r="AA446" s="172"/>
      <c r="AB446" s="172"/>
      <c r="AC446" s="172"/>
      <c r="AD446" s="172"/>
      <c r="AE446" s="397"/>
      <c r="AF446" s="397"/>
      <c r="AG446" s="397"/>
      <c r="AH446" s="397"/>
      <c r="AI446" s="397"/>
      <c r="AJ446" s="397"/>
      <c r="AK446" s="397"/>
      <c r="AL446" s="397"/>
      <c r="AM446" s="397"/>
      <c r="AN446" s="397"/>
      <c r="AO446" s="397"/>
      <c r="AP446" s="397"/>
      <c r="AQ446" s="397"/>
      <c r="AR446" s="397"/>
      <c r="AS446" s="397"/>
      <c r="AT446" s="397"/>
      <c r="AU446" s="397"/>
      <c r="AV446" s="397"/>
      <c r="AW446" s="397"/>
      <c r="AX446" s="397"/>
      <c r="AY446" s="397"/>
      <c r="AZ446" s="397"/>
      <c r="BA446" s="397"/>
      <c r="BB446" s="397"/>
      <c r="BC446" s="397"/>
      <c r="BD446" s="397"/>
      <c r="BE446" s="397"/>
      <c r="BF446" s="397"/>
      <c r="BG446" s="397"/>
      <c r="BH446" s="397"/>
      <c r="BI446" s="397"/>
      <c r="BJ446" s="397"/>
      <c r="BK446" s="397"/>
      <c r="BL446" s="397"/>
      <c r="BM446" s="397"/>
      <c r="BN446" s="397"/>
      <c r="BO446" s="397"/>
      <c r="BP446" s="397"/>
      <c r="BQ446" s="397"/>
      <c r="BR446" s="397"/>
      <c r="BS446" s="397"/>
      <c r="BT446" s="397"/>
      <c r="BU446" s="397"/>
      <c r="BV446" s="397"/>
      <c r="BW446" s="397"/>
      <c r="BX446" s="397"/>
      <c r="BY446" s="397"/>
      <c r="BZ446" s="397"/>
      <c r="CA446" s="397"/>
      <c r="CB446" s="397"/>
      <c r="CC446" s="397"/>
      <c r="CD446" s="397"/>
      <c r="CE446" s="397"/>
      <c r="CF446" s="397"/>
      <c r="CG446" s="397"/>
      <c r="CH446" s="397"/>
      <c r="CI446" s="397"/>
      <c r="CJ446" s="397"/>
      <c r="CK446" s="397"/>
      <c r="CL446" s="397"/>
      <c r="CM446" s="397"/>
      <c r="CN446" s="397"/>
      <c r="CO446" s="397"/>
      <c r="CP446" s="397"/>
      <c r="CQ446" s="397"/>
    </row>
    <row r="447" spans="1:95" s="177" customFormat="1" x14ac:dyDescent="0.2">
      <c r="A447" s="540"/>
      <c r="B447" s="444" t="s">
        <v>74</v>
      </c>
      <c r="C447" s="176">
        <v>42.37</v>
      </c>
      <c r="D447" s="176">
        <v>42.37</v>
      </c>
      <c r="E447" s="176">
        <v>42.37</v>
      </c>
      <c r="F447" s="176">
        <f>F113</f>
        <v>0</v>
      </c>
      <c r="G447" s="176">
        <f>G113</f>
        <v>0</v>
      </c>
      <c r="H447" s="176">
        <v>52.33</v>
      </c>
      <c r="I447" s="176">
        <f>I113</f>
        <v>0</v>
      </c>
      <c r="J447" s="176">
        <f>J113</f>
        <v>0</v>
      </c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  <c r="AA447" s="176"/>
      <c r="AB447" s="176"/>
      <c r="AC447" s="176"/>
      <c r="AD447" s="176"/>
      <c r="AE447" s="398"/>
      <c r="AF447" s="398"/>
      <c r="AG447" s="398"/>
      <c r="AH447" s="398"/>
      <c r="AI447" s="398"/>
      <c r="AJ447" s="398"/>
      <c r="AK447" s="398"/>
      <c r="AL447" s="398"/>
      <c r="AM447" s="398"/>
      <c r="AN447" s="398"/>
      <c r="AO447" s="398"/>
      <c r="AP447" s="398"/>
      <c r="AQ447" s="398"/>
      <c r="AR447" s="398"/>
      <c r="AS447" s="398"/>
      <c r="AT447" s="398"/>
      <c r="AU447" s="398"/>
      <c r="AV447" s="398"/>
      <c r="AW447" s="398"/>
      <c r="AX447" s="398"/>
      <c r="AY447" s="398"/>
      <c r="AZ447" s="398"/>
      <c r="BA447" s="398"/>
      <c r="BB447" s="398"/>
      <c r="BC447" s="398"/>
      <c r="BD447" s="398"/>
      <c r="BE447" s="398"/>
      <c r="BF447" s="398"/>
      <c r="BG447" s="398"/>
      <c r="BH447" s="398"/>
      <c r="BI447" s="398"/>
      <c r="BJ447" s="398"/>
      <c r="BK447" s="398"/>
      <c r="BL447" s="398"/>
      <c r="BM447" s="398"/>
      <c r="BN447" s="398"/>
      <c r="BO447" s="398"/>
      <c r="BP447" s="398"/>
      <c r="BQ447" s="398"/>
      <c r="BR447" s="398"/>
      <c r="BS447" s="398"/>
      <c r="BT447" s="398"/>
      <c r="BU447" s="398"/>
      <c r="BV447" s="398"/>
      <c r="BW447" s="398"/>
      <c r="BX447" s="398"/>
      <c r="BY447" s="398"/>
      <c r="BZ447" s="398"/>
      <c r="CA447" s="398"/>
      <c r="CB447" s="398"/>
      <c r="CC447" s="398"/>
      <c r="CD447" s="398"/>
      <c r="CE447" s="398"/>
      <c r="CF447" s="398"/>
      <c r="CG447" s="398"/>
      <c r="CH447" s="398"/>
      <c r="CI447" s="398"/>
      <c r="CJ447" s="398"/>
      <c r="CK447" s="398"/>
      <c r="CL447" s="398"/>
      <c r="CM447" s="398"/>
      <c r="CN447" s="398"/>
      <c r="CO447" s="398"/>
      <c r="CP447" s="398"/>
      <c r="CQ447" s="398"/>
    </row>
    <row r="448" spans="1:95" s="185" customFormat="1" x14ac:dyDescent="0.2">
      <c r="A448" s="540"/>
      <c r="B448" s="445" t="s">
        <v>75</v>
      </c>
      <c r="C448" s="4">
        <f t="shared" ref="C448:J448" si="110">C445*C447</f>
        <v>0</v>
      </c>
      <c r="D448" s="4">
        <f t="shared" si="110"/>
        <v>0</v>
      </c>
      <c r="E448" s="4">
        <f t="shared" si="110"/>
        <v>0</v>
      </c>
      <c r="F448" s="4">
        <f t="shared" si="110"/>
        <v>0</v>
      </c>
      <c r="G448" s="4">
        <f t="shared" si="110"/>
        <v>0</v>
      </c>
      <c r="H448" s="4">
        <f t="shared" si="110"/>
        <v>1569.8999999999999</v>
      </c>
      <c r="I448" s="4">
        <f t="shared" si="110"/>
        <v>0</v>
      </c>
      <c r="J448" s="4">
        <f t="shared" si="110"/>
        <v>0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</row>
    <row r="449" spans="1:30" s="31" customFormat="1" x14ac:dyDescent="0.2">
      <c r="A449" s="540"/>
      <c r="B449" s="446" t="s">
        <v>24</v>
      </c>
      <c r="C449" s="182">
        <v>2.71</v>
      </c>
      <c r="D449" s="182">
        <v>2.71</v>
      </c>
      <c r="E449" s="182">
        <v>2.71</v>
      </c>
      <c r="F449" s="182">
        <f>F115</f>
        <v>0</v>
      </c>
      <c r="G449" s="182">
        <f>G115</f>
        <v>0</v>
      </c>
      <c r="H449" s="182">
        <v>3.35</v>
      </c>
      <c r="I449" s="182">
        <f>I115</f>
        <v>0</v>
      </c>
      <c r="J449" s="182">
        <f>J115</f>
        <v>0</v>
      </c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</row>
    <row r="450" spans="1:30" s="180" customFormat="1" x14ac:dyDescent="0.2">
      <c r="A450" s="540"/>
      <c r="B450" s="447" t="s">
        <v>25</v>
      </c>
      <c r="C450" s="179">
        <f t="shared" ref="C450:J450" si="111">C449*C431</f>
        <v>0</v>
      </c>
      <c r="D450" s="179">
        <f t="shared" si="111"/>
        <v>0</v>
      </c>
      <c r="E450" s="179">
        <f t="shared" si="111"/>
        <v>0</v>
      </c>
      <c r="F450" s="179">
        <f t="shared" si="111"/>
        <v>0</v>
      </c>
      <c r="G450" s="179">
        <f t="shared" si="111"/>
        <v>0</v>
      </c>
      <c r="H450" s="179">
        <f t="shared" si="111"/>
        <v>60300</v>
      </c>
      <c r="I450" s="179">
        <f t="shared" si="111"/>
        <v>0</v>
      </c>
      <c r="J450" s="179">
        <f t="shared" si="111"/>
        <v>0</v>
      </c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  <c r="AA450" s="179"/>
      <c r="AB450" s="179"/>
      <c r="AC450" s="179"/>
      <c r="AD450" s="179"/>
    </row>
    <row r="451" spans="1:30" s="31" customFormat="1" x14ac:dyDescent="0.2">
      <c r="A451" s="540"/>
      <c r="B451" s="448" t="s">
        <v>7</v>
      </c>
      <c r="C451" s="3">
        <v>5.44</v>
      </c>
      <c r="D451" s="3">
        <v>5.44</v>
      </c>
      <c r="E451" s="3">
        <v>5.44</v>
      </c>
      <c r="F451" s="3">
        <f>F117</f>
        <v>0</v>
      </c>
      <c r="G451" s="3">
        <f>G117</f>
        <v>0</v>
      </c>
      <c r="H451" s="3">
        <v>6.72</v>
      </c>
      <c r="I451" s="3">
        <f>I117</f>
        <v>0</v>
      </c>
      <c r="J451" s="3">
        <f>J117</f>
        <v>0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s="180" customFormat="1" x14ac:dyDescent="0.2">
      <c r="A452" s="540"/>
      <c r="B452" s="447" t="s">
        <v>10</v>
      </c>
      <c r="C452" s="179">
        <f t="shared" ref="C452:J452" si="112">C451*C431</f>
        <v>0</v>
      </c>
      <c r="D452" s="179">
        <f t="shared" si="112"/>
        <v>0</v>
      </c>
      <c r="E452" s="179">
        <f t="shared" si="112"/>
        <v>0</v>
      </c>
      <c r="F452" s="179">
        <f t="shared" si="112"/>
        <v>0</v>
      </c>
      <c r="G452" s="179">
        <f t="shared" si="112"/>
        <v>0</v>
      </c>
      <c r="H452" s="179">
        <f t="shared" si="112"/>
        <v>120960</v>
      </c>
      <c r="I452" s="179">
        <f t="shared" si="112"/>
        <v>0</v>
      </c>
      <c r="J452" s="179">
        <f t="shared" si="112"/>
        <v>0</v>
      </c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  <c r="AA452" s="179"/>
      <c r="AB452" s="179"/>
      <c r="AC452" s="179"/>
      <c r="AD452" s="179"/>
    </row>
    <row r="453" spans="1:30" s="31" customFormat="1" x14ac:dyDescent="0.2">
      <c r="A453" s="540"/>
      <c r="B453" s="448" t="s">
        <v>8</v>
      </c>
      <c r="C453" s="3">
        <v>10.31</v>
      </c>
      <c r="D453" s="3">
        <v>10.31</v>
      </c>
      <c r="E453" s="3">
        <v>10.31</v>
      </c>
      <c r="F453" s="3">
        <f>F119</f>
        <v>0</v>
      </c>
      <c r="G453" s="3">
        <f>G119</f>
        <v>0</v>
      </c>
      <c r="H453" s="3">
        <v>12.73</v>
      </c>
      <c r="I453" s="3">
        <f>I119</f>
        <v>0</v>
      </c>
      <c r="J453" s="3">
        <f>J119</f>
        <v>0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s="180" customFormat="1" x14ac:dyDescent="0.2">
      <c r="A454" s="540"/>
      <c r="B454" s="447" t="s">
        <v>2</v>
      </c>
      <c r="C454" s="179">
        <f t="shared" ref="C454:I454" si="113">C453*MAX(C437:C438)</f>
        <v>0</v>
      </c>
      <c r="D454" s="179">
        <f t="shared" si="113"/>
        <v>0</v>
      </c>
      <c r="E454" s="179">
        <f t="shared" si="113"/>
        <v>0</v>
      </c>
      <c r="F454" s="179">
        <f t="shared" si="113"/>
        <v>0</v>
      </c>
      <c r="G454" s="179">
        <f t="shared" si="113"/>
        <v>0</v>
      </c>
      <c r="H454" s="179">
        <f t="shared" si="113"/>
        <v>144172.4693</v>
      </c>
      <c r="I454" s="179">
        <f t="shared" si="113"/>
        <v>0</v>
      </c>
      <c r="J454" s="179">
        <f>J453*MAX(J437:J438)</f>
        <v>0</v>
      </c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  <c r="AA454" s="179"/>
      <c r="AB454" s="179"/>
      <c r="AC454" s="179"/>
      <c r="AD454" s="179"/>
    </row>
    <row r="455" spans="1:30" s="1" customFormat="1" x14ac:dyDescent="0.2">
      <c r="A455" s="540"/>
      <c r="B455" s="537" t="s">
        <v>163</v>
      </c>
      <c r="C455" s="525"/>
      <c r="H455" s="1">
        <v>0</v>
      </c>
    </row>
    <row r="456" spans="1:30" s="1" customFormat="1" x14ac:dyDescent="0.2">
      <c r="A456" s="540"/>
      <c r="B456" s="537" t="s">
        <v>164</v>
      </c>
      <c r="C456" s="525"/>
      <c r="H456" s="1">
        <v>0</v>
      </c>
    </row>
    <row r="457" spans="1:30" s="1" customFormat="1" x14ac:dyDescent="0.2">
      <c r="A457" s="540"/>
      <c r="B457" s="537" t="s">
        <v>166</v>
      </c>
      <c r="C457" s="525"/>
      <c r="H457" s="1">
        <v>0</v>
      </c>
      <c r="J457" s="1">
        <v>10.07</v>
      </c>
    </row>
    <row r="458" spans="1:30" s="211" customFormat="1" ht="13.5" thickBot="1" x14ac:dyDescent="0.25">
      <c r="A458" s="540"/>
      <c r="B458" s="538" t="s">
        <v>165</v>
      </c>
      <c r="C458" s="526"/>
      <c r="D458" s="210"/>
      <c r="E458" s="210"/>
      <c r="F458" s="210"/>
      <c r="G458" s="210"/>
      <c r="H458" s="210"/>
      <c r="I458" s="210"/>
      <c r="J458" s="210">
        <f>J455*J456*J457</f>
        <v>0</v>
      </c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</row>
    <row r="459" spans="1:30" s="31" customFormat="1" x14ac:dyDescent="0.2">
      <c r="A459" s="540"/>
      <c r="B459" s="446" t="s">
        <v>29</v>
      </c>
      <c r="C459" s="115">
        <v>0.13789999999999999</v>
      </c>
      <c r="D459" s="115">
        <v>0.13789999999999999</v>
      </c>
      <c r="E459" s="115">
        <v>0.13789999999999999</v>
      </c>
      <c r="F459" s="115" t="e">
        <f>F124</f>
        <v>#REF!</v>
      </c>
      <c r="G459" s="115" t="e">
        <f>G124</f>
        <v>#REF!</v>
      </c>
      <c r="H459" s="66"/>
      <c r="I459" s="66"/>
      <c r="J459" s="66"/>
      <c r="K459" s="115"/>
      <c r="L459" s="115"/>
      <c r="M459" s="115"/>
      <c r="N459" s="115"/>
      <c r="O459" s="115"/>
      <c r="P459" s="115"/>
      <c r="Q459" s="115"/>
      <c r="R459" s="115"/>
      <c r="S459" s="115"/>
      <c r="T459" s="66"/>
      <c r="U459" s="66"/>
      <c r="V459" s="66"/>
      <c r="W459" s="115"/>
      <c r="X459" s="115"/>
      <c r="Y459" s="115"/>
      <c r="Z459" s="115"/>
      <c r="AA459" s="115"/>
      <c r="AB459" s="115"/>
      <c r="AC459" s="115"/>
      <c r="AD459" s="115"/>
    </row>
    <row r="460" spans="1:30" s="34" customFormat="1" x14ac:dyDescent="0.2">
      <c r="A460" s="540"/>
      <c r="B460" s="449" t="s">
        <v>60</v>
      </c>
      <c r="C460" s="14">
        <f>C459*C432</f>
        <v>0</v>
      </c>
      <c r="D460" s="14">
        <f>D459*D432</f>
        <v>0</v>
      </c>
      <c r="E460" s="14">
        <f>E459*E432</f>
        <v>0</v>
      </c>
      <c r="F460" s="14" t="e">
        <f>F459*F432</f>
        <v>#REF!</v>
      </c>
      <c r="G460" s="14" t="e">
        <f>G459*G432</f>
        <v>#REF!</v>
      </c>
      <c r="H460" s="119"/>
      <c r="I460" s="119"/>
      <c r="J460" s="119"/>
      <c r="K460" s="14"/>
      <c r="L460" s="14"/>
      <c r="M460" s="14"/>
      <c r="N460" s="14"/>
      <c r="O460" s="14"/>
      <c r="P460" s="14"/>
      <c r="Q460" s="14"/>
      <c r="R460" s="14"/>
      <c r="S460" s="14"/>
      <c r="T460" s="119"/>
      <c r="U460" s="119"/>
      <c r="V460" s="119"/>
      <c r="W460" s="14"/>
      <c r="X460" s="14"/>
      <c r="Y460" s="14"/>
      <c r="Z460" s="14"/>
      <c r="AA460" s="14"/>
      <c r="AB460" s="14"/>
      <c r="AC460" s="14"/>
      <c r="AD460" s="14"/>
    </row>
    <row r="461" spans="1:30" s="31" customFormat="1" x14ac:dyDescent="0.2">
      <c r="A461" s="540"/>
      <c r="B461" s="448" t="s">
        <v>30</v>
      </c>
      <c r="C461" s="117"/>
      <c r="D461" s="117"/>
      <c r="E461" s="117"/>
      <c r="F461" s="117"/>
      <c r="G461" s="117"/>
      <c r="H461" s="115">
        <v>0.19769999999999999</v>
      </c>
      <c r="I461" s="115">
        <v>0.19769999999999999</v>
      </c>
      <c r="J461" s="115">
        <v>0.19769999999999999</v>
      </c>
      <c r="K461" s="117"/>
      <c r="L461" s="117"/>
      <c r="M461" s="117"/>
      <c r="N461" s="117"/>
      <c r="O461" s="117"/>
      <c r="P461" s="117"/>
      <c r="Q461" s="117"/>
      <c r="R461" s="117"/>
      <c r="S461" s="117"/>
      <c r="T461" s="115"/>
      <c r="U461" s="115"/>
      <c r="V461" s="115"/>
      <c r="W461" s="117"/>
      <c r="X461" s="117"/>
      <c r="Y461" s="117"/>
      <c r="Z461" s="117"/>
      <c r="AA461" s="117"/>
      <c r="AB461" s="117"/>
      <c r="AC461" s="117"/>
      <c r="AD461" s="117"/>
    </row>
    <row r="462" spans="1:30" s="35" customFormat="1" x14ac:dyDescent="0.2">
      <c r="A462" s="540"/>
      <c r="B462" s="450" t="s">
        <v>61</v>
      </c>
      <c r="C462" s="118"/>
      <c r="D462" s="118"/>
      <c r="E462" s="118"/>
      <c r="F462" s="118"/>
      <c r="G462" s="118"/>
      <c r="H462" s="33">
        <f>H461*H432</f>
        <v>405449.16217199998</v>
      </c>
      <c r="I462" s="33">
        <f>I461*I432</f>
        <v>0</v>
      </c>
      <c r="J462" s="33">
        <f>J461*J432</f>
        <v>0</v>
      </c>
      <c r="K462" s="118"/>
      <c r="L462" s="118"/>
      <c r="M462" s="118"/>
      <c r="N462" s="118"/>
      <c r="O462" s="118"/>
      <c r="P462" s="118"/>
      <c r="Q462" s="118"/>
      <c r="R462" s="118"/>
      <c r="S462" s="118"/>
      <c r="T462" s="33"/>
      <c r="U462" s="33"/>
      <c r="V462" s="33"/>
      <c r="W462" s="118"/>
      <c r="X462" s="118"/>
      <c r="Y462" s="118"/>
      <c r="Z462" s="118"/>
      <c r="AA462" s="118"/>
      <c r="AB462" s="118"/>
      <c r="AC462" s="118"/>
      <c r="AD462" s="118"/>
    </row>
    <row r="463" spans="1:30" s="31" customFormat="1" x14ac:dyDescent="0.2">
      <c r="A463" s="540"/>
      <c r="B463" s="448" t="s">
        <v>31</v>
      </c>
      <c r="C463" s="115">
        <v>0.32190000000000002</v>
      </c>
      <c r="D463" s="115">
        <v>0.32190000000000002</v>
      </c>
      <c r="E463" s="115">
        <v>0.32190000000000002</v>
      </c>
      <c r="F463" s="115">
        <f>F128</f>
        <v>0</v>
      </c>
      <c r="G463" s="115">
        <f>G128</f>
        <v>0</v>
      </c>
      <c r="H463" s="120"/>
      <c r="I463" s="120"/>
      <c r="J463" s="120"/>
      <c r="K463" s="115"/>
      <c r="L463" s="115"/>
      <c r="M463" s="115"/>
      <c r="N463" s="115"/>
      <c r="O463" s="115"/>
      <c r="P463" s="115"/>
      <c r="Q463" s="115"/>
      <c r="R463" s="115"/>
      <c r="S463" s="115"/>
      <c r="T463" s="120"/>
      <c r="U463" s="120"/>
      <c r="V463" s="120"/>
      <c r="W463" s="115"/>
      <c r="X463" s="115"/>
      <c r="Y463" s="115"/>
      <c r="Z463" s="115"/>
      <c r="AA463" s="115"/>
      <c r="AB463" s="115"/>
      <c r="AC463" s="115"/>
      <c r="AD463" s="115"/>
    </row>
    <row r="464" spans="1:30" s="34" customFormat="1" x14ac:dyDescent="0.2">
      <c r="A464" s="540"/>
      <c r="B464" s="449" t="s">
        <v>62</v>
      </c>
      <c r="C464" s="14">
        <f>C463*C434</f>
        <v>0</v>
      </c>
      <c r="D464" s="14">
        <f>D463*D434</f>
        <v>0</v>
      </c>
      <c r="E464" s="14">
        <f>E463*E434</f>
        <v>0</v>
      </c>
      <c r="F464" s="14">
        <f>F463*F434</f>
        <v>0</v>
      </c>
      <c r="G464" s="14">
        <f>G463*G434</f>
        <v>0</v>
      </c>
      <c r="H464" s="119"/>
      <c r="I464" s="119"/>
      <c r="J464" s="119"/>
      <c r="K464" s="14"/>
      <c r="L464" s="14"/>
      <c r="M464" s="14"/>
      <c r="N464" s="14"/>
      <c r="O464" s="14"/>
      <c r="P464" s="14"/>
      <c r="Q464" s="14"/>
      <c r="R464" s="14"/>
      <c r="S464" s="14"/>
      <c r="T464" s="119"/>
      <c r="U464" s="119"/>
      <c r="V464" s="119"/>
      <c r="W464" s="14"/>
      <c r="X464" s="14"/>
      <c r="Y464" s="14"/>
      <c r="Z464" s="14"/>
      <c r="AA464" s="14"/>
      <c r="AB464" s="14"/>
      <c r="AC464" s="14"/>
      <c r="AD464" s="14"/>
    </row>
    <row r="465" spans="1:95" s="31" customFormat="1" x14ac:dyDescent="0.2">
      <c r="A465" s="540"/>
      <c r="B465" s="448" t="s">
        <v>32</v>
      </c>
      <c r="C465" s="117"/>
      <c r="D465" s="117"/>
      <c r="E465" s="117"/>
      <c r="F465" s="117"/>
      <c r="G465" s="117"/>
      <c r="H465" s="1">
        <v>1.4238</v>
      </c>
      <c r="I465" s="1">
        <v>1.4238</v>
      </c>
      <c r="J465" s="1">
        <v>1.4238</v>
      </c>
      <c r="K465" s="117"/>
      <c r="L465" s="117"/>
      <c r="M465" s="117"/>
      <c r="N465" s="117"/>
      <c r="O465" s="117"/>
      <c r="P465" s="117"/>
      <c r="Q465" s="117"/>
      <c r="R465" s="117"/>
      <c r="S465" s="117"/>
      <c r="T465" s="1"/>
      <c r="U465" s="1"/>
      <c r="V465" s="1"/>
      <c r="W465" s="117"/>
      <c r="X465" s="117"/>
      <c r="Y465" s="117"/>
      <c r="Z465" s="117"/>
      <c r="AA465" s="117"/>
      <c r="AB465" s="117"/>
      <c r="AC465" s="117"/>
      <c r="AD465" s="117"/>
    </row>
    <row r="466" spans="1:95" s="35" customFormat="1" x14ac:dyDescent="0.2">
      <c r="A466" s="540"/>
      <c r="B466" s="450" t="s">
        <v>63</v>
      </c>
      <c r="C466" s="118"/>
      <c r="D466" s="118"/>
      <c r="E466" s="118"/>
      <c r="F466" s="118"/>
      <c r="G466" s="118"/>
      <c r="H466" s="116">
        <f>H465*H434</f>
        <v>530707.78151999996</v>
      </c>
      <c r="I466" s="116">
        <f>I465*I434</f>
        <v>0</v>
      </c>
      <c r="J466" s="116">
        <f>J465*J434</f>
        <v>0</v>
      </c>
      <c r="K466" s="118"/>
      <c r="L466" s="118"/>
      <c r="M466" s="118"/>
      <c r="N466" s="118"/>
      <c r="O466" s="118"/>
      <c r="P466" s="118"/>
      <c r="Q466" s="118"/>
      <c r="R466" s="118"/>
      <c r="S466" s="118"/>
      <c r="T466" s="116"/>
      <c r="U466" s="116"/>
      <c r="V466" s="116"/>
      <c r="W466" s="118"/>
      <c r="X466" s="118"/>
      <c r="Y466" s="118"/>
      <c r="Z466" s="118"/>
      <c r="AA466" s="118"/>
      <c r="AB466" s="118"/>
      <c r="AC466" s="118"/>
      <c r="AD466" s="118"/>
    </row>
    <row r="467" spans="1:95" s="31" customFormat="1" x14ac:dyDescent="0.2">
      <c r="A467" s="540"/>
      <c r="B467" s="448" t="s">
        <v>79</v>
      </c>
      <c r="C467" s="1">
        <v>0.19719999999999999</v>
      </c>
      <c r="D467" s="1">
        <v>0.19719999999999999</v>
      </c>
      <c r="E467" s="1">
        <v>0.19719999999999999</v>
      </c>
      <c r="F467" s="1">
        <f>F132</f>
        <v>0</v>
      </c>
      <c r="G467" s="1">
        <f>G132</f>
        <v>0</v>
      </c>
      <c r="H467" s="120"/>
      <c r="I467" s="120"/>
      <c r="J467" s="120"/>
      <c r="K467" s="1"/>
      <c r="L467" s="1"/>
      <c r="M467" s="1"/>
      <c r="N467" s="1"/>
      <c r="O467" s="1"/>
      <c r="P467" s="1"/>
      <c r="Q467" s="1"/>
      <c r="R467" s="1"/>
      <c r="S467" s="1"/>
      <c r="T467" s="120"/>
      <c r="U467" s="120"/>
      <c r="V467" s="120"/>
      <c r="W467" s="1"/>
      <c r="X467" s="1"/>
      <c r="Y467" s="1"/>
      <c r="Z467" s="1"/>
      <c r="AA467" s="1"/>
      <c r="AB467" s="1"/>
      <c r="AC467" s="1"/>
      <c r="AD467" s="1"/>
    </row>
    <row r="468" spans="1:95" s="34" customFormat="1" x14ac:dyDescent="0.2">
      <c r="A468" s="540"/>
      <c r="B468" s="449" t="s">
        <v>64</v>
      </c>
      <c r="C468" s="14">
        <f>C467*C433</f>
        <v>0</v>
      </c>
      <c r="D468" s="14">
        <f>D467*D433</f>
        <v>0</v>
      </c>
      <c r="E468" s="14">
        <f>E467*E433</f>
        <v>0</v>
      </c>
      <c r="F468" s="14">
        <f>F467*F433</f>
        <v>0</v>
      </c>
      <c r="G468" s="14">
        <f>G467*G433</f>
        <v>0</v>
      </c>
      <c r="H468" s="121"/>
      <c r="I468" s="121"/>
      <c r="J468" s="121"/>
      <c r="K468" s="14"/>
      <c r="L468" s="14"/>
      <c r="M468" s="14"/>
      <c r="N468" s="14"/>
      <c r="O468" s="14"/>
      <c r="P468" s="14"/>
      <c r="Q468" s="14"/>
      <c r="R468" s="14"/>
      <c r="S468" s="14"/>
      <c r="T468" s="121"/>
      <c r="U468" s="121"/>
      <c r="V468" s="121"/>
      <c r="W468" s="14"/>
      <c r="X468" s="14"/>
      <c r="Y468" s="14"/>
      <c r="Z468" s="14"/>
      <c r="AA468" s="14"/>
      <c r="AB468" s="14"/>
      <c r="AC468" s="14"/>
      <c r="AD468" s="14"/>
    </row>
    <row r="469" spans="1:95" s="31" customFormat="1" x14ac:dyDescent="0.2">
      <c r="A469" s="540"/>
      <c r="B469" s="451" t="s">
        <v>33</v>
      </c>
      <c r="C469" s="117"/>
      <c r="D469" s="117"/>
      <c r="E469" s="117"/>
      <c r="F469" s="117"/>
      <c r="G469" s="117"/>
      <c r="H469" s="1">
        <v>0.37009999999999998</v>
      </c>
      <c r="I469" s="1">
        <v>0.37009999999999998</v>
      </c>
      <c r="J469" s="1">
        <v>0.37009999999999998</v>
      </c>
      <c r="K469" s="117"/>
      <c r="L469" s="117"/>
      <c r="M469" s="117"/>
      <c r="N469" s="117"/>
      <c r="O469" s="117"/>
      <c r="P469" s="117"/>
      <c r="Q469" s="117"/>
      <c r="R469" s="117"/>
      <c r="S469" s="117"/>
      <c r="T469" s="1"/>
      <c r="U469" s="1"/>
      <c r="V469" s="1"/>
      <c r="W469" s="117"/>
      <c r="X469" s="117"/>
      <c r="Y469" s="117"/>
      <c r="Z469" s="117"/>
      <c r="AA469" s="117"/>
      <c r="AB469" s="117"/>
      <c r="AC469" s="117"/>
      <c r="AD469" s="117"/>
    </row>
    <row r="470" spans="1:95" s="55" customFormat="1" ht="13.5" thickBot="1" x14ac:dyDescent="0.25">
      <c r="A470" s="540"/>
      <c r="B470" s="452" t="s">
        <v>65</v>
      </c>
      <c r="C470" s="125"/>
      <c r="D470" s="125"/>
      <c r="E470" s="125"/>
      <c r="F470" s="125"/>
      <c r="G470" s="125"/>
      <c r="H470" s="250">
        <f>H469*H433</f>
        <v>555438.63358799997</v>
      </c>
      <c r="I470" s="250">
        <f>I469*I433</f>
        <v>0</v>
      </c>
      <c r="J470" s="250">
        <f>J469*J433</f>
        <v>0</v>
      </c>
      <c r="K470" s="125"/>
      <c r="L470" s="125"/>
      <c r="M470" s="125"/>
      <c r="N470" s="125"/>
      <c r="O470" s="125"/>
      <c r="P470" s="125"/>
      <c r="Q470" s="125"/>
      <c r="R470" s="125"/>
      <c r="S470" s="125"/>
      <c r="T470" s="250"/>
      <c r="U470" s="250"/>
      <c r="V470" s="250"/>
      <c r="W470" s="125"/>
      <c r="X470" s="125"/>
      <c r="Y470" s="125"/>
      <c r="Z470" s="125"/>
      <c r="AA470" s="125"/>
      <c r="AB470" s="125"/>
      <c r="AC470" s="125"/>
      <c r="AD470" s="12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  <c r="CB470" s="35"/>
      <c r="CC470" s="35"/>
      <c r="CD470" s="35"/>
      <c r="CE470" s="35"/>
      <c r="CF470" s="35"/>
      <c r="CG470" s="35"/>
      <c r="CH470" s="35"/>
      <c r="CI470" s="35"/>
      <c r="CJ470" s="35"/>
      <c r="CK470" s="35"/>
      <c r="CL470" s="35"/>
      <c r="CM470" s="35"/>
      <c r="CN470" s="35"/>
      <c r="CO470" s="35"/>
      <c r="CP470" s="35"/>
      <c r="CQ470" s="35"/>
    </row>
    <row r="471" spans="1:95" s="126" customFormat="1" x14ac:dyDescent="0.2">
      <c r="A471" s="540"/>
      <c r="B471" s="453" t="s">
        <v>104</v>
      </c>
      <c r="C471" s="251"/>
      <c r="D471" s="251"/>
      <c r="E471" s="251"/>
      <c r="F471" s="251"/>
      <c r="G471" s="251"/>
      <c r="H471" s="86">
        <v>1205866</v>
      </c>
      <c r="I471" s="86"/>
      <c r="J471" s="86"/>
      <c r="K471" s="251"/>
      <c r="L471" s="251"/>
      <c r="M471" s="251"/>
      <c r="N471" s="251"/>
      <c r="O471" s="251"/>
      <c r="P471" s="251"/>
      <c r="Q471" s="251"/>
      <c r="R471" s="251"/>
      <c r="S471" s="251"/>
      <c r="T471" s="86"/>
      <c r="U471" s="86"/>
      <c r="V471" s="86"/>
      <c r="W471" s="251"/>
      <c r="X471" s="251"/>
      <c r="Y471" s="251"/>
      <c r="Z471" s="251"/>
      <c r="AA471" s="251"/>
      <c r="AB471" s="251"/>
      <c r="AC471" s="251"/>
      <c r="AD471" s="251"/>
    </row>
    <row r="472" spans="1:95" s="1" customFormat="1" x14ac:dyDescent="0.2">
      <c r="A472" s="540"/>
      <c r="B472" s="454" t="s">
        <v>105</v>
      </c>
      <c r="C472" s="31"/>
      <c r="D472" s="31"/>
      <c r="E472" s="31"/>
      <c r="F472" s="31"/>
      <c r="G472" s="31"/>
      <c r="H472" s="427">
        <v>5.8900000000000001E-2</v>
      </c>
      <c r="I472" s="427">
        <v>5.8900000000000001E-2</v>
      </c>
      <c r="J472" s="427">
        <v>5.8900000000000001E-2</v>
      </c>
      <c r="K472" s="31"/>
      <c r="L472" s="31"/>
      <c r="M472" s="31"/>
      <c r="N472" s="31"/>
      <c r="O472" s="31"/>
      <c r="P472" s="31"/>
      <c r="Q472" s="31"/>
      <c r="R472" s="31"/>
      <c r="S472" s="31"/>
      <c r="T472" s="427"/>
      <c r="U472" s="427"/>
      <c r="V472" s="427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  <c r="CQ472" s="31"/>
    </row>
    <row r="473" spans="1:95" s="55" customFormat="1" ht="13.5" thickBot="1" x14ac:dyDescent="0.25">
      <c r="A473" s="540"/>
      <c r="B473" s="455" t="s">
        <v>106</v>
      </c>
      <c r="C473" s="125"/>
      <c r="D473" s="125"/>
      <c r="E473" s="125"/>
      <c r="F473" s="125"/>
      <c r="G473" s="125"/>
      <c r="H473" s="54">
        <f>H472*H471</f>
        <v>71025.507400000002</v>
      </c>
      <c r="I473" s="54">
        <f>I471*I472</f>
        <v>0</v>
      </c>
      <c r="J473" s="54">
        <f>J471*J472</f>
        <v>0</v>
      </c>
      <c r="K473" s="125"/>
      <c r="L473" s="125"/>
      <c r="M473" s="125"/>
      <c r="N473" s="125"/>
      <c r="O473" s="125"/>
      <c r="P473" s="125"/>
      <c r="Q473" s="125"/>
      <c r="R473" s="125"/>
      <c r="S473" s="125"/>
      <c r="T473" s="54"/>
      <c r="U473" s="54"/>
      <c r="V473" s="54"/>
      <c r="W473" s="125"/>
      <c r="X473" s="125"/>
      <c r="Y473" s="125"/>
      <c r="Z473" s="125"/>
      <c r="AA473" s="125"/>
      <c r="AB473" s="125"/>
      <c r="AC473" s="125"/>
      <c r="AD473" s="12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  <c r="CB473" s="35"/>
      <c r="CC473" s="35"/>
      <c r="CD473" s="35"/>
      <c r="CE473" s="35"/>
      <c r="CF473" s="35"/>
      <c r="CG473" s="35"/>
      <c r="CH473" s="35"/>
      <c r="CI473" s="35"/>
      <c r="CJ473" s="35"/>
      <c r="CK473" s="35"/>
      <c r="CL473" s="35"/>
      <c r="CM473" s="35"/>
      <c r="CN473" s="35"/>
      <c r="CO473" s="35"/>
      <c r="CP473" s="35"/>
      <c r="CQ473" s="35"/>
    </row>
    <row r="474" spans="1:95" s="31" customFormat="1" ht="12" customHeight="1" x14ac:dyDescent="0.2">
      <c r="A474" s="540"/>
      <c r="B474" s="448" t="s">
        <v>9</v>
      </c>
      <c r="C474" s="1">
        <v>2.5000000000000001E-2</v>
      </c>
      <c r="D474" s="1">
        <v>2.5000000000000001E-2</v>
      </c>
      <c r="E474" s="1">
        <v>2.5000000000000001E-2</v>
      </c>
      <c r="F474" s="1">
        <f>F139</f>
        <v>0</v>
      </c>
      <c r="G474" s="1">
        <f>G139</f>
        <v>0</v>
      </c>
      <c r="H474" s="1">
        <v>3.09E-2</v>
      </c>
      <c r="I474" s="1">
        <f>I139</f>
        <v>0</v>
      </c>
      <c r="J474" s="1">
        <f>J139</f>
        <v>0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95" s="43" customFormat="1" x14ac:dyDescent="0.2">
      <c r="A475" s="540"/>
      <c r="B475" s="456" t="s">
        <v>11</v>
      </c>
      <c r="C475" s="4">
        <f t="shared" ref="C475:J475" si="114">C474*C435</f>
        <v>0</v>
      </c>
      <c r="D475" s="4">
        <f t="shared" si="114"/>
        <v>0</v>
      </c>
      <c r="E475" s="4">
        <f t="shared" si="114"/>
        <v>0</v>
      </c>
      <c r="F475" s="4">
        <f t="shared" si="114"/>
        <v>0</v>
      </c>
      <c r="G475" s="4">
        <f t="shared" si="114"/>
        <v>0</v>
      </c>
      <c r="H475" s="4">
        <f t="shared" si="114"/>
        <v>121262.43477600001</v>
      </c>
      <c r="I475" s="4">
        <f t="shared" si="114"/>
        <v>0</v>
      </c>
      <c r="J475" s="4">
        <f t="shared" si="114"/>
        <v>0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95" s="31" customFormat="1" x14ac:dyDescent="0.2">
      <c r="A476" s="540"/>
      <c r="B476" s="448" t="s">
        <v>26</v>
      </c>
      <c r="C476" s="49">
        <v>1.9699999999999999E-2</v>
      </c>
      <c r="D476" s="49">
        <v>1.9699999999999999E-2</v>
      </c>
      <c r="E476" s="49">
        <v>1.9699999999999999E-2</v>
      </c>
      <c r="F476" s="49">
        <f>F141</f>
        <v>0</v>
      </c>
      <c r="G476" s="49">
        <f>G141</f>
        <v>0</v>
      </c>
      <c r="H476" s="49">
        <v>0.02</v>
      </c>
      <c r="I476" s="49">
        <f>I141</f>
        <v>0</v>
      </c>
      <c r="J476" s="49">
        <f>J141</f>
        <v>0</v>
      </c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</row>
    <row r="477" spans="1:95" s="191" customFormat="1" x14ac:dyDescent="0.2">
      <c r="A477" s="540"/>
      <c r="B477" s="456" t="s">
        <v>27</v>
      </c>
      <c r="C477" s="129">
        <f t="shared" ref="C477:J477" si="115">C476*C435</f>
        <v>0</v>
      </c>
      <c r="D477" s="129">
        <f t="shared" si="115"/>
        <v>0</v>
      </c>
      <c r="E477" s="129">
        <f t="shared" si="115"/>
        <v>0</v>
      </c>
      <c r="F477" s="129">
        <f t="shared" si="115"/>
        <v>0</v>
      </c>
      <c r="G477" s="129">
        <f t="shared" si="115"/>
        <v>0</v>
      </c>
      <c r="H477" s="129">
        <f t="shared" si="115"/>
        <v>78487.012800000011</v>
      </c>
      <c r="I477" s="129">
        <f t="shared" si="115"/>
        <v>0</v>
      </c>
      <c r="J477" s="129">
        <f t="shared" si="115"/>
        <v>0</v>
      </c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  <c r="AA477" s="129"/>
      <c r="AB477" s="129"/>
      <c r="AC477" s="129"/>
      <c r="AD477" s="129"/>
    </row>
    <row r="478" spans="1:95" s="43" customFormat="1" x14ac:dyDescent="0.2">
      <c r="A478" s="540"/>
      <c r="B478" s="456" t="s">
        <v>4</v>
      </c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</row>
    <row r="479" spans="1:95" s="46" customFormat="1" ht="13.5" thickBot="1" x14ac:dyDescent="0.25">
      <c r="A479" s="540"/>
      <c r="B479" s="457" t="s">
        <v>34</v>
      </c>
      <c r="C479" s="94"/>
      <c r="D479" s="94"/>
      <c r="E479" s="94"/>
      <c r="F479" s="199"/>
      <c r="G479" s="94"/>
      <c r="H479" s="94"/>
      <c r="I479" s="94"/>
      <c r="J479" s="94"/>
      <c r="K479" s="199"/>
      <c r="L479" s="199"/>
      <c r="M479" s="199"/>
      <c r="N479" s="199"/>
      <c r="O479" s="199"/>
      <c r="P479" s="199"/>
      <c r="Q479" s="199"/>
      <c r="R479" s="199"/>
      <c r="S479" s="199"/>
      <c r="T479" s="94"/>
      <c r="U479" s="94"/>
      <c r="V479" s="94"/>
      <c r="W479" s="199"/>
      <c r="X479" s="199"/>
      <c r="Y479" s="199"/>
      <c r="Z479" s="199"/>
      <c r="AA479" s="199"/>
      <c r="AB479" s="199"/>
      <c r="AC479" s="199"/>
      <c r="AD479" s="199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</row>
    <row r="480" spans="1:95" s="48" customFormat="1" ht="13.5" thickBot="1" x14ac:dyDescent="0.25">
      <c r="A480" s="540"/>
      <c r="B480" s="458" t="s">
        <v>51</v>
      </c>
      <c r="C480" s="74"/>
      <c r="D480" s="74"/>
      <c r="E480" s="74"/>
      <c r="F480" s="74"/>
      <c r="G480" s="74"/>
      <c r="H480" s="74">
        <v>2089372.46</v>
      </c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</row>
    <row r="481" spans="1:95" s="38" customFormat="1" ht="13.5" thickBot="1" x14ac:dyDescent="0.25">
      <c r="A481" s="540"/>
      <c r="B481" s="459" t="s">
        <v>59</v>
      </c>
      <c r="C481" s="37" t="e">
        <f t="shared" ref="C481:J481" si="116">C480/C435*100</f>
        <v>#DIV/0!</v>
      </c>
      <c r="D481" s="37" t="e">
        <f t="shared" si="116"/>
        <v>#DIV/0!</v>
      </c>
      <c r="E481" s="37" t="e">
        <f t="shared" si="116"/>
        <v>#DIV/0!</v>
      </c>
      <c r="F481" s="37" t="e">
        <f t="shared" si="116"/>
        <v>#DIV/0!</v>
      </c>
      <c r="G481" s="37" t="e">
        <f t="shared" si="116"/>
        <v>#DIV/0!</v>
      </c>
      <c r="H481" s="37">
        <f t="shared" si="116"/>
        <v>53.241227700285208</v>
      </c>
      <c r="I481" s="37" t="e">
        <f t="shared" si="116"/>
        <v>#DIV/0!</v>
      </c>
      <c r="J481" s="91" t="e">
        <f t="shared" si="116"/>
        <v>#DIV/0!</v>
      </c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91"/>
      <c r="W481" s="37"/>
      <c r="X481" s="37"/>
      <c r="Y481" s="37"/>
      <c r="Z481" s="37"/>
      <c r="AA481" s="37"/>
      <c r="AB481" s="37"/>
      <c r="AC481" s="37"/>
      <c r="AD481" s="37"/>
      <c r="AE481" s="399"/>
      <c r="AF481" s="399"/>
      <c r="AG481" s="399"/>
      <c r="AH481" s="399"/>
      <c r="AI481" s="399"/>
      <c r="AJ481" s="399"/>
      <c r="AK481" s="399"/>
      <c r="AL481" s="399"/>
      <c r="AM481" s="399"/>
      <c r="AN481" s="399"/>
      <c r="AO481" s="399"/>
      <c r="AP481" s="399"/>
      <c r="AQ481" s="399"/>
      <c r="AR481" s="399"/>
      <c r="AS481" s="399"/>
      <c r="AT481" s="399"/>
      <c r="AU481" s="399"/>
      <c r="AV481" s="399"/>
      <c r="AW481" s="399"/>
      <c r="AX481" s="399"/>
      <c r="AY481" s="399"/>
      <c r="AZ481" s="399"/>
      <c r="BA481" s="399"/>
      <c r="BB481" s="399"/>
      <c r="BC481" s="399"/>
      <c r="BD481" s="399"/>
      <c r="BE481" s="399"/>
      <c r="BF481" s="399"/>
      <c r="BG481" s="399"/>
      <c r="BH481" s="399"/>
      <c r="BI481" s="399"/>
      <c r="BJ481" s="399"/>
      <c r="BK481" s="399"/>
      <c r="BL481" s="399"/>
      <c r="BM481" s="399"/>
      <c r="BN481" s="399"/>
      <c r="BO481" s="399"/>
      <c r="BP481" s="399"/>
      <c r="BQ481" s="399"/>
      <c r="BR481" s="399"/>
      <c r="BS481" s="399"/>
      <c r="BT481" s="399"/>
      <c r="BU481" s="399"/>
      <c r="BV481" s="399"/>
      <c r="BW481" s="399"/>
      <c r="BX481" s="399"/>
      <c r="BY481" s="399"/>
      <c r="BZ481" s="399"/>
      <c r="CA481" s="399"/>
      <c r="CB481" s="399"/>
      <c r="CC481" s="399"/>
      <c r="CD481" s="399"/>
      <c r="CE481" s="399"/>
      <c r="CF481" s="399"/>
      <c r="CG481" s="399"/>
      <c r="CH481" s="399"/>
      <c r="CI481" s="399"/>
      <c r="CJ481" s="399"/>
      <c r="CK481" s="399"/>
      <c r="CL481" s="399"/>
      <c r="CM481" s="399"/>
      <c r="CN481" s="399"/>
      <c r="CO481" s="399"/>
      <c r="CP481" s="399"/>
      <c r="CQ481" s="399"/>
    </row>
    <row r="482" spans="1:95" s="423" customFormat="1" ht="13.5" thickBot="1" x14ac:dyDescent="0.25">
      <c r="A482" s="540"/>
      <c r="B482" s="421" t="s">
        <v>71</v>
      </c>
      <c r="C482" s="422">
        <f t="shared" ref="C482:J482" si="117">SUM(C448,C450,C454,C452,C460,C462,C464,C466,C468,C470,C473,C475,C477,C478,C479)-C480</f>
        <v>0</v>
      </c>
      <c r="D482" s="422">
        <f t="shared" si="117"/>
        <v>0</v>
      </c>
      <c r="E482" s="422">
        <f t="shared" si="117"/>
        <v>0</v>
      </c>
      <c r="F482" s="422" t="e">
        <f t="shared" si="117"/>
        <v>#REF!</v>
      </c>
      <c r="G482" s="422" t="e">
        <f t="shared" si="117"/>
        <v>#REF!</v>
      </c>
      <c r="H482" s="422">
        <f t="shared" si="117"/>
        <v>0.4415559999179095</v>
      </c>
      <c r="I482" s="422">
        <f t="shared" si="117"/>
        <v>0</v>
      </c>
      <c r="J482" s="422">
        <f t="shared" si="117"/>
        <v>0</v>
      </c>
      <c r="K482" s="422"/>
      <c r="L482" s="422"/>
      <c r="M482" s="422"/>
      <c r="N482" s="422"/>
      <c r="O482" s="422"/>
      <c r="P482" s="422"/>
      <c r="Q482" s="422"/>
      <c r="R482" s="422"/>
      <c r="S482" s="422"/>
      <c r="T482" s="422"/>
      <c r="U482" s="422"/>
      <c r="V482" s="422"/>
      <c r="W482" s="422"/>
      <c r="X482" s="422"/>
      <c r="Y482" s="422"/>
      <c r="Z482" s="422"/>
      <c r="AA482" s="422"/>
      <c r="AB482" s="422"/>
      <c r="AC482" s="422"/>
      <c r="AD482" s="422"/>
      <c r="AE482" s="103"/>
      <c r="AF482" s="103"/>
      <c r="AG482" s="103"/>
      <c r="AH482" s="103"/>
      <c r="AI482" s="103"/>
      <c r="AJ482" s="103"/>
      <c r="AK482" s="103"/>
      <c r="AL482" s="103"/>
      <c r="AM482" s="103"/>
      <c r="AN482" s="103"/>
      <c r="AO482" s="103"/>
      <c r="AP482" s="103"/>
      <c r="AQ482" s="103"/>
      <c r="AR482" s="103"/>
      <c r="AS482" s="103"/>
      <c r="AT482" s="103"/>
      <c r="AU482" s="103"/>
      <c r="AV482" s="103"/>
      <c r="AW482" s="103"/>
      <c r="AX482" s="103"/>
      <c r="AY482" s="103"/>
      <c r="AZ482" s="103"/>
      <c r="BA482" s="103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  <c r="BP482" s="103"/>
      <c r="BQ482" s="103"/>
      <c r="BR482" s="103"/>
      <c r="BS482" s="103"/>
      <c r="BT482" s="103"/>
      <c r="BU482" s="103"/>
      <c r="BV482" s="103"/>
      <c r="BW482" s="103"/>
      <c r="BX482" s="103"/>
      <c r="BY482" s="103"/>
      <c r="BZ482" s="103"/>
      <c r="CA482" s="103"/>
      <c r="CB482" s="103"/>
      <c r="CC482" s="103"/>
      <c r="CD482" s="103"/>
      <c r="CE482" s="103"/>
      <c r="CF482" s="103"/>
      <c r="CG482" s="103"/>
      <c r="CH482" s="103"/>
      <c r="CI482" s="103"/>
      <c r="CJ482" s="103"/>
      <c r="CK482" s="103"/>
      <c r="CL482" s="103"/>
      <c r="CM482" s="103"/>
      <c r="CN482" s="103"/>
      <c r="CO482" s="103"/>
      <c r="CP482" s="103"/>
      <c r="CQ482" s="103"/>
    </row>
    <row r="483" spans="1:95" s="426" customFormat="1" ht="13.5" thickBot="1" x14ac:dyDescent="0.25">
      <c r="A483" s="541"/>
      <c r="B483" s="424" t="s">
        <v>72</v>
      </c>
      <c r="C483" s="425" t="e">
        <f t="shared" ref="C483" si="118">C482/C480</f>
        <v>#DIV/0!</v>
      </c>
      <c r="D483" s="425" t="e">
        <f t="shared" ref="D483" si="119">D482/D480</f>
        <v>#DIV/0!</v>
      </c>
      <c r="E483" s="425" t="e">
        <f t="shared" ref="E483" si="120">E482/E480</f>
        <v>#DIV/0!</v>
      </c>
      <c r="F483" s="425" t="e">
        <f t="shared" ref="F483" si="121">F482/F480</f>
        <v>#REF!</v>
      </c>
      <c r="G483" s="425" t="e">
        <f t="shared" ref="G483" si="122">G482/G480</f>
        <v>#REF!</v>
      </c>
      <c r="H483" s="425">
        <f t="shared" ref="H483" si="123">H482/H480</f>
        <v>2.1133426824143623E-7</v>
      </c>
      <c r="I483" s="425" t="e">
        <f t="shared" ref="I483" si="124">I482/I480</f>
        <v>#DIV/0!</v>
      </c>
      <c r="J483" s="425" t="e">
        <f>J482/J480</f>
        <v>#DIV/0!</v>
      </c>
      <c r="K483" s="425"/>
      <c r="L483" s="425"/>
      <c r="M483" s="425"/>
      <c r="N483" s="425"/>
      <c r="O483" s="425"/>
      <c r="P483" s="425"/>
      <c r="Q483" s="425"/>
      <c r="R483" s="425"/>
      <c r="S483" s="425"/>
      <c r="T483" s="425"/>
      <c r="U483" s="425"/>
      <c r="V483" s="425"/>
      <c r="W483" s="425"/>
      <c r="X483" s="425"/>
      <c r="Y483" s="425"/>
      <c r="Z483" s="425"/>
      <c r="AA483" s="425"/>
      <c r="AB483" s="425"/>
      <c r="AC483" s="425"/>
      <c r="AD483" s="425"/>
      <c r="AE483" s="400"/>
      <c r="AF483" s="400"/>
      <c r="AG483" s="400"/>
      <c r="AH483" s="400"/>
      <c r="AI483" s="400"/>
      <c r="AJ483" s="400"/>
      <c r="AK483" s="400"/>
      <c r="AL483" s="400"/>
      <c r="AM483" s="400"/>
      <c r="AN483" s="400"/>
      <c r="AO483" s="400"/>
      <c r="AP483" s="400"/>
      <c r="AQ483" s="400"/>
      <c r="AR483" s="400"/>
      <c r="AS483" s="400"/>
      <c r="AT483" s="400"/>
      <c r="AU483" s="400"/>
      <c r="AV483" s="400"/>
      <c r="AW483" s="400"/>
      <c r="AX483" s="400"/>
      <c r="AY483" s="400"/>
      <c r="AZ483" s="400"/>
      <c r="BA483" s="400"/>
      <c r="BB483" s="400"/>
      <c r="BC483" s="400"/>
      <c r="BD483" s="400"/>
      <c r="BE483" s="400"/>
      <c r="BF483" s="400"/>
      <c r="BG483" s="400"/>
      <c r="BH483" s="400"/>
      <c r="BI483" s="400"/>
      <c r="BJ483" s="400"/>
      <c r="BK483" s="400"/>
      <c r="BL483" s="400"/>
      <c r="BM483" s="400"/>
      <c r="BN483" s="400"/>
      <c r="BO483" s="400"/>
      <c r="BP483" s="400"/>
      <c r="BQ483" s="400"/>
      <c r="BR483" s="400"/>
      <c r="BS483" s="400"/>
      <c r="BT483" s="400"/>
      <c r="BU483" s="400"/>
      <c r="BV483" s="400"/>
      <c r="BW483" s="400"/>
      <c r="BX483" s="400"/>
      <c r="BY483" s="400"/>
      <c r="BZ483" s="400"/>
      <c r="CA483" s="400"/>
      <c r="CB483" s="400"/>
      <c r="CC483" s="400"/>
      <c r="CD483" s="400"/>
      <c r="CE483" s="400"/>
      <c r="CF483" s="400"/>
      <c r="CG483" s="400"/>
      <c r="CH483" s="400"/>
      <c r="CI483" s="400"/>
      <c r="CJ483" s="400"/>
      <c r="CK483" s="400"/>
      <c r="CL483" s="400"/>
      <c r="CM483" s="400"/>
      <c r="CN483" s="400"/>
      <c r="CO483" s="400"/>
      <c r="CP483" s="400"/>
      <c r="CQ483" s="400"/>
    </row>
    <row r="484" spans="1:95" s="65" customFormat="1" x14ac:dyDescent="0.2">
      <c r="B484" s="491"/>
    </row>
    <row r="485" spans="1:95" s="64" customFormat="1" ht="13.5" thickBot="1" x14ac:dyDescent="0.25">
      <c r="B485" s="490" t="s">
        <v>175</v>
      </c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</row>
    <row r="486" spans="1:95" s="68" customFormat="1" ht="13.5" customHeight="1" x14ac:dyDescent="0.2">
      <c r="A486" s="554" t="s">
        <v>152</v>
      </c>
      <c r="B486" s="460" t="s">
        <v>56</v>
      </c>
      <c r="H486" s="68">
        <v>10000</v>
      </c>
      <c r="AE486" s="127"/>
      <c r="AF486" s="127"/>
      <c r="AG486" s="127"/>
      <c r="AH486" s="127"/>
      <c r="AI486" s="127"/>
      <c r="AJ486" s="127"/>
      <c r="AK486" s="127"/>
      <c r="AL486" s="127"/>
      <c r="AM486" s="127"/>
      <c r="AN486" s="127"/>
      <c r="AO486" s="127"/>
      <c r="AP486" s="127"/>
      <c r="AQ486" s="127"/>
      <c r="AR486" s="127"/>
      <c r="AS486" s="127"/>
      <c r="AT486" s="127"/>
      <c r="AU486" s="127"/>
      <c r="AV486" s="127"/>
      <c r="AW486" s="127"/>
      <c r="AX486" s="127"/>
      <c r="AY486" s="127"/>
      <c r="AZ486" s="127"/>
      <c r="BA486" s="127"/>
      <c r="BB486" s="127"/>
      <c r="BC486" s="127"/>
      <c r="BD486" s="127"/>
      <c r="BE486" s="127"/>
      <c r="BF486" s="127"/>
      <c r="BG486" s="127"/>
      <c r="BH486" s="127"/>
      <c r="BI486" s="127"/>
      <c r="BJ486" s="127"/>
      <c r="BK486" s="127"/>
      <c r="BL486" s="127"/>
      <c r="BM486" s="127"/>
      <c r="BN486" s="127"/>
      <c r="BO486" s="127"/>
      <c r="BP486" s="127"/>
      <c r="BQ486" s="127"/>
      <c r="BR486" s="127"/>
      <c r="BS486" s="127"/>
      <c r="BT486" s="127"/>
      <c r="BU486" s="127"/>
      <c r="BV486" s="127"/>
      <c r="BW486" s="127"/>
      <c r="BX486" s="127"/>
      <c r="BY486" s="127"/>
      <c r="BZ486" s="127"/>
      <c r="CA486" s="127"/>
      <c r="CB486" s="127"/>
      <c r="CC486" s="127"/>
      <c r="CD486" s="127"/>
      <c r="CE486" s="127"/>
      <c r="CF486" s="127"/>
      <c r="CG486" s="127"/>
      <c r="CH486" s="127"/>
      <c r="CI486" s="127"/>
      <c r="CJ486" s="127"/>
      <c r="CK486" s="127"/>
      <c r="CL486" s="127"/>
      <c r="CM486" s="127"/>
      <c r="CN486" s="127"/>
      <c r="CO486" s="127"/>
      <c r="CP486" s="127"/>
      <c r="CQ486" s="127"/>
    </row>
    <row r="487" spans="1:95" s="76" customFormat="1" x14ac:dyDescent="0.2">
      <c r="A487" s="555"/>
      <c r="B487" s="428" t="s">
        <v>55</v>
      </c>
      <c r="C487" s="128"/>
      <c r="D487" s="128"/>
      <c r="E487" s="128"/>
      <c r="F487" s="128"/>
      <c r="G487" s="128"/>
      <c r="H487" s="128">
        <v>10000</v>
      </c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  <c r="AA487" s="128"/>
      <c r="AB487" s="128"/>
      <c r="AC487" s="128"/>
      <c r="AD487" s="128"/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7" customFormat="1" ht="12.75" customHeight="1" x14ac:dyDescent="0.2">
      <c r="A488" s="555"/>
      <c r="B488" s="429" t="s">
        <v>14</v>
      </c>
      <c r="C488" s="80"/>
      <c r="D488" s="80"/>
      <c r="E488" s="80"/>
      <c r="F488" s="80"/>
      <c r="G488" s="80"/>
      <c r="H488" s="80">
        <v>1081168.2</v>
      </c>
      <c r="I488" s="240"/>
      <c r="J488" s="24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240"/>
      <c r="V488" s="240"/>
      <c r="W488" s="80"/>
      <c r="X488" s="80"/>
      <c r="Y488" s="80"/>
      <c r="Z488" s="80"/>
      <c r="AA488" s="80"/>
      <c r="AB488" s="80"/>
      <c r="AC488" s="80"/>
      <c r="AD488" s="80"/>
      <c r="AE488" s="126"/>
      <c r="AF488" s="126"/>
      <c r="AG488" s="126"/>
      <c r="AH488" s="126"/>
      <c r="AI488" s="126"/>
      <c r="AJ488" s="126"/>
      <c r="AK488" s="126"/>
      <c r="AL488" s="126"/>
      <c r="AM488" s="126"/>
      <c r="AN488" s="126"/>
      <c r="AO488" s="126"/>
      <c r="AP488" s="126"/>
      <c r="AQ488" s="126"/>
      <c r="AR488" s="126"/>
      <c r="AS488" s="126"/>
      <c r="AT488" s="126"/>
      <c r="AU488" s="126"/>
      <c r="AV488" s="126"/>
      <c r="AW488" s="126"/>
      <c r="AX488" s="126"/>
      <c r="AY488" s="126"/>
      <c r="AZ488" s="126"/>
      <c r="BA488" s="126"/>
      <c r="BB488" s="126"/>
      <c r="BC488" s="126"/>
      <c r="BD488" s="126"/>
      <c r="BE488" s="126"/>
      <c r="BF488" s="126"/>
      <c r="BG488" s="126"/>
      <c r="BH488" s="126"/>
      <c r="BI488" s="126"/>
      <c r="BJ488" s="126"/>
      <c r="BK488" s="126"/>
      <c r="BL488" s="126"/>
      <c r="BM488" s="126"/>
      <c r="BN488" s="126"/>
      <c r="BO488" s="126"/>
      <c r="BP488" s="126"/>
      <c r="BQ488" s="126"/>
      <c r="BR488" s="126"/>
      <c r="BS488" s="126"/>
      <c r="BT488" s="126"/>
      <c r="BU488" s="126"/>
      <c r="BV488" s="126"/>
      <c r="BW488" s="126"/>
      <c r="BX488" s="126"/>
      <c r="BY488" s="126"/>
      <c r="BZ488" s="126"/>
      <c r="CA488" s="126"/>
      <c r="CB488" s="126"/>
      <c r="CC488" s="126"/>
      <c r="CD488" s="126"/>
      <c r="CE488" s="126"/>
      <c r="CF488" s="126"/>
      <c r="CG488" s="126"/>
      <c r="CH488" s="126"/>
      <c r="CI488" s="126"/>
      <c r="CJ488" s="126"/>
      <c r="CK488" s="126"/>
      <c r="CL488" s="126"/>
      <c r="CM488" s="126"/>
      <c r="CN488" s="126"/>
      <c r="CO488" s="126"/>
      <c r="CP488" s="126"/>
      <c r="CQ488" s="126"/>
    </row>
    <row r="489" spans="1:95" s="126" customFormat="1" x14ac:dyDescent="0.2">
      <c r="A489" s="555"/>
      <c r="B489" s="430" t="s">
        <v>15</v>
      </c>
      <c r="C489" s="240"/>
      <c r="D489" s="240"/>
      <c r="E489" s="240"/>
      <c r="F489" s="240"/>
      <c r="G489" s="240"/>
      <c r="H489" s="240">
        <v>898353.36</v>
      </c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  <c r="AA489" s="240"/>
      <c r="AB489" s="240"/>
      <c r="AC489" s="240"/>
      <c r="AD489" s="240"/>
    </row>
    <row r="490" spans="1:95" s="243" customFormat="1" ht="12.75" customHeight="1" x14ac:dyDescent="0.2">
      <c r="A490" s="555"/>
      <c r="B490" s="431" t="s">
        <v>16</v>
      </c>
      <c r="C490" s="239"/>
      <c r="D490" s="239"/>
      <c r="E490" s="239"/>
      <c r="F490" s="239"/>
      <c r="G490" s="239"/>
      <c r="H490" s="239">
        <v>320826.59999999998</v>
      </c>
      <c r="I490" s="239"/>
      <c r="J490" s="239"/>
      <c r="K490" s="239"/>
      <c r="L490" s="239"/>
      <c r="M490" s="239"/>
      <c r="N490" s="239"/>
      <c r="O490" s="239"/>
      <c r="P490" s="239"/>
      <c r="Q490" s="239"/>
      <c r="R490" s="239"/>
      <c r="S490" s="239"/>
      <c r="T490" s="239"/>
      <c r="U490" s="239"/>
      <c r="V490" s="239"/>
      <c r="W490" s="239"/>
      <c r="X490" s="239"/>
      <c r="Y490" s="239"/>
      <c r="Z490" s="239"/>
      <c r="AA490" s="239"/>
      <c r="AB490" s="239"/>
      <c r="AC490" s="239"/>
      <c r="AD490" s="239"/>
      <c r="AE490" s="126"/>
      <c r="AF490" s="126"/>
      <c r="AG490" s="126"/>
      <c r="AH490" s="126"/>
      <c r="AI490" s="126"/>
      <c r="AJ490" s="126"/>
      <c r="AK490" s="126"/>
      <c r="AL490" s="126"/>
      <c r="AM490" s="126"/>
      <c r="AN490" s="126"/>
      <c r="AO490" s="126"/>
      <c r="AP490" s="126"/>
      <c r="AQ490" s="126"/>
      <c r="AR490" s="126"/>
      <c r="AS490" s="126"/>
      <c r="AT490" s="126"/>
      <c r="AU490" s="126"/>
      <c r="AV490" s="126"/>
      <c r="AW490" s="126"/>
      <c r="AX490" s="126"/>
      <c r="AY490" s="126"/>
      <c r="AZ490" s="126"/>
      <c r="BA490" s="126"/>
      <c r="BB490" s="126"/>
      <c r="BC490" s="126"/>
      <c r="BD490" s="126"/>
      <c r="BE490" s="126"/>
      <c r="BF490" s="126"/>
      <c r="BG490" s="126"/>
      <c r="BH490" s="126"/>
      <c r="BI490" s="126"/>
      <c r="BJ490" s="126"/>
      <c r="BK490" s="126"/>
      <c r="BL490" s="126"/>
      <c r="BM490" s="126"/>
      <c r="BN490" s="126"/>
      <c r="BO490" s="126"/>
      <c r="BP490" s="126"/>
      <c r="BQ490" s="126"/>
      <c r="BR490" s="126"/>
      <c r="BS490" s="126"/>
      <c r="BT490" s="126"/>
      <c r="BU490" s="126"/>
      <c r="BV490" s="126"/>
      <c r="BW490" s="126"/>
      <c r="BX490" s="126"/>
      <c r="BY490" s="126"/>
      <c r="BZ490" s="126"/>
      <c r="CA490" s="126"/>
      <c r="CB490" s="126"/>
      <c r="CC490" s="126"/>
      <c r="CD490" s="126"/>
      <c r="CE490" s="126"/>
      <c r="CF490" s="126"/>
      <c r="CG490" s="126"/>
      <c r="CH490" s="126"/>
      <c r="CI490" s="126"/>
      <c r="CJ490" s="126"/>
      <c r="CK490" s="126"/>
      <c r="CL490" s="126"/>
      <c r="CM490" s="126"/>
      <c r="CN490" s="126"/>
      <c r="CO490" s="126"/>
      <c r="CP490" s="126"/>
      <c r="CQ490" s="126"/>
    </row>
    <row r="491" spans="1:95" s="114" customFormat="1" x14ac:dyDescent="0.2">
      <c r="A491" s="555"/>
      <c r="B491" s="432" t="s">
        <v>17</v>
      </c>
      <c r="C491" s="113"/>
      <c r="D491" s="113"/>
      <c r="E491" s="113"/>
      <c r="F491" s="113"/>
      <c r="G491" s="113"/>
      <c r="H491" s="113">
        <v>2300348.16</v>
      </c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</row>
    <row r="492" spans="1:95" s="83" customFormat="1" x14ac:dyDescent="0.2">
      <c r="A492" s="555"/>
      <c r="B492" s="433" t="s">
        <v>12</v>
      </c>
      <c r="C492" s="82"/>
      <c r="D492" s="82"/>
      <c r="E492" s="82"/>
      <c r="F492" s="82"/>
      <c r="G492" s="82"/>
      <c r="H492" s="82">
        <v>5230.96</v>
      </c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245"/>
      <c r="AF492" s="245"/>
      <c r="AG492" s="245"/>
      <c r="AH492" s="245"/>
      <c r="AI492" s="245"/>
      <c r="AJ492" s="245"/>
      <c r="AK492" s="245"/>
      <c r="AL492" s="245"/>
      <c r="AM492" s="245"/>
      <c r="AN492" s="245"/>
      <c r="AO492" s="245"/>
      <c r="AP492" s="245"/>
      <c r="AQ492" s="245"/>
      <c r="AR492" s="245"/>
      <c r="AS492" s="245"/>
      <c r="AT492" s="245"/>
      <c r="AU492" s="245"/>
      <c r="AV492" s="245"/>
      <c r="AW492" s="245"/>
      <c r="AX492" s="245"/>
      <c r="AY492" s="245"/>
      <c r="AZ492" s="245"/>
      <c r="BA492" s="245"/>
      <c r="BB492" s="245"/>
      <c r="BC492" s="245"/>
      <c r="BD492" s="245"/>
      <c r="BE492" s="245"/>
      <c r="BF492" s="245"/>
      <c r="BG492" s="245"/>
      <c r="BH492" s="245"/>
      <c r="BI492" s="245"/>
      <c r="BJ492" s="245"/>
      <c r="BK492" s="245"/>
      <c r="BL492" s="245"/>
      <c r="BM492" s="245"/>
      <c r="BN492" s="245"/>
      <c r="BO492" s="245"/>
      <c r="BP492" s="245"/>
      <c r="BQ492" s="245"/>
      <c r="BR492" s="245"/>
      <c r="BS492" s="245"/>
      <c r="BT492" s="245"/>
      <c r="BU492" s="245"/>
      <c r="BV492" s="245"/>
      <c r="BW492" s="245"/>
      <c r="BX492" s="245"/>
      <c r="BY492" s="245"/>
      <c r="BZ492" s="245"/>
      <c r="CA492" s="245"/>
      <c r="CB492" s="245"/>
      <c r="CC492" s="245"/>
      <c r="CD492" s="245"/>
      <c r="CE492" s="245"/>
      <c r="CF492" s="245"/>
      <c r="CG492" s="245"/>
      <c r="CH492" s="245"/>
      <c r="CI492" s="245"/>
      <c r="CJ492" s="245"/>
      <c r="CK492" s="245"/>
      <c r="CL492" s="245"/>
      <c r="CM492" s="245"/>
      <c r="CN492" s="245"/>
      <c r="CO492" s="245"/>
      <c r="CP492" s="245"/>
      <c r="CQ492" s="245"/>
    </row>
    <row r="493" spans="1:95" s="245" customFormat="1" x14ac:dyDescent="0.2">
      <c r="A493" s="555"/>
      <c r="B493" s="434" t="s">
        <v>6</v>
      </c>
      <c r="C493" s="95"/>
      <c r="D493" s="95"/>
      <c r="E493" s="95"/>
      <c r="F493" s="95"/>
      <c r="G493" s="95"/>
      <c r="H493" s="95">
        <v>5935.05</v>
      </c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</row>
    <row r="494" spans="1:95" s="245" customFormat="1" x14ac:dyDescent="0.2">
      <c r="A494" s="555"/>
      <c r="B494" s="435" t="s">
        <v>13</v>
      </c>
      <c r="C494" s="95"/>
      <c r="D494" s="95"/>
      <c r="E494" s="95"/>
      <c r="F494" s="95"/>
      <c r="G494" s="95"/>
      <c r="H494" s="16">
        <v>4805.79</v>
      </c>
      <c r="I494" s="16"/>
      <c r="J494" s="16"/>
      <c r="K494" s="95"/>
      <c r="L494" s="95"/>
      <c r="M494" s="95"/>
      <c r="N494" s="95"/>
      <c r="O494" s="95"/>
      <c r="P494" s="95"/>
      <c r="Q494" s="95"/>
      <c r="R494" s="95"/>
      <c r="S494" s="95"/>
      <c r="T494" s="16"/>
      <c r="U494" s="16"/>
      <c r="V494" s="16"/>
      <c r="W494" s="95"/>
      <c r="X494" s="95"/>
      <c r="Y494" s="95"/>
      <c r="Z494" s="95"/>
      <c r="AA494" s="95"/>
      <c r="AB494" s="95"/>
      <c r="AC494" s="95"/>
      <c r="AD494" s="95"/>
    </row>
    <row r="495" spans="1:95" s="103" customFormat="1" ht="13.5" thickBot="1" x14ac:dyDescent="0.25">
      <c r="A495" s="555"/>
      <c r="B495" s="436" t="s">
        <v>18</v>
      </c>
      <c r="C495" s="104"/>
      <c r="D495" s="104"/>
      <c r="E495" s="104"/>
      <c r="F495" s="104"/>
      <c r="G495" s="104"/>
      <c r="H495" s="248">
        <v>5935.05</v>
      </c>
      <c r="I495" s="248"/>
      <c r="J495" s="248"/>
      <c r="K495" s="104"/>
      <c r="L495" s="104"/>
      <c r="M495" s="104"/>
      <c r="N495" s="104"/>
      <c r="O495" s="104"/>
      <c r="P495" s="104"/>
      <c r="Q495" s="104"/>
      <c r="R495" s="104"/>
      <c r="S495" s="104"/>
      <c r="T495" s="248"/>
      <c r="U495" s="248"/>
      <c r="V495" s="248"/>
      <c r="W495" s="104"/>
      <c r="X495" s="104"/>
      <c r="Y495" s="104"/>
      <c r="Z495" s="104"/>
      <c r="AA495" s="104"/>
      <c r="AB495" s="104"/>
      <c r="AC495" s="104"/>
      <c r="AD495" s="104"/>
    </row>
    <row r="496" spans="1:95" s="28" customFormat="1" x14ac:dyDescent="0.2">
      <c r="A496" s="555"/>
      <c r="B496" s="437" t="s">
        <v>19</v>
      </c>
      <c r="C496" s="96"/>
      <c r="D496" s="96"/>
      <c r="E496" s="96"/>
      <c r="F496" s="96"/>
      <c r="G496" s="96"/>
      <c r="H496" s="96">
        <v>757072.44</v>
      </c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29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  <c r="CH496" s="29"/>
      <c r="CI496" s="29"/>
      <c r="CJ496" s="29"/>
      <c r="CK496" s="29"/>
      <c r="CL496" s="29"/>
      <c r="CM496" s="29"/>
      <c r="CN496" s="29"/>
      <c r="CO496" s="29"/>
      <c r="CP496" s="29"/>
      <c r="CQ496" s="29"/>
    </row>
    <row r="497" spans="1:95" s="29" customFormat="1" x14ac:dyDescent="0.2">
      <c r="A497" s="555"/>
      <c r="B497" s="438" t="s">
        <v>20</v>
      </c>
      <c r="C497" s="92"/>
      <c r="D497" s="92"/>
      <c r="E497" s="92"/>
      <c r="F497" s="92"/>
      <c r="G497" s="92"/>
      <c r="H497" s="92">
        <v>642019.68000000005</v>
      </c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</row>
    <row r="498" spans="1:95" s="29" customFormat="1" x14ac:dyDescent="0.2">
      <c r="A498" s="555"/>
      <c r="B498" s="439" t="s">
        <v>21</v>
      </c>
      <c r="C498" s="86"/>
      <c r="D498" s="86"/>
      <c r="E498" s="86"/>
      <c r="F498" s="86"/>
      <c r="G498" s="86"/>
      <c r="H498" s="86">
        <v>224508.6</v>
      </c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</row>
    <row r="499" spans="1:95" s="189" customFormat="1" ht="13.5" thickBot="1" x14ac:dyDescent="0.25">
      <c r="A499" s="555"/>
      <c r="B499" s="440" t="s">
        <v>28</v>
      </c>
      <c r="C499" s="187"/>
      <c r="D499" s="187"/>
      <c r="E499" s="187"/>
      <c r="F499" s="187"/>
      <c r="G499" s="187"/>
      <c r="H499" s="495">
        <v>517466.76</v>
      </c>
      <c r="I499" s="495"/>
      <c r="J499" s="495"/>
      <c r="K499" s="187"/>
      <c r="L499" s="187"/>
      <c r="M499" s="187"/>
      <c r="N499" s="187"/>
      <c r="O499" s="187"/>
      <c r="P499" s="187"/>
      <c r="Q499" s="187"/>
      <c r="R499" s="187"/>
      <c r="S499" s="187"/>
      <c r="T499" s="495"/>
      <c r="U499" s="495"/>
      <c r="V499" s="495"/>
      <c r="W499" s="187"/>
      <c r="X499" s="187"/>
      <c r="Y499" s="187"/>
      <c r="Z499" s="187"/>
      <c r="AA499" s="187"/>
      <c r="AB499" s="187"/>
      <c r="AC499" s="187"/>
      <c r="AD499" s="187"/>
      <c r="AE499" s="330"/>
      <c r="AF499" s="330"/>
      <c r="AG499" s="330"/>
      <c r="AH499" s="330"/>
      <c r="AI499" s="330"/>
      <c r="AJ499" s="330"/>
      <c r="AK499" s="330"/>
      <c r="AL499" s="330"/>
      <c r="AM499" s="330"/>
      <c r="AN499" s="330"/>
      <c r="AO499" s="330"/>
      <c r="AP499" s="330"/>
      <c r="AQ499" s="330"/>
      <c r="AR499" s="330"/>
      <c r="AS499" s="330"/>
      <c r="AT499" s="330"/>
      <c r="AU499" s="330"/>
      <c r="AV499" s="330"/>
      <c r="AW499" s="330"/>
      <c r="AX499" s="330"/>
      <c r="AY499" s="330"/>
      <c r="AZ499" s="330"/>
      <c r="BA499" s="330"/>
      <c r="BB499" s="330"/>
      <c r="BC499" s="330"/>
      <c r="BD499" s="330"/>
      <c r="BE499" s="330"/>
      <c r="BF499" s="330"/>
      <c r="BG499" s="330"/>
      <c r="BH499" s="330"/>
      <c r="BI499" s="330"/>
      <c r="BJ499" s="330"/>
      <c r="BK499" s="330"/>
      <c r="BL499" s="330"/>
      <c r="BM499" s="330"/>
      <c r="BN499" s="330"/>
      <c r="BO499" s="489"/>
      <c r="BP499" s="489"/>
      <c r="BQ499" s="489"/>
      <c r="BR499" s="489"/>
      <c r="BS499" s="489"/>
      <c r="BT499" s="489"/>
      <c r="BU499" s="489"/>
      <c r="BV499" s="489"/>
      <c r="BW499" s="489"/>
      <c r="BX499" s="489"/>
      <c r="BY499" s="489"/>
      <c r="BZ499" s="489"/>
      <c r="CA499" s="489"/>
      <c r="CB499" s="489"/>
      <c r="CC499" s="489"/>
      <c r="CD499" s="489"/>
      <c r="CE499" s="489"/>
      <c r="CF499" s="489"/>
      <c r="CG499" s="489"/>
      <c r="CH499" s="489"/>
      <c r="CI499" s="489"/>
      <c r="CJ499" s="489"/>
      <c r="CK499" s="489"/>
      <c r="CL499" s="489"/>
      <c r="CM499" s="489"/>
      <c r="CN499" s="489"/>
      <c r="CO499" s="489"/>
      <c r="CP499" s="489"/>
      <c r="CQ499" s="489"/>
    </row>
    <row r="500" spans="1:95" s="8" customFormat="1" x14ac:dyDescent="0.2">
      <c r="A500" s="555"/>
      <c r="B500" s="441" t="s">
        <v>22</v>
      </c>
      <c r="C500" s="84"/>
      <c r="D500" s="84"/>
      <c r="E500" s="84"/>
      <c r="F500" s="84"/>
      <c r="G500" s="84"/>
      <c r="H500" s="494">
        <v>69</v>
      </c>
      <c r="I500" s="494"/>
      <c r="J500" s="494"/>
      <c r="K500" s="84"/>
      <c r="L500" s="84"/>
      <c r="M500" s="84"/>
      <c r="N500" s="84"/>
      <c r="O500" s="84"/>
      <c r="P500" s="84"/>
      <c r="Q500" s="84"/>
      <c r="R500" s="84"/>
      <c r="S500" s="84"/>
      <c r="T500" s="494"/>
      <c r="U500" s="494"/>
      <c r="V500" s="494"/>
      <c r="W500" s="84"/>
      <c r="X500" s="84"/>
      <c r="Y500" s="84"/>
      <c r="Z500" s="84"/>
      <c r="AA500" s="84"/>
      <c r="AB500" s="84"/>
      <c r="AC500" s="84"/>
      <c r="AD500" s="84"/>
      <c r="AE500" s="396"/>
      <c r="AF500" s="396"/>
      <c r="AG500" s="396"/>
      <c r="AH500" s="396"/>
      <c r="AI500" s="396"/>
      <c r="AJ500" s="396"/>
      <c r="AK500" s="396"/>
      <c r="AL500" s="396"/>
      <c r="AM500" s="396"/>
      <c r="AN500" s="396"/>
      <c r="AO500" s="396"/>
      <c r="AP500" s="396"/>
      <c r="AQ500" s="396"/>
      <c r="AR500" s="396"/>
      <c r="AS500" s="396"/>
      <c r="AT500" s="396"/>
      <c r="AU500" s="396"/>
      <c r="AV500" s="396"/>
      <c r="AW500" s="396"/>
      <c r="AX500" s="396"/>
      <c r="AY500" s="396"/>
      <c r="AZ500" s="396"/>
      <c r="BA500" s="396"/>
      <c r="BB500" s="396"/>
      <c r="BC500" s="396"/>
      <c r="BD500" s="396"/>
      <c r="BE500" s="396"/>
      <c r="BF500" s="396"/>
      <c r="BG500" s="396"/>
      <c r="BH500" s="396"/>
      <c r="BI500" s="396"/>
      <c r="BJ500" s="396"/>
      <c r="BK500" s="396"/>
      <c r="BL500" s="396"/>
      <c r="BM500" s="396"/>
      <c r="BN500" s="396"/>
      <c r="BO500" s="396"/>
      <c r="BP500" s="396"/>
      <c r="BQ500" s="396"/>
      <c r="BR500" s="396"/>
      <c r="BS500" s="396"/>
      <c r="BT500" s="396"/>
      <c r="BU500" s="396"/>
      <c r="BV500" s="396"/>
      <c r="BW500" s="396"/>
      <c r="BX500" s="396"/>
      <c r="BY500" s="396"/>
      <c r="BZ500" s="396"/>
      <c r="CA500" s="396"/>
      <c r="CB500" s="396"/>
      <c r="CC500" s="396"/>
      <c r="CD500" s="396"/>
      <c r="CE500" s="396"/>
      <c r="CF500" s="396"/>
      <c r="CG500" s="396"/>
      <c r="CH500" s="396"/>
      <c r="CI500" s="396"/>
      <c r="CJ500" s="396"/>
      <c r="CK500" s="396"/>
      <c r="CL500" s="396"/>
      <c r="CM500" s="396"/>
      <c r="CN500" s="396"/>
      <c r="CO500" s="396"/>
      <c r="CP500" s="396"/>
      <c r="CQ500" s="396"/>
    </row>
    <row r="501" spans="1:95" s="5" customFormat="1" x14ac:dyDescent="0.2">
      <c r="A501" s="555"/>
      <c r="B501" s="442" t="s">
        <v>73</v>
      </c>
      <c r="C501" s="30"/>
      <c r="D501" s="30"/>
      <c r="E501" s="174"/>
      <c r="F501" s="174"/>
      <c r="G501" s="174"/>
      <c r="H501" s="380">
        <v>30</v>
      </c>
      <c r="I501" s="380"/>
      <c r="J501" s="380"/>
      <c r="K501" s="174"/>
      <c r="L501" s="174"/>
      <c r="M501" s="174"/>
      <c r="N501" s="174"/>
      <c r="O501" s="174"/>
      <c r="P501" s="174"/>
      <c r="Q501" s="174"/>
      <c r="R501" s="174"/>
      <c r="S501" s="174"/>
      <c r="T501" s="380"/>
      <c r="U501" s="380"/>
      <c r="V501" s="380"/>
      <c r="W501" s="174"/>
      <c r="X501" s="174"/>
      <c r="Y501" s="174"/>
      <c r="Z501" s="174"/>
      <c r="AA501" s="174"/>
      <c r="AB501" s="174"/>
      <c r="AC501" s="174"/>
      <c r="AD501" s="174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</row>
    <row r="502" spans="1:95" s="173" customFormat="1" ht="4.5" customHeight="1" x14ac:dyDescent="0.2">
      <c r="A502" s="555"/>
      <c r="B502" s="443"/>
      <c r="C502" s="172"/>
      <c r="D502" s="172"/>
      <c r="E502" s="172"/>
      <c r="F502" s="172"/>
      <c r="G502" s="172"/>
      <c r="K502" s="172"/>
      <c r="L502" s="172"/>
      <c r="M502" s="172"/>
      <c r="N502" s="172"/>
      <c r="O502" s="172"/>
      <c r="P502" s="172"/>
      <c r="Q502" s="172"/>
      <c r="R502" s="172"/>
      <c r="S502" s="172"/>
      <c r="W502" s="172"/>
      <c r="X502" s="172"/>
      <c r="Y502" s="172"/>
      <c r="Z502" s="172"/>
      <c r="AA502" s="172"/>
      <c r="AB502" s="172"/>
      <c r="AC502" s="172"/>
      <c r="AD502" s="172"/>
      <c r="AE502" s="397"/>
      <c r="AF502" s="397"/>
      <c r="AG502" s="397"/>
      <c r="AH502" s="397"/>
      <c r="AI502" s="397"/>
      <c r="AJ502" s="397"/>
      <c r="AK502" s="397"/>
      <c r="AL502" s="397"/>
      <c r="AM502" s="397"/>
      <c r="AN502" s="397"/>
      <c r="AO502" s="397"/>
      <c r="AP502" s="397"/>
      <c r="AQ502" s="397"/>
      <c r="AR502" s="397"/>
      <c r="AS502" s="397"/>
      <c r="AT502" s="397"/>
      <c r="AU502" s="397"/>
      <c r="AV502" s="397"/>
      <c r="AW502" s="397"/>
      <c r="AX502" s="397"/>
      <c r="AY502" s="397"/>
      <c r="AZ502" s="397"/>
      <c r="BA502" s="397"/>
      <c r="BB502" s="397"/>
      <c r="BC502" s="397"/>
      <c r="BD502" s="397"/>
      <c r="BE502" s="397"/>
      <c r="BF502" s="397"/>
      <c r="BG502" s="397"/>
      <c r="BH502" s="397"/>
      <c r="BI502" s="397"/>
      <c r="BJ502" s="397"/>
      <c r="BK502" s="397"/>
      <c r="BL502" s="397"/>
      <c r="BM502" s="397"/>
      <c r="BN502" s="397"/>
      <c r="BO502" s="397"/>
      <c r="BP502" s="397"/>
      <c r="BQ502" s="397"/>
      <c r="BR502" s="397"/>
      <c r="BS502" s="397"/>
      <c r="BT502" s="397"/>
      <c r="BU502" s="397"/>
      <c r="BV502" s="397"/>
      <c r="BW502" s="397"/>
      <c r="BX502" s="397"/>
      <c r="BY502" s="397"/>
      <c r="BZ502" s="397"/>
      <c r="CA502" s="397"/>
      <c r="CB502" s="397"/>
      <c r="CC502" s="397"/>
      <c r="CD502" s="397"/>
      <c r="CE502" s="397"/>
      <c r="CF502" s="397"/>
      <c r="CG502" s="397"/>
      <c r="CH502" s="397"/>
      <c r="CI502" s="397"/>
      <c r="CJ502" s="397"/>
      <c r="CK502" s="397"/>
      <c r="CL502" s="397"/>
      <c r="CM502" s="397"/>
      <c r="CN502" s="397"/>
      <c r="CO502" s="397"/>
      <c r="CP502" s="397"/>
      <c r="CQ502" s="397"/>
    </row>
    <row r="503" spans="1:95" s="177" customFormat="1" x14ac:dyDescent="0.2">
      <c r="A503" s="555"/>
      <c r="B503" s="444" t="s">
        <v>74</v>
      </c>
      <c r="C503" s="176">
        <v>42.37</v>
      </c>
      <c r="D503" s="176">
        <v>42.37</v>
      </c>
      <c r="E503" s="176">
        <v>42.37</v>
      </c>
      <c r="F503" s="176">
        <f>F672</f>
        <v>0</v>
      </c>
      <c r="G503" s="176">
        <f>G672</f>
        <v>0</v>
      </c>
      <c r="H503" s="176">
        <v>52.33</v>
      </c>
      <c r="I503" s="176">
        <f>I672</f>
        <v>0</v>
      </c>
      <c r="J503" s="176">
        <f>J672</f>
        <v>0</v>
      </c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  <c r="AA503" s="176"/>
      <c r="AB503" s="176"/>
      <c r="AC503" s="176"/>
      <c r="AD503" s="176"/>
      <c r="AE503" s="398"/>
      <c r="AF503" s="398"/>
      <c r="AG503" s="398"/>
      <c r="AH503" s="398"/>
      <c r="AI503" s="398"/>
      <c r="AJ503" s="398"/>
      <c r="AK503" s="398"/>
      <c r="AL503" s="398"/>
      <c r="AM503" s="398"/>
      <c r="AN503" s="398"/>
      <c r="AO503" s="398"/>
      <c r="AP503" s="398"/>
      <c r="AQ503" s="398"/>
      <c r="AR503" s="398"/>
      <c r="AS503" s="398"/>
      <c r="AT503" s="398"/>
      <c r="AU503" s="398"/>
      <c r="AV503" s="398"/>
      <c r="AW503" s="398"/>
      <c r="AX503" s="398"/>
      <c r="AY503" s="398"/>
      <c r="AZ503" s="398"/>
      <c r="BA503" s="398"/>
      <c r="BB503" s="398"/>
      <c r="BC503" s="398"/>
      <c r="BD503" s="398"/>
      <c r="BE503" s="398"/>
      <c r="BF503" s="398"/>
      <c r="BG503" s="398"/>
      <c r="BH503" s="398"/>
      <c r="BI503" s="398"/>
      <c r="BJ503" s="398"/>
      <c r="BK503" s="398"/>
      <c r="BL503" s="398"/>
      <c r="BM503" s="398"/>
      <c r="BN503" s="398"/>
      <c r="BO503" s="398"/>
      <c r="BP503" s="398"/>
      <c r="BQ503" s="398"/>
      <c r="BR503" s="398"/>
      <c r="BS503" s="398"/>
      <c r="BT503" s="398"/>
      <c r="BU503" s="398"/>
      <c r="BV503" s="398"/>
      <c r="BW503" s="398"/>
      <c r="BX503" s="398"/>
      <c r="BY503" s="398"/>
      <c r="BZ503" s="398"/>
      <c r="CA503" s="398"/>
      <c r="CB503" s="398"/>
      <c r="CC503" s="398"/>
      <c r="CD503" s="398"/>
      <c r="CE503" s="398"/>
      <c r="CF503" s="398"/>
      <c r="CG503" s="398"/>
      <c r="CH503" s="398"/>
      <c r="CI503" s="398"/>
      <c r="CJ503" s="398"/>
      <c r="CK503" s="398"/>
      <c r="CL503" s="398"/>
      <c r="CM503" s="398"/>
      <c r="CN503" s="398"/>
      <c r="CO503" s="398"/>
      <c r="CP503" s="398"/>
      <c r="CQ503" s="398"/>
    </row>
    <row r="504" spans="1:95" s="185" customFormat="1" x14ac:dyDescent="0.2">
      <c r="A504" s="555"/>
      <c r="B504" s="445" t="s">
        <v>75</v>
      </c>
      <c r="C504" s="4">
        <f t="shared" ref="C504:J504" si="125">C501*C503</f>
        <v>0</v>
      </c>
      <c r="D504" s="4">
        <f t="shared" si="125"/>
        <v>0</v>
      </c>
      <c r="E504" s="4">
        <f t="shared" si="125"/>
        <v>0</v>
      </c>
      <c r="F504" s="4">
        <f t="shared" si="125"/>
        <v>0</v>
      </c>
      <c r="G504" s="4">
        <f t="shared" si="125"/>
        <v>0</v>
      </c>
      <c r="H504" s="4">
        <f t="shared" si="125"/>
        <v>1569.8999999999999</v>
      </c>
      <c r="I504" s="4">
        <f t="shared" si="125"/>
        <v>0</v>
      </c>
      <c r="J504" s="4">
        <f t="shared" si="125"/>
        <v>0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</row>
    <row r="505" spans="1:95" s="31" customFormat="1" x14ac:dyDescent="0.2">
      <c r="A505" s="555"/>
      <c r="B505" s="446" t="s">
        <v>24</v>
      </c>
      <c r="C505" s="182">
        <v>2.71</v>
      </c>
      <c r="D505" s="182">
        <v>2.71</v>
      </c>
      <c r="E505" s="182">
        <v>2.71</v>
      </c>
      <c r="F505" s="182">
        <f>F674</f>
        <v>0</v>
      </c>
      <c r="G505" s="182">
        <f>G674</f>
        <v>0</v>
      </c>
      <c r="H505" s="182">
        <v>3.35</v>
      </c>
      <c r="I505" s="182">
        <f>I674</f>
        <v>0</v>
      </c>
      <c r="J505" s="182">
        <f>J674</f>
        <v>0</v>
      </c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2"/>
      <c r="AC505" s="182"/>
      <c r="AD505" s="182"/>
    </row>
    <row r="506" spans="1:95" s="180" customFormat="1" x14ac:dyDescent="0.2">
      <c r="A506" s="555"/>
      <c r="B506" s="447" t="s">
        <v>25</v>
      </c>
      <c r="C506" s="179">
        <f t="shared" ref="C506:J506" si="126">C505*C487</f>
        <v>0</v>
      </c>
      <c r="D506" s="179">
        <f t="shared" si="126"/>
        <v>0</v>
      </c>
      <c r="E506" s="179">
        <f t="shared" si="126"/>
        <v>0</v>
      </c>
      <c r="F506" s="179">
        <f t="shared" si="126"/>
        <v>0</v>
      </c>
      <c r="G506" s="179">
        <f t="shared" si="126"/>
        <v>0</v>
      </c>
      <c r="H506" s="179">
        <f t="shared" si="126"/>
        <v>33500</v>
      </c>
      <c r="I506" s="179">
        <f t="shared" si="126"/>
        <v>0</v>
      </c>
      <c r="J506" s="179">
        <f t="shared" si="126"/>
        <v>0</v>
      </c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  <c r="AA506" s="179"/>
      <c r="AB506" s="179"/>
      <c r="AC506" s="179"/>
      <c r="AD506" s="179"/>
    </row>
    <row r="507" spans="1:95" s="31" customFormat="1" x14ac:dyDescent="0.2">
      <c r="A507" s="555"/>
      <c r="B507" s="448" t="s">
        <v>7</v>
      </c>
      <c r="C507" s="3">
        <v>5.44</v>
      </c>
      <c r="D507" s="3">
        <v>5.44</v>
      </c>
      <c r="E507" s="3">
        <v>5.44</v>
      </c>
      <c r="F507" s="3">
        <f>F676</f>
        <v>0</v>
      </c>
      <c r="G507" s="3">
        <f>G676</f>
        <v>0</v>
      </c>
      <c r="H507" s="3">
        <v>6.72</v>
      </c>
      <c r="I507" s="3">
        <f>I676</f>
        <v>0</v>
      </c>
      <c r="J507" s="3">
        <f>J676</f>
        <v>0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95" s="180" customFormat="1" x14ac:dyDescent="0.2">
      <c r="A508" s="555"/>
      <c r="B508" s="447" t="s">
        <v>10</v>
      </c>
      <c r="C508" s="179">
        <f t="shared" ref="C508:J508" si="127">C507*C487</f>
        <v>0</v>
      </c>
      <c r="D508" s="179">
        <f t="shared" si="127"/>
        <v>0</v>
      </c>
      <c r="E508" s="179">
        <f t="shared" si="127"/>
        <v>0</v>
      </c>
      <c r="F508" s="179">
        <f t="shared" si="127"/>
        <v>0</v>
      </c>
      <c r="G508" s="179">
        <f t="shared" si="127"/>
        <v>0</v>
      </c>
      <c r="H508" s="179">
        <f t="shared" si="127"/>
        <v>67200</v>
      </c>
      <c r="I508" s="179">
        <f t="shared" si="127"/>
        <v>0</v>
      </c>
      <c r="J508" s="179">
        <f t="shared" si="127"/>
        <v>0</v>
      </c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  <c r="AA508" s="179"/>
      <c r="AB508" s="179"/>
      <c r="AC508" s="179"/>
      <c r="AD508" s="179"/>
    </row>
    <row r="509" spans="1:95" s="31" customFormat="1" x14ac:dyDescent="0.2">
      <c r="A509" s="555"/>
      <c r="B509" s="448" t="s">
        <v>8</v>
      </c>
      <c r="C509" s="3">
        <v>10.31</v>
      </c>
      <c r="D509" s="3">
        <v>10.31</v>
      </c>
      <c r="E509" s="3">
        <v>10.31</v>
      </c>
      <c r="F509" s="3">
        <f>F678</f>
        <v>0</v>
      </c>
      <c r="G509" s="3">
        <f>G678</f>
        <v>0</v>
      </c>
      <c r="H509" s="3">
        <v>12.73</v>
      </c>
      <c r="I509" s="3">
        <f>I678</f>
        <v>0</v>
      </c>
      <c r="J509" s="3">
        <f>J678</f>
        <v>0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95" s="180" customFormat="1" x14ac:dyDescent="0.2">
      <c r="A510" s="555"/>
      <c r="B510" s="447" t="s">
        <v>2</v>
      </c>
      <c r="C510" s="179">
        <f t="shared" ref="C510:I510" si="128">C509*MAX(C493:C494)</f>
        <v>0</v>
      </c>
      <c r="D510" s="179">
        <f t="shared" si="128"/>
        <v>0</v>
      </c>
      <c r="E510" s="179">
        <f t="shared" si="128"/>
        <v>0</v>
      </c>
      <c r="F510" s="179">
        <f t="shared" si="128"/>
        <v>0</v>
      </c>
      <c r="G510" s="179">
        <f t="shared" si="128"/>
        <v>0</v>
      </c>
      <c r="H510" s="179">
        <f t="shared" si="128"/>
        <v>75553.186500000011</v>
      </c>
      <c r="I510" s="179">
        <f t="shared" si="128"/>
        <v>0</v>
      </c>
      <c r="J510" s="179">
        <f>J509*MAX(J493:J494)</f>
        <v>0</v>
      </c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  <c r="AA510" s="179"/>
      <c r="AB510" s="179"/>
      <c r="AC510" s="179"/>
      <c r="AD510" s="179"/>
    </row>
    <row r="511" spans="1:95" s="1" customFormat="1" x14ac:dyDescent="0.2">
      <c r="A511" s="555"/>
      <c r="B511" s="537" t="s">
        <v>163</v>
      </c>
      <c r="C511" s="525"/>
      <c r="H511" s="1">
        <v>0</v>
      </c>
    </row>
    <row r="512" spans="1:95" s="1" customFormat="1" x14ac:dyDescent="0.2">
      <c r="A512" s="555"/>
      <c r="B512" s="537" t="s">
        <v>164</v>
      </c>
      <c r="C512" s="525"/>
      <c r="H512" s="1">
        <v>0</v>
      </c>
    </row>
    <row r="513" spans="1:95" s="1" customFormat="1" x14ac:dyDescent="0.2">
      <c r="A513" s="555"/>
      <c r="B513" s="537" t="s">
        <v>166</v>
      </c>
      <c r="C513" s="525"/>
      <c r="H513" s="1">
        <v>0</v>
      </c>
      <c r="J513" s="1">
        <v>10.07</v>
      </c>
    </row>
    <row r="514" spans="1:95" s="211" customFormat="1" ht="13.5" thickBot="1" x14ac:dyDescent="0.25">
      <c r="A514" s="555"/>
      <c r="B514" s="538" t="s">
        <v>165</v>
      </c>
      <c r="C514" s="526"/>
      <c r="D514" s="210"/>
      <c r="E514" s="210"/>
      <c r="F514" s="210"/>
      <c r="G514" s="210"/>
      <c r="H514" s="210"/>
      <c r="I514" s="210"/>
      <c r="J514" s="210">
        <f>J511*J512*J513</f>
        <v>0</v>
      </c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</row>
    <row r="515" spans="1:95" s="31" customFormat="1" x14ac:dyDescent="0.2">
      <c r="A515" s="555"/>
      <c r="B515" s="446" t="s">
        <v>29</v>
      </c>
      <c r="C515" s="115">
        <v>0.13789999999999999</v>
      </c>
      <c r="D515" s="115">
        <v>0.13789999999999999</v>
      </c>
      <c r="E515" s="115">
        <v>0.13789999999999999</v>
      </c>
      <c r="F515" s="115" t="e">
        <f>F684</f>
        <v>#REF!</v>
      </c>
      <c r="G515" s="115" t="e">
        <f>G684</f>
        <v>#REF!</v>
      </c>
      <c r="H515" s="66"/>
      <c r="I515" s="66"/>
      <c r="J515" s="66"/>
      <c r="K515" s="115"/>
      <c r="L515" s="115"/>
      <c r="M515" s="115"/>
      <c r="N515" s="115"/>
      <c r="O515" s="115"/>
      <c r="P515" s="115"/>
      <c r="Q515" s="115"/>
      <c r="R515" s="115"/>
      <c r="S515" s="115"/>
      <c r="T515" s="66"/>
      <c r="U515" s="66"/>
      <c r="V515" s="66"/>
      <c r="W515" s="115"/>
      <c r="X515" s="115"/>
      <c r="Y515" s="115"/>
      <c r="Z515" s="115"/>
      <c r="AA515" s="115"/>
      <c r="AB515" s="115"/>
      <c r="AC515" s="115"/>
      <c r="AD515" s="115"/>
    </row>
    <row r="516" spans="1:95" s="34" customFormat="1" x14ac:dyDescent="0.2">
      <c r="A516" s="555"/>
      <c r="B516" s="449" t="s">
        <v>60</v>
      </c>
      <c r="C516" s="14">
        <f>C515*C488</f>
        <v>0</v>
      </c>
      <c r="D516" s="14">
        <f>D515*D488</f>
        <v>0</v>
      </c>
      <c r="E516" s="14">
        <f>E515*E488</f>
        <v>0</v>
      </c>
      <c r="F516" s="14" t="e">
        <f>F515*F488</f>
        <v>#REF!</v>
      </c>
      <c r="G516" s="14" t="e">
        <f>G515*G488</f>
        <v>#REF!</v>
      </c>
      <c r="H516" s="119"/>
      <c r="I516" s="119"/>
      <c r="J516" s="119"/>
      <c r="K516" s="14"/>
      <c r="L516" s="14"/>
      <c r="M516" s="14"/>
      <c r="N516" s="14"/>
      <c r="O516" s="14"/>
      <c r="P516" s="14"/>
      <c r="Q516" s="14"/>
      <c r="R516" s="14"/>
      <c r="S516" s="14"/>
      <c r="T516" s="119"/>
      <c r="U516" s="119"/>
      <c r="V516" s="119"/>
      <c r="W516" s="14"/>
      <c r="X516" s="14"/>
      <c r="Y516" s="14"/>
      <c r="Z516" s="14"/>
      <c r="AA516" s="14"/>
      <c r="AB516" s="14"/>
      <c r="AC516" s="14"/>
      <c r="AD516" s="14"/>
    </row>
    <row r="517" spans="1:95" s="31" customFormat="1" x14ac:dyDescent="0.2">
      <c r="A517" s="555"/>
      <c r="B517" s="448" t="s">
        <v>30</v>
      </c>
      <c r="C517" s="117"/>
      <c r="D517" s="117"/>
      <c r="E517" s="117"/>
      <c r="F517" s="117"/>
      <c r="G517" s="117"/>
      <c r="H517" s="115">
        <v>0.19769999999999999</v>
      </c>
      <c r="I517" s="115">
        <v>0.19769999999999999</v>
      </c>
      <c r="J517" s="115">
        <v>0.19769999999999999</v>
      </c>
      <c r="K517" s="117"/>
      <c r="L517" s="117"/>
      <c r="M517" s="117"/>
      <c r="N517" s="117"/>
      <c r="O517" s="117"/>
      <c r="P517" s="117"/>
      <c r="Q517" s="117"/>
      <c r="R517" s="117"/>
      <c r="S517" s="117"/>
      <c r="T517" s="115"/>
      <c r="U517" s="115"/>
      <c r="V517" s="115"/>
      <c r="W517" s="117"/>
      <c r="X517" s="117"/>
      <c r="Y517" s="117"/>
      <c r="Z517" s="117"/>
      <c r="AA517" s="117"/>
      <c r="AB517" s="117"/>
      <c r="AC517" s="117"/>
      <c r="AD517" s="117"/>
    </row>
    <row r="518" spans="1:95" s="35" customFormat="1" x14ac:dyDescent="0.2">
      <c r="A518" s="555"/>
      <c r="B518" s="450" t="s">
        <v>61</v>
      </c>
      <c r="C518" s="118"/>
      <c r="D518" s="118"/>
      <c r="E518" s="118"/>
      <c r="F518" s="118"/>
      <c r="G518" s="118"/>
      <c r="H518" s="33">
        <f>H517*H488</f>
        <v>213746.95313999997</v>
      </c>
      <c r="I518" s="33">
        <f>I517*I488</f>
        <v>0</v>
      </c>
      <c r="J518" s="33">
        <f>J517*J488</f>
        <v>0</v>
      </c>
      <c r="K518" s="118"/>
      <c r="L518" s="118"/>
      <c r="M518" s="118"/>
      <c r="N518" s="118"/>
      <c r="O518" s="118"/>
      <c r="P518" s="118"/>
      <c r="Q518" s="118"/>
      <c r="R518" s="118"/>
      <c r="S518" s="118"/>
      <c r="T518" s="33"/>
      <c r="U518" s="33"/>
      <c r="V518" s="33"/>
      <c r="W518" s="118"/>
      <c r="X518" s="118"/>
      <c r="Y518" s="118"/>
      <c r="Z518" s="118"/>
      <c r="AA518" s="118"/>
      <c r="AB518" s="118"/>
      <c r="AC518" s="118"/>
      <c r="AD518" s="118"/>
    </row>
    <row r="519" spans="1:95" s="31" customFormat="1" x14ac:dyDescent="0.2">
      <c r="A519" s="555"/>
      <c r="B519" s="448" t="s">
        <v>31</v>
      </c>
      <c r="C519" s="115">
        <v>0.32190000000000002</v>
      </c>
      <c r="D519" s="115">
        <v>0.32190000000000002</v>
      </c>
      <c r="E519" s="115">
        <v>0.32190000000000002</v>
      </c>
      <c r="F519" s="115">
        <f>F688</f>
        <v>0</v>
      </c>
      <c r="G519" s="115">
        <f>G688</f>
        <v>0</v>
      </c>
      <c r="H519" s="120"/>
      <c r="I519" s="120"/>
      <c r="J519" s="120"/>
      <c r="K519" s="115"/>
      <c r="L519" s="115"/>
      <c r="M519" s="115"/>
      <c r="N519" s="115"/>
      <c r="O519" s="115"/>
      <c r="P519" s="115"/>
      <c r="Q519" s="115"/>
      <c r="R519" s="115"/>
      <c r="S519" s="115"/>
      <c r="T519" s="120"/>
      <c r="U519" s="120"/>
      <c r="V519" s="120"/>
      <c r="W519" s="115"/>
      <c r="X519" s="115"/>
      <c r="Y519" s="115"/>
      <c r="Z519" s="115"/>
      <c r="AA519" s="115"/>
      <c r="AB519" s="115"/>
      <c r="AC519" s="115"/>
      <c r="AD519" s="115"/>
    </row>
    <row r="520" spans="1:95" s="34" customFormat="1" x14ac:dyDescent="0.2">
      <c r="A520" s="555"/>
      <c r="B520" s="449" t="s">
        <v>62</v>
      </c>
      <c r="C520" s="14">
        <f>C519*C490</f>
        <v>0</v>
      </c>
      <c r="D520" s="14">
        <f>D519*D490</f>
        <v>0</v>
      </c>
      <c r="E520" s="14">
        <f>E519*E490</f>
        <v>0</v>
      </c>
      <c r="F520" s="14">
        <f>F519*F490</f>
        <v>0</v>
      </c>
      <c r="G520" s="14">
        <f>G519*G490</f>
        <v>0</v>
      </c>
      <c r="H520" s="119"/>
      <c r="I520" s="119"/>
      <c r="J520" s="119"/>
      <c r="K520" s="14"/>
      <c r="L520" s="14"/>
      <c r="M520" s="14"/>
      <c r="N520" s="14"/>
      <c r="O520" s="14"/>
      <c r="P520" s="14"/>
      <c r="Q520" s="14"/>
      <c r="R520" s="14"/>
      <c r="S520" s="14"/>
      <c r="T520" s="119"/>
      <c r="U520" s="119"/>
      <c r="V520" s="119"/>
      <c r="W520" s="14"/>
      <c r="X520" s="14"/>
      <c r="Y520" s="14"/>
      <c r="Z520" s="14"/>
      <c r="AA520" s="14"/>
      <c r="AB520" s="14"/>
      <c r="AC520" s="14"/>
      <c r="AD520" s="14"/>
    </row>
    <row r="521" spans="1:95" s="31" customFormat="1" x14ac:dyDescent="0.2">
      <c r="A521" s="555"/>
      <c r="B521" s="448" t="s">
        <v>32</v>
      </c>
      <c r="C521" s="117"/>
      <c r="D521" s="117"/>
      <c r="E521" s="117"/>
      <c r="F521" s="117"/>
      <c r="G521" s="117"/>
      <c r="H521" s="1">
        <v>1.4238</v>
      </c>
      <c r="I521" s="1">
        <v>1.4238</v>
      </c>
      <c r="J521" s="1">
        <v>1.4238</v>
      </c>
      <c r="K521" s="117"/>
      <c r="L521" s="117"/>
      <c r="M521" s="117"/>
      <c r="N521" s="117"/>
      <c r="O521" s="117"/>
      <c r="P521" s="117"/>
      <c r="Q521" s="117"/>
      <c r="R521" s="117"/>
      <c r="S521" s="117"/>
      <c r="T521" s="1"/>
      <c r="U521" s="1"/>
      <c r="V521" s="1"/>
      <c r="W521" s="117"/>
      <c r="X521" s="117"/>
      <c r="Y521" s="117"/>
      <c r="Z521" s="117"/>
      <c r="AA521" s="117"/>
      <c r="AB521" s="117"/>
      <c r="AC521" s="117"/>
      <c r="AD521" s="117"/>
    </row>
    <row r="522" spans="1:95" s="35" customFormat="1" x14ac:dyDescent="0.2">
      <c r="A522" s="555"/>
      <c r="B522" s="450" t="s">
        <v>63</v>
      </c>
      <c r="C522" s="118"/>
      <c r="D522" s="118"/>
      <c r="E522" s="118"/>
      <c r="F522" s="118"/>
      <c r="G522" s="118"/>
      <c r="H522" s="116">
        <f>H521*H490</f>
        <v>456792.91307999997</v>
      </c>
      <c r="I522" s="116">
        <f>I521*I490</f>
        <v>0</v>
      </c>
      <c r="J522" s="116">
        <f>J521*J490</f>
        <v>0</v>
      </c>
      <c r="K522" s="118"/>
      <c r="L522" s="118"/>
      <c r="M522" s="118"/>
      <c r="N522" s="118"/>
      <c r="O522" s="118"/>
      <c r="P522" s="118"/>
      <c r="Q522" s="118"/>
      <c r="R522" s="118"/>
      <c r="S522" s="118"/>
      <c r="T522" s="116"/>
      <c r="U522" s="116"/>
      <c r="V522" s="116"/>
      <c r="W522" s="118"/>
      <c r="X522" s="118"/>
      <c r="Y522" s="118"/>
      <c r="Z522" s="118"/>
      <c r="AA522" s="118"/>
      <c r="AB522" s="118"/>
      <c r="AC522" s="118"/>
      <c r="AD522" s="118"/>
    </row>
    <row r="523" spans="1:95" s="31" customFormat="1" x14ac:dyDescent="0.2">
      <c r="A523" s="555"/>
      <c r="B523" s="448" t="s">
        <v>79</v>
      </c>
      <c r="C523" s="1">
        <v>0.19719999999999999</v>
      </c>
      <c r="D523" s="1">
        <v>0.19719999999999999</v>
      </c>
      <c r="E523" s="1">
        <v>0.19719999999999999</v>
      </c>
      <c r="F523" s="1">
        <f>F692</f>
        <v>0</v>
      </c>
      <c r="G523" s="1">
        <f>G692</f>
        <v>0</v>
      </c>
      <c r="H523" s="120"/>
      <c r="I523" s="120"/>
      <c r="J523" s="120"/>
      <c r="K523" s="1"/>
      <c r="L523" s="1"/>
      <c r="M523" s="1"/>
      <c r="N523" s="1"/>
      <c r="O523" s="1"/>
      <c r="P523" s="1"/>
      <c r="Q523" s="1"/>
      <c r="R523" s="1"/>
      <c r="S523" s="1"/>
      <c r="T523" s="120"/>
      <c r="U523" s="120"/>
      <c r="V523" s="120"/>
      <c r="W523" s="1"/>
      <c r="X523" s="1"/>
      <c r="Y523" s="1"/>
      <c r="Z523" s="1"/>
      <c r="AA523" s="1"/>
      <c r="AB523" s="1"/>
      <c r="AC523" s="1"/>
      <c r="AD523" s="1"/>
    </row>
    <row r="524" spans="1:95" s="34" customFormat="1" x14ac:dyDescent="0.2">
      <c r="A524" s="555"/>
      <c r="B524" s="449" t="s">
        <v>64</v>
      </c>
      <c r="C524" s="14">
        <f>C523*C489</f>
        <v>0</v>
      </c>
      <c r="D524" s="14">
        <f>D523*D489</f>
        <v>0</v>
      </c>
      <c r="E524" s="14">
        <f>E523*E489</f>
        <v>0</v>
      </c>
      <c r="F524" s="14">
        <f>F523*F489</f>
        <v>0</v>
      </c>
      <c r="G524" s="14">
        <f>G523*G489</f>
        <v>0</v>
      </c>
      <c r="H524" s="121"/>
      <c r="I524" s="121"/>
      <c r="J524" s="121"/>
      <c r="K524" s="14"/>
      <c r="L524" s="14"/>
      <c r="M524" s="14"/>
      <c r="N524" s="14"/>
      <c r="O524" s="14"/>
      <c r="P524" s="14"/>
      <c r="Q524" s="14"/>
      <c r="R524" s="14"/>
      <c r="S524" s="14"/>
      <c r="T524" s="121"/>
      <c r="U524" s="121"/>
      <c r="V524" s="121"/>
      <c r="W524" s="14"/>
      <c r="X524" s="14"/>
      <c r="Y524" s="14"/>
      <c r="Z524" s="14"/>
      <c r="AA524" s="14"/>
      <c r="AB524" s="14"/>
      <c r="AC524" s="14"/>
      <c r="AD524" s="14"/>
    </row>
    <row r="525" spans="1:95" s="31" customFormat="1" x14ac:dyDescent="0.2">
      <c r="A525" s="555"/>
      <c r="B525" s="451" t="s">
        <v>33</v>
      </c>
      <c r="C525" s="117"/>
      <c r="D525" s="117"/>
      <c r="E525" s="117"/>
      <c r="F525" s="117"/>
      <c r="G525" s="117"/>
      <c r="H525" s="1">
        <v>0.37009999999999998</v>
      </c>
      <c r="I525" s="1">
        <v>0.37009999999999998</v>
      </c>
      <c r="J525" s="1">
        <v>0.37009999999999998</v>
      </c>
      <c r="K525" s="117"/>
      <c r="L525" s="117"/>
      <c r="M525" s="117"/>
      <c r="N525" s="117"/>
      <c r="O525" s="117"/>
      <c r="P525" s="117"/>
      <c r="Q525" s="117"/>
      <c r="R525" s="117"/>
      <c r="S525" s="117"/>
      <c r="T525" s="1"/>
      <c r="U525" s="1"/>
      <c r="V525" s="1"/>
      <c r="W525" s="117"/>
      <c r="X525" s="117"/>
      <c r="Y525" s="117"/>
      <c r="Z525" s="117"/>
      <c r="AA525" s="117"/>
      <c r="AB525" s="117"/>
      <c r="AC525" s="117"/>
      <c r="AD525" s="117"/>
    </row>
    <row r="526" spans="1:95" s="55" customFormat="1" ht="13.5" thickBot="1" x14ac:dyDescent="0.25">
      <c r="A526" s="555"/>
      <c r="B526" s="452" t="s">
        <v>65</v>
      </c>
      <c r="C526" s="125"/>
      <c r="D526" s="125"/>
      <c r="E526" s="125"/>
      <c r="F526" s="125"/>
      <c r="G526" s="125"/>
      <c r="H526" s="250">
        <f>H525*H489</f>
        <v>332480.57853599999</v>
      </c>
      <c r="I526" s="250">
        <f>I525*I489</f>
        <v>0</v>
      </c>
      <c r="J526" s="250">
        <f>J525*J489</f>
        <v>0</v>
      </c>
      <c r="K526" s="125"/>
      <c r="L526" s="125"/>
      <c r="M526" s="125"/>
      <c r="N526" s="125"/>
      <c r="O526" s="125"/>
      <c r="P526" s="125"/>
      <c r="Q526" s="125"/>
      <c r="R526" s="125"/>
      <c r="S526" s="125"/>
      <c r="T526" s="250"/>
      <c r="U526" s="250"/>
      <c r="V526" s="250"/>
      <c r="W526" s="125"/>
      <c r="X526" s="125"/>
      <c r="Y526" s="125"/>
      <c r="Z526" s="125"/>
      <c r="AA526" s="125"/>
      <c r="AB526" s="125"/>
      <c r="AC526" s="125"/>
      <c r="AD526" s="12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  <c r="CB526" s="35"/>
      <c r="CC526" s="35"/>
      <c r="CD526" s="35"/>
      <c r="CE526" s="35"/>
      <c r="CF526" s="35"/>
      <c r="CG526" s="35"/>
      <c r="CH526" s="35"/>
      <c r="CI526" s="35"/>
      <c r="CJ526" s="35"/>
      <c r="CK526" s="35"/>
      <c r="CL526" s="35"/>
      <c r="CM526" s="35"/>
      <c r="CN526" s="35"/>
      <c r="CO526" s="35"/>
      <c r="CP526" s="35"/>
      <c r="CQ526" s="35"/>
    </row>
    <row r="527" spans="1:95" s="126" customFormat="1" x14ac:dyDescent="0.2">
      <c r="A527" s="555"/>
      <c r="B527" s="453" t="s">
        <v>104</v>
      </c>
      <c r="C527" s="251"/>
      <c r="D527" s="251"/>
      <c r="E527" s="251"/>
      <c r="F527" s="251"/>
      <c r="G527" s="251"/>
      <c r="H527" s="86">
        <v>500774</v>
      </c>
      <c r="I527" s="86"/>
      <c r="J527" s="86"/>
      <c r="K527" s="251"/>
      <c r="L527" s="251"/>
      <c r="M527" s="251"/>
      <c r="N527" s="251"/>
      <c r="O527" s="251"/>
      <c r="P527" s="251"/>
      <c r="Q527" s="251"/>
      <c r="R527" s="251"/>
      <c r="S527" s="251"/>
      <c r="T527" s="86"/>
      <c r="U527" s="86"/>
      <c r="V527" s="86"/>
      <c r="W527" s="251"/>
      <c r="X527" s="251"/>
      <c r="Y527" s="251"/>
      <c r="Z527" s="251"/>
      <c r="AA527" s="251"/>
      <c r="AB527" s="251"/>
      <c r="AC527" s="251"/>
      <c r="AD527" s="251"/>
    </row>
    <row r="528" spans="1:95" s="1" customFormat="1" x14ac:dyDescent="0.2">
      <c r="A528" s="555"/>
      <c r="B528" s="454" t="s">
        <v>105</v>
      </c>
      <c r="C528" s="31"/>
      <c r="D528" s="31"/>
      <c r="E528" s="31"/>
      <c r="F528" s="31"/>
      <c r="G528" s="31"/>
      <c r="H528" s="427">
        <v>5.8900000000000001E-2</v>
      </c>
      <c r="I528" s="427">
        <v>5.8900000000000001E-2</v>
      </c>
      <c r="J528" s="427">
        <v>5.8900000000000001E-2</v>
      </c>
      <c r="K528" s="31"/>
      <c r="L528" s="31"/>
      <c r="M528" s="31"/>
      <c r="N528" s="31"/>
      <c r="O528" s="31"/>
      <c r="P528" s="31"/>
      <c r="Q528" s="31"/>
      <c r="R528" s="31"/>
      <c r="S528" s="31"/>
      <c r="T528" s="427"/>
      <c r="U528" s="427"/>
      <c r="V528" s="427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  <c r="CP528" s="31"/>
      <c r="CQ528" s="31"/>
    </row>
    <row r="529" spans="1:95" s="55" customFormat="1" ht="13.5" thickBot="1" x14ac:dyDescent="0.25">
      <c r="A529" s="555"/>
      <c r="B529" s="455" t="s">
        <v>106</v>
      </c>
      <c r="C529" s="125"/>
      <c r="D529" s="125"/>
      <c r="E529" s="125"/>
      <c r="F529" s="125"/>
      <c r="G529" s="125"/>
      <c r="H529" s="54">
        <f>H528*H527</f>
        <v>29495.588599999999</v>
      </c>
      <c r="I529" s="54">
        <f>I527*I528</f>
        <v>0</v>
      </c>
      <c r="J529" s="54">
        <f>J527*J528</f>
        <v>0</v>
      </c>
      <c r="K529" s="125"/>
      <c r="L529" s="125"/>
      <c r="M529" s="125"/>
      <c r="N529" s="125"/>
      <c r="O529" s="125"/>
      <c r="P529" s="125"/>
      <c r="Q529" s="125"/>
      <c r="R529" s="125"/>
      <c r="S529" s="125"/>
      <c r="T529" s="54"/>
      <c r="U529" s="54"/>
      <c r="V529" s="54"/>
      <c r="W529" s="125"/>
      <c r="X529" s="125"/>
      <c r="Y529" s="125"/>
      <c r="Z529" s="125"/>
      <c r="AA529" s="125"/>
      <c r="AB529" s="125"/>
      <c r="AC529" s="125"/>
      <c r="AD529" s="12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  <c r="CB529" s="35"/>
      <c r="CC529" s="35"/>
      <c r="CD529" s="35"/>
      <c r="CE529" s="35"/>
      <c r="CF529" s="35"/>
      <c r="CG529" s="35"/>
      <c r="CH529" s="35"/>
      <c r="CI529" s="35"/>
      <c r="CJ529" s="35"/>
      <c r="CK529" s="35"/>
      <c r="CL529" s="35"/>
      <c r="CM529" s="35"/>
      <c r="CN529" s="35"/>
      <c r="CO529" s="35"/>
      <c r="CP529" s="35"/>
      <c r="CQ529" s="35"/>
    </row>
    <row r="530" spans="1:95" s="31" customFormat="1" ht="12" customHeight="1" x14ac:dyDescent="0.2">
      <c r="A530" s="555"/>
      <c r="B530" s="448" t="s">
        <v>9</v>
      </c>
      <c r="C530" s="1">
        <v>2.5000000000000001E-2</v>
      </c>
      <c r="D530" s="1">
        <v>2.5000000000000001E-2</v>
      </c>
      <c r="E530" s="1">
        <v>2.5000000000000001E-2</v>
      </c>
      <c r="F530" s="1">
        <f>F699</f>
        <v>0</v>
      </c>
      <c r="G530" s="1">
        <f>G699</f>
        <v>0</v>
      </c>
      <c r="H530" s="1">
        <v>3.09E-2</v>
      </c>
      <c r="I530" s="1">
        <f>I699</f>
        <v>0</v>
      </c>
      <c r="J530" s="1">
        <f>J699</f>
        <v>0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95" s="43" customFormat="1" x14ac:dyDescent="0.2">
      <c r="A531" s="555"/>
      <c r="B531" s="456" t="s">
        <v>11</v>
      </c>
      <c r="C531" s="4">
        <f t="shared" ref="C531:J531" si="129">C530*C491</f>
        <v>0</v>
      </c>
      <c r="D531" s="4">
        <f t="shared" si="129"/>
        <v>0</v>
      </c>
      <c r="E531" s="4">
        <f t="shared" si="129"/>
        <v>0</v>
      </c>
      <c r="F531" s="4">
        <f t="shared" si="129"/>
        <v>0</v>
      </c>
      <c r="G531" s="4">
        <f t="shared" si="129"/>
        <v>0</v>
      </c>
      <c r="H531" s="4">
        <f t="shared" si="129"/>
        <v>71080.758144000007</v>
      </c>
      <c r="I531" s="4">
        <f t="shared" si="129"/>
        <v>0</v>
      </c>
      <c r="J531" s="4">
        <f t="shared" si="129"/>
        <v>0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95" s="31" customFormat="1" x14ac:dyDescent="0.2">
      <c r="A532" s="555"/>
      <c r="B532" s="448" t="s">
        <v>26</v>
      </c>
      <c r="C532" s="49">
        <v>1.9699999999999999E-2</v>
      </c>
      <c r="D532" s="49">
        <v>1.9699999999999999E-2</v>
      </c>
      <c r="E532" s="49">
        <v>1.9699999999999999E-2</v>
      </c>
      <c r="F532" s="49">
        <f>F701</f>
        <v>0</v>
      </c>
      <c r="G532" s="49">
        <f>G701</f>
        <v>0</v>
      </c>
      <c r="H532" s="49">
        <v>0.02</v>
      </c>
      <c r="I532" s="49">
        <f>I701</f>
        <v>0</v>
      </c>
      <c r="J532" s="49">
        <f>J701</f>
        <v>0</v>
      </c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</row>
    <row r="533" spans="1:95" s="191" customFormat="1" x14ac:dyDescent="0.2">
      <c r="A533" s="555"/>
      <c r="B533" s="456" t="s">
        <v>27</v>
      </c>
      <c r="C533" s="129">
        <f t="shared" ref="C533:J533" si="130">C532*C491</f>
        <v>0</v>
      </c>
      <c r="D533" s="129">
        <f t="shared" si="130"/>
        <v>0</v>
      </c>
      <c r="E533" s="129">
        <f t="shared" si="130"/>
        <v>0</v>
      </c>
      <c r="F533" s="129">
        <f t="shared" si="130"/>
        <v>0</v>
      </c>
      <c r="G533" s="129">
        <f t="shared" si="130"/>
        <v>0</v>
      </c>
      <c r="H533" s="129">
        <f t="shared" si="130"/>
        <v>46006.963200000006</v>
      </c>
      <c r="I533" s="129">
        <f t="shared" si="130"/>
        <v>0</v>
      </c>
      <c r="J533" s="129">
        <f t="shared" si="130"/>
        <v>0</v>
      </c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  <c r="AC533" s="129"/>
      <c r="AD533" s="129"/>
    </row>
    <row r="534" spans="1:95" s="43" customFormat="1" x14ac:dyDescent="0.2">
      <c r="A534" s="555"/>
      <c r="B534" s="456" t="s">
        <v>4</v>
      </c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</row>
    <row r="535" spans="1:95" s="46" customFormat="1" ht="13.5" thickBot="1" x14ac:dyDescent="0.25">
      <c r="A535" s="555"/>
      <c r="B535" s="457" t="s">
        <v>34</v>
      </c>
      <c r="C535" s="94"/>
      <c r="D535" s="94"/>
      <c r="E535" s="94"/>
      <c r="F535" s="199"/>
      <c r="G535" s="94"/>
      <c r="H535" s="94"/>
      <c r="I535" s="94"/>
      <c r="J535" s="94"/>
      <c r="K535" s="199"/>
      <c r="L535" s="199"/>
      <c r="M535" s="199"/>
      <c r="N535" s="199"/>
      <c r="O535" s="199"/>
      <c r="P535" s="199"/>
      <c r="Q535" s="199"/>
      <c r="R535" s="199"/>
      <c r="S535" s="199"/>
      <c r="T535" s="94"/>
      <c r="U535" s="94"/>
      <c r="V535" s="94"/>
      <c r="W535" s="199"/>
      <c r="X535" s="199"/>
      <c r="Y535" s="199"/>
      <c r="Z535" s="199"/>
      <c r="AA535" s="199"/>
      <c r="AB535" s="199"/>
      <c r="AC535" s="199"/>
      <c r="AD535" s="199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</row>
    <row r="536" spans="1:95" s="48" customFormat="1" ht="13.5" thickBot="1" x14ac:dyDescent="0.25">
      <c r="A536" s="555"/>
      <c r="B536" s="458" t="s">
        <v>51</v>
      </c>
      <c r="C536" s="74"/>
      <c r="D536" s="74"/>
      <c r="E536" s="74"/>
      <c r="F536" s="74"/>
      <c r="G536" s="74"/>
      <c r="H536" s="74">
        <v>1327427.23</v>
      </c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</row>
    <row r="537" spans="1:95" s="38" customFormat="1" ht="13.5" thickBot="1" x14ac:dyDescent="0.25">
      <c r="A537" s="555"/>
      <c r="B537" s="459" t="s">
        <v>59</v>
      </c>
      <c r="C537" s="37" t="e">
        <f t="shared" ref="C537:J537" si="131">C536/C491*100</f>
        <v>#DIV/0!</v>
      </c>
      <c r="D537" s="37" t="e">
        <f t="shared" si="131"/>
        <v>#DIV/0!</v>
      </c>
      <c r="E537" s="37" t="e">
        <f t="shared" si="131"/>
        <v>#DIV/0!</v>
      </c>
      <c r="F537" s="37" t="e">
        <f t="shared" si="131"/>
        <v>#DIV/0!</v>
      </c>
      <c r="G537" s="37" t="e">
        <f t="shared" si="131"/>
        <v>#DIV/0!</v>
      </c>
      <c r="H537" s="37">
        <f t="shared" si="131"/>
        <v>57.70549228513304</v>
      </c>
      <c r="I537" s="37" t="e">
        <f t="shared" si="131"/>
        <v>#DIV/0!</v>
      </c>
      <c r="J537" s="91" t="e">
        <f t="shared" si="131"/>
        <v>#DIV/0!</v>
      </c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91"/>
      <c r="W537" s="37"/>
      <c r="X537" s="37"/>
      <c r="Y537" s="37"/>
      <c r="Z537" s="37"/>
      <c r="AA537" s="37"/>
      <c r="AB537" s="37"/>
      <c r="AC537" s="37"/>
      <c r="AD537" s="37"/>
      <c r="AE537" s="399"/>
      <c r="AF537" s="399"/>
      <c r="AG537" s="399"/>
      <c r="AH537" s="399"/>
      <c r="AI537" s="399"/>
      <c r="AJ537" s="399"/>
      <c r="AK537" s="399"/>
      <c r="AL537" s="399"/>
      <c r="AM537" s="399"/>
      <c r="AN537" s="399"/>
      <c r="AO537" s="399"/>
      <c r="AP537" s="399"/>
      <c r="AQ537" s="399"/>
      <c r="AR537" s="399"/>
      <c r="AS537" s="399"/>
      <c r="AT537" s="399"/>
      <c r="AU537" s="399"/>
      <c r="AV537" s="399"/>
      <c r="AW537" s="399"/>
      <c r="AX537" s="399"/>
      <c r="AY537" s="399"/>
      <c r="AZ537" s="399"/>
      <c r="BA537" s="399"/>
      <c r="BB537" s="399"/>
      <c r="BC537" s="399"/>
      <c r="BD537" s="399"/>
      <c r="BE537" s="399"/>
      <c r="BF537" s="399"/>
      <c r="BG537" s="399"/>
      <c r="BH537" s="399"/>
      <c r="BI537" s="399"/>
      <c r="BJ537" s="399"/>
      <c r="BK537" s="399"/>
      <c r="BL537" s="399"/>
      <c r="BM537" s="399"/>
      <c r="BN537" s="399"/>
      <c r="BO537" s="399"/>
      <c r="BP537" s="399"/>
      <c r="BQ537" s="399"/>
      <c r="BR537" s="399"/>
      <c r="BS537" s="399"/>
      <c r="BT537" s="399"/>
      <c r="BU537" s="399"/>
      <c r="BV537" s="399"/>
      <c r="BW537" s="399"/>
      <c r="BX537" s="399"/>
      <c r="BY537" s="399"/>
      <c r="BZ537" s="399"/>
      <c r="CA537" s="399"/>
      <c r="CB537" s="399"/>
      <c r="CC537" s="399"/>
      <c r="CD537" s="399"/>
      <c r="CE537" s="399"/>
      <c r="CF537" s="399"/>
      <c r="CG537" s="399"/>
      <c r="CH537" s="399"/>
      <c r="CI537" s="399"/>
      <c r="CJ537" s="399"/>
      <c r="CK537" s="399"/>
      <c r="CL537" s="399"/>
      <c r="CM537" s="399"/>
      <c r="CN537" s="399"/>
      <c r="CO537" s="399"/>
      <c r="CP537" s="399"/>
      <c r="CQ537" s="399"/>
    </row>
    <row r="538" spans="1:95" s="423" customFormat="1" ht="13.5" thickBot="1" x14ac:dyDescent="0.25">
      <c r="A538" s="555"/>
      <c r="B538" s="421" t="s">
        <v>71</v>
      </c>
      <c r="C538" s="422">
        <f t="shared" ref="C538:J538" si="132">SUM(C504,C506,C510,C508,C516,C518,C520,C522,C524,C526,C529,C531,C533,C534,C535)-C536</f>
        <v>0</v>
      </c>
      <c r="D538" s="422">
        <f t="shared" si="132"/>
        <v>0</v>
      </c>
      <c r="E538" s="422">
        <f t="shared" si="132"/>
        <v>0</v>
      </c>
      <c r="F538" s="422" t="e">
        <f t="shared" si="132"/>
        <v>#REF!</v>
      </c>
      <c r="G538" s="422" t="e">
        <f t="shared" si="132"/>
        <v>#REF!</v>
      </c>
      <c r="H538" s="422">
        <f t="shared" si="132"/>
        <v>-0.38879999984055758</v>
      </c>
      <c r="I538" s="422">
        <f t="shared" si="132"/>
        <v>0</v>
      </c>
      <c r="J538" s="422">
        <f t="shared" si="132"/>
        <v>0</v>
      </c>
      <c r="K538" s="422"/>
      <c r="L538" s="422"/>
      <c r="M538" s="422"/>
      <c r="N538" s="422"/>
      <c r="O538" s="422"/>
      <c r="P538" s="422"/>
      <c r="Q538" s="422"/>
      <c r="R538" s="422"/>
      <c r="S538" s="422"/>
      <c r="T538" s="422"/>
      <c r="U538" s="422"/>
      <c r="V538" s="422"/>
      <c r="W538" s="422"/>
      <c r="X538" s="422"/>
      <c r="Y538" s="422"/>
      <c r="Z538" s="422"/>
      <c r="AA538" s="422"/>
      <c r="AB538" s="422"/>
      <c r="AC538" s="422"/>
      <c r="AD538" s="422"/>
      <c r="AE538" s="103"/>
      <c r="AF538" s="103"/>
      <c r="AG538" s="103"/>
      <c r="AH538" s="103"/>
      <c r="AI538" s="103"/>
      <c r="AJ538" s="103"/>
      <c r="AK538" s="103"/>
      <c r="AL538" s="103"/>
      <c r="AM538" s="103"/>
      <c r="AN538" s="103"/>
      <c r="AO538" s="103"/>
      <c r="AP538" s="103"/>
      <c r="AQ538" s="103"/>
      <c r="AR538" s="103"/>
      <c r="AS538" s="103"/>
      <c r="AT538" s="103"/>
      <c r="AU538" s="103"/>
      <c r="AV538" s="103"/>
      <c r="AW538" s="103"/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  <c r="BP538" s="103"/>
      <c r="BQ538" s="103"/>
      <c r="BR538" s="103"/>
      <c r="BS538" s="103"/>
      <c r="BT538" s="103"/>
      <c r="BU538" s="103"/>
      <c r="BV538" s="103"/>
      <c r="BW538" s="103"/>
      <c r="BX538" s="103"/>
      <c r="BY538" s="103"/>
      <c r="BZ538" s="103"/>
      <c r="CA538" s="103"/>
      <c r="CB538" s="103"/>
      <c r="CC538" s="103"/>
      <c r="CD538" s="103"/>
      <c r="CE538" s="103"/>
      <c r="CF538" s="103"/>
      <c r="CG538" s="103"/>
      <c r="CH538" s="103"/>
      <c r="CI538" s="103"/>
      <c r="CJ538" s="103"/>
      <c r="CK538" s="103"/>
      <c r="CL538" s="103"/>
      <c r="CM538" s="103"/>
      <c r="CN538" s="103"/>
      <c r="CO538" s="103"/>
      <c r="CP538" s="103"/>
      <c r="CQ538" s="103"/>
    </row>
    <row r="539" spans="1:95" s="426" customFormat="1" ht="13.5" thickBot="1" x14ac:dyDescent="0.25">
      <c r="A539" s="556"/>
      <c r="B539" s="424" t="s">
        <v>72</v>
      </c>
      <c r="C539" s="425" t="e">
        <f t="shared" ref="C539" si="133">C538/C536</f>
        <v>#DIV/0!</v>
      </c>
      <c r="D539" s="425" t="e">
        <f t="shared" ref="D539" si="134">D538/D536</f>
        <v>#DIV/0!</v>
      </c>
      <c r="E539" s="425" t="e">
        <f t="shared" ref="E539" si="135">E538/E536</f>
        <v>#DIV/0!</v>
      </c>
      <c r="F539" s="425" t="e">
        <f t="shared" ref="F539" si="136">F538/F536</f>
        <v>#REF!</v>
      </c>
      <c r="G539" s="425" t="e">
        <f t="shared" ref="G539" si="137">G538/G536</f>
        <v>#REF!</v>
      </c>
      <c r="H539" s="425">
        <f t="shared" ref="H539" si="138">H538/H536</f>
        <v>-2.9289741166493745E-7</v>
      </c>
      <c r="I539" s="425" t="e">
        <f t="shared" ref="I539" si="139">I538/I536</f>
        <v>#DIV/0!</v>
      </c>
      <c r="J539" s="425" t="e">
        <f>J538/J536</f>
        <v>#DIV/0!</v>
      </c>
      <c r="K539" s="425"/>
      <c r="L539" s="425"/>
      <c r="M539" s="425"/>
      <c r="N539" s="425"/>
      <c r="O539" s="425"/>
      <c r="P539" s="425"/>
      <c r="Q539" s="425"/>
      <c r="R539" s="425"/>
      <c r="S539" s="425"/>
      <c r="T539" s="425"/>
      <c r="U539" s="425"/>
      <c r="V539" s="425"/>
      <c r="W539" s="425"/>
      <c r="X539" s="425"/>
      <c r="Y539" s="425"/>
      <c r="Z539" s="425"/>
      <c r="AA539" s="425"/>
      <c r="AB539" s="425"/>
      <c r="AC539" s="425"/>
      <c r="AD539" s="425"/>
      <c r="AE539" s="400"/>
      <c r="AF539" s="400"/>
      <c r="AG539" s="400"/>
      <c r="AH539" s="400"/>
      <c r="AI539" s="400"/>
      <c r="AJ539" s="400"/>
      <c r="AK539" s="400"/>
      <c r="AL539" s="400"/>
      <c r="AM539" s="400"/>
      <c r="AN539" s="400"/>
      <c r="AO539" s="400"/>
      <c r="AP539" s="400"/>
      <c r="AQ539" s="400"/>
      <c r="AR539" s="400"/>
      <c r="AS539" s="400"/>
      <c r="AT539" s="400"/>
      <c r="AU539" s="400"/>
      <c r="AV539" s="400"/>
      <c r="AW539" s="400"/>
      <c r="AX539" s="400"/>
      <c r="AY539" s="400"/>
      <c r="AZ539" s="400"/>
      <c r="BA539" s="400"/>
      <c r="BB539" s="400"/>
      <c r="BC539" s="400"/>
      <c r="BD539" s="400"/>
      <c r="BE539" s="400"/>
      <c r="BF539" s="400"/>
      <c r="BG539" s="400"/>
      <c r="BH539" s="400"/>
      <c r="BI539" s="400"/>
      <c r="BJ539" s="400"/>
      <c r="BK539" s="400"/>
      <c r="BL539" s="400"/>
      <c r="BM539" s="400"/>
      <c r="BN539" s="400"/>
      <c r="BO539" s="400"/>
      <c r="BP539" s="400"/>
      <c r="BQ539" s="400"/>
      <c r="BR539" s="400"/>
      <c r="BS539" s="400"/>
      <c r="BT539" s="400"/>
      <c r="BU539" s="400"/>
      <c r="BV539" s="400"/>
      <c r="BW539" s="400"/>
      <c r="BX539" s="400"/>
      <c r="BY539" s="400"/>
      <c r="BZ539" s="400"/>
      <c r="CA539" s="400"/>
      <c r="CB539" s="400"/>
      <c r="CC539" s="400"/>
      <c r="CD539" s="400"/>
      <c r="CE539" s="400"/>
      <c r="CF539" s="400"/>
      <c r="CG539" s="400"/>
      <c r="CH539" s="400"/>
      <c r="CI539" s="400"/>
      <c r="CJ539" s="400"/>
      <c r="CK539" s="400"/>
      <c r="CL539" s="400"/>
      <c r="CM539" s="400"/>
      <c r="CN539" s="400"/>
      <c r="CO539" s="400"/>
      <c r="CP539" s="400"/>
      <c r="CQ539" s="400"/>
    </row>
    <row r="540" spans="1:95" s="65" customFormat="1" x14ac:dyDescent="0.2">
      <c r="B540" s="491"/>
    </row>
    <row r="541" spans="1:95" s="64" customFormat="1" ht="13.5" thickBot="1" x14ac:dyDescent="0.25">
      <c r="B541" s="490" t="s">
        <v>176</v>
      </c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</row>
    <row r="542" spans="1:95" s="68" customFormat="1" ht="13.5" customHeight="1" x14ac:dyDescent="0.2">
      <c r="A542" s="563" t="s">
        <v>153</v>
      </c>
      <c r="B542" s="460" t="s">
        <v>56</v>
      </c>
      <c r="H542" s="68">
        <v>16649</v>
      </c>
      <c r="AE542" s="127"/>
      <c r="AF542" s="127"/>
      <c r="AG542" s="127"/>
      <c r="AH542" s="127"/>
      <c r="AI542" s="127"/>
      <c r="AJ542" s="127"/>
      <c r="AK542" s="127"/>
      <c r="AL542" s="127"/>
      <c r="AM542" s="127"/>
      <c r="AN542" s="127"/>
      <c r="AO542" s="127"/>
      <c r="AP542" s="127"/>
      <c r="AQ542" s="127"/>
      <c r="AR542" s="127"/>
      <c r="AS542" s="127"/>
      <c r="AT542" s="127"/>
      <c r="AU542" s="127"/>
      <c r="AV542" s="127"/>
      <c r="AW542" s="127"/>
      <c r="AX542" s="127"/>
      <c r="AY542" s="127"/>
      <c r="AZ542" s="127"/>
      <c r="BA542" s="127"/>
      <c r="BB542" s="127"/>
      <c r="BC542" s="127"/>
      <c r="BD542" s="127"/>
      <c r="BE542" s="127"/>
      <c r="BF542" s="127"/>
      <c r="BG542" s="127"/>
      <c r="BH542" s="127"/>
      <c r="BI542" s="127"/>
      <c r="BJ542" s="127"/>
      <c r="BK542" s="127"/>
      <c r="BL542" s="127"/>
      <c r="BM542" s="127"/>
      <c r="BN542" s="127"/>
      <c r="BO542" s="127"/>
      <c r="BP542" s="127"/>
      <c r="BQ542" s="127"/>
      <c r="BR542" s="127"/>
      <c r="BS542" s="127"/>
      <c r="BT542" s="127"/>
      <c r="BU542" s="127"/>
      <c r="BV542" s="127"/>
      <c r="BW542" s="127"/>
      <c r="BX542" s="127"/>
      <c r="BY542" s="127"/>
      <c r="BZ542" s="127"/>
      <c r="CA542" s="127"/>
      <c r="CB542" s="127"/>
      <c r="CC542" s="127"/>
      <c r="CD542" s="127"/>
      <c r="CE542" s="127"/>
      <c r="CF542" s="127"/>
      <c r="CG542" s="127"/>
      <c r="CH542" s="127"/>
      <c r="CI542" s="127"/>
      <c r="CJ542" s="127"/>
      <c r="CK542" s="127"/>
      <c r="CL542" s="127"/>
      <c r="CM542" s="127"/>
      <c r="CN542" s="127"/>
      <c r="CO542" s="127"/>
      <c r="CP542" s="127"/>
      <c r="CQ542" s="127"/>
    </row>
    <row r="543" spans="1:95" s="76" customFormat="1" x14ac:dyDescent="0.2">
      <c r="A543" s="564"/>
      <c r="B543" s="428" t="s">
        <v>55</v>
      </c>
      <c r="C543" s="128"/>
      <c r="D543" s="128"/>
      <c r="E543" s="128"/>
      <c r="F543" s="128"/>
      <c r="G543" s="128"/>
      <c r="H543" s="128">
        <v>16827.39</v>
      </c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  <c r="AA543" s="128"/>
      <c r="AB543" s="128"/>
      <c r="AC543" s="128"/>
      <c r="AD543" s="128"/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7" customFormat="1" ht="12.75" customHeight="1" x14ac:dyDescent="0.2">
      <c r="A544" s="564"/>
      <c r="B544" s="429" t="s">
        <v>14</v>
      </c>
      <c r="C544" s="80"/>
      <c r="D544" s="80"/>
      <c r="E544" s="80"/>
      <c r="F544" s="80"/>
      <c r="G544" s="80"/>
      <c r="H544" s="80">
        <v>3090597.96</v>
      </c>
      <c r="I544" s="240"/>
      <c r="J544" s="24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240"/>
      <c r="V544" s="240"/>
      <c r="W544" s="80"/>
      <c r="X544" s="80"/>
      <c r="Y544" s="80"/>
      <c r="Z544" s="80"/>
      <c r="AA544" s="80"/>
      <c r="AB544" s="80"/>
      <c r="AC544" s="80"/>
      <c r="AD544" s="80"/>
      <c r="AE544" s="126"/>
      <c r="AF544" s="126"/>
      <c r="AG544" s="126"/>
      <c r="AH544" s="126"/>
      <c r="AI544" s="126"/>
      <c r="AJ544" s="126"/>
      <c r="AK544" s="126"/>
      <c r="AL544" s="126"/>
      <c r="AM544" s="126"/>
      <c r="AN544" s="126"/>
      <c r="AO544" s="126"/>
      <c r="AP544" s="126"/>
      <c r="AQ544" s="126"/>
      <c r="AR544" s="126"/>
      <c r="AS544" s="126"/>
      <c r="AT544" s="126"/>
      <c r="AU544" s="126"/>
      <c r="AV544" s="126"/>
      <c r="AW544" s="126"/>
      <c r="AX544" s="126"/>
      <c r="AY544" s="126"/>
      <c r="AZ544" s="126"/>
      <c r="BA544" s="126"/>
      <c r="BB544" s="126"/>
      <c r="BC544" s="126"/>
      <c r="BD544" s="126"/>
      <c r="BE544" s="126"/>
      <c r="BF544" s="126"/>
      <c r="BG544" s="126"/>
      <c r="BH544" s="126"/>
      <c r="BI544" s="126"/>
      <c r="BJ544" s="126"/>
      <c r="BK544" s="126"/>
      <c r="BL544" s="126"/>
      <c r="BM544" s="126"/>
      <c r="BN544" s="126"/>
      <c r="BO544" s="126"/>
      <c r="BP544" s="126"/>
      <c r="BQ544" s="126"/>
      <c r="BR544" s="126"/>
      <c r="BS544" s="126"/>
      <c r="BT544" s="126"/>
      <c r="BU544" s="126"/>
      <c r="BV544" s="126"/>
      <c r="BW544" s="126"/>
      <c r="BX544" s="126"/>
      <c r="BY544" s="126"/>
      <c r="BZ544" s="126"/>
      <c r="CA544" s="126"/>
      <c r="CB544" s="126"/>
      <c r="CC544" s="126"/>
      <c r="CD544" s="126"/>
      <c r="CE544" s="126"/>
      <c r="CF544" s="126"/>
      <c r="CG544" s="126"/>
      <c r="CH544" s="126"/>
      <c r="CI544" s="126"/>
      <c r="CJ544" s="126"/>
      <c r="CK544" s="126"/>
      <c r="CL544" s="126"/>
      <c r="CM544" s="126"/>
      <c r="CN544" s="126"/>
      <c r="CO544" s="126"/>
      <c r="CP544" s="126"/>
      <c r="CQ544" s="126"/>
    </row>
    <row r="545" spans="1:95" s="126" customFormat="1" x14ac:dyDescent="0.2">
      <c r="A545" s="564"/>
      <c r="B545" s="430" t="s">
        <v>15</v>
      </c>
      <c r="C545" s="240"/>
      <c r="D545" s="240"/>
      <c r="E545" s="240"/>
      <c r="F545" s="240"/>
      <c r="G545" s="240"/>
      <c r="H545" s="240">
        <v>2088171.24</v>
      </c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  <c r="AA545" s="240"/>
      <c r="AB545" s="240"/>
      <c r="AC545" s="240"/>
      <c r="AD545" s="240"/>
    </row>
    <row r="546" spans="1:95" s="243" customFormat="1" ht="12.75" customHeight="1" x14ac:dyDescent="0.2">
      <c r="A546" s="564"/>
      <c r="B546" s="431" t="s">
        <v>16</v>
      </c>
      <c r="C546" s="239"/>
      <c r="D546" s="239"/>
      <c r="E546" s="239"/>
      <c r="F546" s="239"/>
      <c r="G546" s="239"/>
      <c r="H546" s="239">
        <v>774685.8</v>
      </c>
      <c r="I546" s="239"/>
      <c r="J546" s="239"/>
      <c r="K546" s="239"/>
      <c r="L546" s="239"/>
      <c r="M546" s="239"/>
      <c r="N546" s="239"/>
      <c r="O546" s="239"/>
      <c r="P546" s="239"/>
      <c r="Q546" s="239"/>
      <c r="R546" s="239"/>
      <c r="S546" s="239"/>
      <c r="T546" s="239"/>
      <c r="U546" s="239"/>
      <c r="V546" s="239"/>
      <c r="W546" s="239"/>
      <c r="X546" s="239"/>
      <c r="Y546" s="239"/>
      <c r="Z546" s="239"/>
      <c r="AA546" s="239"/>
      <c r="AB546" s="239"/>
      <c r="AC546" s="239"/>
      <c r="AD546" s="239"/>
      <c r="AE546" s="126"/>
      <c r="AF546" s="126"/>
      <c r="AG546" s="126"/>
      <c r="AH546" s="126"/>
      <c r="AI546" s="126"/>
      <c r="AJ546" s="126"/>
      <c r="AK546" s="126"/>
      <c r="AL546" s="126"/>
      <c r="AM546" s="126"/>
      <c r="AN546" s="126"/>
      <c r="AO546" s="126"/>
      <c r="AP546" s="126"/>
      <c r="AQ546" s="126"/>
      <c r="AR546" s="126"/>
      <c r="AS546" s="126"/>
      <c r="AT546" s="126"/>
      <c r="AU546" s="126"/>
      <c r="AV546" s="126"/>
      <c r="AW546" s="126"/>
      <c r="AX546" s="126"/>
      <c r="AY546" s="126"/>
      <c r="AZ546" s="126"/>
      <c r="BA546" s="126"/>
      <c r="BB546" s="126"/>
      <c r="BC546" s="126"/>
      <c r="BD546" s="126"/>
      <c r="BE546" s="126"/>
      <c r="BF546" s="126"/>
      <c r="BG546" s="126"/>
      <c r="BH546" s="126"/>
      <c r="BI546" s="126"/>
      <c r="BJ546" s="126"/>
      <c r="BK546" s="126"/>
      <c r="BL546" s="126"/>
      <c r="BM546" s="126"/>
      <c r="BN546" s="126"/>
      <c r="BO546" s="126"/>
      <c r="BP546" s="126"/>
      <c r="BQ546" s="126"/>
      <c r="BR546" s="126"/>
      <c r="BS546" s="126"/>
      <c r="BT546" s="126"/>
      <c r="BU546" s="126"/>
      <c r="BV546" s="126"/>
      <c r="BW546" s="126"/>
      <c r="BX546" s="126"/>
      <c r="BY546" s="126"/>
      <c r="BZ546" s="126"/>
      <c r="CA546" s="126"/>
      <c r="CB546" s="126"/>
      <c r="CC546" s="126"/>
      <c r="CD546" s="126"/>
      <c r="CE546" s="126"/>
      <c r="CF546" s="126"/>
      <c r="CG546" s="126"/>
      <c r="CH546" s="126"/>
      <c r="CI546" s="126"/>
      <c r="CJ546" s="126"/>
      <c r="CK546" s="126"/>
      <c r="CL546" s="126"/>
      <c r="CM546" s="126"/>
      <c r="CN546" s="126"/>
      <c r="CO546" s="126"/>
      <c r="CP546" s="126"/>
      <c r="CQ546" s="126"/>
    </row>
    <row r="547" spans="1:95" s="114" customFormat="1" x14ac:dyDescent="0.2">
      <c r="A547" s="564"/>
      <c r="B547" s="432" t="s">
        <v>17</v>
      </c>
      <c r="C547" s="113"/>
      <c r="D547" s="113"/>
      <c r="E547" s="113"/>
      <c r="F547" s="113"/>
      <c r="G547" s="113"/>
      <c r="H547" s="113">
        <v>5953455</v>
      </c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</row>
    <row r="548" spans="1:95" s="83" customFormat="1" x14ac:dyDescent="0.2">
      <c r="A548" s="564"/>
      <c r="B548" s="433" t="s">
        <v>12</v>
      </c>
      <c r="C548" s="82"/>
      <c r="D548" s="82"/>
      <c r="E548" s="82"/>
      <c r="F548" s="82"/>
      <c r="G548" s="82"/>
      <c r="H548" s="82">
        <v>10507.97</v>
      </c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245"/>
      <c r="AF548" s="245"/>
      <c r="AG548" s="245"/>
      <c r="AH548" s="245"/>
      <c r="AI548" s="245"/>
      <c r="AJ548" s="245"/>
      <c r="AK548" s="245"/>
      <c r="AL548" s="245"/>
      <c r="AM548" s="245"/>
      <c r="AN548" s="245"/>
      <c r="AO548" s="245"/>
      <c r="AP548" s="245"/>
      <c r="AQ548" s="245"/>
      <c r="AR548" s="245"/>
      <c r="AS548" s="245"/>
      <c r="AT548" s="245"/>
      <c r="AU548" s="245"/>
      <c r="AV548" s="245"/>
      <c r="AW548" s="245"/>
      <c r="AX548" s="245"/>
      <c r="AY548" s="245"/>
      <c r="AZ548" s="245"/>
      <c r="BA548" s="245"/>
      <c r="BB548" s="245"/>
      <c r="BC548" s="245"/>
      <c r="BD548" s="245"/>
      <c r="BE548" s="245"/>
      <c r="BF548" s="245"/>
      <c r="BG548" s="245"/>
      <c r="BH548" s="245"/>
      <c r="BI548" s="245"/>
      <c r="BJ548" s="245"/>
      <c r="BK548" s="245"/>
      <c r="BL548" s="245"/>
      <c r="BM548" s="245"/>
      <c r="BN548" s="245"/>
      <c r="BO548" s="245"/>
      <c r="BP548" s="245"/>
      <c r="BQ548" s="245"/>
      <c r="BR548" s="245"/>
      <c r="BS548" s="245"/>
      <c r="BT548" s="245"/>
      <c r="BU548" s="245"/>
      <c r="BV548" s="245"/>
      <c r="BW548" s="245"/>
      <c r="BX548" s="245"/>
      <c r="BY548" s="245"/>
      <c r="BZ548" s="245"/>
      <c r="CA548" s="245"/>
      <c r="CB548" s="245"/>
      <c r="CC548" s="245"/>
      <c r="CD548" s="245"/>
      <c r="CE548" s="245"/>
      <c r="CF548" s="245"/>
      <c r="CG548" s="245"/>
      <c r="CH548" s="245"/>
      <c r="CI548" s="245"/>
      <c r="CJ548" s="245"/>
      <c r="CK548" s="245"/>
      <c r="CL548" s="245"/>
      <c r="CM548" s="245"/>
      <c r="CN548" s="245"/>
      <c r="CO548" s="245"/>
      <c r="CP548" s="245"/>
      <c r="CQ548" s="245"/>
    </row>
    <row r="549" spans="1:95" s="245" customFormat="1" x14ac:dyDescent="0.2">
      <c r="A549" s="564"/>
      <c r="B549" s="434" t="s">
        <v>6</v>
      </c>
      <c r="C549" s="95"/>
      <c r="D549" s="95"/>
      <c r="E549" s="95"/>
      <c r="F549" s="95"/>
      <c r="G549" s="95"/>
      <c r="H549" s="95">
        <v>10538.08</v>
      </c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</row>
    <row r="550" spans="1:95" s="245" customFormat="1" x14ac:dyDescent="0.2">
      <c r="A550" s="564"/>
      <c r="B550" s="435" t="s">
        <v>13</v>
      </c>
      <c r="C550" s="95"/>
      <c r="D550" s="95"/>
      <c r="E550" s="95"/>
      <c r="F550" s="95"/>
      <c r="G550" s="95"/>
      <c r="H550" s="16">
        <v>10531.56</v>
      </c>
      <c r="I550" s="16"/>
      <c r="J550" s="16"/>
      <c r="K550" s="95"/>
      <c r="L550" s="95"/>
      <c r="M550" s="95"/>
      <c r="N550" s="95"/>
      <c r="O550" s="95"/>
      <c r="P550" s="95"/>
      <c r="Q550" s="95"/>
      <c r="R550" s="95"/>
      <c r="S550" s="95"/>
      <c r="T550" s="16"/>
      <c r="U550" s="16"/>
      <c r="V550" s="16"/>
      <c r="W550" s="95"/>
      <c r="X550" s="95"/>
      <c r="Y550" s="95"/>
      <c r="Z550" s="95"/>
      <c r="AA550" s="95"/>
      <c r="AB550" s="95"/>
      <c r="AC550" s="95"/>
      <c r="AD550" s="95"/>
    </row>
    <row r="551" spans="1:95" s="103" customFormat="1" ht="13.5" thickBot="1" x14ac:dyDescent="0.25">
      <c r="A551" s="564"/>
      <c r="B551" s="436" t="s">
        <v>18</v>
      </c>
      <c r="C551" s="104"/>
      <c r="D551" s="104"/>
      <c r="E551" s="104"/>
      <c r="F551" s="104"/>
      <c r="G551" s="104"/>
      <c r="H551" s="248">
        <v>10538.08</v>
      </c>
      <c r="I551" s="248"/>
      <c r="J551" s="248"/>
      <c r="K551" s="104"/>
      <c r="L551" s="104"/>
      <c r="M551" s="104"/>
      <c r="N551" s="104"/>
      <c r="O551" s="104"/>
      <c r="P551" s="104"/>
      <c r="Q551" s="104"/>
      <c r="R551" s="104"/>
      <c r="S551" s="104"/>
      <c r="T551" s="248"/>
      <c r="U551" s="248"/>
      <c r="V551" s="248"/>
      <c r="W551" s="104"/>
      <c r="X551" s="104"/>
      <c r="Y551" s="104"/>
      <c r="Z551" s="104"/>
      <c r="AA551" s="104"/>
      <c r="AB551" s="104"/>
      <c r="AC551" s="104"/>
      <c r="AD551" s="104"/>
    </row>
    <row r="552" spans="1:95" s="28" customFormat="1" x14ac:dyDescent="0.2">
      <c r="A552" s="564"/>
      <c r="B552" s="437" t="s">
        <v>19</v>
      </c>
      <c r="C552" s="96"/>
      <c r="D552" s="96"/>
      <c r="E552" s="96"/>
      <c r="F552" s="96"/>
      <c r="G552" s="96"/>
      <c r="H552" s="96">
        <v>611823.24</v>
      </c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29"/>
    </row>
    <row r="553" spans="1:95" s="29" customFormat="1" x14ac:dyDescent="0.2">
      <c r="A553" s="564"/>
      <c r="B553" s="438" t="s">
        <v>20</v>
      </c>
      <c r="C553" s="92"/>
      <c r="D553" s="92"/>
      <c r="E553" s="92"/>
      <c r="F553" s="92"/>
      <c r="G553" s="92"/>
      <c r="H553" s="92">
        <v>437007.96</v>
      </c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</row>
    <row r="554" spans="1:95" s="29" customFormat="1" x14ac:dyDescent="0.2">
      <c r="A554" s="564"/>
      <c r="B554" s="439" t="s">
        <v>21</v>
      </c>
      <c r="C554" s="86"/>
      <c r="D554" s="86"/>
      <c r="E554" s="86"/>
      <c r="F554" s="86"/>
      <c r="G554" s="86"/>
      <c r="H554" s="86">
        <v>171798.48</v>
      </c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</row>
    <row r="555" spans="1:95" s="189" customFormat="1" ht="13.5" thickBot="1" x14ac:dyDescent="0.25">
      <c r="A555" s="564"/>
      <c r="B555" s="440" t="s">
        <v>28</v>
      </c>
      <c r="C555" s="187"/>
      <c r="D555" s="187"/>
      <c r="E555" s="187"/>
      <c r="F555" s="187"/>
      <c r="G555" s="187"/>
      <c r="H555" s="495">
        <v>11192.4</v>
      </c>
      <c r="I555" s="495"/>
      <c r="J555" s="495"/>
      <c r="K555" s="187"/>
      <c r="L555" s="187"/>
      <c r="M555" s="187"/>
      <c r="N555" s="187"/>
      <c r="O555" s="187"/>
      <c r="P555" s="187"/>
      <c r="Q555" s="187"/>
      <c r="R555" s="187"/>
      <c r="S555" s="187"/>
      <c r="T555" s="495"/>
      <c r="U555" s="495"/>
      <c r="V555" s="495"/>
      <c r="W555" s="187"/>
      <c r="X555" s="187"/>
      <c r="Y555" s="187"/>
      <c r="Z555" s="187"/>
      <c r="AA555" s="187"/>
      <c r="AB555" s="187"/>
      <c r="AC555" s="187"/>
      <c r="AD555" s="187"/>
      <c r="AE555" s="330"/>
      <c r="AF555" s="330"/>
      <c r="AG555" s="330"/>
      <c r="AH555" s="330"/>
      <c r="AI555" s="330"/>
      <c r="AJ555" s="330"/>
      <c r="AK555" s="330"/>
      <c r="AL555" s="330"/>
      <c r="AM555" s="330"/>
      <c r="AN555" s="330"/>
      <c r="AO555" s="330"/>
      <c r="AP555" s="330"/>
      <c r="AQ555" s="330"/>
      <c r="AR555" s="330"/>
      <c r="AS555" s="330"/>
      <c r="AT555" s="330"/>
      <c r="AU555" s="330"/>
      <c r="AV555" s="330"/>
      <c r="AW555" s="330"/>
      <c r="AX555" s="330"/>
      <c r="AY555" s="330"/>
      <c r="AZ555" s="330"/>
      <c r="BA555" s="330"/>
      <c r="BB555" s="330"/>
      <c r="BC555" s="330"/>
      <c r="BD555" s="330"/>
      <c r="BE555" s="330"/>
      <c r="BF555" s="330"/>
      <c r="BG555" s="330"/>
      <c r="BH555" s="330"/>
      <c r="BI555" s="330"/>
      <c r="BJ555" s="330"/>
      <c r="BK555" s="330"/>
      <c r="BL555" s="330"/>
      <c r="BM555" s="330"/>
      <c r="BN555" s="330"/>
      <c r="BO555" s="489"/>
      <c r="BP555" s="489"/>
      <c r="BQ555" s="489"/>
      <c r="BR555" s="489"/>
      <c r="BS555" s="489"/>
      <c r="BT555" s="489"/>
      <c r="BU555" s="489"/>
      <c r="BV555" s="489"/>
      <c r="BW555" s="489"/>
      <c r="BX555" s="489"/>
      <c r="BY555" s="489"/>
      <c r="BZ555" s="489"/>
      <c r="CA555" s="489"/>
      <c r="CB555" s="489"/>
      <c r="CC555" s="489"/>
      <c r="CD555" s="489"/>
      <c r="CE555" s="489"/>
      <c r="CF555" s="489"/>
      <c r="CG555" s="489"/>
      <c r="CH555" s="489"/>
      <c r="CI555" s="489"/>
      <c r="CJ555" s="489"/>
      <c r="CK555" s="489"/>
      <c r="CL555" s="489"/>
      <c r="CM555" s="489"/>
      <c r="CN555" s="489"/>
      <c r="CO555" s="489"/>
      <c r="CP555" s="489"/>
      <c r="CQ555" s="489"/>
    </row>
    <row r="556" spans="1:95" s="8" customFormat="1" x14ac:dyDescent="0.2">
      <c r="A556" s="564"/>
      <c r="B556" s="441" t="s">
        <v>22</v>
      </c>
      <c r="C556" s="84"/>
      <c r="D556" s="84"/>
      <c r="E556" s="84"/>
      <c r="F556" s="84"/>
      <c r="G556" s="84"/>
      <c r="H556" s="494">
        <v>79</v>
      </c>
      <c r="I556" s="494"/>
      <c r="J556" s="494"/>
      <c r="K556" s="84"/>
      <c r="L556" s="84"/>
      <c r="M556" s="84"/>
      <c r="N556" s="84"/>
      <c r="O556" s="84"/>
      <c r="P556" s="84"/>
      <c r="Q556" s="84"/>
      <c r="R556" s="84"/>
      <c r="S556" s="84"/>
      <c r="T556" s="494"/>
      <c r="U556" s="494"/>
      <c r="V556" s="494"/>
      <c r="W556" s="84"/>
      <c r="X556" s="84"/>
      <c r="Y556" s="84"/>
      <c r="Z556" s="84"/>
      <c r="AA556" s="84"/>
      <c r="AB556" s="84"/>
      <c r="AC556" s="84"/>
      <c r="AD556" s="84"/>
      <c r="AE556" s="396"/>
      <c r="AF556" s="396"/>
      <c r="AG556" s="396"/>
      <c r="AH556" s="396"/>
      <c r="AI556" s="396"/>
      <c r="AJ556" s="396"/>
      <c r="AK556" s="396"/>
      <c r="AL556" s="396"/>
      <c r="AM556" s="396"/>
      <c r="AN556" s="396"/>
      <c r="AO556" s="396"/>
      <c r="AP556" s="396"/>
      <c r="AQ556" s="396"/>
      <c r="AR556" s="396"/>
      <c r="AS556" s="396"/>
      <c r="AT556" s="396"/>
      <c r="AU556" s="396"/>
      <c r="AV556" s="396"/>
      <c r="AW556" s="396"/>
      <c r="AX556" s="396"/>
      <c r="AY556" s="396"/>
      <c r="AZ556" s="396"/>
      <c r="BA556" s="396"/>
      <c r="BB556" s="396"/>
      <c r="BC556" s="396"/>
      <c r="BD556" s="396"/>
      <c r="BE556" s="396"/>
      <c r="BF556" s="396"/>
      <c r="BG556" s="396"/>
      <c r="BH556" s="396"/>
      <c r="BI556" s="396"/>
      <c r="BJ556" s="396"/>
      <c r="BK556" s="396"/>
      <c r="BL556" s="396"/>
      <c r="BM556" s="396"/>
      <c r="BN556" s="396"/>
      <c r="BO556" s="396"/>
      <c r="BP556" s="396"/>
      <c r="BQ556" s="396"/>
      <c r="BR556" s="396"/>
      <c r="BS556" s="396"/>
      <c r="BT556" s="396"/>
      <c r="BU556" s="396"/>
      <c r="BV556" s="396"/>
      <c r="BW556" s="396"/>
      <c r="BX556" s="396"/>
      <c r="BY556" s="396"/>
      <c r="BZ556" s="396"/>
      <c r="CA556" s="396"/>
      <c r="CB556" s="396"/>
      <c r="CC556" s="396"/>
      <c r="CD556" s="396"/>
      <c r="CE556" s="396"/>
      <c r="CF556" s="396"/>
      <c r="CG556" s="396"/>
      <c r="CH556" s="396"/>
      <c r="CI556" s="396"/>
      <c r="CJ556" s="396"/>
      <c r="CK556" s="396"/>
      <c r="CL556" s="396"/>
      <c r="CM556" s="396"/>
      <c r="CN556" s="396"/>
      <c r="CO556" s="396"/>
      <c r="CP556" s="396"/>
      <c r="CQ556" s="396"/>
    </row>
    <row r="557" spans="1:95" s="5" customFormat="1" x14ac:dyDescent="0.2">
      <c r="A557" s="564"/>
      <c r="B557" s="442" t="s">
        <v>73</v>
      </c>
      <c r="C557" s="30"/>
      <c r="D557" s="30"/>
      <c r="E557" s="174"/>
      <c r="F557" s="174"/>
      <c r="G557" s="174"/>
      <c r="H557" s="380">
        <v>30</v>
      </c>
      <c r="I557" s="380"/>
      <c r="J557" s="380"/>
      <c r="K557" s="174"/>
      <c r="L557" s="174"/>
      <c r="M557" s="174"/>
      <c r="N557" s="174"/>
      <c r="O557" s="174"/>
      <c r="P557" s="174"/>
      <c r="Q557" s="174"/>
      <c r="R557" s="174"/>
      <c r="S557" s="174"/>
      <c r="T557" s="380"/>
      <c r="U557" s="380"/>
      <c r="V557" s="380"/>
      <c r="W557" s="174"/>
      <c r="X557" s="174"/>
      <c r="Y557" s="174"/>
      <c r="Z557" s="174"/>
      <c r="AA557" s="174"/>
      <c r="AB557" s="174"/>
      <c r="AC557" s="174"/>
      <c r="AD557" s="174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</row>
    <row r="558" spans="1:95" s="173" customFormat="1" ht="4.5" customHeight="1" x14ac:dyDescent="0.2">
      <c r="A558" s="564"/>
      <c r="B558" s="443"/>
      <c r="C558" s="172"/>
      <c r="D558" s="172"/>
      <c r="E558" s="172"/>
      <c r="F558" s="172"/>
      <c r="G558" s="172"/>
      <c r="K558" s="172"/>
      <c r="L558" s="172"/>
      <c r="M558" s="172"/>
      <c r="N558" s="172"/>
      <c r="O558" s="172"/>
      <c r="P558" s="172"/>
      <c r="Q558" s="172"/>
      <c r="R558" s="172"/>
      <c r="S558" s="172"/>
      <c r="W558" s="172"/>
      <c r="X558" s="172"/>
      <c r="Y558" s="172"/>
      <c r="Z558" s="172"/>
      <c r="AA558" s="172"/>
      <c r="AB558" s="172"/>
      <c r="AC558" s="172"/>
      <c r="AD558" s="172"/>
      <c r="AE558" s="397"/>
      <c r="AF558" s="397"/>
      <c r="AG558" s="397"/>
      <c r="AH558" s="397"/>
      <c r="AI558" s="397"/>
      <c r="AJ558" s="397"/>
      <c r="AK558" s="397"/>
      <c r="AL558" s="397"/>
      <c r="AM558" s="397"/>
      <c r="AN558" s="397"/>
      <c r="AO558" s="397"/>
      <c r="AP558" s="397"/>
      <c r="AQ558" s="397"/>
      <c r="AR558" s="397"/>
      <c r="AS558" s="397"/>
      <c r="AT558" s="397"/>
      <c r="AU558" s="397"/>
      <c r="AV558" s="397"/>
      <c r="AW558" s="397"/>
      <c r="AX558" s="397"/>
      <c r="AY558" s="397"/>
      <c r="AZ558" s="397"/>
      <c r="BA558" s="397"/>
      <c r="BB558" s="397"/>
      <c r="BC558" s="397"/>
      <c r="BD558" s="397"/>
      <c r="BE558" s="397"/>
      <c r="BF558" s="397"/>
      <c r="BG558" s="397"/>
      <c r="BH558" s="397"/>
      <c r="BI558" s="397"/>
      <c r="BJ558" s="397"/>
      <c r="BK558" s="397"/>
      <c r="BL558" s="397"/>
      <c r="BM558" s="397"/>
      <c r="BN558" s="397"/>
      <c r="BO558" s="397"/>
      <c r="BP558" s="397"/>
      <c r="BQ558" s="397"/>
      <c r="BR558" s="397"/>
      <c r="BS558" s="397"/>
      <c r="BT558" s="397"/>
      <c r="BU558" s="397"/>
      <c r="BV558" s="397"/>
      <c r="BW558" s="397"/>
      <c r="BX558" s="397"/>
      <c r="BY558" s="397"/>
      <c r="BZ558" s="397"/>
      <c r="CA558" s="397"/>
      <c r="CB558" s="397"/>
      <c r="CC558" s="397"/>
      <c r="CD558" s="397"/>
      <c r="CE558" s="397"/>
      <c r="CF558" s="397"/>
      <c r="CG558" s="397"/>
      <c r="CH558" s="397"/>
      <c r="CI558" s="397"/>
      <c r="CJ558" s="397"/>
      <c r="CK558" s="397"/>
      <c r="CL558" s="397"/>
      <c r="CM558" s="397"/>
      <c r="CN558" s="397"/>
      <c r="CO558" s="397"/>
      <c r="CP558" s="397"/>
      <c r="CQ558" s="397"/>
    </row>
    <row r="559" spans="1:95" s="177" customFormat="1" x14ac:dyDescent="0.2">
      <c r="A559" s="564"/>
      <c r="B559" s="444" t="s">
        <v>74</v>
      </c>
      <c r="C559" s="176">
        <v>42.37</v>
      </c>
      <c r="D559" s="176">
        <v>42.37</v>
      </c>
      <c r="E559" s="176">
        <v>42.37</v>
      </c>
      <c r="F559" s="176">
        <f>F674</f>
        <v>0</v>
      </c>
      <c r="G559" s="176">
        <f>G674</f>
        <v>0</v>
      </c>
      <c r="H559" s="176">
        <v>52.33</v>
      </c>
      <c r="I559" s="176">
        <f>I674</f>
        <v>0</v>
      </c>
      <c r="J559" s="176">
        <f>J674</f>
        <v>0</v>
      </c>
      <c r="K559" s="176"/>
      <c r="L559" s="176"/>
      <c r="M559" s="176"/>
      <c r="N559" s="176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  <c r="AA559" s="176"/>
      <c r="AB559" s="176"/>
      <c r="AC559" s="176"/>
      <c r="AD559" s="176"/>
      <c r="AE559" s="398"/>
      <c r="AF559" s="398"/>
      <c r="AG559" s="398"/>
      <c r="AH559" s="398"/>
      <c r="AI559" s="398"/>
      <c r="AJ559" s="398"/>
      <c r="AK559" s="398"/>
      <c r="AL559" s="398"/>
      <c r="AM559" s="398"/>
      <c r="AN559" s="398"/>
      <c r="AO559" s="398"/>
      <c r="AP559" s="398"/>
      <c r="AQ559" s="398"/>
      <c r="AR559" s="398"/>
      <c r="AS559" s="398"/>
      <c r="AT559" s="398"/>
      <c r="AU559" s="398"/>
      <c r="AV559" s="398"/>
      <c r="AW559" s="398"/>
      <c r="AX559" s="398"/>
      <c r="AY559" s="398"/>
      <c r="AZ559" s="398"/>
      <c r="BA559" s="398"/>
      <c r="BB559" s="398"/>
      <c r="BC559" s="398"/>
      <c r="BD559" s="398"/>
      <c r="BE559" s="398"/>
      <c r="BF559" s="398"/>
      <c r="BG559" s="398"/>
      <c r="BH559" s="398"/>
      <c r="BI559" s="398"/>
      <c r="BJ559" s="398"/>
      <c r="BK559" s="398"/>
      <c r="BL559" s="398"/>
      <c r="BM559" s="398"/>
      <c r="BN559" s="398"/>
      <c r="BO559" s="398"/>
      <c r="BP559" s="398"/>
      <c r="BQ559" s="398"/>
      <c r="BR559" s="398"/>
      <c r="BS559" s="398"/>
      <c r="BT559" s="398"/>
      <c r="BU559" s="398"/>
      <c r="BV559" s="398"/>
      <c r="BW559" s="398"/>
      <c r="BX559" s="398"/>
      <c r="BY559" s="398"/>
      <c r="BZ559" s="398"/>
      <c r="CA559" s="398"/>
      <c r="CB559" s="398"/>
      <c r="CC559" s="398"/>
      <c r="CD559" s="398"/>
      <c r="CE559" s="398"/>
      <c r="CF559" s="398"/>
      <c r="CG559" s="398"/>
      <c r="CH559" s="398"/>
      <c r="CI559" s="398"/>
      <c r="CJ559" s="398"/>
      <c r="CK559" s="398"/>
      <c r="CL559" s="398"/>
      <c r="CM559" s="398"/>
      <c r="CN559" s="398"/>
      <c r="CO559" s="398"/>
      <c r="CP559" s="398"/>
      <c r="CQ559" s="398"/>
    </row>
    <row r="560" spans="1:95" s="185" customFormat="1" x14ac:dyDescent="0.2">
      <c r="A560" s="564"/>
      <c r="B560" s="445" t="s">
        <v>75</v>
      </c>
      <c r="C560" s="4">
        <f t="shared" ref="C560:J560" si="140">C557*C559</f>
        <v>0</v>
      </c>
      <c r="D560" s="4">
        <f t="shared" si="140"/>
        <v>0</v>
      </c>
      <c r="E560" s="4">
        <f t="shared" si="140"/>
        <v>0</v>
      </c>
      <c r="F560" s="4">
        <f t="shared" si="140"/>
        <v>0</v>
      </c>
      <c r="G560" s="4">
        <f t="shared" si="140"/>
        <v>0</v>
      </c>
      <c r="H560" s="4">
        <f t="shared" si="140"/>
        <v>1569.8999999999999</v>
      </c>
      <c r="I560" s="4">
        <f t="shared" si="140"/>
        <v>0</v>
      </c>
      <c r="J560" s="4">
        <f t="shared" si="140"/>
        <v>0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</row>
    <row r="561" spans="1:30" s="31" customFormat="1" x14ac:dyDescent="0.2">
      <c r="A561" s="564"/>
      <c r="B561" s="446" t="s">
        <v>24</v>
      </c>
      <c r="C561" s="182">
        <v>2.71</v>
      </c>
      <c r="D561" s="182">
        <v>2.71</v>
      </c>
      <c r="E561" s="182">
        <v>2.71</v>
      </c>
      <c r="F561" s="182">
        <f>F676</f>
        <v>0</v>
      </c>
      <c r="G561" s="182">
        <f>G676</f>
        <v>0</v>
      </c>
      <c r="H561" s="182">
        <v>3.35</v>
      </c>
      <c r="I561" s="182">
        <f>I676</f>
        <v>0</v>
      </c>
      <c r="J561" s="182">
        <f>J676</f>
        <v>0</v>
      </c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</row>
    <row r="562" spans="1:30" s="180" customFormat="1" x14ac:dyDescent="0.2">
      <c r="A562" s="564"/>
      <c r="B562" s="447" t="s">
        <v>25</v>
      </c>
      <c r="C562" s="179">
        <f t="shared" ref="C562:J562" si="141">C561*C543</f>
        <v>0</v>
      </c>
      <c r="D562" s="179">
        <f t="shared" si="141"/>
        <v>0</v>
      </c>
      <c r="E562" s="179">
        <f t="shared" si="141"/>
        <v>0</v>
      </c>
      <c r="F562" s="179">
        <f t="shared" si="141"/>
        <v>0</v>
      </c>
      <c r="G562" s="179">
        <f t="shared" si="141"/>
        <v>0</v>
      </c>
      <c r="H562" s="179">
        <f t="shared" si="141"/>
        <v>56371.756500000003</v>
      </c>
      <c r="I562" s="179">
        <f t="shared" si="141"/>
        <v>0</v>
      </c>
      <c r="J562" s="179">
        <f t="shared" si="141"/>
        <v>0</v>
      </c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  <c r="AA562" s="179"/>
      <c r="AB562" s="179"/>
      <c r="AC562" s="179"/>
      <c r="AD562" s="179"/>
    </row>
    <row r="563" spans="1:30" s="31" customFormat="1" x14ac:dyDescent="0.2">
      <c r="A563" s="564"/>
      <c r="B563" s="448" t="s">
        <v>7</v>
      </c>
      <c r="C563" s="3">
        <v>5.44</v>
      </c>
      <c r="D563" s="3">
        <v>5.44</v>
      </c>
      <c r="E563" s="3">
        <v>5.44</v>
      </c>
      <c r="F563" s="3">
        <f>F678</f>
        <v>0</v>
      </c>
      <c r="G563" s="3">
        <f>G678</f>
        <v>0</v>
      </c>
      <c r="H563" s="3">
        <v>6.72</v>
      </c>
      <c r="I563" s="3">
        <f>I678</f>
        <v>0</v>
      </c>
      <c r="J563" s="3">
        <f>J678</f>
        <v>0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s="180" customFormat="1" x14ac:dyDescent="0.2">
      <c r="A564" s="564"/>
      <c r="B564" s="447" t="s">
        <v>10</v>
      </c>
      <c r="C564" s="179">
        <f t="shared" ref="C564:J564" si="142">C563*C543</f>
        <v>0</v>
      </c>
      <c r="D564" s="179">
        <f t="shared" si="142"/>
        <v>0</v>
      </c>
      <c r="E564" s="179">
        <f t="shared" si="142"/>
        <v>0</v>
      </c>
      <c r="F564" s="179">
        <f t="shared" si="142"/>
        <v>0</v>
      </c>
      <c r="G564" s="179">
        <f t="shared" si="142"/>
        <v>0</v>
      </c>
      <c r="H564" s="179">
        <f t="shared" si="142"/>
        <v>113080.06079999999</v>
      </c>
      <c r="I564" s="179">
        <f t="shared" si="142"/>
        <v>0</v>
      </c>
      <c r="J564" s="179">
        <f t="shared" si="142"/>
        <v>0</v>
      </c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  <c r="AD564" s="179"/>
    </row>
    <row r="565" spans="1:30" s="31" customFormat="1" x14ac:dyDescent="0.2">
      <c r="A565" s="564"/>
      <c r="B565" s="448" t="s">
        <v>8</v>
      </c>
      <c r="C565" s="3">
        <v>10.31</v>
      </c>
      <c r="D565" s="3">
        <v>10.31</v>
      </c>
      <c r="E565" s="3">
        <v>10.31</v>
      </c>
      <c r="F565" s="3" t="e">
        <f>F684</f>
        <v>#REF!</v>
      </c>
      <c r="G565" s="3" t="e">
        <f>G684</f>
        <v>#REF!</v>
      </c>
      <c r="H565" s="3">
        <v>12.73</v>
      </c>
      <c r="I565" s="3">
        <f>I684</f>
        <v>0</v>
      </c>
      <c r="J565" s="3">
        <f>J684</f>
        <v>0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s="180" customFormat="1" x14ac:dyDescent="0.2">
      <c r="A566" s="564"/>
      <c r="B566" s="447" t="s">
        <v>2</v>
      </c>
      <c r="C566" s="179">
        <f t="shared" ref="C566:I566" si="143">C565*MAX(C549:C550)</f>
        <v>0</v>
      </c>
      <c r="D566" s="179">
        <f t="shared" si="143"/>
        <v>0</v>
      </c>
      <c r="E566" s="179">
        <f t="shared" si="143"/>
        <v>0</v>
      </c>
      <c r="F566" s="179" t="e">
        <f t="shared" si="143"/>
        <v>#REF!</v>
      </c>
      <c r="G566" s="179" t="e">
        <f t="shared" si="143"/>
        <v>#REF!</v>
      </c>
      <c r="H566" s="179">
        <f t="shared" si="143"/>
        <v>134149.75839999999</v>
      </c>
      <c r="I566" s="179">
        <f t="shared" si="143"/>
        <v>0</v>
      </c>
      <c r="J566" s="179">
        <f>J565*MAX(J549:J550)</f>
        <v>0</v>
      </c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  <c r="AD566" s="179"/>
    </row>
    <row r="567" spans="1:30" s="1" customFormat="1" x14ac:dyDescent="0.2">
      <c r="A567" s="564"/>
      <c r="B567" s="537" t="s">
        <v>163</v>
      </c>
      <c r="C567" s="525"/>
      <c r="H567" s="1">
        <v>0</v>
      </c>
    </row>
    <row r="568" spans="1:30" s="1" customFormat="1" x14ac:dyDescent="0.2">
      <c r="A568" s="564"/>
      <c r="B568" s="537" t="s">
        <v>164</v>
      </c>
      <c r="C568" s="525"/>
      <c r="H568" s="1">
        <v>0</v>
      </c>
    </row>
    <row r="569" spans="1:30" s="1" customFormat="1" x14ac:dyDescent="0.2">
      <c r="A569" s="564"/>
      <c r="B569" s="537" t="s">
        <v>166</v>
      </c>
      <c r="C569" s="525"/>
      <c r="H569" s="1">
        <v>0</v>
      </c>
      <c r="J569" s="1">
        <v>10.07</v>
      </c>
    </row>
    <row r="570" spans="1:30" s="211" customFormat="1" ht="13.5" thickBot="1" x14ac:dyDescent="0.25">
      <c r="A570" s="564"/>
      <c r="B570" s="538" t="s">
        <v>165</v>
      </c>
      <c r="C570" s="526"/>
      <c r="D570" s="210"/>
      <c r="E570" s="210"/>
      <c r="F570" s="210"/>
      <c r="G570" s="210"/>
      <c r="H570" s="210"/>
      <c r="I570" s="210"/>
      <c r="J570" s="210">
        <f>J567*J568*J569</f>
        <v>0</v>
      </c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</row>
    <row r="571" spans="1:30" s="31" customFormat="1" x14ac:dyDescent="0.2">
      <c r="A571" s="564"/>
      <c r="B571" s="446" t="s">
        <v>29</v>
      </c>
      <c r="C571" s="115">
        <v>0.13789999999999999</v>
      </c>
      <c r="D571" s="115">
        <v>0.13789999999999999</v>
      </c>
      <c r="E571" s="115">
        <v>0.13789999999999999</v>
      </c>
      <c r="F571" s="115">
        <f>F686</f>
        <v>0</v>
      </c>
      <c r="G571" s="115">
        <f>G686</f>
        <v>0</v>
      </c>
      <c r="H571" s="66"/>
      <c r="I571" s="66"/>
      <c r="J571" s="66"/>
      <c r="K571" s="115"/>
      <c r="L571" s="115"/>
      <c r="M571" s="115"/>
      <c r="N571" s="115"/>
      <c r="O571" s="115"/>
      <c r="P571" s="115"/>
      <c r="Q571" s="115"/>
      <c r="R571" s="115"/>
      <c r="S571" s="115"/>
      <c r="T571" s="66"/>
      <c r="U571" s="66"/>
      <c r="V571" s="66"/>
      <c r="W571" s="115"/>
      <c r="X571" s="115"/>
      <c r="Y571" s="115"/>
      <c r="Z571" s="115"/>
      <c r="AA571" s="115"/>
      <c r="AB571" s="115"/>
      <c r="AC571" s="115"/>
      <c r="AD571" s="115"/>
    </row>
    <row r="572" spans="1:30" s="34" customFormat="1" x14ac:dyDescent="0.2">
      <c r="A572" s="564"/>
      <c r="B572" s="449" t="s">
        <v>60</v>
      </c>
      <c r="C572" s="14">
        <f>C571*C544</f>
        <v>0</v>
      </c>
      <c r="D572" s="14">
        <f>D571*D544</f>
        <v>0</v>
      </c>
      <c r="E572" s="14">
        <f>E571*E544</f>
        <v>0</v>
      </c>
      <c r="F572" s="14">
        <f>F571*F544</f>
        <v>0</v>
      </c>
      <c r="G572" s="14">
        <f>G571*G544</f>
        <v>0</v>
      </c>
      <c r="H572" s="119"/>
      <c r="I572" s="119"/>
      <c r="J572" s="119"/>
      <c r="K572" s="14"/>
      <c r="L572" s="14"/>
      <c r="M572" s="14"/>
      <c r="N572" s="14"/>
      <c r="O572" s="14"/>
      <c r="P572" s="14"/>
      <c r="Q572" s="14"/>
      <c r="R572" s="14"/>
      <c r="S572" s="14"/>
      <c r="T572" s="119"/>
      <c r="U572" s="119"/>
      <c r="V572" s="119"/>
      <c r="W572" s="14"/>
      <c r="X572" s="14"/>
      <c r="Y572" s="14"/>
      <c r="Z572" s="14"/>
      <c r="AA572" s="14"/>
      <c r="AB572" s="14"/>
      <c r="AC572" s="14"/>
      <c r="AD572" s="14"/>
    </row>
    <row r="573" spans="1:30" s="31" customFormat="1" x14ac:dyDescent="0.2">
      <c r="A573" s="564"/>
      <c r="B573" s="448" t="s">
        <v>30</v>
      </c>
      <c r="C573" s="117"/>
      <c r="D573" s="117"/>
      <c r="E573" s="117"/>
      <c r="F573" s="117"/>
      <c r="G573" s="117"/>
      <c r="H573" s="115">
        <v>0.19769999999999999</v>
      </c>
      <c r="I573" s="115">
        <v>0.19769999999999999</v>
      </c>
      <c r="J573" s="115">
        <v>0.19769999999999999</v>
      </c>
      <c r="K573" s="117"/>
      <c r="L573" s="117"/>
      <c r="M573" s="117"/>
      <c r="N573" s="117"/>
      <c r="O573" s="117"/>
      <c r="P573" s="117"/>
      <c r="Q573" s="117"/>
      <c r="R573" s="117"/>
      <c r="S573" s="117"/>
      <c r="T573" s="115"/>
      <c r="U573" s="115"/>
      <c r="V573" s="115"/>
      <c r="W573" s="117"/>
      <c r="X573" s="117"/>
      <c r="Y573" s="117"/>
      <c r="Z573" s="117"/>
      <c r="AA573" s="117"/>
      <c r="AB573" s="117"/>
      <c r="AC573" s="117"/>
      <c r="AD573" s="117"/>
    </row>
    <row r="574" spans="1:30" s="35" customFormat="1" x14ac:dyDescent="0.2">
      <c r="A574" s="564"/>
      <c r="B574" s="450" t="s">
        <v>61</v>
      </c>
      <c r="C574" s="118"/>
      <c r="D574" s="118"/>
      <c r="E574" s="118"/>
      <c r="F574" s="118"/>
      <c r="G574" s="118"/>
      <c r="H574" s="33">
        <f>H573*H544</f>
        <v>611011.21669199993</v>
      </c>
      <c r="I574" s="33">
        <f>I573*I544</f>
        <v>0</v>
      </c>
      <c r="J574" s="33">
        <f>J573*J544</f>
        <v>0</v>
      </c>
      <c r="K574" s="118"/>
      <c r="L574" s="118"/>
      <c r="M574" s="118"/>
      <c r="N574" s="118"/>
      <c r="O574" s="118"/>
      <c r="P574" s="118"/>
      <c r="Q574" s="118"/>
      <c r="R574" s="118"/>
      <c r="S574" s="118"/>
      <c r="T574" s="33"/>
      <c r="U574" s="33"/>
      <c r="V574" s="33"/>
      <c r="W574" s="118"/>
      <c r="X574" s="118"/>
      <c r="Y574" s="118"/>
      <c r="Z574" s="118"/>
      <c r="AA574" s="118"/>
      <c r="AB574" s="118"/>
      <c r="AC574" s="118"/>
      <c r="AD574" s="118"/>
    </row>
    <row r="575" spans="1:30" s="31" customFormat="1" x14ac:dyDescent="0.2">
      <c r="A575" s="564"/>
      <c r="B575" s="448" t="s">
        <v>31</v>
      </c>
      <c r="C575" s="115">
        <v>0.32190000000000002</v>
      </c>
      <c r="D575" s="115">
        <v>0.32190000000000002</v>
      </c>
      <c r="E575" s="115">
        <v>0.32190000000000002</v>
      </c>
      <c r="F575" s="115">
        <f>F690</f>
        <v>0</v>
      </c>
      <c r="G575" s="115">
        <f>G690</f>
        <v>0</v>
      </c>
      <c r="H575" s="120"/>
      <c r="I575" s="120"/>
      <c r="J575" s="120"/>
      <c r="K575" s="115"/>
      <c r="L575" s="115"/>
      <c r="M575" s="115"/>
      <c r="N575" s="115"/>
      <c r="O575" s="115"/>
      <c r="P575" s="115"/>
      <c r="Q575" s="115"/>
      <c r="R575" s="115"/>
      <c r="S575" s="115"/>
      <c r="T575" s="120"/>
      <c r="U575" s="120"/>
      <c r="V575" s="120"/>
      <c r="W575" s="115"/>
      <c r="X575" s="115"/>
      <c r="Y575" s="115"/>
      <c r="Z575" s="115"/>
      <c r="AA575" s="115"/>
      <c r="AB575" s="115"/>
      <c r="AC575" s="115"/>
      <c r="AD575" s="115"/>
    </row>
    <row r="576" spans="1:30" s="34" customFormat="1" x14ac:dyDescent="0.2">
      <c r="A576" s="564"/>
      <c r="B576" s="449" t="s">
        <v>62</v>
      </c>
      <c r="C576" s="14">
        <f>C575*C546</f>
        <v>0</v>
      </c>
      <c r="D576" s="14">
        <f>D575*D546</f>
        <v>0</v>
      </c>
      <c r="E576" s="14">
        <f>E575*E546</f>
        <v>0</v>
      </c>
      <c r="F576" s="14">
        <f>F575*F546</f>
        <v>0</v>
      </c>
      <c r="G576" s="14">
        <f>G575*G546</f>
        <v>0</v>
      </c>
      <c r="H576" s="119"/>
      <c r="I576" s="119"/>
      <c r="J576" s="119"/>
      <c r="K576" s="14"/>
      <c r="L576" s="14"/>
      <c r="M576" s="14"/>
      <c r="N576" s="14"/>
      <c r="O576" s="14"/>
      <c r="P576" s="14"/>
      <c r="Q576" s="14"/>
      <c r="R576" s="14"/>
      <c r="S576" s="14"/>
      <c r="T576" s="119"/>
      <c r="U576" s="119"/>
      <c r="V576" s="119"/>
      <c r="W576" s="14"/>
      <c r="X576" s="14"/>
      <c r="Y576" s="14"/>
      <c r="Z576" s="14"/>
      <c r="AA576" s="14"/>
      <c r="AB576" s="14"/>
      <c r="AC576" s="14"/>
      <c r="AD576" s="14"/>
    </row>
    <row r="577" spans="1:95" s="31" customFormat="1" x14ac:dyDescent="0.2">
      <c r="A577" s="564"/>
      <c r="B577" s="448" t="s">
        <v>32</v>
      </c>
      <c r="C577" s="117"/>
      <c r="D577" s="117"/>
      <c r="E577" s="117"/>
      <c r="F577" s="117"/>
      <c r="G577" s="117"/>
      <c r="H577" s="1">
        <v>1.4238</v>
      </c>
      <c r="I577" s="1">
        <v>1.4238</v>
      </c>
      <c r="J577" s="1">
        <v>1.4238</v>
      </c>
      <c r="K577" s="117"/>
      <c r="L577" s="117"/>
      <c r="M577" s="117"/>
      <c r="N577" s="117"/>
      <c r="O577" s="117"/>
      <c r="P577" s="117"/>
      <c r="Q577" s="117"/>
      <c r="R577" s="117"/>
      <c r="S577" s="117"/>
      <c r="T577" s="1"/>
      <c r="U577" s="1"/>
      <c r="V577" s="1"/>
      <c r="W577" s="117"/>
      <c r="X577" s="117"/>
      <c r="Y577" s="117"/>
      <c r="Z577" s="117"/>
      <c r="AA577" s="117"/>
      <c r="AB577" s="117"/>
      <c r="AC577" s="117"/>
      <c r="AD577" s="117"/>
    </row>
    <row r="578" spans="1:95" s="35" customFormat="1" x14ac:dyDescent="0.2">
      <c r="A578" s="564"/>
      <c r="B578" s="450" t="s">
        <v>63</v>
      </c>
      <c r="C578" s="118"/>
      <c r="D578" s="118"/>
      <c r="E578" s="118"/>
      <c r="F578" s="118"/>
      <c r="G578" s="118"/>
      <c r="H578" s="116">
        <f>H577*H546</f>
        <v>1102997.6420400001</v>
      </c>
      <c r="I578" s="116">
        <f>I577*I546</f>
        <v>0</v>
      </c>
      <c r="J578" s="116">
        <f>J577*J546</f>
        <v>0</v>
      </c>
      <c r="K578" s="118"/>
      <c r="L578" s="118"/>
      <c r="M578" s="118"/>
      <c r="N578" s="118"/>
      <c r="O578" s="118"/>
      <c r="P578" s="118"/>
      <c r="Q578" s="118"/>
      <c r="R578" s="118"/>
      <c r="S578" s="118"/>
      <c r="T578" s="116"/>
      <c r="U578" s="116"/>
      <c r="V578" s="116"/>
      <c r="W578" s="118"/>
      <c r="X578" s="118"/>
      <c r="Y578" s="118"/>
      <c r="Z578" s="118"/>
      <c r="AA578" s="118"/>
      <c r="AB578" s="118"/>
      <c r="AC578" s="118"/>
      <c r="AD578" s="118"/>
    </row>
    <row r="579" spans="1:95" s="31" customFormat="1" x14ac:dyDescent="0.2">
      <c r="A579" s="564"/>
      <c r="B579" s="448" t="s">
        <v>79</v>
      </c>
      <c r="C579" s="1">
        <v>0.19719999999999999</v>
      </c>
      <c r="D579" s="1">
        <v>0.19719999999999999</v>
      </c>
      <c r="E579" s="1">
        <v>0.19719999999999999</v>
      </c>
      <c r="F579" s="1">
        <f>F694</f>
        <v>0</v>
      </c>
      <c r="G579" s="1">
        <f>G694</f>
        <v>0</v>
      </c>
      <c r="H579" s="120"/>
      <c r="I579" s="120"/>
      <c r="J579" s="120"/>
      <c r="K579" s="1"/>
      <c r="L579" s="1"/>
      <c r="M579" s="1"/>
      <c r="N579" s="1"/>
      <c r="O579" s="1"/>
      <c r="P579" s="1"/>
      <c r="Q579" s="1"/>
      <c r="R579" s="1"/>
      <c r="S579" s="1"/>
      <c r="T579" s="120"/>
      <c r="U579" s="120"/>
      <c r="V579" s="120"/>
      <c r="W579" s="1"/>
      <c r="X579" s="1"/>
      <c r="Y579" s="1"/>
      <c r="Z579" s="1"/>
      <c r="AA579" s="1"/>
      <c r="AB579" s="1"/>
      <c r="AC579" s="1"/>
      <c r="AD579" s="1"/>
    </row>
    <row r="580" spans="1:95" s="34" customFormat="1" x14ac:dyDescent="0.2">
      <c r="A580" s="564"/>
      <c r="B580" s="449" t="s">
        <v>64</v>
      </c>
      <c r="C580" s="14">
        <f>C579*C545</f>
        <v>0</v>
      </c>
      <c r="D580" s="14">
        <f>D579*D545</f>
        <v>0</v>
      </c>
      <c r="E580" s="14">
        <f>E579*E545</f>
        <v>0</v>
      </c>
      <c r="F580" s="14">
        <f>F579*F545</f>
        <v>0</v>
      </c>
      <c r="G580" s="14">
        <f>G579*G545</f>
        <v>0</v>
      </c>
      <c r="H580" s="121"/>
      <c r="I580" s="121"/>
      <c r="J580" s="121"/>
      <c r="K580" s="14"/>
      <c r="L580" s="14"/>
      <c r="M580" s="14"/>
      <c r="N580" s="14"/>
      <c r="O580" s="14"/>
      <c r="P580" s="14"/>
      <c r="Q580" s="14"/>
      <c r="R580" s="14"/>
      <c r="S580" s="14"/>
      <c r="T580" s="121"/>
      <c r="U580" s="121"/>
      <c r="V580" s="121"/>
      <c r="W580" s="14"/>
      <c r="X580" s="14"/>
      <c r="Y580" s="14"/>
      <c r="Z580" s="14"/>
      <c r="AA580" s="14"/>
      <c r="AB580" s="14"/>
      <c r="AC580" s="14"/>
      <c r="AD580" s="14"/>
    </row>
    <row r="581" spans="1:95" s="31" customFormat="1" x14ac:dyDescent="0.2">
      <c r="A581" s="564"/>
      <c r="B581" s="451" t="s">
        <v>33</v>
      </c>
      <c r="C581" s="117"/>
      <c r="D581" s="117"/>
      <c r="E581" s="117"/>
      <c r="F581" s="117"/>
      <c r="G581" s="117"/>
      <c r="H581" s="1">
        <v>0.37009999999999998</v>
      </c>
      <c r="I581" s="1">
        <v>0.37009999999999998</v>
      </c>
      <c r="J581" s="1">
        <v>0.37009999999999998</v>
      </c>
      <c r="K581" s="117"/>
      <c r="L581" s="117"/>
      <c r="M581" s="117"/>
      <c r="N581" s="117"/>
      <c r="O581" s="117"/>
      <c r="P581" s="117"/>
      <c r="Q581" s="117"/>
      <c r="R581" s="117"/>
      <c r="S581" s="117"/>
      <c r="T581" s="1"/>
      <c r="U581" s="1"/>
      <c r="V581" s="1"/>
      <c r="W581" s="117"/>
      <c r="X581" s="117"/>
      <c r="Y581" s="117"/>
      <c r="Z581" s="117"/>
      <c r="AA581" s="117"/>
      <c r="AB581" s="117"/>
      <c r="AC581" s="117"/>
      <c r="AD581" s="117"/>
    </row>
    <row r="582" spans="1:95" s="55" customFormat="1" ht="13.5" thickBot="1" x14ac:dyDescent="0.25">
      <c r="A582" s="564"/>
      <c r="B582" s="452" t="s">
        <v>65</v>
      </c>
      <c r="C582" s="125"/>
      <c r="D582" s="125"/>
      <c r="E582" s="125"/>
      <c r="F582" s="125"/>
      <c r="G582" s="125"/>
      <c r="H582" s="250">
        <f>H581*H545</f>
        <v>772832.17592399998</v>
      </c>
      <c r="I582" s="250">
        <f>I581*I545</f>
        <v>0</v>
      </c>
      <c r="J582" s="250">
        <f>J581*J545</f>
        <v>0</v>
      </c>
      <c r="K582" s="125"/>
      <c r="L582" s="125"/>
      <c r="M582" s="125"/>
      <c r="N582" s="125"/>
      <c r="O582" s="125"/>
      <c r="P582" s="125"/>
      <c r="Q582" s="125"/>
      <c r="R582" s="125"/>
      <c r="S582" s="125"/>
      <c r="T582" s="250"/>
      <c r="U582" s="250"/>
      <c r="V582" s="250"/>
      <c r="W582" s="125"/>
      <c r="X582" s="125"/>
      <c r="Y582" s="125"/>
      <c r="Z582" s="125"/>
      <c r="AA582" s="125"/>
      <c r="AB582" s="125"/>
      <c r="AC582" s="125"/>
      <c r="AD582" s="12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  <c r="CB582" s="35"/>
      <c r="CC582" s="35"/>
      <c r="CD582" s="35"/>
      <c r="CE582" s="35"/>
      <c r="CF582" s="35"/>
      <c r="CG582" s="35"/>
      <c r="CH582" s="35"/>
      <c r="CI582" s="35"/>
      <c r="CJ582" s="35"/>
      <c r="CK582" s="35"/>
      <c r="CL582" s="35"/>
      <c r="CM582" s="35"/>
      <c r="CN582" s="35"/>
      <c r="CO582" s="35"/>
      <c r="CP582" s="35"/>
      <c r="CQ582" s="35"/>
    </row>
    <row r="583" spans="1:95" s="126" customFormat="1" x14ac:dyDescent="0.2">
      <c r="A583" s="564"/>
      <c r="B583" s="453" t="s">
        <v>104</v>
      </c>
      <c r="C583" s="251"/>
      <c r="D583" s="251"/>
      <c r="E583" s="251"/>
      <c r="F583" s="251"/>
      <c r="G583" s="251"/>
      <c r="H583" s="86">
        <v>10831</v>
      </c>
      <c r="I583" s="86"/>
      <c r="J583" s="86"/>
      <c r="K583" s="251"/>
      <c r="L583" s="251"/>
      <c r="M583" s="251"/>
      <c r="N583" s="251"/>
      <c r="O583" s="251"/>
      <c r="P583" s="251"/>
      <c r="Q583" s="251"/>
      <c r="R583" s="251"/>
      <c r="S583" s="251"/>
      <c r="T583" s="86"/>
      <c r="U583" s="86"/>
      <c r="V583" s="86"/>
      <c r="W583" s="251"/>
      <c r="X583" s="251"/>
      <c r="Y583" s="251"/>
      <c r="Z583" s="251"/>
      <c r="AA583" s="251"/>
      <c r="AB583" s="251"/>
      <c r="AC583" s="251"/>
      <c r="AD583" s="251"/>
    </row>
    <row r="584" spans="1:95" s="1" customFormat="1" x14ac:dyDescent="0.2">
      <c r="A584" s="564"/>
      <c r="B584" s="454" t="s">
        <v>105</v>
      </c>
      <c r="C584" s="31"/>
      <c r="D584" s="31"/>
      <c r="E584" s="31"/>
      <c r="F584" s="31"/>
      <c r="G584" s="31"/>
      <c r="H584" s="427">
        <v>5.8900000000000001E-2</v>
      </c>
      <c r="I584" s="427">
        <v>5.8900000000000001E-2</v>
      </c>
      <c r="J584" s="427">
        <v>5.8900000000000001E-2</v>
      </c>
      <c r="K584" s="31"/>
      <c r="L584" s="31"/>
      <c r="M584" s="31"/>
      <c r="N584" s="31"/>
      <c r="O584" s="31"/>
      <c r="P584" s="31"/>
      <c r="Q584" s="31"/>
      <c r="R584" s="31"/>
      <c r="S584" s="31"/>
      <c r="T584" s="427"/>
      <c r="U584" s="427"/>
      <c r="V584" s="427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1"/>
      <c r="CH584" s="31"/>
      <c r="CI584" s="31"/>
      <c r="CJ584" s="31"/>
      <c r="CK584" s="31"/>
      <c r="CL584" s="31"/>
      <c r="CM584" s="31"/>
      <c r="CN584" s="31"/>
      <c r="CO584" s="31"/>
      <c r="CP584" s="31"/>
      <c r="CQ584" s="31"/>
    </row>
    <row r="585" spans="1:95" s="55" customFormat="1" ht="13.5" thickBot="1" x14ac:dyDescent="0.25">
      <c r="A585" s="564"/>
      <c r="B585" s="455" t="s">
        <v>106</v>
      </c>
      <c r="C585" s="125"/>
      <c r="D585" s="125"/>
      <c r="E585" s="125"/>
      <c r="F585" s="125"/>
      <c r="G585" s="125"/>
      <c r="H585" s="54">
        <f>H584*H583</f>
        <v>637.94590000000005</v>
      </c>
      <c r="I585" s="54">
        <f>I583*I584</f>
        <v>0</v>
      </c>
      <c r="J585" s="54">
        <f>J583*J584</f>
        <v>0</v>
      </c>
      <c r="K585" s="125"/>
      <c r="L585" s="125"/>
      <c r="M585" s="125"/>
      <c r="N585" s="125"/>
      <c r="O585" s="125"/>
      <c r="P585" s="125"/>
      <c r="Q585" s="125"/>
      <c r="R585" s="125"/>
      <c r="S585" s="125"/>
      <c r="T585" s="54"/>
      <c r="U585" s="54"/>
      <c r="V585" s="54"/>
      <c r="W585" s="125"/>
      <c r="X585" s="125"/>
      <c r="Y585" s="125"/>
      <c r="Z585" s="125"/>
      <c r="AA585" s="125"/>
      <c r="AB585" s="125"/>
      <c r="AC585" s="125"/>
      <c r="AD585" s="12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  <c r="CB585" s="35"/>
      <c r="CC585" s="35"/>
      <c r="CD585" s="35"/>
      <c r="CE585" s="35"/>
      <c r="CF585" s="35"/>
      <c r="CG585" s="35"/>
      <c r="CH585" s="35"/>
      <c r="CI585" s="35"/>
      <c r="CJ585" s="35"/>
      <c r="CK585" s="35"/>
      <c r="CL585" s="35"/>
      <c r="CM585" s="35"/>
      <c r="CN585" s="35"/>
      <c r="CO585" s="35"/>
      <c r="CP585" s="35"/>
      <c r="CQ585" s="35"/>
    </row>
    <row r="586" spans="1:95" s="31" customFormat="1" ht="12" customHeight="1" x14ac:dyDescent="0.2">
      <c r="A586" s="564"/>
      <c r="B586" s="448" t="s">
        <v>9</v>
      </c>
      <c r="C586" s="1">
        <v>2.5000000000000001E-2</v>
      </c>
      <c r="D586" s="1">
        <v>2.5000000000000001E-2</v>
      </c>
      <c r="E586" s="1">
        <v>2.5000000000000001E-2</v>
      </c>
      <c r="F586" s="1">
        <f>F701</f>
        <v>0</v>
      </c>
      <c r="G586" s="1">
        <f>G701</f>
        <v>0</v>
      </c>
      <c r="H586" s="1">
        <v>3.09E-2</v>
      </c>
      <c r="I586" s="1">
        <f>I701</f>
        <v>0</v>
      </c>
      <c r="J586" s="1">
        <f>J701</f>
        <v>0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95" s="43" customFormat="1" x14ac:dyDescent="0.2">
      <c r="A587" s="564"/>
      <c r="B587" s="456" t="s">
        <v>11</v>
      </c>
      <c r="C587" s="4">
        <f t="shared" ref="C587:J587" si="144">C586*C547</f>
        <v>0</v>
      </c>
      <c r="D587" s="4">
        <f t="shared" si="144"/>
        <v>0</v>
      </c>
      <c r="E587" s="4">
        <f t="shared" si="144"/>
        <v>0</v>
      </c>
      <c r="F587" s="4">
        <f t="shared" si="144"/>
        <v>0</v>
      </c>
      <c r="G587" s="4">
        <f t="shared" si="144"/>
        <v>0</v>
      </c>
      <c r="H587" s="4">
        <f t="shared" si="144"/>
        <v>183961.75950000001</v>
      </c>
      <c r="I587" s="4">
        <f t="shared" si="144"/>
        <v>0</v>
      </c>
      <c r="J587" s="4">
        <f t="shared" si="144"/>
        <v>0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95" s="31" customFormat="1" x14ac:dyDescent="0.2">
      <c r="A588" s="564"/>
      <c r="B588" s="448" t="s">
        <v>26</v>
      </c>
      <c r="C588" s="49">
        <v>1.9699999999999999E-2</v>
      </c>
      <c r="D588" s="49">
        <v>1.9699999999999999E-2</v>
      </c>
      <c r="E588" s="49">
        <v>1.9699999999999999E-2</v>
      </c>
      <c r="F588" s="49">
        <f>F703</f>
        <v>0</v>
      </c>
      <c r="G588" s="49">
        <f>G703</f>
        <v>0</v>
      </c>
      <c r="H588" s="49">
        <v>0.02</v>
      </c>
      <c r="I588" s="49">
        <f>I703</f>
        <v>0</v>
      </c>
      <c r="J588" s="49">
        <f>J703</f>
        <v>0</v>
      </c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</row>
    <row r="589" spans="1:95" s="191" customFormat="1" x14ac:dyDescent="0.2">
      <c r="A589" s="564"/>
      <c r="B589" s="456" t="s">
        <v>27</v>
      </c>
      <c r="C589" s="129">
        <f t="shared" ref="C589:J589" si="145">C588*C547</f>
        <v>0</v>
      </c>
      <c r="D589" s="129">
        <f t="shared" si="145"/>
        <v>0</v>
      </c>
      <c r="E589" s="129">
        <f t="shared" si="145"/>
        <v>0</v>
      </c>
      <c r="F589" s="129">
        <f t="shared" si="145"/>
        <v>0</v>
      </c>
      <c r="G589" s="129">
        <f t="shared" si="145"/>
        <v>0</v>
      </c>
      <c r="H589" s="129">
        <f t="shared" si="145"/>
        <v>119069.1</v>
      </c>
      <c r="I589" s="129">
        <f t="shared" si="145"/>
        <v>0</v>
      </c>
      <c r="J589" s="129">
        <f t="shared" si="145"/>
        <v>0</v>
      </c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  <c r="AA589" s="129"/>
      <c r="AB589" s="129"/>
      <c r="AC589" s="129"/>
      <c r="AD589" s="129"/>
    </row>
    <row r="590" spans="1:95" s="43" customFormat="1" x14ac:dyDescent="0.2">
      <c r="A590" s="564"/>
      <c r="B590" s="456" t="s">
        <v>4</v>
      </c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</row>
    <row r="591" spans="1:95" s="46" customFormat="1" ht="13.5" thickBot="1" x14ac:dyDescent="0.25">
      <c r="A591" s="564"/>
      <c r="B591" s="457" t="s">
        <v>34</v>
      </c>
      <c r="C591" s="94"/>
      <c r="D591" s="94"/>
      <c r="E591" s="94"/>
      <c r="F591" s="199"/>
      <c r="G591" s="94"/>
      <c r="H591" s="94"/>
      <c r="I591" s="94"/>
      <c r="J591" s="94"/>
      <c r="K591" s="199"/>
      <c r="L591" s="199"/>
      <c r="M591" s="199"/>
      <c r="N591" s="199"/>
      <c r="O591" s="199"/>
      <c r="P591" s="199"/>
      <c r="Q591" s="199"/>
      <c r="R591" s="199"/>
      <c r="S591" s="199"/>
      <c r="T591" s="94"/>
      <c r="U591" s="94"/>
      <c r="V591" s="94"/>
      <c r="W591" s="199"/>
      <c r="X591" s="199"/>
      <c r="Y591" s="199"/>
      <c r="Z591" s="199"/>
      <c r="AA591" s="199"/>
      <c r="AB591" s="199"/>
      <c r="AC591" s="199"/>
      <c r="AD591" s="199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</row>
    <row r="592" spans="1:95" s="48" customFormat="1" ht="13.5" thickBot="1" x14ac:dyDescent="0.25">
      <c r="A592" s="564"/>
      <c r="B592" s="458" t="s">
        <v>51</v>
      </c>
      <c r="C592" s="74"/>
      <c r="D592" s="74"/>
      <c r="E592" s="74"/>
      <c r="F592" s="74"/>
      <c r="G592" s="74"/>
      <c r="H592" s="74">
        <v>3095681.53</v>
      </c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</row>
    <row r="593" spans="1:95" s="38" customFormat="1" ht="13.5" thickBot="1" x14ac:dyDescent="0.25">
      <c r="A593" s="564"/>
      <c r="B593" s="459" t="s">
        <v>59</v>
      </c>
      <c r="C593" s="37" t="e">
        <f t="shared" ref="C593:J593" si="146">C592/C547*100</f>
        <v>#DIV/0!</v>
      </c>
      <c r="D593" s="37" t="e">
        <f t="shared" si="146"/>
        <v>#DIV/0!</v>
      </c>
      <c r="E593" s="37" t="e">
        <f t="shared" si="146"/>
        <v>#DIV/0!</v>
      </c>
      <c r="F593" s="37" t="e">
        <f t="shared" si="146"/>
        <v>#DIV/0!</v>
      </c>
      <c r="G593" s="37" t="e">
        <f t="shared" si="146"/>
        <v>#DIV/0!</v>
      </c>
      <c r="H593" s="37">
        <f t="shared" si="146"/>
        <v>51.998067172759342</v>
      </c>
      <c r="I593" s="37" t="e">
        <f t="shared" si="146"/>
        <v>#DIV/0!</v>
      </c>
      <c r="J593" s="91" t="e">
        <f t="shared" si="146"/>
        <v>#DIV/0!</v>
      </c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91"/>
      <c r="W593" s="37"/>
      <c r="X593" s="37"/>
      <c r="Y593" s="37"/>
      <c r="Z593" s="37"/>
      <c r="AA593" s="37"/>
      <c r="AB593" s="37"/>
      <c r="AC593" s="37"/>
      <c r="AD593" s="37"/>
      <c r="AE593" s="399"/>
      <c r="AF593" s="399"/>
      <c r="AG593" s="399"/>
      <c r="AH593" s="399"/>
      <c r="AI593" s="399"/>
      <c r="AJ593" s="399"/>
      <c r="AK593" s="399"/>
      <c r="AL593" s="399"/>
      <c r="AM593" s="399"/>
      <c r="AN593" s="399"/>
      <c r="AO593" s="399"/>
      <c r="AP593" s="399"/>
      <c r="AQ593" s="399"/>
      <c r="AR593" s="399"/>
      <c r="AS593" s="399"/>
      <c r="AT593" s="399"/>
      <c r="AU593" s="399"/>
      <c r="AV593" s="399"/>
      <c r="AW593" s="399"/>
      <c r="AX593" s="399"/>
      <c r="AY593" s="399"/>
      <c r="AZ593" s="399"/>
      <c r="BA593" s="399"/>
      <c r="BB593" s="399"/>
      <c r="BC593" s="399"/>
      <c r="BD593" s="399"/>
      <c r="BE593" s="399"/>
      <c r="BF593" s="399"/>
      <c r="BG593" s="399"/>
      <c r="BH593" s="399"/>
      <c r="BI593" s="399"/>
      <c r="BJ593" s="399"/>
      <c r="BK593" s="399"/>
      <c r="BL593" s="399"/>
      <c r="BM593" s="399"/>
      <c r="BN593" s="399"/>
      <c r="BO593" s="399"/>
      <c r="BP593" s="399"/>
      <c r="BQ593" s="399"/>
      <c r="BR593" s="399"/>
      <c r="BS593" s="399"/>
      <c r="BT593" s="399"/>
      <c r="BU593" s="399"/>
      <c r="BV593" s="399"/>
      <c r="BW593" s="399"/>
      <c r="BX593" s="399"/>
      <c r="BY593" s="399"/>
      <c r="BZ593" s="399"/>
      <c r="CA593" s="399"/>
      <c r="CB593" s="399"/>
      <c r="CC593" s="399"/>
      <c r="CD593" s="399"/>
      <c r="CE593" s="399"/>
      <c r="CF593" s="399"/>
      <c r="CG593" s="399"/>
      <c r="CH593" s="399"/>
      <c r="CI593" s="399"/>
      <c r="CJ593" s="399"/>
      <c r="CK593" s="399"/>
      <c r="CL593" s="399"/>
      <c r="CM593" s="399"/>
      <c r="CN593" s="399"/>
      <c r="CO593" s="399"/>
      <c r="CP593" s="399"/>
      <c r="CQ593" s="399"/>
    </row>
    <row r="594" spans="1:95" s="423" customFormat="1" ht="13.5" thickBot="1" x14ac:dyDescent="0.25">
      <c r="A594" s="564"/>
      <c r="B594" s="421" t="s">
        <v>71</v>
      </c>
      <c r="C594" s="422">
        <f t="shared" ref="C594:J594" si="147">SUM(C560,C562,C566,C564,C572,C574,C576,C578,C580,C582,C585,C587,C589,C590,C591)-C592</f>
        <v>0</v>
      </c>
      <c r="D594" s="422">
        <f t="shared" si="147"/>
        <v>0</v>
      </c>
      <c r="E594" s="422">
        <f t="shared" si="147"/>
        <v>0</v>
      </c>
      <c r="F594" s="422" t="e">
        <f t="shared" si="147"/>
        <v>#REF!</v>
      </c>
      <c r="G594" s="422" t="e">
        <f t="shared" si="147"/>
        <v>#REF!</v>
      </c>
      <c r="H594" s="422">
        <f t="shared" si="147"/>
        <v>-0.21424399921670556</v>
      </c>
      <c r="I594" s="422">
        <f t="shared" si="147"/>
        <v>0</v>
      </c>
      <c r="J594" s="422">
        <f t="shared" si="147"/>
        <v>0</v>
      </c>
      <c r="K594" s="422"/>
      <c r="L594" s="422"/>
      <c r="M594" s="422"/>
      <c r="N594" s="422"/>
      <c r="O594" s="422"/>
      <c r="P594" s="422"/>
      <c r="Q594" s="422"/>
      <c r="R594" s="422"/>
      <c r="S594" s="422"/>
      <c r="T594" s="422"/>
      <c r="U594" s="422"/>
      <c r="V594" s="422"/>
      <c r="W594" s="422"/>
      <c r="X594" s="422"/>
      <c r="Y594" s="422"/>
      <c r="Z594" s="422"/>
      <c r="AA594" s="422"/>
      <c r="AB594" s="422"/>
      <c r="AC594" s="422"/>
      <c r="AD594" s="422"/>
      <c r="AE594" s="103"/>
      <c r="AF594" s="103"/>
      <c r="AG594" s="103"/>
      <c r="AH594" s="103"/>
      <c r="AI594" s="103"/>
      <c r="AJ594" s="103"/>
      <c r="AK594" s="103"/>
      <c r="AL594" s="103"/>
      <c r="AM594" s="103"/>
      <c r="AN594" s="103"/>
      <c r="AO594" s="103"/>
      <c r="AP594" s="103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  <c r="BP594" s="103"/>
      <c r="BQ594" s="103"/>
      <c r="BR594" s="103"/>
      <c r="BS594" s="103"/>
      <c r="BT594" s="103"/>
      <c r="BU594" s="103"/>
      <c r="BV594" s="103"/>
      <c r="BW594" s="103"/>
      <c r="BX594" s="103"/>
      <c r="BY594" s="103"/>
      <c r="BZ594" s="103"/>
      <c r="CA594" s="103"/>
      <c r="CB594" s="103"/>
      <c r="CC594" s="103"/>
      <c r="CD594" s="103"/>
      <c r="CE594" s="103"/>
      <c r="CF594" s="103"/>
      <c r="CG594" s="103"/>
      <c r="CH594" s="103"/>
      <c r="CI594" s="103"/>
      <c r="CJ594" s="103"/>
      <c r="CK594" s="103"/>
      <c r="CL594" s="103"/>
      <c r="CM594" s="103"/>
      <c r="CN594" s="103"/>
      <c r="CO594" s="103"/>
      <c r="CP594" s="103"/>
      <c r="CQ594" s="103"/>
    </row>
    <row r="595" spans="1:95" s="426" customFormat="1" ht="13.5" thickBot="1" x14ac:dyDescent="0.25">
      <c r="A595" s="565"/>
      <c r="B595" s="424" t="s">
        <v>72</v>
      </c>
      <c r="C595" s="425" t="e">
        <f t="shared" ref="C595" si="148">C594/C592</f>
        <v>#DIV/0!</v>
      </c>
      <c r="D595" s="425" t="e">
        <f t="shared" ref="D595" si="149">D594/D592</f>
        <v>#DIV/0!</v>
      </c>
      <c r="E595" s="425" t="e">
        <f t="shared" ref="E595" si="150">E594/E592</f>
        <v>#DIV/0!</v>
      </c>
      <c r="F595" s="425" t="e">
        <f t="shared" ref="F595" si="151">F594/F592</f>
        <v>#REF!</v>
      </c>
      <c r="G595" s="425" t="e">
        <f t="shared" ref="G595" si="152">G594/G592</f>
        <v>#REF!</v>
      </c>
      <c r="H595" s="425">
        <f t="shared" ref="H595" si="153">H594/H592</f>
        <v>-6.920737716088824E-8</v>
      </c>
      <c r="I595" s="425" t="e">
        <f t="shared" ref="I595" si="154">I594/I592</f>
        <v>#DIV/0!</v>
      </c>
      <c r="J595" s="425" t="e">
        <f>J594/J592</f>
        <v>#DIV/0!</v>
      </c>
      <c r="K595" s="425"/>
      <c r="L595" s="425"/>
      <c r="M595" s="425"/>
      <c r="N595" s="425"/>
      <c r="O595" s="425"/>
      <c r="P595" s="425"/>
      <c r="Q595" s="425"/>
      <c r="R595" s="425"/>
      <c r="S595" s="425"/>
      <c r="T595" s="425"/>
      <c r="U595" s="425"/>
      <c r="V595" s="425"/>
      <c r="W595" s="425"/>
      <c r="X595" s="425"/>
      <c r="Y595" s="425"/>
      <c r="Z595" s="425"/>
      <c r="AA595" s="425"/>
      <c r="AB595" s="425"/>
      <c r="AC595" s="425"/>
      <c r="AD595" s="425"/>
      <c r="AE595" s="400"/>
      <c r="AF595" s="400"/>
      <c r="AG595" s="400"/>
      <c r="AH595" s="400"/>
      <c r="AI595" s="400"/>
      <c r="AJ595" s="400"/>
      <c r="AK595" s="400"/>
      <c r="AL595" s="400"/>
      <c r="AM595" s="400"/>
      <c r="AN595" s="400"/>
      <c r="AO595" s="400"/>
      <c r="AP595" s="400"/>
      <c r="AQ595" s="400"/>
      <c r="AR595" s="400"/>
      <c r="AS595" s="400"/>
      <c r="AT595" s="400"/>
      <c r="AU595" s="400"/>
      <c r="AV595" s="400"/>
      <c r="AW595" s="400"/>
      <c r="AX595" s="400"/>
      <c r="AY595" s="400"/>
      <c r="AZ595" s="400"/>
      <c r="BA595" s="400"/>
      <c r="BB595" s="400"/>
      <c r="BC595" s="400"/>
      <c r="BD595" s="400"/>
      <c r="BE595" s="400"/>
      <c r="BF595" s="400"/>
      <c r="BG595" s="400"/>
      <c r="BH595" s="400"/>
      <c r="BI595" s="400"/>
      <c r="BJ595" s="400"/>
      <c r="BK595" s="400"/>
      <c r="BL595" s="400"/>
      <c r="BM595" s="400"/>
      <c r="BN595" s="400"/>
      <c r="BO595" s="400"/>
      <c r="BP595" s="400"/>
      <c r="BQ595" s="400"/>
      <c r="BR595" s="400"/>
      <c r="BS595" s="400"/>
      <c r="BT595" s="400"/>
      <c r="BU595" s="400"/>
      <c r="BV595" s="400"/>
      <c r="BW595" s="400"/>
      <c r="BX595" s="400"/>
      <c r="BY595" s="400"/>
      <c r="BZ595" s="400"/>
      <c r="CA595" s="400"/>
      <c r="CB595" s="400"/>
      <c r="CC595" s="400"/>
      <c r="CD595" s="400"/>
      <c r="CE595" s="400"/>
      <c r="CF595" s="400"/>
      <c r="CG595" s="400"/>
      <c r="CH595" s="400"/>
      <c r="CI595" s="400"/>
      <c r="CJ595" s="400"/>
      <c r="CK595" s="400"/>
      <c r="CL595" s="400"/>
      <c r="CM595" s="400"/>
      <c r="CN595" s="400"/>
      <c r="CO595" s="400"/>
      <c r="CP595" s="400"/>
      <c r="CQ595" s="400"/>
    </row>
    <row r="596" spans="1:95" s="65" customFormat="1" x14ac:dyDescent="0.2">
      <c r="B596" s="491"/>
    </row>
    <row r="597" spans="1:95" s="64" customFormat="1" ht="13.5" thickBot="1" x14ac:dyDescent="0.25">
      <c r="B597" s="490" t="s">
        <v>177</v>
      </c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</row>
    <row r="598" spans="1:95" s="68" customFormat="1" ht="13.5" customHeight="1" x14ac:dyDescent="0.2">
      <c r="A598" s="548" t="s">
        <v>150</v>
      </c>
      <c r="B598" s="460" t="s">
        <v>56</v>
      </c>
      <c r="H598" s="68">
        <v>9825</v>
      </c>
      <c r="AE598" s="127"/>
      <c r="AF598" s="127"/>
      <c r="AG598" s="127"/>
      <c r="AH598" s="127"/>
      <c r="AI598" s="127"/>
      <c r="AJ598" s="127"/>
      <c r="AK598" s="127"/>
      <c r="AL598" s="127"/>
      <c r="AM598" s="127"/>
      <c r="AN598" s="127"/>
      <c r="AO598" s="127"/>
      <c r="AP598" s="127"/>
      <c r="AQ598" s="127"/>
      <c r="AR598" s="127"/>
      <c r="AS598" s="127"/>
      <c r="AT598" s="127"/>
      <c r="AU598" s="127"/>
      <c r="AV598" s="127"/>
      <c r="AW598" s="127"/>
      <c r="AX598" s="127"/>
      <c r="AY598" s="127"/>
      <c r="AZ598" s="127"/>
      <c r="BA598" s="127"/>
      <c r="BB598" s="127"/>
      <c r="BC598" s="127"/>
      <c r="BD598" s="127"/>
      <c r="BE598" s="127"/>
      <c r="BF598" s="127"/>
      <c r="BG598" s="127"/>
      <c r="BH598" s="127"/>
      <c r="BI598" s="127"/>
      <c r="BJ598" s="127"/>
      <c r="BK598" s="127"/>
      <c r="BL598" s="127"/>
      <c r="BM598" s="127"/>
      <c r="BN598" s="127"/>
      <c r="BO598" s="127"/>
      <c r="BP598" s="127"/>
      <c r="BQ598" s="127"/>
      <c r="BR598" s="127"/>
      <c r="BS598" s="127"/>
      <c r="BT598" s="127"/>
      <c r="BU598" s="127"/>
      <c r="BV598" s="127"/>
      <c r="BW598" s="127"/>
      <c r="BX598" s="127"/>
      <c r="BY598" s="127"/>
      <c r="BZ598" s="127"/>
      <c r="CA598" s="127"/>
      <c r="CB598" s="127"/>
      <c r="CC598" s="127"/>
      <c r="CD598" s="127"/>
      <c r="CE598" s="127"/>
      <c r="CF598" s="127"/>
      <c r="CG598" s="127"/>
      <c r="CH598" s="127"/>
      <c r="CI598" s="127"/>
      <c r="CJ598" s="127"/>
      <c r="CK598" s="127"/>
      <c r="CL598" s="127"/>
      <c r="CM598" s="127"/>
      <c r="CN598" s="127"/>
      <c r="CO598" s="127"/>
      <c r="CP598" s="127"/>
      <c r="CQ598" s="127"/>
    </row>
    <row r="599" spans="1:95" s="76" customFormat="1" x14ac:dyDescent="0.2">
      <c r="A599" s="549"/>
      <c r="B599" s="428" t="s">
        <v>55</v>
      </c>
      <c r="C599" s="128"/>
      <c r="D599" s="128"/>
      <c r="E599" s="128"/>
      <c r="F599" s="128"/>
      <c r="G599" s="128"/>
      <c r="H599" s="128">
        <v>12888.59</v>
      </c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  <c r="AA599" s="128"/>
      <c r="AB599" s="128"/>
      <c r="AC599" s="128"/>
      <c r="AD599" s="128"/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7" customFormat="1" ht="12.75" customHeight="1" x14ac:dyDescent="0.2">
      <c r="A600" s="549"/>
      <c r="B600" s="429" t="s">
        <v>14</v>
      </c>
      <c r="C600" s="80"/>
      <c r="D600" s="80"/>
      <c r="E600" s="80"/>
      <c r="F600" s="80"/>
      <c r="G600" s="80"/>
      <c r="H600" s="80">
        <v>2546994.38</v>
      </c>
      <c r="I600" s="240"/>
      <c r="J600" s="24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240"/>
      <c r="V600" s="240"/>
      <c r="W600" s="80"/>
      <c r="X600" s="80"/>
      <c r="Y600" s="80"/>
      <c r="Z600" s="80"/>
      <c r="AA600" s="80"/>
      <c r="AB600" s="80"/>
      <c r="AC600" s="80"/>
      <c r="AD600" s="80"/>
      <c r="AE600" s="126"/>
      <c r="AF600" s="126"/>
      <c r="AG600" s="126"/>
      <c r="AH600" s="126"/>
      <c r="AI600" s="126"/>
      <c r="AJ600" s="126"/>
      <c r="AK600" s="126"/>
      <c r="AL600" s="126"/>
      <c r="AM600" s="126"/>
      <c r="AN600" s="126"/>
      <c r="AO600" s="126"/>
      <c r="AP600" s="126"/>
      <c r="AQ600" s="126"/>
      <c r="AR600" s="126"/>
      <c r="AS600" s="126"/>
      <c r="AT600" s="126"/>
      <c r="AU600" s="126"/>
      <c r="AV600" s="126"/>
      <c r="AW600" s="126"/>
      <c r="AX600" s="126"/>
      <c r="AY600" s="126"/>
      <c r="AZ600" s="126"/>
      <c r="BA600" s="126"/>
      <c r="BB600" s="126"/>
      <c r="BC600" s="126"/>
      <c r="BD600" s="126"/>
      <c r="BE600" s="126"/>
      <c r="BF600" s="126"/>
      <c r="BG600" s="126"/>
      <c r="BH600" s="126"/>
      <c r="BI600" s="126"/>
      <c r="BJ600" s="126"/>
      <c r="BK600" s="126"/>
      <c r="BL600" s="126"/>
      <c r="BM600" s="126"/>
      <c r="BN600" s="126"/>
      <c r="BO600" s="126"/>
      <c r="BP600" s="126"/>
      <c r="BQ600" s="126"/>
      <c r="BR600" s="126"/>
      <c r="BS600" s="126"/>
      <c r="BT600" s="126"/>
      <c r="BU600" s="126"/>
      <c r="BV600" s="126"/>
      <c r="BW600" s="126"/>
      <c r="BX600" s="126"/>
      <c r="BY600" s="126"/>
      <c r="BZ600" s="126"/>
      <c r="CA600" s="126"/>
      <c r="CB600" s="126"/>
      <c r="CC600" s="126"/>
      <c r="CD600" s="126"/>
      <c r="CE600" s="126"/>
      <c r="CF600" s="126"/>
      <c r="CG600" s="126"/>
      <c r="CH600" s="126"/>
      <c r="CI600" s="126"/>
      <c r="CJ600" s="126"/>
      <c r="CK600" s="126"/>
      <c r="CL600" s="126"/>
      <c r="CM600" s="126"/>
      <c r="CN600" s="126"/>
      <c r="CO600" s="126"/>
      <c r="CP600" s="126"/>
      <c r="CQ600" s="126"/>
    </row>
    <row r="601" spans="1:95" s="126" customFormat="1" x14ac:dyDescent="0.2">
      <c r="A601" s="549"/>
      <c r="B601" s="430" t="s">
        <v>15</v>
      </c>
      <c r="C601" s="240"/>
      <c r="D601" s="240"/>
      <c r="E601" s="240"/>
      <c r="F601" s="240"/>
      <c r="G601" s="240"/>
      <c r="H601" s="240">
        <v>1950432.35</v>
      </c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  <c r="AA601" s="240"/>
      <c r="AB601" s="240"/>
      <c r="AC601" s="240"/>
      <c r="AD601" s="240"/>
    </row>
    <row r="602" spans="1:95" s="243" customFormat="1" ht="12.75" customHeight="1" x14ac:dyDescent="0.2">
      <c r="A602" s="549"/>
      <c r="B602" s="431" t="s">
        <v>16</v>
      </c>
      <c r="C602" s="239"/>
      <c r="D602" s="239"/>
      <c r="E602" s="239"/>
      <c r="F602" s="239"/>
      <c r="G602" s="239"/>
      <c r="H602" s="239">
        <v>716945.56</v>
      </c>
      <c r="I602" s="239"/>
      <c r="J602" s="239"/>
      <c r="K602" s="239"/>
      <c r="L602" s="239"/>
      <c r="M602" s="239"/>
      <c r="N602" s="239"/>
      <c r="O602" s="239"/>
      <c r="P602" s="239"/>
      <c r="Q602" s="239"/>
      <c r="R602" s="239"/>
      <c r="S602" s="239"/>
      <c r="T602" s="239"/>
      <c r="U602" s="239"/>
      <c r="V602" s="239"/>
      <c r="W602" s="239"/>
      <c r="X602" s="239"/>
      <c r="Y602" s="239"/>
      <c r="Z602" s="239"/>
      <c r="AA602" s="239"/>
      <c r="AB602" s="239"/>
      <c r="AC602" s="239"/>
      <c r="AD602" s="239"/>
      <c r="AE602" s="126"/>
      <c r="AF602" s="126"/>
      <c r="AG602" s="126"/>
      <c r="AH602" s="126"/>
      <c r="AI602" s="126"/>
      <c r="AJ602" s="126"/>
      <c r="AK602" s="126"/>
      <c r="AL602" s="126"/>
      <c r="AM602" s="126"/>
      <c r="AN602" s="126"/>
      <c r="AO602" s="126"/>
      <c r="AP602" s="126"/>
      <c r="AQ602" s="126"/>
      <c r="AR602" s="126"/>
      <c r="AS602" s="126"/>
      <c r="AT602" s="126"/>
      <c r="AU602" s="126"/>
      <c r="AV602" s="126"/>
      <c r="AW602" s="126"/>
      <c r="AX602" s="126"/>
      <c r="AY602" s="126"/>
      <c r="AZ602" s="126"/>
      <c r="BA602" s="126"/>
      <c r="BB602" s="126"/>
      <c r="BC602" s="126"/>
      <c r="BD602" s="126"/>
      <c r="BE602" s="126"/>
      <c r="BF602" s="126"/>
      <c r="BG602" s="126"/>
      <c r="BH602" s="126"/>
      <c r="BI602" s="126"/>
      <c r="BJ602" s="126"/>
      <c r="BK602" s="126"/>
      <c r="BL602" s="126"/>
      <c r="BM602" s="126"/>
      <c r="BN602" s="126"/>
      <c r="BO602" s="126"/>
      <c r="BP602" s="126"/>
      <c r="BQ602" s="126"/>
      <c r="BR602" s="126"/>
      <c r="BS602" s="126"/>
      <c r="BT602" s="126"/>
      <c r="BU602" s="126"/>
      <c r="BV602" s="126"/>
      <c r="BW602" s="126"/>
      <c r="BX602" s="126"/>
      <c r="BY602" s="126"/>
      <c r="BZ602" s="126"/>
      <c r="CA602" s="126"/>
      <c r="CB602" s="126"/>
      <c r="CC602" s="126"/>
      <c r="CD602" s="126"/>
      <c r="CE602" s="126"/>
      <c r="CF602" s="126"/>
      <c r="CG602" s="126"/>
      <c r="CH602" s="126"/>
      <c r="CI602" s="126"/>
      <c r="CJ602" s="126"/>
      <c r="CK602" s="126"/>
      <c r="CL602" s="126"/>
      <c r="CM602" s="126"/>
      <c r="CN602" s="126"/>
      <c r="CO602" s="126"/>
      <c r="CP602" s="126"/>
      <c r="CQ602" s="126"/>
    </row>
    <row r="603" spans="1:95" s="114" customFormat="1" x14ac:dyDescent="0.2">
      <c r="A603" s="549"/>
      <c r="B603" s="432" t="s">
        <v>17</v>
      </c>
      <c r="C603" s="113"/>
      <c r="D603" s="113"/>
      <c r="E603" s="113"/>
      <c r="F603" s="113"/>
      <c r="G603" s="113"/>
      <c r="H603" s="113">
        <v>5214372.29</v>
      </c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</row>
    <row r="604" spans="1:95" s="83" customFormat="1" x14ac:dyDescent="0.2">
      <c r="A604" s="549"/>
      <c r="B604" s="433" t="s">
        <v>12</v>
      </c>
      <c r="C604" s="82"/>
      <c r="D604" s="82"/>
      <c r="E604" s="82"/>
      <c r="F604" s="82"/>
      <c r="G604" s="82"/>
      <c r="H604" s="82">
        <v>9956.16</v>
      </c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245"/>
      <c r="AF604" s="245"/>
      <c r="AG604" s="245"/>
      <c r="AH604" s="245"/>
      <c r="AI604" s="245"/>
      <c r="AJ604" s="245"/>
      <c r="AK604" s="245"/>
      <c r="AL604" s="245"/>
      <c r="AM604" s="245"/>
      <c r="AN604" s="245"/>
      <c r="AO604" s="245"/>
      <c r="AP604" s="245"/>
      <c r="AQ604" s="245"/>
      <c r="AR604" s="245"/>
      <c r="AS604" s="245"/>
      <c r="AT604" s="245"/>
      <c r="AU604" s="245"/>
      <c r="AV604" s="245"/>
      <c r="AW604" s="245"/>
      <c r="AX604" s="245"/>
      <c r="AY604" s="245"/>
      <c r="AZ604" s="245"/>
      <c r="BA604" s="245"/>
      <c r="BB604" s="245"/>
      <c r="BC604" s="245"/>
      <c r="BD604" s="245"/>
      <c r="BE604" s="245"/>
      <c r="BF604" s="245"/>
      <c r="BG604" s="245"/>
      <c r="BH604" s="245"/>
      <c r="BI604" s="245"/>
      <c r="BJ604" s="245"/>
      <c r="BK604" s="245"/>
      <c r="BL604" s="245"/>
      <c r="BM604" s="245"/>
      <c r="BN604" s="245"/>
      <c r="BO604" s="245"/>
      <c r="BP604" s="245"/>
      <c r="BQ604" s="245"/>
      <c r="BR604" s="245"/>
      <c r="BS604" s="245"/>
      <c r="BT604" s="245"/>
      <c r="BU604" s="245"/>
      <c r="BV604" s="245"/>
      <c r="BW604" s="245"/>
      <c r="BX604" s="245"/>
      <c r="BY604" s="245"/>
      <c r="BZ604" s="245"/>
      <c r="CA604" s="245"/>
      <c r="CB604" s="245"/>
      <c r="CC604" s="245"/>
      <c r="CD604" s="245"/>
      <c r="CE604" s="245"/>
      <c r="CF604" s="245"/>
      <c r="CG604" s="245"/>
      <c r="CH604" s="245"/>
      <c r="CI604" s="245"/>
      <c r="CJ604" s="245"/>
      <c r="CK604" s="245"/>
      <c r="CL604" s="245"/>
      <c r="CM604" s="245"/>
      <c r="CN604" s="245"/>
      <c r="CO604" s="245"/>
      <c r="CP604" s="245"/>
      <c r="CQ604" s="245"/>
    </row>
    <row r="605" spans="1:95" s="245" customFormat="1" x14ac:dyDescent="0.2">
      <c r="A605" s="549"/>
      <c r="B605" s="434" t="s">
        <v>6</v>
      </c>
      <c r="C605" s="95"/>
      <c r="D605" s="95"/>
      <c r="E605" s="95"/>
      <c r="F605" s="95"/>
      <c r="G605" s="95"/>
      <c r="H605" s="95">
        <v>9999.02</v>
      </c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</row>
    <row r="606" spans="1:95" s="245" customFormat="1" x14ac:dyDescent="0.2">
      <c r="A606" s="549"/>
      <c r="B606" s="435" t="s">
        <v>13</v>
      </c>
      <c r="C606" s="95"/>
      <c r="D606" s="95"/>
      <c r="E606" s="95"/>
      <c r="F606" s="95"/>
      <c r="G606" s="95"/>
      <c r="H606" s="16">
        <v>9524.84</v>
      </c>
      <c r="I606" s="16"/>
      <c r="J606" s="16"/>
      <c r="K606" s="95"/>
      <c r="L606" s="95"/>
      <c r="M606" s="95"/>
      <c r="N606" s="95"/>
      <c r="O606" s="95"/>
      <c r="P606" s="95"/>
      <c r="Q606" s="95"/>
      <c r="R606" s="95"/>
      <c r="S606" s="95"/>
      <c r="T606" s="16"/>
      <c r="U606" s="16"/>
      <c r="V606" s="16"/>
      <c r="W606" s="95"/>
      <c r="X606" s="95"/>
      <c r="Y606" s="95"/>
      <c r="Z606" s="95"/>
      <c r="AA606" s="95"/>
      <c r="AB606" s="95"/>
      <c r="AC606" s="95"/>
      <c r="AD606" s="95"/>
    </row>
    <row r="607" spans="1:95" s="103" customFormat="1" ht="13.5" thickBot="1" x14ac:dyDescent="0.25">
      <c r="A607" s="549"/>
      <c r="B607" s="436" t="s">
        <v>18</v>
      </c>
      <c r="C607" s="104"/>
      <c r="D607" s="104"/>
      <c r="E607" s="104"/>
      <c r="F607" s="104"/>
      <c r="G607" s="104"/>
      <c r="H607" s="248">
        <v>9999.02</v>
      </c>
      <c r="I607" s="248"/>
      <c r="J607" s="248"/>
      <c r="K607" s="104"/>
      <c r="L607" s="104"/>
      <c r="M607" s="104"/>
      <c r="N607" s="104"/>
      <c r="O607" s="104"/>
      <c r="P607" s="104"/>
      <c r="Q607" s="104"/>
      <c r="R607" s="104"/>
      <c r="S607" s="104"/>
      <c r="T607" s="248"/>
      <c r="U607" s="248"/>
      <c r="V607" s="248"/>
      <c r="W607" s="104"/>
      <c r="X607" s="104"/>
      <c r="Y607" s="104"/>
      <c r="Z607" s="104"/>
      <c r="AA607" s="104"/>
      <c r="AB607" s="104"/>
      <c r="AC607" s="104"/>
      <c r="AD607" s="104"/>
    </row>
    <row r="608" spans="1:95" s="28" customFormat="1" x14ac:dyDescent="0.2">
      <c r="A608" s="549"/>
      <c r="B608" s="437" t="s">
        <v>19</v>
      </c>
      <c r="C608" s="96"/>
      <c r="D608" s="96"/>
      <c r="E608" s="96"/>
      <c r="F608" s="96"/>
      <c r="G608" s="96"/>
      <c r="H608" s="96">
        <v>213558.5</v>
      </c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29"/>
      <c r="BR608" s="29"/>
      <c r="BS608" s="29"/>
      <c r="BT608" s="29"/>
      <c r="BU608" s="29"/>
      <c r="BV608" s="29"/>
      <c r="BW608" s="29"/>
      <c r="BX608" s="29"/>
      <c r="BY608" s="29"/>
      <c r="BZ608" s="29"/>
      <c r="CA608" s="29"/>
      <c r="CB608" s="29"/>
      <c r="CC608" s="29"/>
      <c r="CD608" s="29"/>
      <c r="CE608" s="29"/>
      <c r="CF608" s="29"/>
      <c r="CG608" s="29"/>
      <c r="CH608" s="29"/>
      <c r="CI608" s="29"/>
      <c r="CJ608" s="29"/>
      <c r="CK608" s="29"/>
      <c r="CL608" s="29"/>
      <c r="CM608" s="29"/>
      <c r="CN608" s="29"/>
      <c r="CO608" s="29"/>
      <c r="CP608" s="29"/>
      <c r="CQ608" s="29"/>
    </row>
    <row r="609" spans="1:95" s="29" customFormat="1" x14ac:dyDescent="0.2">
      <c r="A609" s="549"/>
      <c r="B609" s="438" t="s">
        <v>20</v>
      </c>
      <c r="C609" s="92"/>
      <c r="D609" s="92"/>
      <c r="E609" s="92"/>
      <c r="F609" s="92"/>
      <c r="G609" s="92"/>
      <c r="H609" s="92">
        <v>160969.16</v>
      </c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</row>
    <row r="610" spans="1:95" s="29" customFormat="1" x14ac:dyDescent="0.2">
      <c r="A610" s="549"/>
      <c r="B610" s="439" t="s">
        <v>21</v>
      </c>
      <c r="C610" s="86"/>
      <c r="D610" s="86"/>
      <c r="E610" s="86"/>
      <c r="F610" s="86"/>
      <c r="G610" s="86"/>
      <c r="H610" s="86">
        <v>61737.66</v>
      </c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</row>
    <row r="611" spans="1:95" s="189" customFormat="1" ht="13.5" thickBot="1" x14ac:dyDescent="0.25">
      <c r="A611" s="549"/>
      <c r="B611" s="440" t="s">
        <v>28</v>
      </c>
      <c r="C611" s="187"/>
      <c r="D611" s="187"/>
      <c r="E611" s="187"/>
      <c r="F611" s="187"/>
      <c r="G611" s="187"/>
      <c r="H611" s="495">
        <v>0</v>
      </c>
      <c r="I611" s="495"/>
      <c r="J611" s="495"/>
      <c r="K611" s="187"/>
      <c r="L611" s="187"/>
      <c r="M611" s="187"/>
      <c r="N611" s="187"/>
      <c r="O611" s="187"/>
      <c r="P611" s="187"/>
      <c r="Q611" s="187"/>
      <c r="R611" s="187"/>
      <c r="S611" s="187"/>
      <c r="T611" s="495"/>
      <c r="U611" s="495"/>
      <c r="V611" s="495"/>
      <c r="W611" s="187"/>
      <c r="X611" s="187"/>
      <c r="Y611" s="187"/>
      <c r="Z611" s="187"/>
      <c r="AA611" s="187"/>
      <c r="AB611" s="187"/>
      <c r="AC611" s="187"/>
      <c r="AD611" s="187"/>
      <c r="AE611" s="330"/>
      <c r="AF611" s="330"/>
      <c r="AG611" s="330"/>
      <c r="AH611" s="330"/>
      <c r="AI611" s="330"/>
      <c r="AJ611" s="330"/>
      <c r="AK611" s="330"/>
      <c r="AL611" s="330"/>
      <c r="AM611" s="330"/>
      <c r="AN611" s="330"/>
      <c r="AO611" s="330"/>
      <c r="AP611" s="330"/>
      <c r="AQ611" s="330"/>
      <c r="AR611" s="330"/>
      <c r="AS611" s="330"/>
      <c r="AT611" s="330"/>
      <c r="AU611" s="330"/>
      <c r="AV611" s="330"/>
      <c r="AW611" s="330"/>
      <c r="AX611" s="330"/>
      <c r="AY611" s="330"/>
      <c r="AZ611" s="330"/>
      <c r="BA611" s="330"/>
      <c r="BB611" s="330"/>
      <c r="BC611" s="330"/>
      <c r="BD611" s="330"/>
      <c r="BE611" s="330"/>
      <c r="BF611" s="330"/>
      <c r="BG611" s="330"/>
      <c r="BH611" s="330"/>
      <c r="BI611" s="330"/>
      <c r="BJ611" s="330"/>
      <c r="BK611" s="330"/>
      <c r="BL611" s="330"/>
      <c r="BM611" s="330"/>
      <c r="BN611" s="330"/>
      <c r="BO611" s="489"/>
      <c r="BP611" s="489"/>
      <c r="BQ611" s="489"/>
      <c r="BR611" s="489"/>
      <c r="BS611" s="489"/>
      <c r="BT611" s="489"/>
      <c r="BU611" s="489"/>
      <c r="BV611" s="489"/>
      <c r="BW611" s="489"/>
      <c r="BX611" s="489"/>
      <c r="BY611" s="489"/>
      <c r="BZ611" s="489"/>
      <c r="CA611" s="489"/>
      <c r="CB611" s="489"/>
      <c r="CC611" s="489"/>
      <c r="CD611" s="489"/>
      <c r="CE611" s="489"/>
      <c r="CF611" s="489"/>
      <c r="CG611" s="489"/>
      <c r="CH611" s="489"/>
      <c r="CI611" s="489"/>
      <c r="CJ611" s="489"/>
      <c r="CK611" s="489"/>
      <c r="CL611" s="489"/>
      <c r="CM611" s="489"/>
      <c r="CN611" s="489"/>
      <c r="CO611" s="489"/>
      <c r="CP611" s="489"/>
      <c r="CQ611" s="489"/>
    </row>
    <row r="612" spans="1:95" s="8" customFormat="1" x14ac:dyDescent="0.2">
      <c r="A612" s="549"/>
      <c r="B612" s="441" t="s">
        <v>22</v>
      </c>
      <c r="C612" s="84"/>
      <c r="D612" s="84"/>
      <c r="E612" s="84"/>
      <c r="F612" s="84"/>
      <c r="G612" s="84"/>
      <c r="H612" s="494">
        <v>72</v>
      </c>
      <c r="I612" s="494"/>
      <c r="J612" s="494"/>
      <c r="K612" s="84"/>
      <c r="L612" s="84"/>
      <c r="M612" s="84"/>
      <c r="N612" s="84"/>
      <c r="O612" s="84"/>
      <c r="P612" s="84"/>
      <c r="Q612" s="84"/>
      <c r="R612" s="84"/>
      <c r="S612" s="84"/>
      <c r="T612" s="494"/>
      <c r="U612" s="494"/>
      <c r="V612" s="494"/>
      <c r="W612" s="84"/>
      <c r="X612" s="84"/>
      <c r="Y612" s="84"/>
      <c r="Z612" s="84"/>
      <c r="AA612" s="84"/>
      <c r="AB612" s="84"/>
      <c r="AC612" s="84"/>
      <c r="AD612" s="84"/>
      <c r="AE612" s="396"/>
      <c r="AF612" s="396"/>
      <c r="AG612" s="396"/>
      <c r="AH612" s="396"/>
      <c r="AI612" s="396"/>
      <c r="AJ612" s="396"/>
      <c r="AK612" s="396"/>
      <c r="AL612" s="396"/>
      <c r="AM612" s="396"/>
      <c r="AN612" s="396"/>
      <c r="AO612" s="396"/>
      <c r="AP612" s="396"/>
      <c r="AQ612" s="396"/>
      <c r="AR612" s="396"/>
      <c r="AS612" s="396"/>
      <c r="AT612" s="396"/>
      <c r="AU612" s="396"/>
      <c r="AV612" s="396"/>
      <c r="AW612" s="396"/>
      <c r="AX612" s="396"/>
      <c r="AY612" s="396"/>
      <c r="AZ612" s="396"/>
      <c r="BA612" s="396"/>
      <c r="BB612" s="396"/>
      <c r="BC612" s="396"/>
      <c r="BD612" s="396"/>
      <c r="BE612" s="396"/>
      <c r="BF612" s="396"/>
      <c r="BG612" s="396"/>
      <c r="BH612" s="396"/>
      <c r="BI612" s="396"/>
      <c r="BJ612" s="396"/>
      <c r="BK612" s="396"/>
      <c r="BL612" s="396"/>
      <c r="BM612" s="396"/>
      <c r="BN612" s="396"/>
      <c r="BO612" s="396"/>
      <c r="BP612" s="396"/>
      <c r="BQ612" s="396"/>
      <c r="BR612" s="396"/>
      <c r="BS612" s="396"/>
      <c r="BT612" s="396"/>
      <c r="BU612" s="396"/>
      <c r="BV612" s="396"/>
      <c r="BW612" s="396"/>
      <c r="BX612" s="396"/>
      <c r="BY612" s="396"/>
      <c r="BZ612" s="396"/>
      <c r="CA612" s="396"/>
      <c r="CB612" s="396"/>
      <c r="CC612" s="396"/>
      <c r="CD612" s="396"/>
      <c r="CE612" s="396"/>
      <c r="CF612" s="396"/>
      <c r="CG612" s="396"/>
      <c r="CH612" s="396"/>
      <c r="CI612" s="396"/>
      <c r="CJ612" s="396"/>
      <c r="CK612" s="396"/>
      <c r="CL612" s="396"/>
      <c r="CM612" s="396"/>
      <c r="CN612" s="396"/>
      <c r="CO612" s="396"/>
      <c r="CP612" s="396"/>
      <c r="CQ612" s="396"/>
    </row>
    <row r="613" spans="1:95" s="5" customFormat="1" x14ac:dyDescent="0.2">
      <c r="A613" s="549"/>
      <c r="B613" s="442" t="s">
        <v>73</v>
      </c>
      <c r="C613" s="30"/>
      <c r="D613" s="30"/>
      <c r="E613" s="174"/>
      <c r="F613" s="174"/>
      <c r="G613" s="174"/>
      <c r="H613" s="380">
        <v>30</v>
      </c>
      <c r="I613" s="380"/>
      <c r="J613" s="380"/>
      <c r="K613" s="174"/>
      <c r="L613" s="174"/>
      <c r="M613" s="174"/>
      <c r="N613" s="174"/>
      <c r="O613" s="174"/>
      <c r="P613" s="174"/>
      <c r="Q613" s="174"/>
      <c r="R613" s="174"/>
      <c r="S613" s="174"/>
      <c r="T613" s="380"/>
      <c r="U613" s="380"/>
      <c r="V613" s="380"/>
      <c r="W613" s="174"/>
      <c r="X613" s="174"/>
      <c r="Y613" s="174"/>
      <c r="Z613" s="174"/>
      <c r="AA613" s="174"/>
      <c r="AB613" s="174"/>
      <c r="AC613" s="174"/>
      <c r="AD613" s="174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</row>
    <row r="614" spans="1:95" s="173" customFormat="1" ht="4.5" customHeight="1" x14ac:dyDescent="0.2">
      <c r="A614" s="549"/>
      <c r="B614" s="443"/>
      <c r="C614" s="172"/>
      <c r="D614" s="172"/>
      <c r="E614" s="172"/>
      <c r="F614" s="172"/>
      <c r="G614" s="172"/>
      <c r="H614" s="492"/>
      <c r="I614" s="492"/>
      <c r="J614" s="492"/>
      <c r="K614" s="172"/>
      <c r="L614" s="172"/>
      <c r="M614" s="172"/>
      <c r="N614" s="172"/>
      <c r="O614" s="172"/>
      <c r="P614" s="172"/>
      <c r="Q614" s="172"/>
      <c r="R614" s="172"/>
      <c r="S614" s="172"/>
      <c r="T614" s="492"/>
      <c r="U614" s="492"/>
      <c r="V614" s="492"/>
      <c r="W614" s="172"/>
      <c r="X614" s="172"/>
      <c r="Y614" s="172"/>
      <c r="Z614" s="172"/>
      <c r="AA614" s="172"/>
      <c r="AB614" s="172"/>
      <c r="AC614" s="172"/>
      <c r="AD614" s="172"/>
      <c r="AE614" s="397"/>
      <c r="AF614" s="397"/>
      <c r="AG614" s="397"/>
      <c r="AH614" s="397"/>
      <c r="AI614" s="397"/>
      <c r="AJ614" s="397"/>
      <c r="AK614" s="397"/>
      <c r="AL614" s="397"/>
      <c r="AM614" s="397"/>
      <c r="AN614" s="397"/>
      <c r="AO614" s="397"/>
      <c r="AP614" s="397"/>
      <c r="AQ614" s="397"/>
      <c r="AR614" s="397"/>
      <c r="AS614" s="397"/>
      <c r="AT614" s="397"/>
      <c r="AU614" s="397"/>
      <c r="AV614" s="397"/>
      <c r="AW614" s="397"/>
      <c r="AX614" s="397"/>
      <c r="AY614" s="397"/>
      <c r="AZ614" s="397"/>
      <c r="BA614" s="397"/>
      <c r="BB614" s="397"/>
      <c r="BC614" s="397"/>
      <c r="BD614" s="397"/>
      <c r="BE614" s="397"/>
      <c r="BF614" s="397"/>
      <c r="BG614" s="397"/>
      <c r="BH614" s="397"/>
      <c r="BI614" s="397"/>
      <c r="BJ614" s="397"/>
      <c r="BK614" s="397"/>
      <c r="BL614" s="397"/>
      <c r="BM614" s="397"/>
      <c r="BN614" s="397"/>
      <c r="BO614" s="397"/>
      <c r="BP614" s="397"/>
      <c r="BQ614" s="397"/>
      <c r="BR614" s="397"/>
      <c r="BS614" s="397"/>
      <c r="BT614" s="397"/>
      <c r="BU614" s="397"/>
      <c r="BV614" s="397"/>
      <c r="BW614" s="397"/>
      <c r="BX614" s="397"/>
      <c r="BY614" s="397"/>
      <c r="BZ614" s="397"/>
      <c r="CA614" s="397"/>
      <c r="CB614" s="397"/>
      <c r="CC614" s="397"/>
      <c r="CD614" s="397"/>
      <c r="CE614" s="397"/>
      <c r="CF614" s="397"/>
      <c r="CG614" s="397"/>
      <c r="CH614" s="397"/>
      <c r="CI614" s="397"/>
      <c r="CJ614" s="397"/>
      <c r="CK614" s="397"/>
      <c r="CL614" s="397"/>
      <c r="CM614" s="397"/>
      <c r="CN614" s="397"/>
      <c r="CO614" s="397"/>
      <c r="CP614" s="397"/>
      <c r="CQ614" s="397"/>
    </row>
    <row r="615" spans="1:95" s="177" customFormat="1" x14ac:dyDescent="0.2">
      <c r="A615" s="549"/>
      <c r="B615" s="444" t="s">
        <v>74</v>
      </c>
      <c r="C615" s="176">
        <v>42.37</v>
      </c>
      <c r="D615" s="176">
        <v>42.37</v>
      </c>
      <c r="E615" s="176">
        <v>42.37</v>
      </c>
      <c r="F615" s="176">
        <f>F728</f>
        <v>0</v>
      </c>
      <c r="G615" s="176">
        <f>G728</f>
        <v>0</v>
      </c>
      <c r="H615" s="176">
        <v>52.33</v>
      </c>
      <c r="I615" s="176">
        <f>I728</f>
        <v>0</v>
      </c>
      <c r="J615" s="176">
        <f>J728</f>
        <v>0</v>
      </c>
      <c r="K615" s="176"/>
      <c r="L615" s="176"/>
      <c r="M615" s="176"/>
      <c r="N615" s="176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  <c r="AA615" s="176"/>
      <c r="AB615" s="176"/>
      <c r="AC615" s="176"/>
      <c r="AD615" s="176"/>
      <c r="AE615" s="398"/>
      <c r="AF615" s="398"/>
      <c r="AG615" s="398"/>
      <c r="AH615" s="398"/>
      <c r="AI615" s="398"/>
      <c r="AJ615" s="398"/>
      <c r="AK615" s="398"/>
      <c r="AL615" s="398"/>
      <c r="AM615" s="398"/>
      <c r="AN615" s="398"/>
      <c r="AO615" s="398"/>
      <c r="AP615" s="398"/>
      <c r="AQ615" s="398"/>
      <c r="AR615" s="398"/>
      <c r="AS615" s="398"/>
      <c r="AT615" s="398"/>
      <c r="AU615" s="398"/>
      <c r="AV615" s="398"/>
      <c r="AW615" s="398"/>
      <c r="AX615" s="398"/>
      <c r="AY615" s="398"/>
      <c r="AZ615" s="398"/>
      <c r="BA615" s="398"/>
      <c r="BB615" s="398"/>
      <c r="BC615" s="398"/>
      <c r="BD615" s="398"/>
      <c r="BE615" s="398"/>
      <c r="BF615" s="398"/>
      <c r="BG615" s="398"/>
      <c r="BH615" s="398"/>
      <c r="BI615" s="398"/>
      <c r="BJ615" s="398"/>
      <c r="BK615" s="398"/>
      <c r="BL615" s="398"/>
      <c r="BM615" s="398"/>
      <c r="BN615" s="398"/>
      <c r="BO615" s="398"/>
      <c r="BP615" s="398"/>
      <c r="BQ615" s="398"/>
      <c r="BR615" s="398"/>
      <c r="BS615" s="398"/>
      <c r="BT615" s="398"/>
      <c r="BU615" s="398"/>
      <c r="BV615" s="398"/>
      <c r="BW615" s="398"/>
      <c r="BX615" s="398"/>
      <c r="BY615" s="398"/>
      <c r="BZ615" s="398"/>
      <c r="CA615" s="398"/>
      <c r="CB615" s="398"/>
      <c r="CC615" s="398"/>
      <c r="CD615" s="398"/>
      <c r="CE615" s="398"/>
      <c r="CF615" s="398"/>
      <c r="CG615" s="398"/>
      <c r="CH615" s="398"/>
      <c r="CI615" s="398"/>
      <c r="CJ615" s="398"/>
      <c r="CK615" s="398"/>
      <c r="CL615" s="398"/>
      <c r="CM615" s="398"/>
      <c r="CN615" s="398"/>
      <c r="CO615" s="398"/>
      <c r="CP615" s="398"/>
      <c r="CQ615" s="398"/>
    </row>
    <row r="616" spans="1:95" s="185" customFormat="1" x14ac:dyDescent="0.2">
      <c r="A616" s="549"/>
      <c r="B616" s="445" t="s">
        <v>75</v>
      </c>
      <c r="C616" s="4">
        <f t="shared" ref="C616:J616" si="155">C613*C615</f>
        <v>0</v>
      </c>
      <c r="D616" s="4">
        <f t="shared" si="155"/>
        <v>0</v>
      </c>
      <c r="E616" s="4">
        <f t="shared" si="155"/>
        <v>0</v>
      </c>
      <c r="F616" s="4">
        <f t="shared" si="155"/>
        <v>0</v>
      </c>
      <c r="G616" s="4">
        <f t="shared" si="155"/>
        <v>0</v>
      </c>
      <c r="H616" s="4">
        <f t="shared" si="155"/>
        <v>1569.8999999999999</v>
      </c>
      <c r="I616" s="4">
        <f t="shared" si="155"/>
        <v>0</v>
      </c>
      <c r="J616" s="4">
        <f t="shared" si="155"/>
        <v>0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</row>
    <row r="617" spans="1:95" s="31" customFormat="1" x14ac:dyDescent="0.2">
      <c r="A617" s="549"/>
      <c r="B617" s="446" t="s">
        <v>24</v>
      </c>
      <c r="C617" s="182">
        <v>2.71</v>
      </c>
      <c r="D617" s="182">
        <v>2.71</v>
      </c>
      <c r="E617" s="182">
        <v>2.71</v>
      </c>
      <c r="F617" s="182">
        <f>F730</f>
        <v>0</v>
      </c>
      <c r="G617" s="182">
        <f>G730</f>
        <v>0</v>
      </c>
      <c r="H617" s="182">
        <v>3.35</v>
      </c>
      <c r="I617" s="182">
        <f>I730</f>
        <v>0</v>
      </c>
      <c r="J617" s="182">
        <f>J730</f>
        <v>0</v>
      </c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  <c r="AD617" s="182"/>
    </row>
    <row r="618" spans="1:95" s="180" customFormat="1" x14ac:dyDescent="0.2">
      <c r="A618" s="549"/>
      <c r="B618" s="447" t="s">
        <v>25</v>
      </c>
      <c r="C618" s="179">
        <f t="shared" ref="C618:J618" si="156">C617*C599</f>
        <v>0</v>
      </c>
      <c r="D618" s="179">
        <f t="shared" si="156"/>
        <v>0</v>
      </c>
      <c r="E618" s="179">
        <f t="shared" si="156"/>
        <v>0</v>
      </c>
      <c r="F618" s="179">
        <f t="shared" si="156"/>
        <v>0</v>
      </c>
      <c r="G618" s="179">
        <f t="shared" si="156"/>
        <v>0</v>
      </c>
      <c r="H618" s="179">
        <f t="shared" si="156"/>
        <v>43176.7765</v>
      </c>
      <c r="I618" s="179">
        <f t="shared" si="156"/>
        <v>0</v>
      </c>
      <c r="J618" s="179">
        <f t="shared" si="156"/>
        <v>0</v>
      </c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</row>
    <row r="619" spans="1:95" s="31" customFormat="1" x14ac:dyDescent="0.2">
      <c r="A619" s="549"/>
      <c r="B619" s="448" t="s">
        <v>7</v>
      </c>
      <c r="C619" s="3">
        <v>5.44</v>
      </c>
      <c r="D619" s="3">
        <v>5.44</v>
      </c>
      <c r="E619" s="3">
        <v>5.44</v>
      </c>
      <c r="F619" s="3">
        <f>F732</f>
        <v>0</v>
      </c>
      <c r="G619" s="3">
        <f>G732</f>
        <v>0</v>
      </c>
      <c r="H619" s="3">
        <v>6.72</v>
      </c>
      <c r="I619" s="3">
        <f>I732</f>
        <v>0</v>
      </c>
      <c r="J619" s="3">
        <f>J732</f>
        <v>0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95" s="180" customFormat="1" x14ac:dyDescent="0.2">
      <c r="A620" s="549"/>
      <c r="B620" s="447" t="s">
        <v>10</v>
      </c>
      <c r="C620" s="179">
        <f t="shared" ref="C620:J620" si="157">C619*C599</f>
        <v>0</v>
      </c>
      <c r="D620" s="179">
        <f t="shared" si="157"/>
        <v>0</v>
      </c>
      <c r="E620" s="179">
        <f t="shared" si="157"/>
        <v>0</v>
      </c>
      <c r="F620" s="179">
        <f t="shared" si="157"/>
        <v>0</v>
      </c>
      <c r="G620" s="179">
        <f t="shared" si="157"/>
        <v>0</v>
      </c>
      <c r="H620" s="179">
        <f t="shared" si="157"/>
        <v>86611.324800000002</v>
      </c>
      <c r="I620" s="179">
        <f t="shared" si="157"/>
        <v>0</v>
      </c>
      <c r="J620" s="179">
        <f t="shared" si="157"/>
        <v>0</v>
      </c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</row>
    <row r="621" spans="1:95" s="31" customFormat="1" x14ac:dyDescent="0.2">
      <c r="A621" s="549"/>
      <c r="B621" s="448" t="s">
        <v>8</v>
      </c>
      <c r="C621" s="3">
        <v>10.31</v>
      </c>
      <c r="D621" s="3">
        <v>10.31</v>
      </c>
      <c r="E621" s="3">
        <v>10.31</v>
      </c>
      <c r="F621" s="3">
        <f>F734</f>
        <v>0</v>
      </c>
      <c r="G621" s="3">
        <f>G734</f>
        <v>0</v>
      </c>
      <c r="H621" s="3">
        <v>12.73</v>
      </c>
      <c r="I621" s="3">
        <f>I734</f>
        <v>0</v>
      </c>
      <c r="J621" s="3">
        <f>J734</f>
        <v>0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95" s="180" customFormat="1" x14ac:dyDescent="0.2">
      <c r="A622" s="549"/>
      <c r="B622" s="447" t="s">
        <v>2</v>
      </c>
      <c r="C622" s="179">
        <f t="shared" ref="C622:I622" si="158">C621*MAX(C605:C606)</f>
        <v>0</v>
      </c>
      <c r="D622" s="179">
        <f t="shared" si="158"/>
        <v>0</v>
      </c>
      <c r="E622" s="179">
        <f t="shared" si="158"/>
        <v>0</v>
      </c>
      <c r="F622" s="179">
        <f t="shared" si="158"/>
        <v>0</v>
      </c>
      <c r="G622" s="179">
        <f t="shared" si="158"/>
        <v>0</v>
      </c>
      <c r="H622" s="179">
        <f t="shared" si="158"/>
        <v>127287.5246</v>
      </c>
      <c r="I622" s="179">
        <f t="shared" si="158"/>
        <v>0</v>
      </c>
      <c r="J622" s="179">
        <f>J621*MAX(J605:J606)</f>
        <v>0</v>
      </c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</row>
    <row r="623" spans="1:95" s="1" customFormat="1" x14ac:dyDescent="0.2">
      <c r="A623" s="549"/>
      <c r="B623" s="537" t="s">
        <v>163</v>
      </c>
      <c r="C623" s="525"/>
      <c r="H623" s="1">
        <v>11</v>
      </c>
    </row>
    <row r="624" spans="1:95" s="1" customFormat="1" x14ac:dyDescent="0.2">
      <c r="A624" s="549"/>
      <c r="B624" s="537" t="s">
        <v>164</v>
      </c>
      <c r="C624" s="525"/>
      <c r="H624" s="1">
        <v>174.02</v>
      </c>
    </row>
    <row r="625" spans="1:95" s="1" customFormat="1" x14ac:dyDescent="0.2">
      <c r="A625" s="549"/>
      <c r="B625" s="537" t="s">
        <v>166</v>
      </c>
      <c r="C625" s="525"/>
      <c r="H625" s="1">
        <v>10.07</v>
      </c>
      <c r="J625" s="1">
        <v>10.07</v>
      </c>
    </row>
    <row r="626" spans="1:95" s="211" customFormat="1" ht="13.5" thickBot="1" x14ac:dyDescent="0.25">
      <c r="A626" s="549"/>
      <c r="B626" s="538" t="s">
        <v>165</v>
      </c>
      <c r="C626" s="526"/>
      <c r="D626" s="210"/>
      <c r="E626" s="210"/>
      <c r="F626" s="210"/>
      <c r="G626" s="210"/>
      <c r="H626" s="210"/>
      <c r="I626" s="210"/>
      <c r="J626" s="210">
        <f>J623*J624*J625</f>
        <v>0</v>
      </c>
      <c r="K626" s="210"/>
      <c r="L626" s="210"/>
      <c r="M626" s="210"/>
      <c r="N626" s="210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  <c r="AA626" s="210"/>
      <c r="AB626" s="210"/>
      <c r="AC626" s="210"/>
      <c r="AD626" s="210"/>
    </row>
    <row r="627" spans="1:95" s="31" customFormat="1" x14ac:dyDescent="0.2">
      <c r="A627" s="549"/>
      <c r="B627" s="446" t="s">
        <v>29</v>
      </c>
      <c r="C627" s="115">
        <v>0.13789999999999999</v>
      </c>
      <c r="D627" s="115">
        <v>0.13789999999999999</v>
      </c>
      <c r="E627" s="115">
        <v>0.13789999999999999</v>
      </c>
      <c r="F627" s="115" t="e">
        <f>F740</f>
        <v>#REF!</v>
      </c>
      <c r="G627" s="115" t="e">
        <f>G740</f>
        <v>#REF!</v>
      </c>
      <c r="H627" s="66"/>
      <c r="I627" s="66"/>
      <c r="J627" s="66"/>
      <c r="K627" s="115"/>
      <c r="L627" s="115"/>
      <c r="M627" s="115"/>
      <c r="N627" s="115"/>
      <c r="O627" s="115"/>
      <c r="P627" s="115"/>
      <c r="Q627" s="115"/>
      <c r="R627" s="115"/>
      <c r="S627" s="115"/>
      <c r="T627" s="66"/>
      <c r="U627" s="66"/>
      <c r="V627" s="66"/>
      <c r="W627" s="115"/>
      <c r="X627" s="115"/>
      <c r="Y627" s="115"/>
      <c r="Z627" s="115"/>
      <c r="AA627" s="115"/>
      <c r="AB627" s="115"/>
      <c r="AC627" s="115"/>
      <c r="AD627" s="115"/>
    </row>
    <row r="628" spans="1:95" s="34" customFormat="1" x14ac:dyDescent="0.2">
      <c r="A628" s="549"/>
      <c r="B628" s="449" t="s">
        <v>60</v>
      </c>
      <c r="C628" s="14">
        <f>C627*C600</f>
        <v>0</v>
      </c>
      <c r="D628" s="14">
        <f>D627*D600</f>
        <v>0</v>
      </c>
      <c r="E628" s="14">
        <f>E627*E600</f>
        <v>0</v>
      </c>
      <c r="F628" s="14" t="e">
        <f>F627*F600</f>
        <v>#REF!</v>
      </c>
      <c r="G628" s="14" t="e">
        <f>G627*G600</f>
        <v>#REF!</v>
      </c>
      <c r="H628" s="119"/>
      <c r="I628" s="119"/>
      <c r="J628" s="119"/>
      <c r="K628" s="14"/>
      <c r="L628" s="14"/>
      <c r="M628" s="14"/>
      <c r="N628" s="14"/>
      <c r="O628" s="14"/>
      <c r="P628" s="14"/>
      <c r="Q628" s="14"/>
      <c r="R628" s="14"/>
      <c r="S628" s="14"/>
      <c r="T628" s="119"/>
      <c r="U628" s="119"/>
      <c r="V628" s="119"/>
      <c r="W628" s="14"/>
      <c r="X628" s="14"/>
      <c r="Y628" s="14"/>
      <c r="Z628" s="14"/>
      <c r="AA628" s="14"/>
      <c r="AB628" s="14"/>
      <c r="AC628" s="14"/>
      <c r="AD628" s="14"/>
    </row>
    <row r="629" spans="1:95" s="31" customFormat="1" x14ac:dyDescent="0.2">
      <c r="A629" s="549"/>
      <c r="B629" s="448" t="s">
        <v>30</v>
      </c>
      <c r="C629" s="117"/>
      <c r="D629" s="117"/>
      <c r="E629" s="117"/>
      <c r="F629" s="117"/>
      <c r="G629" s="117"/>
      <c r="H629" s="115">
        <v>0.19769999999999999</v>
      </c>
      <c r="I629" s="115">
        <v>0.19769999999999999</v>
      </c>
      <c r="J629" s="115">
        <v>0.19769999999999999</v>
      </c>
      <c r="K629" s="117"/>
      <c r="L629" s="117"/>
      <c r="M629" s="117"/>
      <c r="N629" s="117"/>
      <c r="O629" s="117"/>
      <c r="P629" s="117"/>
      <c r="Q629" s="117"/>
      <c r="R629" s="117"/>
      <c r="S629" s="117"/>
      <c r="T629" s="115"/>
      <c r="U629" s="115"/>
      <c r="V629" s="115"/>
      <c r="W629" s="117"/>
      <c r="X629" s="117"/>
      <c r="Y629" s="117"/>
      <c r="Z629" s="117"/>
      <c r="AA629" s="117"/>
      <c r="AB629" s="117"/>
      <c r="AC629" s="117"/>
      <c r="AD629" s="117"/>
    </row>
    <row r="630" spans="1:95" s="35" customFormat="1" x14ac:dyDescent="0.2">
      <c r="A630" s="549"/>
      <c r="B630" s="450" t="s">
        <v>61</v>
      </c>
      <c r="C630" s="118"/>
      <c r="D630" s="118"/>
      <c r="E630" s="118"/>
      <c r="F630" s="118"/>
      <c r="G630" s="118"/>
      <c r="H630" s="33">
        <f>H629*H600</f>
        <v>503540.78892599995</v>
      </c>
      <c r="I630" s="33">
        <f>I629*I600</f>
        <v>0</v>
      </c>
      <c r="J630" s="33">
        <f>J629*J600</f>
        <v>0</v>
      </c>
      <c r="K630" s="118"/>
      <c r="L630" s="118"/>
      <c r="M630" s="118"/>
      <c r="N630" s="118"/>
      <c r="O630" s="118"/>
      <c r="P630" s="118"/>
      <c r="Q630" s="118"/>
      <c r="R630" s="118"/>
      <c r="S630" s="118"/>
      <c r="T630" s="33"/>
      <c r="U630" s="33"/>
      <c r="V630" s="33"/>
      <c r="W630" s="118"/>
      <c r="X630" s="118"/>
      <c r="Y630" s="118"/>
      <c r="Z630" s="118"/>
      <c r="AA630" s="118"/>
      <c r="AB630" s="118"/>
      <c r="AC630" s="118"/>
      <c r="AD630" s="118"/>
    </row>
    <row r="631" spans="1:95" s="31" customFormat="1" x14ac:dyDescent="0.2">
      <c r="A631" s="549"/>
      <c r="B631" s="448" t="s">
        <v>31</v>
      </c>
      <c r="C631" s="115">
        <v>0.32190000000000002</v>
      </c>
      <c r="D631" s="115">
        <v>0.32190000000000002</v>
      </c>
      <c r="E631" s="115">
        <v>0.32190000000000002</v>
      </c>
      <c r="F631" s="115">
        <f>F744</f>
        <v>0</v>
      </c>
      <c r="G631" s="115">
        <f>G744</f>
        <v>0</v>
      </c>
      <c r="H631" s="120"/>
      <c r="I631" s="120"/>
      <c r="J631" s="120"/>
      <c r="K631" s="115"/>
      <c r="L631" s="115"/>
      <c r="M631" s="115"/>
      <c r="N631" s="115"/>
      <c r="O631" s="115"/>
      <c r="P631" s="115"/>
      <c r="Q631" s="115"/>
      <c r="R631" s="115"/>
      <c r="S631" s="115"/>
      <c r="T631" s="120"/>
      <c r="U631" s="120"/>
      <c r="V631" s="120"/>
      <c r="W631" s="115"/>
      <c r="X631" s="115"/>
      <c r="Y631" s="115"/>
      <c r="Z631" s="115"/>
      <c r="AA631" s="115"/>
      <c r="AB631" s="115"/>
      <c r="AC631" s="115"/>
      <c r="AD631" s="115"/>
    </row>
    <row r="632" spans="1:95" s="34" customFormat="1" x14ac:dyDescent="0.2">
      <c r="A632" s="549"/>
      <c r="B632" s="449" t="s">
        <v>62</v>
      </c>
      <c r="C632" s="14">
        <f>C631*C602</f>
        <v>0</v>
      </c>
      <c r="D632" s="14">
        <f>D631*D602</f>
        <v>0</v>
      </c>
      <c r="E632" s="14">
        <f>E631*E602</f>
        <v>0</v>
      </c>
      <c r="F632" s="14">
        <f>F631*F602</f>
        <v>0</v>
      </c>
      <c r="G632" s="14">
        <f>G631*G602</f>
        <v>0</v>
      </c>
      <c r="H632" s="119"/>
      <c r="I632" s="119"/>
      <c r="J632" s="119"/>
      <c r="K632" s="14"/>
      <c r="L632" s="14"/>
      <c r="M632" s="14"/>
      <c r="N632" s="14"/>
      <c r="O632" s="14"/>
      <c r="P632" s="14"/>
      <c r="Q632" s="14"/>
      <c r="R632" s="14"/>
      <c r="S632" s="14"/>
      <c r="T632" s="119"/>
      <c r="U632" s="119"/>
      <c r="V632" s="119"/>
      <c r="W632" s="14"/>
      <c r="X632" s="14"/>
      <c r="Y632" s="14"/>
      <c r="Z632" s="14"/>
      <c r="AA632" s="14"/>
      <c r="AB632" s="14"/>
      <c r="AC632" s="14"/>
      <c r="AD632" s="14"/>
    </row>
    <row r="633" spans="1:95" s="31" customFormat="1" x14ac:dyDescent="0.2">
      <c r="A633" s="549"/>
      <c r="B633" s="448" t="s">
        <v>32</v>
      </c>
      <c r="C633" s="117"/>
      <c r="D633" s="117"/>
      <c r="E633" s="117"/>
      <c r="F633" s="117"/>
      <c r="G633" s="117"/>
      <c r="H633" s="1">
        <v>1.4238</v>
      </c>
      <c r="I633" s="1">
        <v>1.4238</v>
      </c>
      <c r="J633" s="1">
        <v>1.4238</v>
      </c>
      <c r="K633" s="117"/>
      <c r="L633" s="117"/>
      <c r="M633" s="117"/>
      <c r="N633" s="117"/>
      <c r="O633" s="117"/>
      <c r="P633" s="117"/>
      <c r="Q633" s="117"/>
      <c r="R633" s="117"/>
      <c r="S633" s="117"/>
      <c r="T633" s="1"/>
      <c r="U633" s="1"/>
      <c r="V633" s="1"/>
      <c r="W633" s="117"/>
      <c r="X633" s="117"/>
      <c r="Y633" s="117"/>
      <c r="Z633" s="117"/>
      <c r="AA633" s="117"/>
      <c r="AB633" s="117"/>
      <c r="AC633" s="117"/>
      <c r="AD633" s="117"/>
    </row>
    <row r="634" spans="1:95" s="35" customFormat="1" x14ac:dyDescent="0.2">
      <c r="A634" s="549"/>
      <c r="B634" s="450" t="s">
        <v>63</v>
      </c>
      <c r="C634" s="118"/>
      <c r="D634" s="118"/>
      <c r="E634" s="118"/>
      <c r="F634" s="118"/>
      <c r="G634" s="118"/>
      <c r="H634" s="116">
        <f>H633*H602</f>
        <v>1020787.088328</v>
      </c>
      <c r="I634" s="116">
        <f>I633*I602</f>
        <v>0</v>
      </c>
      <c r="J634" s="116">
        <f>J633*J602</f>
        <v>0</v>
      </c>
      <c r="K634" s="118"/>
      <c r="L634" s="118"/>
      <c r="M634" s="118"/>
      <c r="N634" s="118"/>
      <c r="O634" s="118"/>
      <c r="P634" s="118"/>
      <c r="Q634" s="118"/>
      <c r="R634" s="118"/>
      <c r="S634" s="118"/>
      <c r="T634" s="116"/>
      <c r="U634" s="116"/>
      <c r="V634" s="116"/>
      <c r="W634" s="118"/>
      <c r="X634" s="118"/>
      <c r="Y634" s="118"/>
      <c r="Z634" s="118"/>
      <c r="AA634" s="118"/>
      <c r="AB634" s="118"/>
      <c r="AC634" s="118"/>
      <c r="AD634" s="118"/>
    </row>
    <row r="635" spans="1:95" s="31" customFormat="1" x14ac:dyDescent="0.2">
      <c r="A635" s="549"/>
      <c r="B635" s="448" t="s">
        <v>79</v>
      </c>
      <c r="C635" s="1">
        <v>0.19719999999999999</v>
      </c>
      <c r="D635" s="1">
        <v>0.19719999999999999</v>
      </c>
      <c r="E635" s="1">
        <v>0.19719999999999999</v>
      </c>
      <c r="F635" s="1">
        <f>F748</f>
        <v>0</v>
      </c>
      <c r="G635" s="1">
        <f>G748</f>
        <v>0</v>
      </c>
      <c r="H635" s="120"/>
      <c r="I635" s="120"/>
      <c r="J635" s="120"/>
      <c r="K635" s="1"/>
      <c r="L635" s="1"/>
      <c r="M635" s="1"/>
      <c r="N635" s="1"/>
      <c r="O635" s="1"/>
      <c r="P635" s="1"/>
      <c r="Q635" s="1"/>
      <c r="R635" s="1"/>
      <c r="S635" s="1"/>
      <c r="T635" s="120"/>
      <c r="U635" s="120"/>
      <c r="V635" s="120"/>
      <c r="W635" s="1"/>
      <c r="X635" s="1"/>
      <c r="Y635" s="1"/>
      <c r="Z635" s="1"/>
      <c r="AA635" s="1"/>
      <c r="AB635" s="1"/>
      <c r="AC635" s="1"/>
      <c r="AD635" s="1"/>
    </row>
    <row r="636" spans="1:95" s="34" customFormat="1" x14ac:dyDescent="0.2">
      <c r="A636" s="549"/>
      <c r="B636" s="449" t="s">
        <v>64</v>
      </c>
      <c r="C636" s="14">
        <f>C635*C601</f>
        <v>0</v>
      </c>
      <c r="D636" s="14">
        <f>D635*D601</f>
        <v>0</v>
      </c>
      <c r="E636" s="14">
        <f>E635*E601</f>
        <v>0</v>
      </c>
      <c r="F636" s="14">
        <f>F635*F601</f>
        <v>0</v>
      </c>
      <c r="G636" s="14">
        <f>G635*G601</f>
        <v>0</v>
      </c>
      <c r="H636" s="121"/>
      <c r="I636" s="121"/>
      <c r="J636" s="121"/>
      <c r="K636" s="14"/>
      <c r="L636" s="14"/>
      <c r="M636" s="14"/>
      <c r="N636" s="14"/>
      <c r="O636" s="14"/>
      <c r="P636" s="14"/>
      <c r="Q636" s="14"/>
      <c r="R636" s="14"/>
      <c r="S636" s="14"/>
      <c r="T636" s="121"/>
      <c r="U636" s="121"/>
      <c r="V636" s="121"/>
      <c r="W636" s="14"/>
      <c r="X636" s="14"/>
      <c r="Y636" s="14"/>
      <c r="Z636" s="14"/>
      <c r="AA636" s="14"/>
      <c r="AB636" s="14"/>
      <c r="AC636" s="14"/>
      <c r="AD636" s="14"/>
    </row>
    <row r="637" spans="1:95" s="31" customFormat="1" x14ac:dyDescent="0.2">
      <c r="A637" s="549"/>
      <c r="B637" s="451" t="s">
        <v>33</v>
      </c>
      <c r="C637" s="117"/>
      <c r="D637" s="117"/>
      <c r="E637" s="117"/>
      <c r="F637" s="117"/>
      <c r="G637" s="117"/>
      <c r="H637" s="1">
        <v>0.37009999999999998</v>
      </c>
      <c r="I637" s="1">
        <v>0.37009999999999998</v>
      </c>
      <c r="J637" s="1">
        <v>0.37009999999999998</v>
      </c>
      <c r="K637" s="117"/>
      <c r="L637" s="117"/>
      <c r="M637" s="117"/>
      <c r="N637" s="117"/>
      <c r="O637" s="117"/>
      <c r="P637" s="117"/>
      <c r="Q637" s="117"/>
      <c r="R637" s="117"/>
      <c r="S637" s="117"/>
      <c r="T637" s="1"/>
      <c r="U637" s="1"/>
      <c r="V637" s="1"/>
      <c r="W637" s="117"/>
      <c r="X637" s="117"/>
      <c r="Y637" s="117"/>
      <c r="Z637" s="117"/>
      <c r="AA637" s="117"/>
      <c r="AB637" s="117"/>
      <c r="AC637" s="117"/>
      <c r="AD637" s="117"/>
    </row>
    <row r="638" spans="1:95" s="55" customFormat="1" ht="13.5" thickBot="1" x14ac:dyDescent="0.25">
      <c r="A638" s="549"/>
      <c r="B638" s="452" t="s">
        <v>65</v>
      </c>
      <c r="C638" s="125"/>
      <c r="D638" s="125"/>
      <c r="E638" s="125"/>
      <c r="F638" s="125"/>
      <c r="G638" s="125"/>
      <c r="H638" s="250">
        <f>H637*H601</f>
        <v>721855.012735</v>
      </c>
      <c r="I638" s="250">
        <f>I637*I601</f>
        <v>0</v>
      </c>
      <c r="J638" s="250">
        <f>J637*J601</f>
        <v>0</v>
      </c>
      <c r="K638" s="125"/>
      <c r="L638" s="125"/>
      <c r="M638" s="125"/>
      <c r="N638" s="125"/>
      <c r="O638" s="125"/>
      <c r="P638" s="125"/>
      <c r="Q638" s="125"/>
      <c r="R638" s="125"/>
      <c r="S638" s="125"/>
      <c r="T638" s="250"/>
      <c r="U638" s="250"/>
      <c r="V638" s="250"/>
      <c r="W638" s="125"/>
      <c r="X638" s="125"/>
      <c r="Y638" s="125"/>
      <c r="Z638" s="125"/>
      <c r="AA638" s="125"/>
      <c r="AB638" s="125"/>
      <c r="AC638" s="125"/>
      <c r="AD638" s="12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  <c r="CB638" s="35"/>
      <c r="CC638" s="35"/>
      <c r="CD638" s="35"/>
      <c r="CE638" s="35"/>
      <c r="CF638" s="35"/>
      <c r="CG638" s="35"/>
      <c r="CH638" s="35"/>
      <c r="CI638" s="35"/>
      <c r="CJ638" s="35"/>
      <c r="CK638" s="35"/>
      <c r="CL638" s="35"/>
      <c r="CM638" s="35"/>
      <c r="CN638" s="35"/>
      <c r="CO638" s="35"/>
      <c r="CP638" s="35"/>
      <c r="CQ638" s="35"/>
    </row>
    <row r="639" spans="1:95" s="126" customFormat="1" x14ac:dyDescent="0.2">
      <c r="A639" s="549"/>
      <c r="B639" s="453" t="s">
        <v>104</v>
      </c>
      <c r="C639" s="251"/>
      <c r="D639" s="251"/>
      <c r="E639" s="251"/>
      <c r="F639" s="251"/>
      <c r="G639" s="251"/>
      <c r="H639" s="86">
        <v>0</v>
      </c>
      <c r="I639" s="86"/>
      <c r="J639" s="86"/>
      <c r="K639" s="251"/>
      <c r="L639" s="251"/>
      <c r="M639" s="251"/>
      <c r="N639" s="251"/>
      <c r="O639" s="251"/>
      <c r="P639" s="251"/>
      <c r="Q639" s="251"/>
      <c r="R639" s="251"/>
      <c r="S639" s="251"/>
      <c r="T639" s="86"/>
      <c r="U639" s="86"/>
      <c r="V639" s="86"/>
      <c r="W639" s="251"/>
      <c r="X639" s="251"/>
      <c r="Y639" s="251"/>
      <c r="Z639" s="251"/>
      <c r="AA639" s="251"/>
      <c r="AB639" s="251"/>
      <c r="AC639" s="251"/>
      <c r="AD639" s="251"/>
    </row>
    <row r="640" spans="1:95" s="1" customFormat="1" x14ac:dyDescent="0.2">
      <c r="A640" s="549"/>
      <c r="B640" s="454" t="s">
        <v>105</v>
      </c>
      <c r="C640" s="31"/>
      <c r="D640" s="31"/>
      <c r="E640" s="31"/>
      <c r="F640" s="31"/>
      <c r="G640" s="31"/>
      <c r="H640" s="427">
        <v>5.8900000000000001E-2</v>
      </c>
      <c r="I640" s="427">
        <v>5.8900000000000001E-2</v>
      </c>
      <c r="J640" s="427">
        <v>5.8900000000000001E-2</v>
      </c>
      <c r="K640" s="31"/>
      <c r="L640" s="31"/>
      <c r="M640" s="31"/>
      <c r="N640" s="31"/>
      <c r="O640" s="31"/>
      <c r="P640" s="31"/>
      <c r="Q640" s="31"/>
      <c r="R640" s="31"/>
      <c r="S640" s="31"/>
      <c r="T640" s="427"/>
      <c r="U640" s="427"/>
      <c r="V640" s="427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1"/>
      <c r="CH640" s="31"/>
      <c r="CI640" s="31"/>
      <c r="CJ640" s="31"/>
      <c r="CK640" s="31"/>
      <c r="CL640" s="31"/>
      <c r="CM640" s="31"/>
      <c r="CN640" s="31"/>
      <c r="CO640" s="31"/>
      <c r="CP640" s="31"/>
      <c r="CQ640" s="31"/>
    </row>
    <row r="641" spans="1:95" s="55" customFormat="1" ht="13.5" thickBot="1" x14ac:dyDescent="0.25">
      <c r="A641" s="549"/>
      <c r="B641" s="455" t="s">
        <v>106</v>
      </c>
      <c r="C641" s="125"/>
      <c r="D641" s="125"/>
      <c r="E641" s="125"/>
      <c r="F641" s="125"/>
      <c r="G641" s="125"/>
      <c r="H641" s="54">
        <f>H640*H639</f>
        <v>0</v>
      </c>
      <c r="I641" s="54">
        <f>I639*I640</f>
        <v>0</v>
      </c>
      <c r="J641" s="54">
        <f>J639*J640</f>
        <v>0</v>
      </c>
      <c r="K641" s="125"/>
      <c r="L641" s="125"/>
      <c r="M641" s="125"/>
      <c r="N641" s="125"/>
      <c r="O641" s="125"/>
      <c r="P641" s="125"/>
      <c r="Q641" s="125"/>
      <c r="R641" s="125"/>
      <c r="S641" s="125"/>
      <c r="T641" s="54"/>
      <c r="U641" s="54"/>
      <c r="V641" s="54"/>
      <c r="W641" s="125"/>
      <c r="X641" s="125"/>
      <c r="Y641" s="125"/>
      <c r="Z641" s="125"/>
      <c r="AA641" s="125"/>
      <c r="AB641" s="125"/>
      <c r="AC641" s="125"/>
      <c r="AD641" s="12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  <c r="CB641" s="35"/>
      <c r="CC641" s="35"/>
      <c r="CD641" s="35"/>
      <c r="CE641" s="35"/>
      <c r="CF641" s="35"/>
      <c r="CG641" s="35"/>
      <c r="CH641" s="35"/>
      <c r="CI641" s="35"/>
      <c r="CJ641" s="35"/>
      <c r="CK641" s="35"/>
      <c r="CL641" s="35"/>
      <c r="CM641" s="35"/>
      <c r="CN641" s="35"/>
      <c r="CO641" s="35"/>
      <c r="CP641" s="35"/>
      <c r="CQ641" s="35"/>
    </row>
    <row r="642" spans="1:95" s="31" customFormat="1" ht="12" customHeight="1" x14ac:dyDescent="0.2">
      <c r="A642" s="549"/>
      <c r="B642" s="448" t="s">
        <v>9</v>
      </c>
      <c r="C642" s="1">
        <v>2.5000000000000001E-2</v>
      </c>
      <c r="D642" s="1">
        <v>2.5000000000000001E-2</v>
      </c>
      <c r="E642" s="1">
        <v>2.5000000000000001E-2</v>
      </c>
      <c r="F642" s="1">
        <f>F755</f>
        <v>0</v>
      </c>
      <c r="G642" s="1">
        <f>G755</f>
        <v>0</v>
      </c>
      <c r="H642" s="1">
        <v>3.09E-2</v>
      </c>
      <c r="I642" s="1">
        <f>I755</f>
        <v>0</v>
      </c>
      <c r="J642" s="1">
        <f>J755</f>
        <v>0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95" s="43" customFormat="1" x14ac:dyDescent="0.2">
      <c r="A643" s="549"/>
      <c r="B643" s="456" t="s">
        <v>11</v>
      </c>
      <c r="C643" s="4">
        <f t="shared" ref="C643:J643" si="159">C642*C603</f>
        <v>0</v>
      </c>
      <c r="D643" s="4">
        <f t="shared" si="159"/>
        <v>0</v>
      </c>
      <c r="E643" s="4">
        <f t="shared" si="159"/>
        <v>0</v>
      </c>
      <c r="F643" s="4">
        <f t="shared" si="159"/>
        <v>0</v>
      </c>
      <c r="G643" s="4">
        <f t="shared" si="159"/>
        <v>0</v>
      </c>
      <c r="H643" s="4">
        <f t="shared" si="159"/>
        <v>161124.10376100001</v>
      </c>
      <c r="I643" s="4">
        <f t="shared" si="159"/>
        <v>0</v>
      </c>
      <c r="J643" s="4">
        <f t="shared" si="159"/>
        <v>0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95" s="31" customFormat="1" x14ac:dyDescent="0.2">
      <c r="A644" s="549"/>
      <c r="B644" s="448" t="s">
        <v>26</v>
      </c>
      <c r="C644" s="49">
        <v>1.9699999999999999E-2</v>
      </c>
      <c r="D644" s="49">
        <v>1.9699999999999999E-2</v>
      </c>
      <c r="E644" s="49">
        <v>1.9699999999999999E-2</v>
      </c>
      <c r="F644" s="49">
        <f>F757</f>
        <v>0</v>
      </c>
      <c r="G644" s="49">
        <f>G757</f>
        <v>0</v>
      </c>
      <c r="H644" s="49">
        <v>0.02</v>
      </c>
      <c r="I644" s="49">
        <f>I757</f>
        <v>0</v>
      </c>
      <c r="J644" s="49">
        <f>J757</f>
        <v>0</v>
      </c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</row>
    <row r="645" spans="1:95" s="191" customFormat="1" x14ac:dyDescent="0.2">
      <c r="A645" s="549"/>
      <c r="B645" s="456" t="s">
        <v>27</v>
      </c>
      <c r="C645" s="129">
        <f t="shared" ref="C645:J645" si="160">C644*C603</f>
        <v>0</v>
      </c>
      <c r="D645" s="129">
        <f t="shared" si="160"/>
        <v>0</v>
      </c>
      <c r="E645" s="129">
        <f t="shared" si="160"/>
        <v>0</v>
      </c>
      <c r="F645" s="129">
        <f t="shared" si="160"/>
        <v>0</v>
      </c>
      <c r="G645" s="129">
        <f t="shared" si="160"/>
        <v>0</v>
      </c>
      <c r="H645" s="129">
        <f t="shared" si="160"/>
        <v>104287.4458</v>
      </c>
      <c r="I645" s="129">
        <f t="shared" si="160"/>
        <v>0</v>
      </c>
      <c r="J645" s="129">
        <f t="shared" si="160"/>
        <v>0</v>
      </c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  <c r="AC645" s="129"/>
      <c r="AD645" s="129"/>
    </row>
    <row r="646" spans="1:95" s="43" customFormat="1" x14ac:dyDescent="0.2">
      <c r="A646" s="549"/>
      <c r="B646" s="456" t="s">
        <v>4</v>
      </c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</row>
    <row r="647" spans="1:95" s="46" customFormat="1" ht="13.5" thickBot="1" x14ac:dyDescent="0.25">
      <c r="A647" s="549"/>
      <c r="B647" s="457" t="s">
        <v>34</v>
      </c>
      <c r="C647" s="94"/>
      <c r="D647" s="94"/>
      <c r="E647" s="94"/>
      <c r="F647" s="199"/>
      <c r="G647" s="94"/>
      <c r="H647" s="94"/>
      <c r="I647" s="94"/>
      <c r="J647" s="94"/>
      <c r="K647" s="199"/>
      <c r="L647" s="199"/>
      <c r="M647" s="199"/>
      <c r="N647" s="199"/>
      <c r="O647" s="199"/>
      <c r="P647" s="199"/>
      <c r="Q647" s="199"/>
      <c r="R647" s="199"/>
      <c r="S647" s="199"/>
      <c r="T647" s="94"/>
      <c r="U647" s="94"/>
      <c r="V647" s="94"/>
      <c r="W647" s="199"/>
      <c r="X647" s="199"/>
      <c r="Y647" s="199"/>
      <c r="Z647" s="199"/>
      <c r="AA647" s="199"/>
      <c r="AB647" s="199"/>
      <c r="AC647" s="199"/>
      <c r="AD647" s="199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</row>
    <row r="648" spans="1:95" s="48" customFormat="1" ht="13.5" thickBot="1" x14ac:dyDescent="0.25">
      <c r="A648" s="549"/>
      <c r="B648" s="458" t="s">
        <v>51</v>
      </c>
      <c r="C648" s="74"/>
      <c r="D648" s="74"/>
      <c r="E648" s="74"/>
      <c r="F648" s="74"/>
      <c r="G648" s="74"/>
      <c r="H648" s="74">
        <v>2789516.95</v>
      </c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</row>
    <row r="649" spans="1:95" s="38" customFormat="1" ht="13.5" thickBot="1" x14ac:dyDescent="0.25">
      <c r="A649" s="549"/>
      <c r="B649" s="459" t="s">
        <v>59</v>
      </c>
      <c r="C649" s="37" t="e">
        <f t="shared" ref="C649:J649" si="161">C648/C603*100</f>
        <v>#DIV/0!</v>
      </c>
      <c r="D649" s="37" t="e">
        <f t="shared" si="161"/>
        <v>#DIV/0!</v>
      </c>
      <c r="E649" s="37" t="e">
        <f t="shared" si="161"/>
        <v>#DIV/0!</v>
      </c>
      <c r="F649" s="37" t="e">
        <f t="shared" si="161"/>
        <v>#DIV/0!</v>
      </c>
      <c r="G649" s="37" t="e">
        <f t="shared" si="161"/>
        <v>#DIV/0!</v>
      </c>
      <c r="H649" s="37">
        <f t="shared" si="161"/>
        <v>53.496697106757608</v>
      </c>
      <c r="I649" s="37" t="e">
        <f t="shared" si="161"/>
        <v>#DIV/0!</v>
      </c>
      <c r="J649" s="91" t="e">
        <f t="shared" si="161"/>
        <v>#DIV/0!</v>
      </c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91"/>
      <c r="W649" s="37"/>
      <c r="X649" s="37"/>
      <c r="Y649" s="37"/>
      <c r="Z649" s="37"/>
      <c r="AA649" s="37"/>
      <c r="AB649" s="37"/>
      <c r="AC649" s="37"/>
      <c r="AD649" s="37"/>
      <c r="AE649" s="399"/>
      <c r="AF649" s="399"/>
      <c r="AG649" s="399"/>
      <c r="AH649" s="399"/>
      <c r="AI649" s="399"/>
      <c r="AJ649" s="399"/>
      <c r="AK649" s="399"/>
      <c r="AL649" s="399"/>
      <c r="AM649" s="399"/>
      <c r="AN649" s="399"/>
      <c r="AO649" s="399"/>
      <c r="AP649" s="399"/>
      <c r="AQ649" s="399"/>
      <c r="AR649" s="399"/>
      <c r="AS649" s="399"/>
      <c r="AT649" s="399"/>
      <c r="AU649" s="399"/>
      <c r="AV649" s="399"/>
      <c r="AW649" s="399"/>
      <c r="AX649" s="399"/>
      <c r="AY649" s="399"/>
      <c r="AZ649" s="399"/>
      <c r="BA649" s="399"/>
      <c r="BB649" s="399"/>
      <c r="BC649" s="399"/>
      <c r="BD649" s="399"/>
      <c r="BE649" s="399"/>
      <c r="BF649" s="399"/>
      <c r="BG649" s="399"/>
      <c r="BH649" s="399"/>
      <c r="BI649" s="399"/>
      <c r="BJ649" s="399"/>
      <c r="BK649" s="399"/>
      <c r="BL649" s="399"/>
      <c r="BM649" s="399"/>
      <c r="BN649" s="399"/>
      <c r="BO649" s="399"/>
      <c r="BP649" s="399"/>
      <c r="BQ649" s="399"/>
      <c r="BR649" s="399"/>
      <c r="BS649" s="399"/>
      <c r="BT649" s="399"/>
      <c r="BU649" s="399"/>
      <c r="BV649" s="399"/>
      <c r="BW649" s="399"/>
      <c r="BX649" s="399"/>
      <c r="BY649" s="399"/>
      <c r="BZ649" s="399"/>
      <c r="CA649" s="399"/>
      <c r="CB649" s="399"/>
      <c r="CC649" s="399"/>
      <c r="CD649" s="399"/>
      <c r="CE649" s="399"/>
      <c r="CF649" s="399"/>
      <c r="CG649" s="399"/>
      <c r="CH649" s="399"/>
      <c r="CI649" s="399"/>
      <c r="CJ649" s="399"/>
      <c r="CK649" s="399"/>
      <c r="CL649" s="399"/>
      <c r="CM649" s="399"/>
      <c r="CN649" s="399"/>
      <c r="CO649" s="399"/>
      <c r="CP649" s="399"/>
      <c r="CQ649" s="399"/>
    </row>
    <row r="650" spans="1:95" s="423" customFormat="1" ht="13.5" thickBot="1" x14ac:dyDescent="0.25">
      <c r="A650" s="549"/>
      <c r="B650" s="421" t="s">
        <v>71</v>
      </c>
      <c r="C650" s="422">
        <f t="shared" ref="C650:J650" si="162">SUM(C616,C618,C622,C620,C628,C630,C632,C634,C636,C638,C641,C643,C645,C646,C647)-C648</f>
        <v>0</v>
      </c>
      <c r="D650" s="422">
        <f t="shared" si="162"/>
        <v>0</v>
      </c>
      <c r="E650" s="422">
        <f t="shared" si="162"/>
        <v>0</v>
      </c>
      <c r="F650" s="422" t="e">
        <f t="shared" si="162"/>
        <v>#REF!</v>
      </c>
      <c r="G650" s="422" t="e">
        <f t="shared" si="162"/>
        <v>#REF!</v>
      </c>
      <c r="H650" s="422">
        <f t="shared" si="162"/>
        <v>-19276.984550000168</v>
      </c>
      <c r="I650" s="422">
        <f t="shared" si="162"/>
        <v>0</v>
      </c>
      <c r="J650" s="422">
        <f t="shared" si="162"/>
        <v>0</v>
      </c>
      <c r="K650" s="422"/>
      <c r="L650" s="422"/>
      <c r="M650" s="422"/>
      <c r="N650" s="422"/>
      <c r="O650" s="422"/>
      <c r="P650" s="422"/>
      <c r="Q650" s="422"/>
      <c r="R650" s="422"/>
      <c r="S650" s="422"/>
      <c r="T650" s="422"/>
      <c r="U650" s="422"/>
      <c r="V650" s="422"/>
      <c r="W650" s="422"/>
      <c r="X650" s="422"/>
      <c r="Y650" s="422"/>
      <c r="Z650" s="422"/>
      <c r="AA650" s="422"/>
      <c r="AB650" s="422"/>
      <c r="AC650" s="422"/>
      <c r="AD650" s="422"/>
      <c r="AE650" s="103"/>
      <c r="AF650" s="103"/>
      <c r="AG650" s="103"/>
      <c r="AH650" s="103"/>
      <c r="AI650" s="103"/>
      <c r="AJ650" s="103"/>
      <c r="AK650" s="103"/>
      <c r="AL650" s="103"/>
      <c r="AM650" s="103"/>
      <c r="AN650" s="103"/>
      <c r="AO650" s="103"/>
      <c r="AP650" s="103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  <c r="BP650" s="103"/>
      <c r="BQ650" s="103"/>
      <c r="BR650" s="103"/>
      <c r="BS650" s="103"/>
      <c r="BT650" s="103"/>
      <c r="BU650" s="103"/>
      <c r="BV650" s="103"/>
      <c r="BW650" s="103"/>
      <c r="BX650" s="103"/>
      <c r="BY650" s="103"/>
      <c r="BZ650" s="103"/>
      <c r="CA650" s="103"/>
      <c r="CB650" s="103"/>
      <c r="CC650" s="103"/>
      <c r="CD650" s="103"/>
      <c r="CE650" s="103"/>
      <c r="CF650" s="103"/>
      <c r="CG650" s="103"/>
      <c r="CH650" s="103"/>
      <c r="CI650" s="103"/>
      <c r="CJ650" s="103"/>
      <c r="CK650" s="103"/>
      <c r="CL650" s="103"/>
      <c r="CM650" s="103"/>
      <c r="CN650" s="103"/>
      <c r="CO650" s="103"/>
      <c r="CP650" s="103"/>
      <c r="CQ650" s="103"/>
    </row>
    <row r="651" spans="1:95" s="426" customFormat="1" ht="13.5" thickBot="1" x14ac:dyDescent="0.25">
      <c r="A651" s="550"/>
      <c r="B651" s="424" t="s">
        <v>72</v>
      </c>
      <c r="C651" s="425" t="e">
        <f t="shared" ref="C651" si="163">C650/C648</f>
        <v>#DIV/0!</v>
      </c>
      <c r="D651" s="425" t="e">
        <f t="shared" ref="D651" si="164">D650/D648</f>
        <v>#DIV/0!</v>
      </c>
      <c r="E651" s="425" t="e">
        <f t="shared" ref="E651" si="165">E650/E648</f>
        <v>#DIV/0!</v>
      </c>
      <c r="F651" s="425" t="e">
        <f t="shared" ref="F651" si="166">F650/F648</f>
        <v>#REF!</v>
      </c>
      <c r="G651" s="425" t="e">
        <f t="shared" ref="G651" si="167">G650/G648</f>
        <v>#REF!</v>
      </c>
      <c r="H651" s="425">
        <f t="shared" ref="H651" si="168">H650/H648</f>
        <v>-6.9105099182136774E-3</v>
      </c>
      <c r="I651" s="425" t="e">
        <f t="shared" ref="I651" si="169">I650/I648</f>
        <v>#DIV/0!</v>
      </c>
      <c r="J651" s="425" t="e">
        <f>J650/J648</f>
        <v>#DIV/0!</v>
      </c>
      <c r="K651" s="425"/>
      <c r="L651" s="425"/>
      <c r="M651" s="425"/>
      <c r="N651" s="425"/>
      <c r="O651" s="425"/>
      <c r="P651" s="425"/>
      <c r="Q651" s="425"/>
      <c r="R651" s="425"/>
      <c r="S651" s="425"/>
      <c r="T651" s="425"/>
      <c r="U651" s="425"/>
      <c r="V651" s="425"/>
      <c r="W651" s="425"/>
      <c r="X651" s="425"/>
      <c r="Y651" s="425"/>
      <c r="Z651" s="425"/>
      <c r="AA651" s="425"/>
      <c r="AB651" s="425"/>
      <c r="AC651" s="425"/>
      <c r="AD651" s="425"/>
      <c r="AE651" s="400"/>
      <c r="AF651" s="400"/>
      <c r="AG651" s="400"/>
      <c r="AH651" s="400"/>
      <c r="AI651" s="400"/>
      <c r="AJ651" s="400"/>
      <c r="AK651" s="400"/>
      <c r="AL651" s="400"/>
      <c r="AM651" s="400"/>
      <c r="AN651" s="400"/>
      <c r="AO651" s="400"/>
      <c r="AP651" s="400"/>
      <c r="AQ651" s="400"/>
      <c r="AR651" s="400"/>
      <c r="AS651" s="400"/>
      <c r="AT651" s="400"/>
      <c r="AU651" s="400"/>
      <c r="AV651" s="400"/>
      <c r="AW651" s="400"/>
      <c r="AX651" s="400"/>
      <c r="AY651" s="400"/>
      <c r="AZ651" s="400"/>
      <c r="BA651" s="400"/>
      <c r="BB651" s="400"/>
      <c r="BC651" s="400"/>
      <c r="BD651" s="400"/>
      <c r="BE651" s="400"/>
      <c r="BF651" s="400"/>
      <c r="BG651" s="400"/>
      <c r="BH651" s="400"/>
      <c r="BI651" s="400"/>
      <c r="BJ651" s="400"/>
      <c r="BK651" s="400"/>
      <c r="BL651" s="400"/>
      <c r="BM651" s="400"/>
      <c r="BN651" s="400"/>
      <c r="BO651" s="400"/>
      <c r="BP651" s="400"/>
      <c r="BQ651" s="400"/>
      <c r="BR651" s="400"/>
      <c r="BS651" s="400"/>
      <c r="BT651" s="400"/>
      <c r="BU651" s="400"/>
      <c r="BV651" s="400"/>
      <c r="BW651" s="400"/>
      <c r="BX651" s="400"/>
      <c r="BY651" s="400"/>
      <c r="BZ651" s="400"/>
      <c r="CA651" s="400"/>
      <c r="CB651" s="400"/>
      <c r="CC651" s="400"/>
      <c r="CD651" s="400"/>
      <c r="CE651" s="400"/>
      <c r="CF651" s="400"/>
      <c r="CG651" s="400"/>
      <c r="CH651" s="400"/>
      <c r="CI651" s="400"/>
      <c r="CJ651" s="400"/>
      <c r="CK651" s="400"/>
      <c r="CL651" s="400"/>
      <c r="CM651" s="400"/>
      <c r="CN651" s="400"/>
      <c r="CO651" s="400"/>
      <c r="CP651" s="400"/>
      <c r="CQ651" s="400"/>
    </row>
    <row r="652" spans="1:95" s="65" customFormat="1" x14ac:dyDescent="0.2">
      <c r="B652" s="491"/>
    </row>
    <row r="653" spans="1:95" s="64" customFormat="1" ht="13.5" thickBot="1" x14ac:dyDescent="0.25">
      <c r="B653" s="490" t="s">
        <v>178</v>
      </c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</row>
    <row r="654" spans="1:95" s="68" customFormat="1" ht="13.5" customHeight="1" x14ac:dyDescent="0.2">
      <c r="A654" s="551" t="s">
        <v>151</v>
      </c>
      <c r="B654" s="460" t="s">
        <v>56</v>
      </c>
      <c r="H654" s="68">
        <v>2800</v>
      </c>
      <c r="AE654" s="127"/>
      <c r="AF654" s="127"/>
      <c r="AG654" s="127"/>
      <c r="AH654" s="127"/>
      <c r="AI654" s="127"/>
      <c r="AJ654" s="127"/>
      <c r="AK654" s="127"/>
      <c r="AL654" s="127"/>
      <c r="AM654" s="127"/>
      <c r="AN654" s="127"/>
      <c r="AO654" s="127"/>
      <c r="AP654" s="127"/>
      <c r="AQ654" s="127"/>
      <c r="AR654" s="127"/>
      <c r="AS654" s="127"/>
      <c r="AT654" s="127"/>
      <c r="AU654" s="127"/>
      <c r="AV654" s="127"/>
      <c r="AW654" s="127"/>
      <c r="AX654" s="127"/>
      <c r="AY654" s="127"/>
      <c r="AZ654" s="127"/>
      <c r="BA654" s="127"/>
      <c r="BB654" s="127"/>
      <c r="BC654" s="127"/>
      <c r="BD654" s="127"/>
      <c r="BE654" s="127"/>
      <c r="BF654" s="127"/>
      <c r="BG654" s="127"/>
      <c r="BH654" s="127"/>
      <c r="BI654" s="127"/>
      <c r="BJ654" s="127"/>
      <c r="BK654" s="127"/>
      <c r="BL654" s="127"/>
      <c r="BM654" s="127"/>
      <c r="BN654" s="127"/>
      <c r="BO654" s="127"/>
      <c r="BP654" s="127"/>
      <c r="BQ654" s="127"/>
      <c r="BR654" s="127"/>
      <c r="BS654" s="127"/>
      <c r="BT654" s="127"/>
      <c r="BU654" s="127"/>
      <c r="BV654" s="127"/>
      <c r="BW654" s="127"/>
      <c r="BX654" s="127"/>
      <c r="BY654" s="127"/>
      <c r="BZ654" s="127"/>
      <c r="CA654" s="127"/>
      <c r="CB654" s="127"/>
      <c r="CC654" s="127"/>
      <c r="CD654" s="127"/>
      <c r="CE654" s="127"/>
      <c r="CF654" s="127"/>
      <c r="CG654" s="127"/>
      <c r="CH654" s="127"/>
      <c r="CI654" s="127"/>
      <c r="CJ654" s="127"/>
      <c r="CK654" s="127"/>
      <c r="CL654" s="127"/>
      <c r="CM654" s="127"/>
      <c r="CN654" s="127"/>
      <c r="CO654" s="127"/>
      <c r="CP654" s="127"/>
      <c r="CQ654" s="127"/>
    </row>
    <row r="655" spans="1:95" s="76" customFormat="1" x14ac:dyDescent="0.2">
      <c r="A655" s="552"/>
      <c r="B655" s="428" t="s">
        <v>55</v>
      </c>
      <c r="C655" s="128"/>
      <c r="D655" s="128"/>
      <c r="E655" s="128"/>
      <c r="F655" s="128"/>
      <c r="G655" s="128"/>
      <c r="H655" s="128">
        <v>2800</v>
      </c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  <c r="AA655" s="128"/>
      <c r="AB655" s="128"/>
      <c r="AC655" s="128"/>
      <c r="AD655" s="128"/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7" customFormat="1" ht="12.75" customHeight="1" x14ac:dyDescent="0.2">
      <c r="A656" s="552"/>
      <c r="B656" s="429" t="s">
        <v>14</v>
      </c>
      <c r="C656" s="80"/>
      <c r="D656" s="80"/>
      <c r="E656" s="80"/>
      <c r="F656" s="80"/>
      <c r="G656" s="80"/>
      <c r="H656" s="80">
        <v>4240.08</v>
      </c>
      <c r="I656" s="240"/>
      <c r="J656" s="24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240"/>
      <c r="V656" s="240"/>
      <c r="W656" s="80"/>
      <c r="X656" s="80"/>
      <c r="Y656" s="80"/>
      <c r="Z656" s="80"/>
      <c r="AA656" s="80"/>
      <c r="AB656" s="80"/>
      <c r="AC656" s="80"/>
      <c r="AD656" s="80"/>
      <c r="AE656" s="126"/>
      <c r="AF656" s="126"/>
      <c r="AG656" s="126"/>
      <c r="AH656" s="126"/>
      <c r="AI656" s="126"/>
      <c r="AJ656" s="126"/>
      <c r="AK656" s="126"/>
      <c r="AL656" s="126"/>
      <c r="AM656" s="126"/>
      <c r="AN656" s="126"/>
      <c r="AO656" s="126"/>
      <c r="AP656" s="126"/>
      <c r="AQ656" s="126"/>
      <c r="AR656" s="126"/>
      <c r="AS656" s="126"/>
      <c r="AT656" s="126"/>
      <c r="AU656" s="126"/>
      <c r="AV656" s="126"/>
      <c r="AW656" s="126"/>
      <c r="AX656" s="126"/>
      <c r="AY656" s="126"/>
      <c r="AZ656" s="126"/>
      <c r="BA656" s="126"/>
      <c r="BB656" s="126"/>
      <c r="BC656" s="126"/>
      <c r="BD656" s="126"/>
      <c r="BE656" s="126"/>
      <c r="BF656" s="126"/>
      <c r="BG656" s="126"/>
      <c r="BH656" s="126"/>
      <c r="BI656" s="126"/>
      <c r="BJ656" s="126"/>
      <c r="BK656" s="126"/>
      <c r="BL656" s="126"/>
      <c r="BM656" s="126"/>
      <c r="BN656" s="126"/>
      <c r="BO656" s="126"/>
      <c r="BP656" s="126"/>
      <c r="BQ656" s="126"/>
      <c r="BR656" s="126"/>
      <c r="BS656" s="126"/>
      <c r="BT656" s="126"/>
      <c r="BU656" s="126"/>
      <c r="BV656" s="126"/>
      <c r="BW656" s="126"/>
      <c r="BX656" s="126"/>
      <c r="BY656" s="126"/>
      <c r="BZ656" s="126"/>
      <c r="CA656" s="126"/>
      <c r="CB656" s="126"/>
      <c r="CC656" s="126"/>
      <c r="CD656" s="126"/>
      <c r="CE656" s="126"/>
      <c r="CF656" s="126"/>
      <c r="CG656" s="126"/>
      <c r="CH656" s="126"/>
      <c r="CI656" s="126"/>
      <c r="CJ656" s="126"/>
      <c r="CK656" s="126"/>
      <c r="CL656" s="126"/>
      <c r="CM656" s="126"/>
      <c r="CN656" s="126"/>
      <c r="CO656" s="126"/>
      <c r="CP656" s="126"/>
      <c r="CQ656" s="126"/>
    </row>
    <row r="657" spans="1:95" s="126" customFormat="1" x14ac:dyDescent="0.2">
      <c r="A657" s="552"/>
      <c r="B657" s="430" t="s">
        <v>15</v>
      </c>
      <c r="C657" s="240"/>
      <c r="D657" s="240"/>
      <c r="E657" s="240"/>
      <c r="F657" s="240"/>
      <c r="G657" s="240"/>
      <c r="H657" s="240">
        <v>13901.76</v>
      </c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  <c r="AA657" s="240"/>
      <c r="AB657" s="240"/>
      <c r="AC657" s="240"/>
      <c r="AD657" s="240"/>
    </row>
    <row r="658" spans="1:95" s="243" customFormat="1" ht="12.75" customHeight="1" x14ac:dyDescent="0.2">
      <c r="A658" s="552"/>
      <c r="B658" s="431" t="s">
        <v>16</v>
      </c>
      <c r="C658" s="239"/>
      <c r="D658" s="239"/>
      <c r="E658" s="239"/>
      <c r="F658" s="239"/>
      <c r="G658" s="239"/>
      <c r="H658" s="239">
        <v>1436.04</v>
      </c>
      <c r="I658" s="239"/>
      <c r="J658" s="239"/>
      <c r="K658" s="239"/>
      <c r="L658" s="239"/>
      <c r="M658" s="239"/>
      <c r="N658" s="239"/>
      <c r="O658" s="239"/>
      <c r="P658" s="239"/>
      <c r="Q658" s="239"/>
      <c r="R658" s="239"/>
      <c r="S658" s="239"/>
      <c r="T658" s="239"/>
      <c r="U658" s="239"/>
      <c r="V658" s="239"/>
      <c r="W658" s="239"/>
      <c r="X658" s="239"/>
      <c r="Y658" s="239"/>
      <c r="Z658" s="239"/>
      <c r="AA658" s="239"/>
      <c r="AB658" s="239"/>
      <c r="AC658" s="239"/>
      <c r="AD658" s="239"/>
      <c r="AE658" s="126"/>
      <c r="AF658" s="126"/>
      <c r="AG658" s="126"/>
      <c r="AH658" s="126"/>
      <c r="AI658" s="126"/>
      <c r="AJ658" s="126"/>
      <c r="AK658" s="126"/>
      <c r="AL658" s="126"/>
      <c r="AM658" s="126"/>
      <c r="AN658" s="126"/>
      <c r="AO658" s="126"/>
      <c r="AP658" s="126"/>
      <c r="AQ658" s="126"/>
      <c r="AR658" s="126"/>
      <c r="AS658" s="126"/>
      <c r="AT658" s="126"/>
      <c r="AU658" s="126"/>
      <c r="AV658" s="126"/>
      <c r="AW658" s="126"/>
      <c r="AX658" s="126"/>
      <c r="AY658" s="126"/>
      <c r="AZ658" s="126"/>
      <c r="BA658" s="126"/>
      <c r="BB658" s="126"/>
      <c r="BC658" s="126"/>
      <c r="BD658" s="126"/>
      <c r="BE658" s="126"/>
      <c r="BF658" s="126"/>
      <c r="BG658" s="126"/>
      <c r="BH658" s="126"/>
      <c r="BI658" s="126"/>
      <c r="BJ658" s="126"/>
      <c r="BK658" s="126"/>
      <c r="BL658" s="126"/>
      <c r="BM658" s="126"/>
      <c r="BN658" s="126"/>
      <c r="BO658" s="126"/>
      <c r="BP658" s="126"/>
      <c r="BQ658" s="126"/>
      <c r="BR658" s="126"/>
      <c r="BS658" s="126"/>
      <c r="BT658" s="126"/>
      <c r="BU658" s="126"/>
      <c r="BV658" s="126"/>
      <c r="BW658" s="126"/>
      <c r="BX658" s="126"/>
      <c r="BY658" s="126"/>
      <c r="BZ658" s="126"/>
      <c r="CA658" s="126"/>
      <c r="CB658" s="126"/>
      <c r="CC658" s="126"/>
      <c r="CD658" s="126"/>
      <c r="CE658" s="126"/>
      <c r="CF658" s="126"/>
      <c r="CG658" s="126"/>
      <c r="CH658" s="126"/>
      <c r="CI658" s="126"/>
      <c r="CJ658" s="126"/>
      <c r="CK658" s="126"/>
      <c r="CL658" s="126"/>
      <c r="CM658" s="126"/>
      <c r="CN658" s="126"/>
      <c r="CO658" s="126"/>
      <c r="CP658" s="126"/>
      <c r="CQ658" s="126"/>
    </row>
    <row r="659" spans="1:95" s="114" customFormat="1" x14ac:dyDescent="0.2">
      <c r="A659" s="552"/>
      <c r="B659" s="432" t="s">
        <v>17</v>
      </c>
      <c r="C659" s="113"/>
      <c r="D659" s="113"/>
      <c r="E659" s="113"/>
      <c r="F659" s="113"/>
      <c r="G659" s="113"/>
      <c r="H659" s="113">
        <v>19577.88</v>
      </c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  <c r="AD659" s="113"/>
    </row>
    <row r="660" spans="1:95" s="83" customFormat="1" x14ac:dyDescent="0.2">
      <c r="A660" s="552"/>
      <c r="B660" s="433" t="s">
        <v>12</v>
      </c>
      <c r="C660" s="82"/>
      <c r="D660" s="82"/>
      <c r="E660" s="82"/>
      <c r="F660" s="82"/>
      <c r="G660" s="82"/>
      <c r="H660" s="82">
        <v>393.22</v>
      </c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245"/>
      <c r="AF660" s="245"/>
      <c r="AG660" s="245"/>
      <c r="AH660" s="245"/>
      <c r="AI660" s="245"/>
      <c r="AJ660" s="245"/>
      <c r="AK660" s="245"/>
      <c r="AL660" s="245"/>
      <c r="AM660" s="245"/>
      <c r="AN660" s="245"/>
      <c r="AO660" s="245"/>
      <c r="AP660" s="245"/>
      <c r="AQ660" s="245"/>
      <c r="AR660" s="245"/>
      <c r="AS660" s="245"/>
      <c r="AT660" s="245"/>
      <c r="AU660" s="245"/>
      <c r="AV660" s="245"/>
      <c r="AW660" s="245"/>
      <c r="AX660" s="245"/>
      <c r="AY660" s="245"/>
      <c r="AZ660" s="245"/>
      <c r="BA660" s="245"/>
      <c r="BB660" s="245"/>
      <c r="BC660" s="245"/>
      <c r="BD660" s="245"/>
      <c r="BE660" s="245"/>
      <c r="BF660" s="245"/>
      <c r="BG660" s="245"/>
      <c r="BH660" s="245"/>
      <c r="BI660" s="245"/>
      <c r="BJ660" s="245"/>
      <c r="BK660" s="245"/>
      <c r="BL660" s="245"/>
      <c r="BM660" s="245"/>
      <c r="BN660" s="245"/>
      <c r="BO660" s="245"/>
      <c r="BP660" s="245"/>
      <c r="BQ660" s="245"/>
      <c r="BR660" s="245"/>
      <c r="BS660" s="245"/>
      <c r="BT660" s="245"/>
      <c r="BU660" s="245"/>
      <c r="BV660" s="245"/>
      <c r="BW660" s="245"/>
      <c r="BX660" s="245"/>
      <c r="BY660" s="245"/>
      <c r="BZ660" s="245"/>
      <c r="CA660" s="245"/>
      <c r="CB660" s="245"/>
      <c r="CC660" s="245"/>
      <c r="CD660" s="245"/>
      <c r="CE660" s="245"/>
      <c r="CF660" s="245"/>
      <c r="CG660" s="245"/>
      <c r="CH660" s="245"/>
      <c r="CI660" s="245"/>
      <c r="CJ660" s="245"/>
      <c r="CK660" s="245"/>
      <c r="CL660" s="245"/>
      <c r="CM660" s="245"/>
      <c r="CN660" s="245"/>
      <c r="CO660" s="245"/>
      <c r="CP660" s="245"/>
      <c r="CQ660" s="245"/>
    </row>
    <row r="661" spans="1:95" s="245" customFormat="1" x14ac:dyDescent="0.2">
      <c r="A661" s="552"/>
      <c r="B661" s="434" t="s">
        <v>6</v>
      </c>
      <c r="C661" s="95"/>
      <c r="D661" s="95"/>
      <c r="E661" s="95"/>
      <c r="F661" s="95"/>
      <c r="G661" s="95"/>
      <c r="H661" s="95">
        <v>1628.16</v>
      </c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</row>
    <row r="662" spans="1:95" s="245" customFormat="1" x14ac:dyDescent="0.2">
      <c r="A662" s="552"/>
      <c r="B662" s="435" t="s">
        <v>13</v>
      </c>
      <c r="C662" s="95"/>
      <c r="D662" s="95"/>
      <c r="E662" s="95"/>
      <c r="F662" s="95"/>
      <c r="G662" s="95"/>
      <c r="H662" s="16">
        <v>222.18</v>
      </c>
      <c r="I662" s="16"/>
      <c r="J662" s="16"/>
      <c r="K662" s="95"/>
      <c r="L662" s="95"/>
      <c r="M662" s="95"/>
      <c r="N662" s="95"/>
      <c r="O662" s="95"/>
      <c r="P662" s="95"/>
      <c r="Q662" s="95"/>
      <c r="R662" s="95"/>
      <c r="S662" s="95"/>
      <c r="T662" s="16"/>
      <c r="U662" s="16"/>
      <c r="V662" s="16"/>
      <c r="W662" s="95"/>
      <c r="X662" s="95"/>
      <c r="Y662" s="95"/>
      <c r="Z662" s="95"/>
      <c r="AA662" s="95"/>
      <c r="AB662" s="95"/>
      <c r="AC662" s="95"/>
      <c r="AD662" s="95"/>
    </row>
    <row r="663" spans="1:95" s="103" customFormat="1" ht="13.5" thickBot="1" x14ac:dyDescent="0.25">
      <c r="A663" s="552"/>
      <c r="B663" s="436" t="s">
        <v>18</v>
      </c>
      <c r="C663" s="104"/>
      <c r="D663" s="104"/>
      <c r="E663" s="104"/>
      <c r="F663" s="104"/>
      <c r="G663" s="104"/>
      <c r="H663" s="248">
        <v>1628.16</v>
      </c>
      <c r="I663" s="248"/>
      <c r="J663" s="248"/>
      <c r="K663" s="104"/>
      <c r="L663" s="104"/>
      <c r="M663" s="104"/>
      <c r="N663" s="104"/>
      <c r="O663" s="104"/>
      <c r="P663" s="104"/>
      <c r="Q663" s="104"/>
      <c r="R663" s="104"/>
      <c r="S663" s="104"/>
      <c r="T663" s="248"/>
      <c r="U663" s="248"/>
      <c r="V663" s="248"/>
      <c r="W663" s="104"/>
      <c r="X663" s="104"/>
      <c r="Y663" s="104"/>
      <c r="Z663" s="104"/>
      <c r="AA663" s="104"/>
      <c r="AB663" s="104"/>
      <c r="AC663" s="104"/>
      <c r="AD663" s="104"/>
    </row>
    <row r="664" spans="1:95" s="28" customFormat="1" x14ac:dyDescent="0.2">
      <c r="A664" s="552"/>
      <c r="B664" s="437" t="s">
        <v>19</v>
      </c>
      <c r="C664" s="96"/>
      <c r="D664" s="96"/>
      <c r="E664" s="96"/>
      <c r="F664" s="96"/>
      <c r="G664" s="96"/>
      <c r="H664" s="96">
        <v>6166.44</v>
      </c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9"/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29"/>
      <c r="CN664" s="29"/>
      <c r="CO664" s="29"/>
      <c r="CP664" s="29"/>
      <c r="CQ664" s="29"/>
    </row>
    <row r="665" spans="1:95" s="29" customFormat="1" x14ac:dyDescent="0.2">
      <c r="A665" s="552"/>
      <c r="B665" s="438" t="s">
        <v>20</v>
      </c>
      <c r="C665" s="92"/>
      <c r="D665" s="92"/>
      <c r="E665" s="92"/>
      <c r="F665" s="92"/>
      <c r="G665" s="92"/>
      <c r="H665" s="92">
        <v>19878.84</v>
      </c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</row>
    <row r="666" spans="1:95" s="29" customFormat="1" x14ac:dyDescent="0.2">
      <c r="A666" s="552"/>
      <c r="B666" s="439" t="s">
        <v>21</v>
      </c>
      <c r="C666" s="86"/>
      <c r="D666" s="86"/>
      <c r="E666" s="86"/>
      <c r="F666" s="86"/>
      <c r="G666" s="86"/>
      <c r="H666" s="86">
        <v>2673</v>
      </c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</row>
    <row r="667" spans="1:95" s="189" customFormat="1" ht="13.5" thickBot="1" x14ac:dyDescent="0.25">
      <c r="A667" s="552"/>
      <c r="B667" s="440" t="s">
        <v>28</v>
      </c>
      <c r="C667" s="187"/>
      <c r="D667" s="187"/>
      <c r="E667" s="187"/>
      <c r="F667" s="187"/>
      <c r="G667" s="187"/>
      <c r="H667" s="495">
        <v>18548.849999999999</v>
      </c>
      <c r="I667" s="495"/>
      <c r="J667" s="495"/>
      <c r="K667" s="187"/>
      <c r="L667" s="187"/>
      <c r="M667" s="187"/>
      <c r="N667" s="187"/>
      <c r="O667" s="187"/>
      <c r="P667" s="187"/>
      <c r="Q667" s="187"/>
      <c r="R667" s="187"/>
      <c r="S667" s="187"/>
      <c r="T667" s="495"/>
      <c r="U667" s="495"/>
      <c r="V667" s="495"/>
      <c r="W667" s="187"/>
      <c r="X667" s="187"/>
      <c r="Y667" s="187"/>
      <c r="Z667" s="187"/>
      <c r="AA667" s="187"/>
      <c r="AB667" s="187"/>
      <c r="AC667" s="187"/>
      <c r="AD667" s="187"/>
      <c r="AE667" s="330"/>
      <c r="AF667" s="330"/>
      <c r="AG667" s="330"/>
      <c r="AH667" s="330"/>
      <c r="AI667" s="330"/>
      <c r="AJ667" s="330"/>
      <c r="AK667" s="330"/>
      <c r="AL667" s="330"/>
      <c r="AM667" s="330"/>
      <c r="AN667" s="330"/>
      <c r="AO667" s="330"/>
      <c r="AP667" s="330"/>
      <c r="AQ667" s="330"/>
      <c r="AR667" s="330"/>
      <c r="AS667" s="330"/>
      <c r="AT667" s="330"/>
      <c r="AU667" s="330"/>
      <c r="AV667" s="330"/>
      <c r="AW667" s="330"/>
      <c r="AX667" s="330"/>
      <c r="AY667" s="330"/>
      <c r="AZ667" s="330"/>
      <c r="BA667" s="330"/>
      <c r="BB667" s="330"/>
      <c r="BC667" s="330"/>
      <c r="BD667" s="330"/>
      <c r="BE667" s="330"/>
      <c r="BF667" s="330"/>
      <c r="BG667" s="330"/>
      <c r="BH667" s="330"/>
      <c r="BI667" s="330"/>
      <c r="BJ667" s="330"/>
      <c r="BK667" s="330"/>
      <c r="BL667" s="330"/>
      <c r="BM667" s="330"/>
      <c r="BN667" s="330"/>
      <c r="BO667" s="489"/>
      <c r="BP667" s="489"/>
      <c r="BQ667" s="489"/>
      <c r="BR667" s="489"/>
      <c r="BS667" s="489"/>
      <c r="BT667" s="489"/>
      <c r="BU667" s="489"/>
      <c r="BV667" s="489"/>
      <c r="BW667" s="489"/>
      <c r="BX667" s="489"/>
      <c r="BY667" s="489"/>
      <c r="BZ667" s="489"/>
      <c r="CA667" s="489"/>
      <c r="CB667" s="489"/>
      <c r="CC667" s="489"/>
      <c r="CD667" s="489"/>
      <c r="CE667" s="489"/>
      <c r="CF667" s="489"/>
      <c r="CG667" s="489"/>
      <c r="CH667" s="489"/>
      <c r="CI667" s="489"/>
      <c r="CJ667" s="489"/>
      <c r="CK667" s="489"/>
      <c r="CL667" s="489"/>
      <c r="CM667" s="489"/>
      <c r="CN667" s="489"/>
      <c r="CO667" s="489"/>
      <c r="CP667" s="489"/>
      <c r="CQ667" s="489"/>
    </row>
    <row r="668" spans="1:95" s="8" customFormat="1" x14ac:dyDescent="0.2">
      <c r="A668" s="552"/>
      <c r="B668" s="441" t="s">
        <v>22</v>
      </c>
      <c r="C668" s="84"/>
      <c r="D668" s="84"/>
      <c r="E668" s="84"/>
      <c r="F668" s="84"/>
      <c r="G668" s="84"/>
      <c r="H668" s="494">
        <v>2</v>
      </c>
      <c r="I668" s="494"/>
      <c r="J668" s="494"/>
      <c r="K668" s="84"/>
      <c r="L668" s="84"/>
      <c r="M668" s="84"/>
      <c r="N668" s="84"/>
      <c r="O668" s="84"/>
      <c r="P668" s="84"/>
      <c r="Q668" s="84"/>
      <c r="R668" s="84"/>
      <c r="S668" s="84"/>
      <c r="T668" s="494"/>
      <c r="U668" s="494"/>
      <c r="V668" s="494"/>
      <c r="W668" s="84"/>
      <c r="X668" s="84"/>
      <c r="Y668" s="84"/>
      <c r="Z668" s="84"/>
      <c r="AA668" s="84"/>
      <c r="AB668" s="84"/>
      <c r="AC668" s="84"/>
      <c r="AD668" s="84"/>
      <c r="AE668" s="396"/>
      <c r="AF668" s="396"/>
      <c r="AG668" s="396"/>
      <c r="AH668" s="396"/>
      <c r="AI668" s="396"/>
      <c r="AJ668" s="396"/>
      <c r="AK668" s="396"/>
      <c r="AL668" s="396"/>
      <c r="AM668" s="396"/>
      <c r="AN668" s="396"/>
      <c r="AO668" s="396"/>
      <c r="AP668" s="396"/>
      <c r="AQ668" s="396"/>
      <c r="AR668" s="396"/>
      <c r="AS668" s="396"/>
      <c r="AT668" s="396"/>
      <c r="AU668" s="396"/>
      <c r="AV668" s="396"/>
      <c r="AW668" s="396"/>
      <c r="AX668" s="396"/>
      <c r="AY668" s="396"/>
      <c r="AZ668" s="396"/>
      <c r="BA668" s="396"/>
      <c r="BB668" s="396"/>
      <c r="BC668" s="396"/>
      <c r="BD668" s="396"/>
      <c r="BE668" s="396"/>
      <c r="BF668" s="396"/>
      <c r="BG668" s="396"/>
      <c r="BH668" s="396"/>
      <c r="BI668" s="396"/>
      <c r="BJ668" s="396"/>
      <c r="BK668" s="396"/>
      <c r="BL668" s="396"/>
      <c r="BM668" s="396"/>
      <c r="BN668" s="396"/>
      <c r="BO668" s="396"/>
      <c r="BP668" s="396"/>
      <c r="BQ668" s="396"/>
      <c r="BR668" s="396"/>
      <c r="BS668" s="396"/>
      <c r="BT668" s="396"/>
      <c r="BU668" s="396"/>
      <c r="BV668" s="396"/>
      <c r="BW668" s="396"/>
      <c r="BX668" s="396"/>
      <c r="BY668" s="396"/>
      <c r="BZ668" s="396"/>
      <c r="CA668" s="396"/>
      <c r="CB668" s="396"/>
      <c r="CC668" s="396"/>
      <c r="CD668" s="396"/>
      <c r="CE668" s="396"/>
      <c r="CF668" s="396"/>
      <c r="CG668" s="396"/>
      <c r="CH668" s="396"/>
      <c r="CI668" s="396"/>
      <c r="CJ668" s="396"/>
      <c r="CK668" s="396"/>
      <c r="CL668" s="396"/>
      <c r="CM668" s="396"/>
      <c r="CN668" s="396"/>
      <c r="CO668" s="396"/>
      <c r="CP668" s="396"/>
      <c r="CQ668" s="396"/>
    </row>
    <row r="669" spans="1:95" s="5" customFormat="1" x14ac:dyDescent="0.2">
      <c r="A669" s="552"/>
      <c r="B669" s="442" t="s">
        <v>73</v>
      </c>
      <c r="C669" s="30"/>
      <c r="D669" s="30"/>
      <c r="E669" s="174"/>
      <c r="F669" s="174"/>
      <c r="G669" s="174"/>
      <c r="H669" s="380">
        <v>30</v>
      </c>
      <c r="I669" s="380"/>
      <c r="J669" s="380"/>
      <c r="K669" s="174"/>
      <c r="L669" s="174"/>
      <c r="M669" s="174"/>
      <c r="N669" s="174"/>
      <c r="O669" s="174"/>
      <c r="P669" s="174"/>
      <c r="Q669" s="174"/>
      <c r="R669" s="174"/>
      <c r="S669" s="174"/>
      <c r="T669" s="380"/>
      <c r="U669" s="380"/>
      <c r="V669" s="380"/>
      <c r="W669" s="174"/>
      <c r="X669" s="174"/>
      <c r="Y669" s="174"/>
      <c r="Z669" s="174"/>
      <c r="AA669" s="174"/>
      <c r="AB669" s="174"/>
      <c r="AC669" s="174"/>
      <c r="AD669" s="174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</row>
    <row r="670" spans="1:95" s="173" customFormat="1" ht="4.5" customHeight="1" x14ac:dyDescent="0.2">
      <c r="A670" s="552"/>
      <c r="B670" s="443"/>
      <c r="C670" s="172"/>
      <c r="D670" s="172"/>
      <c r="E670" s="172"/>
      <c r="F670" s="172"/>
      <c r="G670" s="172"/>
      <c r="K670" s="172"/>
      <c r="L670" s="172"/>
      <c r="M670" s="172"/>
      <c r="N670" s="172"/>
      <c r="O670" s="172"/>
      <c r="P670" s="172"/>
      <c r="Q670" s="172"/>
      <c r="R670" s="172"/>
      <c r="S670" s="172"/>
      <c r="W670" s="172"/>
      <c r="X670" s="172"/>
      <c r="Y670" s="172"/>
      <c r="Z670" s="172"/>
      <c r="AA670" s="172"/>
      <c r="AB670" s="172"/>
      <c r="AC670" s="172"/>
      <c r="AD670" s="172"/>
      <c r="AE670" s="397"/>
      <c r="AF670" s="397"/>
      <c r="AG670" s="397"/>
      <c r="AH670" s="397"/>
      <c r="AI670" s="397"/>
      <c r="AJ670" s="397"/>
      <c r="AK670" s="397"/>
      <c r="AL670" s="397"/>
      <c r="AM670" s="397"/>
      <c r="AN670" s="397"/>
      <c r="AO670" s="397"/>
      <c r="AP670" s="397"/>
      <c r="AQ670" s="397"/>
      <c r="AR670" s="397"/>
      <c r="AS670" s="397"/>
      <c r="AT670" s="397"/>
      <c r="AU670" s="397"/>
      <c r="AV670" s="397"/>
      <c r="AW670" s="397"/>
      <c r="AX670" s="397"/>
      <c r="AY670" s="397"/>
      <c r="AZ670" s="397"/>
      <c r="BA670" s="397"/>
      <c r="BB670" s="397"/>
      <c r="BC670" s="397"/>
      <c r="BD670" s="397"/>
      <c r="BE670" s="397"/>
      <c r="BF670" s="397"/>
      <c r="BG670" s="397"/>
      <c r="BH670" s="397"/>
      <c r="BI670" s="397"/>
      <c r="BJ670" s="397"/>
      <c r="BK670" s="397"/>
      <c r="BL670" s="397"/>
      <c r="BM670" s="397"/>
      <c r="BN670" s="397"/>
      <c r="BO670" s="397"/>
      <c r="BP670" s="397"/>
      <c r="BQ670" s="397"/>
      <c r="BR670" s="397"/>
      <c r="BS670" s="397"/>
      <c r="BT670" s="397"/>
      <c r="BU670" s="397"/>
      <c r="BV670" s="397"/>
      <c r="BW670" s="397"/>
      <c r="BX670" s="397"/>
      <c r="BY670" s="397"/>
      <c r="BZ670" s="397"/>
      <c r="CA670" s="397"/>
      <c r="CB670" s="397"/>
      <c r="CC670" s="397"/>
      <c r="CD670" s="397"/>
      <c r="CE670" s="397"/>
      <c r="CF670" s="397"/>
      <c r="CG670" s="397"/>
      <c r="CH670" s="397"/>
      <c r="CI670" s="397"/>
      <c r="CJ670" s="397"/>
      <c r="CK670" s="397"/>
      <c r="CL670" s="397"/>
      <c r="CM670" s="397"/>
      <c r="CN670" s="397"/>
      <c r="CO670" s="397"/>
      <c r="CP670" s="397"/>
      <c r="CQ670" s="397"/>
    </row>
    <row r="671" spans="1:95" s="177" customFormat="1" x14ac:dyDescent="0.2">
      <c r="A671" s="552"/>
      <c r="B671" s="444" t="s">
        <v>74</v>
      </c>
      <c r="C671" s="176">
        <v>42.37</v>
      </c>
      <c r="D671" s="176">
        <v>42.37</v>
      </c>
      <c r="E671" s="176">
        <v>42.37</v>
      </c>
      <c r="F671" s="176">
        <f>F616</f>
        <v>0</v>
      </c>
      <c r="G671" s="176">
        <f>G616</f>
        <v>0</v>
      </c>
      <c r="H671" s="176">
        <v>52.33</v>
      </c>
      <c r="I671" s="176">
        <f>I616</f>
        <v>0</v>
      </c>
      <c r="J671" s="176">
        <f>J616</f>
        <v>0</v>
      </c>
      <c r="K671" s="176"/>
      <c r="L671" s="176"/>
      <c r="M671" s="176"/>
      <c r="N671" s="176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  <c r="AA671" s="176"/>
      <c r="AB671" s="176"/>
      <c r="AC671" s="176"/>
      <c r="AD671" s="176"/>
      <c r="AE671" s="398"/>
      <c r="AF671" s="398"/>
      <c r="AG671" s="398"/>
      <c r="AH671" s="398"/>
      <c r="AI671" s="398"/>
      <c r="AJ671" s="398"/>
      <c r="AK671" s="398"/>
      <c r="AL671" s="398"/>
      <c r="AM671" s="398"/>
      <c r="AN671" s="398"/>
      <c r="AO671" s="398"/>
      <c r="AP671" s="398"/>
      <c r="AQ671" s="398"/>
      <c r="AR671" s="398"/>
      <c r="AS671" s="398"/>
      <c r="AT671" s="398"/>
      <c r="AU671" s="398"/>
      <c r="AV671" s="398"/>
      <c r="AW671" s="398"/>
      <c r="AX671" s="398"/>
      <c r="AY671" s="398"/>
      <c r="AZ671" s="398"/>
      <c r="BA671" s="398"/>
      <c r="BB671" s="398"/>
      <c r="BC671" s="398"/>
      <c r="BD671" s="398"/>
      <c r="BE671" s="398"/>
      <c r="BF671" s="398"/>
      <c r="BG671" s="398"/>
      <c r="BH671" s="398"/>
      <c r="BI671" s="398"/>
      <c r="BJ671" s="398"/>
      <c r="BK671" s="398"/>
      <c r="BL671" s="398"/>
      <c r="BM671" s="398"/>
      <c r="BN671" s="398"/>
      <c r="BO671" s="398"/>
      <c r="BP671" s="398"/>
      <c r="BQ671" s="398"/>
      <c r="BR671" s="398"/>
      <c r="BS671" s="398"/>
      <c r="BT671" s="398"/>
      <c r="BU671" s="398"/>
      <c r="BV671" s="398"/>
      <c r="BW671" s="398"/>
      <c r="BX671" s="398"/>
      <c r="BY671" s="398"/>
      <c r="BZ671" s="398"/>
      <c r="CA671" s="398"/>
      <c r="CB671" s="398"/>
      <c r="CC671" s="398"/>
      <c r="CD671" s="398"/>
      <c r="CE671" s="398"/>
      <c r="CF671" s="398"/>
      <c r="CG671" s="398"/>
      <c r="CH671" s="398"/>
      <c r="CI671" s="398"/>
      <c r="CJ671" s="398"/>
      <c r="CK671" s="398"/>
      <c r="CL671" s="398"/>
      <c r="CM671" s="398"/>
      <c r="CN671" s="398"/>
      <c r="CO671" s="398"/>
      <c r="CP671" s="398"/>
      <c r="CQ671" s="398"/>
    </row>
    <row r="672" spans="1:95" s="185" customFormat="1" x14ac:dyDescent="0.2">
      <c r="A672" s="552"/>
      <c r="B672" s="445" t="s">
        <v>75</v>
      </c>
      <c r="C672" s="4">
        <f t="shared" ref="C672:J672" si="170">C669*C671</f>
        <v>0</v>
      </c>
      <c r="D672" s="4">
        <f t="shared" si="170"/>
        <v>0</v>
      </c>
      <c r="E672" s="4">
        <f t="shared" si="170"/>
        <v>0</v>
      </c>
      <c r="F672" s="4">
        <f t="shared" si="170"/>
        <v>0</v>
      </c>
      <c r="G672" s="4">
        <f t="shared" si="170"/>
        <v>0</v>
      </c>
      <c r="H672" s="4">
        <f t="shared" si="170"/>
        <v>1569.8999999999999</v>
      </c>
      <c r="I672" s="4">
        <f t="shared" si="170"/>
        <v>0</v>
      </c>
      <c r="J672" s="4">
        <f t="shared" si="170"/>
        <v>0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</row>
    <row r="673" spans="1:30" s="31" customFormat="1" x14ac:dyDescent="0.2">
      <c r="A673" s="552"/>
      <c r="B673" s="446" t="s">
        <v>24</v>
      </c>
      <c r="C673" s="182">
        <v>2.71</v>
      </c>
      <c r="D673" s="182">
        <v>2.71</v>
      </c>
      <c r="E673" s="182">
        <v>2.71</v>
      </c>
      <c r="F673" s="182">
        <f>F618</f>
        <v>0</v>
      </c>
      <c r="G673" s="182">
        <f>G618</f>
        <v>0</v>
      </c>
      <c r="H673" s="182">
        <v>3.35</v>
      </c>
      <c r="I673" s="182">
        <f>I618</f>
        <v>0</v>
      </c>
      <c r="J673" s="182">
        <f>J618</f>
        <v>0</v>
      </c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</row>
    <row r="674" spans="1:30" s="180" customFormat="1" x14ac:dyDescent="0.2">
      <c r="A674" s="552"/>
      <c r="B674" s="447" t="s">
        <v>25</v>
      </c>
      <c r="C674" s="179">
        <f t="shared" ref="C674:J674" si="171">C673*C655</f>
        <v>0</v>
      </c>
      <c r="D674" s="179">
        <f t="shared" si="171"/>
        <v>0</v>
      </c>
      <c r="E674" s="179">
        <f t="shared" si="171"/>
        <v>0</v>
      </c>
      <c r="F674" s="179">
        <f t="shared" si="171"/>
        <v>0</v>
      </c>
      <c r="G674" s="179">
        <f t="shared" si="171"/>
        <v>0</v>
      </c>
      <c r="H674" s="179">
        <f t="shared" si="171"/>
        <v>9380</v>
      </c>
      <c r="I674" s="179">
        <f t="shared" si="171"/>
        <v>0</v>
      </c>
      <c r="J674" s="179">
        <f t="shared" si="171"/>
        <v>0</v>
      </c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</row>
    <row r="675" spans="1:30" s="31" customFormat="1" x14ac:dyDescent="0.2">
      <c r="A675" s="552"/>
      <c r="B675" s="448" t="s">
        <v>7</v>
      </c>
      <c r="C675" s="3">
        <v>5.44</v>
      </c>
      <c r="D675" s="3">
        <v>5.44</v>
      </c>
      <c r="E675" s="3">
        <v>5.44</v>
      </c>
      <c r="F675" s="3">
        <f>F620</f>
        <v>0</v>
      </c>
      <c r="G675" s="3">
        <f>G620</f>
        <v>0</v>
      </c>
      <c r="H675" s="3">
        <v>6.72</v>
      </c>
      <c r="I675" s="3">
        <f>I620</f>
        <v>0</v>
      </c>
      <c r="J675" s="3">
        <f>J620</f>
        <v>0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s="180" customFormat="1" x14ac:dyDescent="0.2">
      <c r="A676" s="552"/>
      <c r="B676" s="447" t="s">
        <v>10</v>
      </c>
      <c r="C676" s="179">
        <f t="shared" ref="C676:J676" si="172">C675*C655</f>
        <v>0</v>
      </c>
      <c r="D676" s="179">
        <f t="shared" si="172"/>
        <v>0</v>
      </c>
      <c r="E676" s="179">
        <f t="shared" si="172"/>
        <v>0</v>
      </c>
      <c r="F676" s="179">
        <f t="shared" si="172"/>
        <v>0</v>
      </c>
      <c r="G676" s="179">
        <f t="shared" si="172"/>
        <v>0</v>
      </c>
      <c r="H676" s="179">
        <f t="shared" si="172"/>
        <v>18816</v>
      </c>
      <c r="I676" s="179">
        <f t="shared" si="172"/>
        <v>0</v>
      </c>
      <c r="J676" s="179">
        <f t="shared" si="172"/>
        <v>0</v>
      </c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</row>
    <row r="677" spans="1:30" s="31" customFormat="1" x14ac:dyDescent="0.2">
      <c r="A677" s="552"/>
      <c r="B677" s="448" t="s">
        <v>8</v>
      </c>
      <c r="C677" s="3">
        <v>10.31</v>
      </c>
      <c r="D677" s="3">
        <v>10.31</v>
      </c>
      <c r="E677" s="3">
        <v>10.31</v>
      </c>
      <c r="F677" s="3">
        <f>F622</f>
        <v>0</v>
      </c>
      <c r="G677" s="3">
        <f>G622</f>
        <v>0</v>
      </c>
      <c r="H677" s="3">
        <v>12.73</v>
      </c>
      <c r="I677" s="3">
        <f>I622</f>
        <v>0</v>
      </c>
      <c r="J677" s="3">
        <f>J622</f>
        <v>0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s="180" customFormat="1" x14ac:dyDescent="0.2">
      <c r="A678" s="552"/>
      <c r="B678" s="447" t="s">
        <v>2</v>
      </c>
      <c r="C678" s="179">
        <f t="shared" ref="C678:I678" si="173">C677*MAX(C661:C662)</f>
        <v>0</v>
      </c>
      <c r="D678" s="179">
        <f t="shared" si="173"/>
        <v>0</v>
      </c>
      <c r="E678" s="179">
        <f t="shared" si="173"/>
        <v>0</v>
      </c>
      <c r="F678" s="179">
        <f t="shared" si="173"/>
        <v>0</v>
      </c>
      <c r="G678" s="179">
        <f t="shared" si="173"/>
        <v>0</v>
      </c>
      <c r="H678" s="179">
        <f t="shared" si="173"/>
        <v>20726.4768</v>
      </c>
      <c r="I678" s="179">
        <f t="shared" si="173"/>
        <v>0</v>
      </c>
      <c r="J678" s="179">
        <f>J677*MAX(J661:J662)</f>
        <v>0</v>
      </c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</row>
    <row r="679" spans="1:30" s="1" customFormat="1" x14ac:dyDescent="0.2">
      <c r="A679" s="552"/>
      <c r="B679" s="537" t="s">
        <v>163</v>
      </c>
      <c r="C679" s="525"/>
      <c r="H679" s="1">
        <v>0</v>
      </c>
    </row>
    <row r="680" spans="1:30" s="1" customFormat="1" x14ac:dyDescent="0.2">
      <c r="A680" s="552"/>
      <c r="B680" s="537" t="s">
        <v>164</v>
      </c>
      <c r="C680" s="525"/>
      <c r="H680" s="1">
        <v>0</v>
      </c>
    </row>
    <row r="681" spans="1:30" s="1" customFormat="1" x14ac:dyDescent="0.2">
      <c r="A681" s="552"/>
      <c r="B681" s="537" t="s">
        <v>166</v>
      </c>
      <c r="C681" s="525"/>
      <c r="H681" s="1">
        <v>0</v>
      </c>
      <c r="J681" s="1">
        <v>10.07</v>
      </c>
    </row>
    <row r="682" spans="1:30" s="211" customFormat="1" ht="13.5" thickBot="1" x14ac:dyDescent="0.25">
      <c r="A682" s="552"/>
      <c r="B682" s="538" t="s">
        <v>165</v>
      </c>
      <c r="C682" s="526"/>
      <c r="D682" s="210"/>
      <c r="E682" s="210"/>
      <c r="F682" s="210"/>
      <c r="G682" s="210"/>
      <c r="H682" s="210"/>
      <c r="I682" s="210"/>
      <c r="J682" s="210">
        <f>J679*J680*J681</f>
        <v>0</v>
      </c>
      <c r="K682" s="210"/>
      <c r="L682" s="210"/>
      <c r="M682" s="210"/>
      <c r="N682" s="210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  <c r="AA682" s="210"/>
      <c r="AB682" s="210"/>
      <c r="AC682" s="210"/>
      <c r="AD682" s="210"/>
    </row>
    <row r="683" spans="1:30" s="31" customFormat="1" x14ac:dyDescent="0.2">
      <c r="A683" s="552"/>
      <c r="B683" s="446" t="s">
        <v>29</v>
      </c>
      <c r="C683" s="115">
        <v>0.13789999999999999</v>
      </c>
      <c r="D683" s="115">
        <v>0.13789999999999999</v>
      </c>
      <c r="E683" s="115">
        <v>0.13789999999999999</v>
      </c>
      <c r="F683" s="115" t="e">
        <f>F628</f>
        <v>#REF!</v>
      </c>
      <c r="G683" s="115" t="e">
        <f>G628</f>
        <v>#REF!</v>
      </c>
      <c r="H683" s="66"/>
      <c r="I683" s="66"/>
      <c r="J683" s="66"/>
      <c r="K683" s="115"/>
      <c r="L683" s="115"/>
      <c r="M683" s="115"/>
      <c r="N683" s="115"/>
      <c r="O683" s="115"/>
      <c r="P683" s="115"/>
      <c r="Q683" s="115"/>
      <c r="R683" s="115"/>
      <c r="S683" s="115"/>
      <c r="T683" s="66"/>
      <c r="U683" s="66"/>
      <c r="V683" s="66"/>
      <c r="W683" s="115"/>
      <c r="X683" s="115"/>
      <c r="Y683" s="115"/>
      <c r="Z683" s="115"/>
      <c r="AA683" s="115"/>
      <c r="AB683" s="115"/>
      <c r="AC683" s="115"/>
      <c r="AD683" s="115"/>
    </row>
    <row r="684" spans="1:30" s="34" customFormat="1" x14ac:dyDescent="0.2">
      <c r="A684" s="552"/>
      <c r="B684" s="449" t="s">
        <v>60</v>
      </c>
      <c r="C684" s="14">
        <f>C683*C656</f>
        <v>0</v>
      </c>
      <c r="D684" s="14">
        <f>D683*D656</f>
        <v>0</v>
      </c>
      <c r="E684" s="14">
        <f>E683*E656</f>
        <v>0</v>
      </c>
      <c r="F684" s="14" t="e">
        <f>F683*F656</f>
        <v>#REF!</v>
      </c>
      <c r="G684" s="14" t="e">
        <f>G683*G656</f>
        <v>#REF!</v>
      </c>
      <c r="H684" s="119"/>
      <c r="I684" s="119"/>
      <c r="J684" s="119"/>
      <c r="K684" s="14"/>
      <c r="L684" s="14"/>
      <c r="M684" s="14"/>
      <c r="N684" s="14"/>
      <c r="O684" s="14"/>
      <c r="P684" s="14"/>
      <c r="Q684" s="14"/>
      <c r="R684" s="14"/>
      <c r="S684" s="14"/>
      <c r="T684" s="119"/>
      <c r="U684" s="119"/>
      <c r="V684" s="119"/>
      <c r="W684" s="14"/>
      <c r="X684" s="14"/>
      <c r="Y684" s="14"/>
      <c r="Z684" s="14"/>
      <c r="AA684" s="14"/>
      <c r="AB684" s="14"/>
      <c r="AC684" s="14"/>
      <c r="AD684" s="14"/>
    </row>
    <row r="685" spans="1:30" s="31" customFormat="1" x14ac:dyDescent="0.2">
      <c r="A685" s="552"/>
      <c r="B685" s="448" t="s">
        <v>30</v>
      </c>
      <c r="C685" s="117"/>
      <c r="D685" s="117"/>
      <c r="E685" s="117"/>
      <c r="F685" s="117"/>
      <c r="G685" s="117"/>
      <c r="H685" s="115">
        <v>0.19769999999999999</v>
      </c>
      <c r="I685" s="115">
        <v>0.19769999999999999</v>
      </c>
      <c r="J685" s="115">
        <v>0.19769999999999999</v>
      </c>
      <c r="K685" s="117"/>
      <c r="L685" s="117"/>
      <c r="M685" s="117"/>
      <c r="N685" s="117"/>
      <c r="O685" s="117"/>
      <c r="P685" s="117"/>
      <c r="Q685" s="117"/>
      <c r="R685" s="117"/>
      <c r="S685" s="117"/>
      <c r="T685" s="115"/>
      <c r="U685" s="115"/>
      <c r="V685" s="115"/>
      <c r="W685" s="117"/>
      <c r="X685" s="117"/>
      <c r="Y685" s="117"/>
      <c r="Z685" s="117"/>
      <c r="AA685" s="117"/>
      <c r="AB685" s="117"/>
      <c r="AC685" s="117"/>
      <c r="AD685" s="117"/>
    </row>
    <row r="686" spans="1:30" s="35" customFormat="1" x14ac:dyDescent="0.2">
      <c r="A686" s="552"/>
      <c r="B686" s="450" t="s">
        <v>61</v>
      </c>
      <c r="C686" s="118"/>
      <c r="D686" s="118"/>
      <c r="E686" s="118"/>
      <c r="F686" s="118"/>
      <c r="G686" s="118"/>
      <c r="H686" s="33">
        <f>H685*H656</f>
        <v>838.26381599999991</v>
      </c>
      <c r="I686" s="33">
        <f>I685*I656</f>
        <v>0</v>
      </c>
      <c r="J686" s="33">
        <f>J685*J656</f>
        <v>0</v>
      </c>
      <c r="K686" s="118"/>
      <c r="L686" s="118"/>
      <c r="M686" s="118"/>
      <c r="N686" s="118"/>
      <c r="O686" s="118"/>
      <c r="P686" s="118"/>
      <c r="Q686" s="118"/>
      <c r="R686" s="118"/>
      <c r="S686" s="118"/>
      <c r="T686" s="33"/>
      <c r="U686" s="33"/>
      <c r="V686" s="33"/>
      <c r="W686" s="118"/>
      <c r="X686" s="118"/>
      <c r="Y686" s="118"/>
      <c r="Z686" s="118"/>
      <c r="AA686" s="118"/>
      <c r="AB686" s="118"/>
      <c r="AC686" s="118"/>
      <c r="AD686" s="118"/>
    </row>
    <row r="687" spans="1:30" s="31" customFormat="1" x14ac:dyDescent="0.2">
      <c r="A687" s="552"/>
      <c r="B687" s="448" t="s">
        <v>31</v>
      </c>
      <c r="C687" s="115">
        <v>0.32190000000000002</v>
      </c>
      <c r="D687" s="115">
        <v>0.32190000000000002</v>
      </c>
      <c r="E687" s="115">
        <v>0.32190000000000002</v>
      </c>
      <c r="F687" s="115">
        <f>F632</f>
        <v>0</v>
      </c>
      <c r="G687" s="115">
        <f>G632</f>
        <v>0</v>
      </c>
      <c r="H687" s="120"/>
      <c r="I687" s="120"/>
      <c r="J687" s="120"/>
      <c r="K687" s="115"/>
      <c r="L687" s="115"/>
      <c r="M687" s="115"/>
      <c r="N687" s="115"/>
      <c r="O687" s="115"/>
      <c r="P687" s="115"/>
      <c r="Q687" s="115"/>
      <c r="R687" s="115"/>
      <c r="S687" s="115"/>
      <c r="T687" s="120"/>
      <c r="U687" s="120"/>
      <c r="V687" s="120"/>
      <c r="W687" s="115"/>
      <c r="X687" s="115"/>
      <c r="Y687" s="115"/>
      <c r="Z687" s="115"/>
      <c r="AA687" s="115"/>
      <c r="AB687" s="115"/>
      <c r="AC687" s="115"/>
      <c r="AD687" s="115"/>
    </row>
    <row r="688" spans="1:30" s="34" customFormat="1" x14ac:dyDescent="0.2">
      <c r="A688" s="552"/>
      <c r="B688" s="449" t="s">
        <v>62</v>
      </c>
      <c r="C688" s="14">
        <f>C687*C658</f>
        <v>0</v>
      </c>
      <c r="D688" s="14">
        <f>D687*D658</f>
        <v>0</v>
      </c>
      <c r="E688" s="14">
        <f>E687*E658</f>
        <v>0</v>
      </c>
      <c r="F688" s="14">
        <f>F687*F658</f>
        <v>0</v>
      </c>
      <c r="G688" s="14">
        <f>G687*G658</f>
        <v>0</v>
      </c>
      <c r="H688" s="119"/>
      <c r="I688" s="119"/>
      <c r="J688" s="119"/>
      <c r="K688" s="14"/>
      <c r="L688" s="14"/>
      <c r="M688" s="14"/>
      <c r="N688" s="14"/>
      <c r="O688" s="14"/>
      <c r="P688" s="14"/>
      <c r="Q688" s="14"/>
      <c r="R688" s="14"/>
      <c r="S688" s="14"/>
      <c r="T688" s="119"/>
      <c r="U688" s="119"/>
      <c r="V688" s="119"/>
      <c r="W688" s="14"/>
      <c r="X688" s="14"/>
      <c r="Y688" s="14"/>
      <c r="Z688" s="14"/>
      <c r="AA688" s="14"/>
      <c r="AB688" s="14"/>
      <c r="AC688" s="14"/>
      <c r="AD688" s="14"/>
    </row>
    <row r="689" spans="1:95" s="31" customFormat="1" x14ac:dyDescent="0.2">
      <c r="A689" s="552"/>
      <c r="B689" s="448" t="s">
        <v>32</v>
      </c>
      <c r="C689" s="117"/>
      <c r="D689" s="117"/>
      <c r="E689" s="117"/>
      <c r="F689" s="117"/>
      <c r="G689" s="117"/>
      <c r="H689" s="1">
        <v>1.4238</v>
      </c>
      <c r="I689" s="1">
        <v>1.4238</v>
      </c>
      <c r="J689" s="1">
        <v>1.4238</v>
      </c>
      <c r="K689" s="117"/>
      <c r="L689" s="117"/>
      <c r="M689" s="117"/>
      <c r="N689" s="117"/>
      <c r="O689" s="117"/>
      <c r="P689" s="117"/>
      <c r="Q689" s="117"/>
      <c r="R689" s="117"/>
      <c r="S689" s="117"/>
      <c r="T689" s="1"/>
      <c r="U689" s="1"/>
      <c r="V689" s="1"/>
      <c r="W689" s="117"/>
      <c r="X689" s="117"/>
      <c r="Y689" s="117"/>
      <c r="Z689" s="117"/>
      <c r="AA689" s="117"/>
      <c r="AB689" s="117"/>
      <c r="AC689" s="117"/>
      <c r="AD689" s="117"/>
    </row>
    <row r="690" spans="1:95" s="35" customFormat="1" x14ac:dyDescent="0.2">
      <c r="A690" s="552"/>
      <c r="B690" s="450" t="s">
        <v>63</v>
      </c>
      <c r="C690" s="118"/>
      <c r="D690" s="118"/>
      <c r="E690" s="118"/>
      <c r="F690" s="118"/>
      <c r="G690" s="118"/>
      <c r="H690" s="116">
        <f>H689*H658</f>
        <v>2044.633752</v>
      </c>
      <c r="I690" s="116">
        <f>I689*I658</f>
        <v>0</v>
      </c>
      <c r="J690" s="116">
        <f>J689*J658</f>
        <v>0</v>
      </c>
      <c r="K690" s="118"/>
      <c r="L690" s="118"/>
      <c r="M690" s="118"/>
      <c r="N690" s="118"/>
      <c r="O690" s="118"/>
      <c r="P690" s="118"/>
      <c r="Q690" s="118"/>
      <c r="R690" s="118"/>
      <c r="S690" s="118"/>
      <c r="T690" s="116"/>
      <c r="U690" s="116"/>
      <c r="V690" s="116"/>
      <c r="W690" s="118"/>
      <c r="X690" s="118"/>
      <c r="Y690" s="118"/>
      <c r="Z690" s="118"/>
      <c r="AA690" s="118"/>
      <c r="AB690" s="118"/>
      <c r="AC690" s="118"/>
      <c r="AD690" s="118"/>
    </row>
    <row r="691" spans="1:95" s="31" customFormat="1" x14ac:dyDescent="0.2">
      <c r="A691" s="552"/>
      <c r="B691" s="448" t="s">
        <v>79</v>
      </c>
      <c r="C691" s="1">
        <v>0.19719999999999999</v>
      </c>
      <c r="D691" s="1">
        <v>0.19719999999999999</v>
      </c>
      <c r="E691" s="1">
        <v>0.19719999999999999</v>
      </c>
      <c r="F691" s="1">
        <f>F636</f>
        <v>0</v>
      </c>
      <c r="G691" s="1">
        <f>G636</f>
        <v>0</v>
      </c>
      <c r="H691" s="120"/>
      <c r="I691" s="120"/>
      <c r="J691" s="120"/>
      <c r="K691" s="1"/>
      <c r="L691" s="1"/>
      <c r="M691" s="1"/>
      <c r="N691" s="1"/>
      <c r="O691" s="1"/>
      <c r="P691" s="1"/>
      <c r="Q691" s="1"/>
      <c r="R691" s="1"/>
      <c r="S691" s="1"/>
      <c r="T691" s="120"/>
      <c r="U691" s="120"/>
      <c r="V691" s="120"/>
      <c r="W691" s="1"/>
      <c r="X691" s="1"/>
      <c r="Y691" s="1"/>
      <c r="Z691" s="1"/>
      <c r="AA691" s="1"/>
      <c r="AB691" s="1"/>
      <c r="AC691" s="1"/>
      <c r="AD691" s="1"/>
    </row>
    <row r="692" spans="1:95" s="34" customFormat="1" x14ac:dyDescent="0.2">
      <c r="A692" s="552"/>
      <c r="B692" s="449" t="s">
        <v>64</v>
      </c>
      <c r="C692" s="14">
        <f>C691*C657</f>
        <v>0</v>
      </c>
      <c r="D692" s="14">
        <f>D691*D657</f>
        <v>0</v>
      </c>
      <c r="E692" s="14">
        <f>E691*E657</f>
        <v>0</v>
      </c>
      <c r="F692" s="14">
        <f>F691*F657</f>
        <v>0</v>
      </c>
      <c r="G692" s="14">
        <f>G691*G657</f>
        <v>0</v>
      </c>
      <c r="H692" s="121"/>
      <c r="I692" s="121"/>
      <c r="J692" s="121"/>
      <c r="K692" s="14"/>
      <c r="L692" s="14"/>
      <c r="M692" s="14"/>
      <c r="N692" s="14"/>
      <c r="O692" s="14"/>
      <c r="P692" s="14"/>
      <c r="Q692" s="14"/>
      <c r="R692" s="14"/>
      <c r="S692" s="14"/>
      <c r="T692" s="121"/>
      <c r="U692" s="121"/>
      <c r="V692" s="121"/>
      <c r="W692" s="14"/>
      <c r="X692" s="14"/>
      <c r="Y692" s="14"/>
      <c r="Z692" s="14"/>
      <c r="AA692" s="14"/>
      <c r="AB692" s="14"/>
      <c r="AC692" s="14"/>
      <c r="AD692" s="14"/>
    </row>
    <row r="693" spans="1:95" s="31" customFormat="1" x14ac:dyDescent="0.2">
      <c r="A693" s="552"/>
      <c r="B693" s="451" t="s">
        <v>33</v>
      </c>
      <c r="C693" s="117"/>
      <c r="D693" s="117"/>
      <c r="E693" s="117"/>
      <c r="F693" s="117"/>
      <c r="G693" s="117"/>
      <c r="H693" s="1">
        <v>0.37009999999999998</v>
      </c>
      <c r="I693" s="1">
        <v>0.37009999999999998</v>
      </c>
      <c r="J693" s="1">
        <v>0.37009999999999998</v>
      </c>
      <c r="K693" s="117"/>
      <c r="L693" s="117"/>
      <c r="M693" s="117"/>
      <c r="N693" s="117"/>
      <c r="O693" s="117"/>
      <c r="P693" s="117"/>
      <c r="Q693" s="117"/>
      <c r="R693" s="117"/>
      <c r="S693" s="117"/>
      <c r="T693" s="1"/>
      <c r="U693" s="1"/>
      <c r="V693" s="1"/>
      <c r="W693" s="117"/>
      <c r="X693" s="117"/>
      <c r="Y693" s="117"/>
      <c r="Z693" s="117"/>
      <c r="AA693" s="117"/>
      <c r="AB693" s="117"/>
      <c r="AC693" s="117"/>
      <c r="AD693" s="117"/>
    </row>
    <row r="694" spans="1:95" s="55" customFormat="1" ht="13.5" thickBot="1" x14ac:dyDescent="0.25">
      <c r="A694" s="552"/>
      <c r="B694" s="452" t="s">
        <v>65</v>
      </c>
      <c r="C694" s="125"/>
      <c r="D694" s="125"/>
      <c r="E694" s="125"/>
      <c r="F694" s="125"/>
      <c r="G694" s="125"/>
      <c r="H694" s="250">
        <f>H693*H657</f>
        <v>5145.0413760000001</v>
      </c>
      <c r="I694" s="250">
        <f>I693*I657</f>
        <v>0</v>
      </c>
      <c r="J694" s="250">
        <f>J693*J657</f>
        <v>0</v>
      </c>
      <c r="K694" s="125"/>
      <c r="L694" s="125"/>
      <c r="M694" s="125"/>
      <c r="N694" s="125"/>
      <c r="O694" s="125"/>
      <c r="P694" s="125"/>
      <c r="Q694" s="125"/>
      <c r="R694" s="125"/>
      <c r="S694" s="125"/>
      <c r="T694" s="250"/>
      <c r="U694" s="250"/>
      <c r="V694" s="250"/>
      <c r="W694" s="125"/>
      <c r="X694" s="125"/>
      <c r="Y694" s="125"/>
      <c r="Z694" s="125"/>
      <c r="AA694" s="125"/>
      <c r="AB694" s="125"/>
      <c r="AC694" s="125"/>
      <c r="AD694" s="12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  <c r="CB694" s="35"/>
      <c r="CC694" s="35"/>
      <c r="CD694" s="35"/>
      <c r="CE694" s="35"/>
      <c r="CF694" s="35"/>
      <c r="CG694" s="35"/>
      <c r="CH694" s="35"/>
      <c r="CI694" s="35"/>
      <c r="CJ694" s="35"/>
      <c r="CK694" s="35"/>
      <c r="CL694" s="35"/>
      <c r="CM694" s="35"/>
      <c r="CN694" s="35"/>
      <c r="CO694" s="35"/>
      <c r="CP694" s="35"/>
      <c r="CQ694" s="35"/>
    </row>
    <row r="695" spans="1:95" s="126" customFormat="1" x14ac:dyDescent="0.2">
      <c r="A695" s="552"/>
      <c r="B695" s="453" t="s">
        <v>104</v>
      </c>
      <c r="C695" s="251"/>
      <c r="D695" s="251"/>
      <c r="E695" s="251"/>
      <c r="F695" s="251"/>
      <c r="G695" s="251"/>
      <c r="H695" s="86">
        <v>17951</v>
      </c>
      <c r="I695" s="86"/>
      <c r="J695" s="86"/>
      <c r="K695" s="251"/>
      <c r="L695" s="251"/>
      <c r="M695" s="251"/>
      <c r="N695" s="251"/>
      <c r="O695" s="251"/>
      <c r="P695" s="251"/>
      <c r="Q695" s="251"/>
      <c r="R695" s="251"/>
      <c r="S695" s="251"/>
      <c r="T695" s="86"/>
      <c r="U695" s="86"/>
      <c r="V695" s="86"/>
      <c r="W695" s="251"/>
      <c r="X695" s="251"/>
      <c r="Y695" s="251"/>
      <c r="Z695" s="251"/>
      <c r="AA695" s="251"/>
      <c r="AB695" s="251"/>
      <c r="AC695" s="251"/>
      <c r="AD695" s="251"/>
    </row>
    <row r="696" spans="1:95" s="1" customFormat="1" x14ac:dyDescent="0.2">
      <c r="A696" s="552"/>
      <c r="B696" s="454" t="s">
        <v>105</v>
      </c>
      <c r="C696" s="31"/>
      <c r="D696" s="31"/>
      <c r="E696" s="31"/>
      <c r="F696" s="31"/>
      <c r="G696" s="31"/>
      <c r="H696" s="427">
        <v>5.8900000000000001E-2</v>
      </c>
      <c r="I696" s="427">
        <v>5.8900000000000001E-2</v>
      </c>
      <c r="J696" s="427">
        <v>5.8900000000000001E-2</v>
      </c>
      <c r="K696" s="31"/>
      <c r="L696" s="31"/>
      <c r="M696" s="31"/>
      <c r="N696" s="31"/>
      <c r="O696" s="31"/>
      <c r="P696" s="31"/>
      <c r="Q696" s="31"/>
      <c r="R696" s="31"/>
      <c r="S696" s="31"/>
      <c r="T696" s="427"/>
      <c r="U696" s="427"/>
      <c r="V696" s="427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  <c r="CO696" s="31"/>
      <c r="CP696" s="31"/>
      <c r="CQ696" s="31"/>
    </row>
    <row r="697" spans="1:95" s="55" customFormat="1" ht="13.5" thickBot="1" x14ac:dyDescent="0.25">
      <c r="A697" s="552"/>
      <c r="B697" s="455" t="s">
        <v>106</v>
      </c>
      <c r="C697" s="125"/>
      <c r="D697" s="125"/>
      <c r="E697" s="125"/>
      <c r="F697" s="125"/>
      <c r="G697" s="125"/>
      <c r="H697" s="54">
        <f>H696*H695</f>
        <v>1057.3139000000001</v>
      </c>
      <c r="I697" s="54">
        <f>I695*I696</f>
        <v>0</v>
      </c>
      <c r="J697" s="54">
        <f>J695*J696</f>
        <v>0</v>
      </c>
      <c r="K697" s="125"/>
      <c r="L697" s="125"/>
      <c r="M697" s="125"/>
      <c r="N697" s="125"/>
      <c r="O697" s="125"/>
      <c r="P697" s="125"/>
      <c r="Q697" s="125"/>
      <c r="R697" s="125"/>
      <c r="S697" s="125"/>
      <c r="T697" s="54"/>
      <c r="U697" s="54"/>
      <c r="V697" s="54"/>
      <c r="W697" s="125"/>
      <c r="X697" s="125"/>
      <c r="Y697" s="125"/>
      <c r="Z697" s="125"/>
      <c r="AA697" s="125"/>
      <c r="AB697" s="125"/>
      <c r="AC697" s="125"/>
      <c r="AD697" s="12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  <c r="CB697" s="35"/>
      <c r="CC697" s="35"/>
      <c r="CD697" s="35"/>
      <c r="CE697" s="35"/>
      <c r="CF697" s="35"/>
      <c r="CG697" s="35"/>
      <c r="CH697" s="35"/>
      <c r="CI697" s="35"/>
      <c r="CJ697" s="35"/>
      <c r="CK697" s="35"/>
      <c r="CL697" s="35"/>
      <c r="CM697" s="35"/>
      <c r="CN697" s="35"/>
      <c r="CO697" s="35"/>
      <c r="CP697" s="35"/>
      <c r="CQ697" s="35"/>
    </row>
    <row r="698" spans="1:95" s="31" customFormat="1" ht="12" customHeight="1" x14ac:dyDescent="0.2">
      <c r="A698" s="552"/>
      <c r="B698" s="448" t="s">
        <v>9</v>
      </c>
      <c r="C698" s="1">
        <v>2.5000000000000001E-2</v>
      </c>
      <c r="D698" s="1">
        <v>2.5000000000000001E-2</v>
      </c>
      <c r="E698" s="1">
        <v>2.5000000000000001E-2</v>
      </c>
      <c r="F698" s="1">
        <f>F643</f>
        <v>0</v>
      </c>
      <c r="G698" s="1">
        <f>G643</f>
        <v>0</v>
      </c>
      <c r="H698" s="1">
        <v>3.09E-2</v>
      </c>
      <c r="I698" s="1">
        <f>I643</f>
        <v>0</v>
      </c>
      <c r="J698" s="1">
        <f>J643</f>
        <v>0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95" s="43" customFormat="1" x14ac:dyDescent="0.2">
      <c r="A699" s="552"/>
      <c r="B699" s="456" t="s">
        <v>11</v>
      </c>
      <c r="C699" s="4">
        <f t="shared" ref="C699:J699" si="174">C698*C659</f>
        <v>0</v>
      </c>
      <c r="D699" s="4">
        <f t="shared" si="174"/>
        <v>0</v>
      </c>
      <c r="E699" s="4">
        <f t="shared" si="174"/>
        <v>0</v>
      </c>
      <c r="F699" s="4">
        <f t="shared" si="174"/>
        <v>0</v>
      </c>
      <c r="G699" s="4">
        <f t="shared" si="174"/>
        <v>0</v>
      </c>
      <c r="H699" s="4">
        <f t="shared" si="174"/>
        <v>604.95649200000003</v>
      </c>
      <c r="I699" s="4">
        <f t="shared" si="174"/>
        <v>0</v>
      </c>
      <c r="J699" s="4">
        <f t="shared" si="174"/>
        <v>0</v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95" s="31" customFormat="1" x14ac:dyDescent="0.2">
      <c r="A700" s="552"/>
      <c r="B700" s="448" t="s">
        <v>26</v>
      </c>
      <c r="C700" s="49">
        <v>1.9699999999999999E-2</v>
      </c>
      <c r="D700" s="49">
        <v>1.9699999999999999E-2</v>
      </c>
      <c r="E700" s="49">
        <v>1.9699999999999999E-2</v>
      </c>
      <c r="F700" s="49">
        <f>F645</f>
        <v>0</v>
      </c>
      <c r="G700" s="49">
        <f>G645</f>
        <v>0</v>
      </c>
      <c r="H700" s="49">
        <v>0.02</v>
      </c>
      <c r="I700" s="49">
        <f>I645</f>
        <v>0</v>
      </c>
      <c r="J700" s="49">
        <f>J645</f>
        <v>0</v>
      </c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</row>
    <row r="701" spans="1:95" s="191" customFormat="1" x14ac:dyDescent="0.2">
      <c r="A701" s="552"/>
      <c r="B701" s="456" t="s">
        <v>27</v>
      </c>
      <c r="C701" s="129">
        <f t="shared" ref="C701:J701" si="175">C700*C659</f>
        <v>0</v>
      </c>
      <c r="D701" s="129">
        <f t="shared" si="175"/>
        <v>0</v>
      </c>
      <c r="E701" s="129">
        <f t="shared" si="175"/>
        <v>0</v>
      </c>
      <c r="F701" s="129">
        <f t="shared" si="175"/>
        <v>0</v>
      </c>
      <c r="G701" s="129">
        <f t="shared" si="175"/>
        <v>0</v>
      </c>
      <c r="H701" s="129">
        <f t="shared" si="175"/>
        <v>391.55760000000004</v>
      </c>
      <c r="I701" s="129">
        <f t="shared" si="175"/>
        <v>0</v>
      </c>
      <c r="J701" s="129">
        <f t="shared" si="175"/>
        <v>0</v>
      </c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  <c r="AA701" s="129"/>
      <c r="AB701" s="129"/>
      <c r="AC701" s="129"/>
      <c r="AD701" s="129"/>
    </row>
    <row r="702" spans="1:95" s="43" customFormat="1" x14ac:dyDescent="0.2">
      <c r="A702" s="552"/>
      <c r="B702" s="456" t="s">
        <v>4</v>
      </c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</row>
    <row r="703" spans="1:95" s="46" customFormat="1" ht="13.5" thickBot="1" x14ac:dyDescent="0.25">
      <c r="A703" s="552"/>
      <c r="B703" s="457" t="s">
        <v>34</v>
      </c>
      <c r="C703" s="94"/>
      <c r="D703" s="94"/>
      <c r="E703" s="94"/>
      <c r="F703" s="199"/>
      <c r="G703" s="94"/>
      <c r="H703" s="94"/>
      <c r="I703" s="94"/>
      <c r="J703" s="94"/>
      <c r="K703" s="199"/>
      <c r="L703" s="199"/>
      <c r="M703" s="199"/>
      <c r="N703" s="199"/>
      <c r="O703" s="199"/>
      <c r="P703" s="199"/>
      <c r="Q703" s="199"/>
      <c r="R703" s="199"/>
      <c r="S703" s="199"/>
      <c r="T703" s="94"/>
      <c r="U703" s="94"/>
      <c r="V703" s="94"/>
      <c r="W703" s="199"/>
      <c r="X703" s="199"/>
      <c r="Y703" s="199"/>
      <c r="Z703" s="199"/>
      <c r="AA703" s="199"/>
      <c r="AB703" s="199"/>
      <c r="AC703" s="199"/>
      <c r="AD703" s="199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</row>
    <row r="704" spans="1:95" s="48" customFormat="1" ht="13.5" thickBot="1" x14ac:dyDescent="0.25">
      <c r="A704" s="552"/>
      <c r="B704" s="458" t="s">
        <v>51</v>
      </c>
      <c r="C704" s="74"/>
      <c r="D704" s="74"/>
      <c r="E704" s="74"/>
      <c r="F704" s="74"/>
      <c r="G704" s="74"/>
      <c r="H704" s="74">
        <v>60574.29</v>
      </c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</row>
    <row r="705" spans="1:95" s="38" customFormat="1" ht="13.5" thickBot="1" x14ac:dyDescent="0.25">
      <c r="A705" s="552"/>
      <c r="B705" s="459" t="s">
        <v>59</v>
      </c>
      <c r="C705" s="37" t="e">
        <f t="shared" ref="C705:J705" si="176">C704/C659*100</f>
        <v>#DIV/0!</v>
      </c>
      <c r="D705" s="37" t="e">
        <f t="shared" si="176"/>
        <v>#DIV/0!</v>
      </c>
      <c r="E705" s="37" t="e">
        <f t="shared" si="176"/>
        <v>#DIV/0!</v>
      </c>
      <c r="F705" s="37" t="e">
        <f t="shared" si="176"/>
        <v>#DIV/0!</v>
      </c>
      <c r="G705" s="37" t="e">
        <f t="shared" si="176"/>
        <v>#DIV/0!</v>
      </c>
      <c r="H705" s="37">
        <f t="shared" si="176"/>
        <v>309.40168189814216</v>
      </c>
      <c r="I705" s="37" t="e">
        <f t="shared" si="176"/>
        <v>#DIV/0!</v>
      </c>
      <c r="J705" s="91" t="e">
        <f t="shared" si="176"/>
        <v>#DIV/0!</v>
      </c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91"/>
      <c r="W705" s="37"/>
      <c r="X705" s="37"/>
      <c r="Y705" s="37"/>
      <c r="Z705" s="37"/>
      <c r="AA705" s="37"/>
      <c r="AB705" s="37"/>
      <c r="AC705" s="37"/>
      <c r="AD705" s="37"/>
      <c r="AE705" s="399"/>
      <c r="AF705" s="399"/>
      <c r="AG705" s="399"/>
      <c r="AH705" s="399"/>
      <c r="AI705" s="399"/>
      <c r="AJ705" s="399"/>
      <c r="AK705" s="399"/>
      <c r="AL705" s="399"/>
      <c r="AM705" s="399"/>
      <c r="AN705" s="399"/>
      <c r="AO705" s="399"/>
      <c r="AP705" s="399"/>
      <c r="AQ705" s="399"/>
      <c r="AR705" s="399"/>
      <c r="AS705" s="399"/>
      <c r="AT705" s="399"/>
      <c r="AU705" s="399"/>
      <c r="AV705" s="399"/>
      <c r="AW705" s="399"/>
      <c r="AX705" s="399"/>
      <c r="AY705" s="399"/>
      <c r="AZ705" s="399"/>
      <c r="BA705" s="399"/>
      <c r="BB705" s="399"/>
      <c r="BC705" s="399"/>
      <c r="BD705" s="399"/>
      <c r="BE705" s="399"/>
      <c r="BF705" s="399"/>
      <c r="BG705" s="399"/>
      <c r="BH705" s="399"/>
      <c r="BI705" s="399"/>
      <c r="BJ705" s="399"/>
      <c r="BK705" s="399"/>
      <c r="BL705" s="399"/>
      <c r="BM705" s="399"/>
      <c r="BN705" s="399"/>
      <c r="BO705" s="399"/>
      <c r="BP705" s="399"/>
      <c r="BQ705" s="399"/>
      <c r="BR705" s="399"/>
      <c r="BS705" s="399"/>
      <c r="BT705" s="399"/>
      <c r="BU705" s="399"/>
      <c r="BV705" s="399"/>
      <c r="BW705" s="399"/>
      <c r="BX705" s="399"/>
      <c r="BY705" s="399"/>
      <c r="BZ705" s="399"/>
      <c r="CA705" s="399"/>
      <c r="CB705" s="399"/>
      <c r="CC705" s="399"/>
      <c r="CD705" s="399"/>
      <c r="CE705" s="399"/>
      <c r="CF705" s="399"/>
      <c r="CG705" s="399"/>
      <c r="CH705" s="399"/>
      <c r="CI705" s="399"/>
      <c r="CJ705" s="399"/>
      <c r="CK705" s="399"/>
      <c r="CL705" s="399"/>
      <c r="CM705" s="399"/>
      <c r="CN705" s="399"/>
      <c r="CO705" s="399"/>
      <c r="CP705" s="399"/>
      <c r="CQ705" s="399"/>
    </row>
    <row r="706" spans="1:95" s="423" customFormat="1" ht="13.5" thickBot="1" x14ac:dyDescent="0.25">
      <c r="A706" s="552"/>
      <c r="B706" s="421" t="s">
        <v>71</v>
      </c>
      <c r="C706" s="422">
        <f t="shared" ref="C706:J706" si="177">SUM(C672,C674,C678,C676,C684,C686,C688,C690,C692,C694,C697,C699,C701,C702,C703)-C704</f>
        <v>0</v>
      </c>
      <c r="D706" s="422">
        <f t="shared" si="177"/>
        <v>0</v>
      </c>
      <c r="E706" s="422">
        <f t="shared" si="177"/>
        <v>0</v>
      </c>
      <c r="F706" s="422" t="e">
        <f t="shared" si="177"/>
        <v>#REF!</v>
      </c>
      <c r="G706" s="422" t="e">
        <f t="shared" si="177"/>
        <v>#REF!</v>
      </c>
      <c r="H706" s="422">
        <f t="shared" si="177"/>
        <v>-0.14626400000270223</v>
      </c>
      <c r="I706" s="422">
        <f t="shared" si="177"/>
        <v>0</v>
      </c>
      <c r="J706" s="422">
        <f t="shared" si="177"/>
        <v>0</v>
      </c>
      <c r="K706" s="422"/>
      <c r="L706" s="422"/>
      <c r="M706" s="422"/>
      <c r="N706" s="422"/>
      <c r="O706" s="422"/>
      <c r="P706" s="422"/>
      <c r="Q706" s="422"/>
      <c r="R706" s="422"/>
      <c r="S706" s="422"/>
      <c r="T706" s="422"/>
      <c r="U706" s="422"/>
      <c r="V706" s="422"/>
      <c r="W706" s="422"/>
      <c r="X706" s="422"/>
      <c r="Y706" s="422"/>
      <c r="Z706" s="422"/>
      <c r="AA706" s="422"/>
      <c r="AB706" s="422"/>
      <c r="AC706" s="422"/>
      <c r="AD706" s="422"/>
      <c r="AE706" s="103"/>
      <c r="AF706" s="103"/>
      <c r="AG706" s="103"/>
      <c r="AH706" s="103"/>
      <c r="AI706" s="103"/>
      <c r="AJ706" s="103"/>
      <c r="AK706" s="103"/>
      <c r="AL706" s="103"/>
      <c r="AM706" s="103"/>
      <c r="AN706" s="103"/>
      <c r="AO706" s="103"/>
      <c r="AP706" s="103"/>
      <c r="AQ706" s="103"/>
      <c r="AR706" s="103"/>
      <c r="AS706" s="103"/>
      <c r="AT706" s="103"/>
      <c r="AU706" s="103"/>
      <c r="AV706" s="103"/>
      <c r="AW706" s="103"/>
      <c r="AX706" s="103"/>
      <c r="AY706" s="103"/>
      <c r="AZ706" s="103"/>
      <c r="BA706" s="103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  <c r="BP706" s="103"/>
      <c r="BQ706" s="103"/>
      <c r="BR706" s="103"/>
      <c r="BS706" s="103"/>
      <c r="BT706" s="103"/>
      <c r="BU706" s="103"/>
      <c r="BV706" s="103"/>
      <c r="BW706" s="103"/>
      <c r="BX706" s="103"/>
      <c r="BY706" s="103"/>
      <c r="BZ706" s="103"/>
      <c r="CA706" s="103"/>
      <c r="CB706" s="103"/>
      <c r="CC706" s="103"/>
      <c r="CD706" s="103"/>
      <c r="CE706" s="103"/>
      <c r="CF706" s="103"/>
      <c r="CG706" s="103"/>
      <c r="CH706" s="103"/>
      <c r="CI706" s="103"/>
      <c r="CJ706" s="103"/>
      <c r="CK706" s="103"/>
      <c r="CL706" s="103"/>
      <c r="CM706" s="103"/>
      <c r="CN706" s="103"/>
      <c r="CO706" s="103"/>
      <c r="CP706" s="103"/>
      <c r="CQ706" s="103"/>
    </row>
    <row r="707" spans="1:95" s="426" customFormat="1" ht="13.5" thickBot="1" x14ac:dyDescent="0.25">
      <c r="A707" s="553"/>
      <c r="B707" s="424" t="s">
        <v>72</v>
      </c>
      <c r="C707" s="425" t="e">
        <f t="shared" ref="C707" si="178">C706/C704</f>
        <v>#DIV/0!</v>
      </c>
      <c r="D707" s="425" t="e">
        <f t="shared" ref="D707" si="179">D706/D704</f>
        <v>#DIV/0!</v>
      </c>
      <c r="E707" s="425" t="e">
        <f t="shared" ref="E707" si="180">E706/E704</f>
        <v>#DIV/0!</v>
      </c>
      <c r="F707" s="425" t="e">
        <f t="shared" ref="F707" si="181">F706/F704</f>
        <v>#REF!</v>
      </c>
      <c r="G707" s="425" t="e">
        <f t="shared" ref="G707" si="182">G706/G704</f>
        <v>#REF!</v>
      </c>
      <c r="H707" s="425">
        <f t="shared" ref="H707" si="183">H706/H704</f>
        <v>-2.4146217810015143E-6</v>
      </c>
      <c r="I707" s="425" t="e">
        <f t="shared" ref="I707" si="184">I706/I704</f>
        <v>#DIV/0!</v>
      </c>
      <c r="J707" s="425" t="e">
        <f>J706/J704</f>
        <v>#DIV/0!</v>
      </c>
      <c r="K707" s="425"/>
      <c r="L707" s="425"/>
      <c r="M707" s="425"/>
      <c r="N707" s="425"/>
      <c r="O707" s="425"/>
      <c r="P707" s="425"/>
      <c r="Q707" s="425"/>
      <c r="R707" s="425"/>
      <c r="S707" s="425"/>
      <c r="T707" s="425"/>
      <c r="U707" s="425"/>
      <c r="V707" s="425"/>
      <c r="W707" s="425"/>
      <c r="X707" s="425"/>
      <c r="Y707" s="425"/>
      <c r="Z707" s="425"/>
      <c r="AA707" s="425"/>
      <c r="AB707" s="425"/>
      <c r="AC707" s="425"/>
      <c r="AD707" s="425"/>
      <c r="AE707" s="400"/>
      <c r="AF707" s="400"/>
      <c r="AG707" s="400"/>
      <c r="AH707" s="400"/>
      <c r="AI707" s="400"/>
      <c r="AJ707" s="400"/>
      <c r="AK707" s="400"/>
      <c r="AL707" s="400"/>
      <c r="AM707" s="400"/>
      <c r="AN707" s="400"/>
      <c r="AO707" s="400"/>
      <c r="AP707" s="400"/>
      <c r="AQ707" s="400"/>
      <c r="AR707" s="400"/>
      <c r="AS707" s="400"/>
      <c r="AT707" s="400"/>
      <c r="AU707" s="400"/>
      <c r="AV707" s="400"/>
      <c r="AW707" s="400"/>
      <c r="AX707" s="400"/>
      <c r="AY707" s="400"/>
      <c r="AZ707" s="400"/>
      <c r="BA707" s="400"/>
      <c r="BB707" s="400"/>
      <c r="BC707" s="400"/>
      <c r="BD707" s="400"/>
      <c r="BE707" s="400"/>
      <c r="BF707" s="400"/>
      <c r="BG707" s="400"/>
      <c r="BH707" s="400"/>
      <c r="BI707" s="400"/>
      <c r="BJ707" s="400"/>
      <c r="BK707" s="400"/>
      <c r="BL707" s="400"/>
      <c r="BM707" s="400"/>
      <c r="BN707" s="400"/>
      <c r="BO707" s="400"/>
      <c r="BP707" s="400"/>
      <c r="BQ707" s="400"/>
      <c r="BR707" s="400"/>
      <c r="BS707" s="400"/>
      <c r="BT707" s="400"/>
      <c r="BU707" s="400"/>
      <c r="BV707" s="400"/>
      <c r="BW707" s="400"/>
      <c r="BX707" s="400"/>
      <c r="BY707" s="400"/>
      <c r="BZ707" s="400"/>
      <c r="CA707" s="400"/>
      <c r="CB707" s="400"/>
      <c r="CC707" s="400"/>
      <c r="CD707" s="400"/>
      <c r="CE707" s="400"/>
      <c r="CF707" s="400"/>
      <c r="CG707" s="400"/>
      <c r="CH707" s="400"/>
      <c r="CI707" s="400"/>
      <c r="CJ707" s="400"/>
      <c r="CK707" s="400"/>
      <c r="CL707" s="400"/>
      <c r="CM707" s="400"/>
      <c r="CN707" s="400"/>
      <c r="CO707" s="400"/>
      <c r="CP707" s="400"/>
      <c r="CQ707" s="400"/>
    </row>
    <row r="708" spans="1:95" s="65" customFormat="1" x14ac:dyDescent="0.2">
      <c r="B708" s="491"/>
    </row>
    <row r="709" spans="1:95" s="64" customFormat="1" ht="13.5" thickBot="1" x14ac:dyDescent="0.25">
      <c r="B709" s="490" t="s">
        <v>179</v>
      </c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</row>
    <row r="710" spans="1:95" s="68" customFormat="1" ht="13.5" customHeight="1" x14ac:dyDescent="0.2">
      <c r="A710" s="545" t="s">
        <v>149</v>
      </c>
      <c r="B710" s="460" t="s">
        <v>56</v>
      </c>
      <c r="H710" s="68">
        <v>12671</v>
      </c>
      <c r="AE710" s="127"/>
      <c r="AF710" s="127"/>
      <c r="AG710" s="127"/>
      <c r="AH710" s="127"/>
      <c r="AI710" s="127"/>
      <c r="AJ710" s="127"/>
      <c r="AK710" s="127"/>
      <c r="AL710" s="127"/>
      <c r="AM710" s="127"/>
      <c r="AN710" s="127"/>
      <c r="AO710" s="127"/>
      <c r="AP710" s="127"/>
      <c r="AQ710" s="127"/>
      <c r="AR710" s="127"/>
      <c r="AS710" s="127"/>
      <c r="AT710" s="127"/>
      <c r="AU710" s="127"/>
      <c r="AV710" s="127"/>
      <c r="AW710" s="127"/>
      <c r="AX710" s="127"/>
      <c r="AY710" s="127"/>
      <c r="AZ710" s="127"/>
      <c r="BA710" s="127"/>
      <c r="BB710" s="127"/>
      <c r="BC710" s="127"/>
      <c r="BD710" s="127"/>
      <c r="BE710" s="127"/>
      <c r="BF710" s="127"/>
      <c r="BG710" s="127"/>
      <c r="BH710" s="127"/>
      <c r="BI710" s="127"/>
      <c r="BJ710" s="127"/>
      <c r="BK710" s="127"/>
      <c r="BL710" s="127"/>
      <c r="BM710" s="127"/>
      <c r="BN710" s="127"/>
      <c r="BO710" s="127"/>
      <c r="BP710" s="127"/>
      <c r="BQ710" s="127"/>
      <c r="BR710" s="127"/>
      <c r="BS710" s="127"/>
      <c r="BT710" s="127"/>
      <c r="BU710" s="127"/>
      <c r="BV710" s="127"/>
      <c r="BW710" s="127"/>
      <c r="BX710" s="127"/>
      <c r="BY710" s="127"/>
      <c r="BZ710" s="127"/>
      <c r="CA710" s="127"/>
      <c r="CB710" s="127"/>
      <c r="CC710" s="127"/>
      <c r="CD710" s="127"/>
      <c r="CE710" s="127"/>
      <c r="CF710" s="127"/>
      <c r="CG710" s="127"/>
      <c r="CH710" s="127"/>
      <c r="CI710" s="127"/>
      <c r="CJ710" s="127"/>
      <c r="CK710" s="127"/>
      <c r="CL710" s="127"/>
      <c r="CM710" s="127"/>
      <c r="CN710" s="127"/>
      <c r="CO710" s="127"/>
      <c r="CP710" s="127"/>
      <c r="CQ710" s="127"/>
    </row>
    <row r="711" spans="1:95" s="76" customFormat="1" x14ac:dyDescent="0.2">
      <c r="A711" s="546"/>
      <c r="B711" s="428" t="s">
        <v>55</v>
      </c>
      <c r="C711" s="128"/>
      <c r="D711" s="128"/>
      <c r="E711" s="128"/>
      <c r="F711" s="128"/>
      <c r="G711" s="128"/>
      <c r="H711" s="128">
        <v>12671</v>
      </c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  <c r="AA711" s="128"/>
      <c r="AB711" s="128"/>
      <c r="AC711" s="128"/>
      <c r="AD711" s="128"/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7" customFormat="1" ht="12.75" customHeight="1" x14ac:dyDescent="0.2">
      <c r="A712" s="546"/>
      <c r="B712" s="429" t="s">
        <v>14</v>
      </c>
      <c r="C712" s="80"/>
      <c r="D712" s="80"/>
      <c r="E712" s="80"/>
      <c r="F712" s="80"/>
      <c r="G712" s="80"/>
      <c r="H712" s="80">
        <v>1943854.2</v>
      </c>
      <c r="I712" s="240"/>
      <c r="J712" s="24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240"/>
      <c r="V712" s="240"/>
      <c r="W712" s="80"/>
      <c r="X712" s="80"/>
      <c r="Y712" s="80"/>
      <c r="Z712" s="80"/>
      <c r="AA712" s="80"/>
      <c r="AB712" s="80"/>
      <c r="AC712" s="80"/>
      <c r="AD712" s="80"/>
      <c r="AE712" s="126"/>
      <c r="AF712" s="126"/>
      <c r="AG712" s="126"/>
      <c r="AH712" s="126"/>
      <c r="AI712" s="126"/>
      <c r="AJ712" s="126"/>
      <c r="AK712" s="126"/>
      <c r="AL712" s="126"/>
      <c r="AM712" s="126"/>
      <c r="AN712" s="126"/>
      <c r="AO712" s="126"/>
      <c r="AP712" s="126"/>
      <c r="AQ712" s="126"/>
      <c r="AR712" s="126"/>
      <c r="AS712" s="126"/>
      <c r="AT712" s="126"/>
      <c r="AU712" s="126"/>
      <c r="AV712" s="126"/>
      <c r="AW712" s="126"/>
      <c r="AX712" s="126"/>
      <c r="AY712" s="126"/>
      <c r="AZ712" s="126"/>
      <c r="BA712" s="126"/>
      <c r="BB712" s="126"/>
      <c r="BC712" s="126"/>
      <c r="BD712" s="126"/>
      <c r="BE712" s="126"/>
      <c r="BF712" s="126"/>
      <c r="BG712" s="126"/>
      <c r="BH712" s="126"/>
      <c r="BI712" s="126"/>
      <c r="BJ712" s="126"/>
      <c r="BK712" s="126"/>
      <c r="BL712" s="126"/>
      <c r="BM712" s="126"/>
      <c r="BN712" s="126"/>
      <c r="BO712" s="126"/>
      <c r="BP712" s="126"/>
      <c r="BQ712" s="126"/>
      <c r="BR712" s="126"/>
      <c r="BS712" s="126"/>
      <c r="BT712" s="126"/>
      <c r="BU712" s="126"/>
      <c r="BV712" s="126"/>
      <c r="BW712" s="126"/>
      <c r="BX712" s="126"/>
      <c r="BY712" s="126"/>
      <c r="BZ712" s="126"/>
      <c r="CA712" s="126"/>
      <c r="CB712" s="126"/>
      <c r="CC712" s="126"/>
      <c r="CD712" s="126"/>
      <c r="CE712" s="126"/>
      <c r="CF712" s="126"/>
      <c r="CG712" s="126"/>
      <c r="CH712" s="126"/>
      <c r="CI712" s="126"/>
      <c r="CJ712" s="126"/>
      <c r="CK712" s="126"/>
      <c r="CL712" s="126"/>
      <c r="CM712" s="126"/>
      <c r="CN712" s="126"/>
      <c r="CO712" s="126"/>
      <c r="CP712" s="126"/>
      <c r="CQ712" s="126"/>
    </row>
    <row r="713" spans="1:95" s="126" customFormat="1" x14ac:dyDescent="0.2">
      <c r="A713" s="546"/>
      <c r="B713" s="430" t="s">
        <v>15</v>
      </c>
      <c r="C713" s="240"/>
      <c r="D713" s="240"/>
      <c r="E713" s="240"/>
      <c r="F713" s="240"/>
      <c r="G713" s="240"/>
      <c r="H713" s="240">
        <v>1745610.84</v>
      </c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  <c r="AA713" s="240"/>
      <c r="AB713" s="240"/>
      <c r="AC713" s="240"/>
      <c r="AD713" s="240"/>
    </row>
    <row r="714" spans="1:95" s="243" customFormat="1" ht="12.75" customHeight="1" x14ac:dyDescent="0.2">
      <c r="A714" s="546"/>
      <c r="B714" s="431" t="s">
        <v>16</v>
      </c>
      <c r="C714" s="239"/>
      <c r="D714" s="239"/>
      <c r="E714" s="239"/>
      <c r="F714" s="239"/>
      <c r="G714" s="239"/>
      <c r="H714" s="239">
        <v>729226.08</v>
      </c>
      <c r="I714" s="239"/>
      <c r="J714" s="239"/>
      <c r="K714" s="239"/>
      <c r="L714" s="239"/>
      <c r="M714" s="239"/>
      <c r="N714" s="239"/>
      <c r="O714" s="239"/>
      <c r="P714" s="239"/>
      <c r="Q714" s="239"/>
      <c r="R714" s="239"/>
      <c r="S714" s="239"/>
      <c r="T714" s="239"/>
      <c r="U714" s="239"/>
      <c r="V714" s="239"/>
      <c r="W714" s="239"/>
      <c r="X714" s="239"/>
      <c r="Y714" s="239"/>
      <c r="Z714" s="239"/>
      <c r="AA714" s="239"/>
      <c r="AB714" s="239"/>
      <c r="AC714" s="239"/>
      <c r="AD714" s="239"/>
      <c r="AE714" s="126"/>
      <c r="AF714" s="126"/>
      <c r="AG714" s="126"/>
      <c r="AH714" s="126"/>
      <c r="AI714" s="126"/>
      <c r="AJ714" s="126"/>
      <c r="AK714" s="126"/>
      <c r="AL714" s="126"/>
      <c r="AM714" s="126"/>
      <c r="AN714" s="126"/>
      <c r="AO714" s="126"/>
      <c r="AP714" s="126"/>
      <c r="AQ714" s="126"/>
      <c r="AR714" s="126"/>
      <c r="AS714" s="126"/>
      <c r="AT714" s="126"/>
      <c r="AU714" s="126"/>
      <c r="AV714" s="126"/>
      <c r="AW714" s="126"/>
      <c r="AX714" s="126"/>
      <c r="AY714" s="126"/>
      <c r="AZ714" s="126"/>
      <c r="BA714" s="126"/>
      <c r="BB714" s="126"/>
      <c r="BC714" s="126"/>
      <c r="BD714" s="126"/>
      <c r="BE714" s="126"/>
      <c r="BF714" s="126"/>
      <c r="BG714" s="126"/>
      <c r="BH714" s="126"/>
      <c r="BI714" s="126"/>
      <c r="BJ714" s="126"/>
      <c r="BK714" s="126"/>
      <c r="BL714" s="126"/>
      <c r="BM714" s="126"/>
      <c r="BN714" s="126"/>
      <c r="BO714" s="126"/>
      <c r="BP714" s="126"/>
      <c r="BQ714" s="126"/>
      <c r="BR714" s="126"/>
      <c r="BS714" s="126"/>
      <c r="BT714" s="126"/>
      <c r="BU714" s="126"/>
      <c r="BV714" s="126"/>
      <c r="BW714" s="126"/>
      <c r="BX714" s="126"/>
      <c r="BY714" s="126"/>
      <c r="BZ714" s="126"/>
      <c r="CA714" s="126"/>
      <c r="CB714" s="126"/>
      <c r="CC714" s="126"/>
      <c r="CD714" s="126"/>
      <c r="CE714" s="126"/>
      <c r="CF714" s="126"/>
      <c r="CG714" s="126"/>
      <c r="CH714" s="126"/>
      <c r="CI714" s="126"/>
      <c r="CJ714" s="126"/>
      <c r="CK714" s="126"/>
      <c r="CL714" s="126"/>
      <c r="CM714" s="126"/>
      <c r="CN714" s="126"/>
      <c r="CO714" s="126"/>
      <c r="CP714" s="126"/>
      <c r="CQ714" s="126"/>
    </row>
    <row r="715" spans="1:95" s="114" customFormat="1" x14ac:dyDescent="0.2">
      <c r="A715" s="546"/>
      <c r="B715" s="432" t="s">
        <v>17</v>
      </c>
      <c r="C715" s="113"/>
      <c r="D715" s="113"/>
      <c r="E715" s="113"/>
      <c r="F715" s="113"/>
      <c r="G715" s="113"/>
      <c r="H715" s="113">
        <v>4418691.12</v>
      </c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13"/>
    </row>
    <row r="716" spans="1:95" s="83" customFormat="1" x14ac:dyDescent="0.2">
      <c r="A716" s="546"/>
      <c r="B716" s="433" t="s">
        <v>12</v>
      </c>
      <c r="C716" s="82"/>
      <c r="D716" s="82"/>
      <c r="E716" s="82"/>
      <c r="F716" s="82"/>
      <c r="G716" s="82"/>
      <c r="H716" s="82">
        <v>9134.85</v>
      </c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245"/>
      <c r="AF716" s="245"/>
      <c r="AG716" s="245"/>
      <c r="AH716" s="245"/>
      <c r="AI716" s="245"/>
      <c r="AJ716" s="245"/>
      <c r="AK716" s="245"/>
      <c r="AL716" s="245"/>
      <c r="AM716" s="245"/>
      <c r="AN716" s="245"/>
      <c r="AO716" s="245"/>
      <c r="AP716" s="245"/>
      <c r="AQ716" s="245"/>
      <c r="AR716" s="245"/>
      <c r="AS716" s="245"/>
      <c r="AT716" s="245"/>
      <c r="AU716" s="245"/>
      <c r="AV716" s="245"/>
      <c r="AW716" s="245"/>
      <c r="AX716" s="245"/>
      <c r="AY716" s="245"/>
      <c r="AZ716" s="245"/>
      <c r="BA716" s="245"/>
      <c r="BB716" s="245"/>
      <c r="BC716" s="245"/>
      <c r="BD716" s="245"/>
      <c r="BE716" s="245"/>
      <c r="BF716" s="245"/>
      <c r="BG716" s="245"/>
      <c r="BH716" s="245"/>
      <c r="BI716" s="245"/>
      <c r="BJ716" s="245"/>
      <c r="BK716" s="245"/>
      <c r="BL716" s="245"/>
      <c r="BM716" s="245"/>
      <c r="BN716" s="245"/>
      <c r="BO716" s="245"/>
      <c r="BP716" s="245"/>
      <c r="BQ716" s="245"/>
      <c r="BR716" s="245"/>
      <c r="BS716" s="245"/>
      <c r="BT716" s="245"/>
      <c r="BU716" s="245"/>
      <c r="BV716" s="245"/>
      <c r="BW716" s="245"/>
      <c r="BX716" s="245"/>
      <c r="BY716" s="245"/>
      <c r="BZ716" s="245"/>
      <c r="CA716" s="245"/>
      <c r="CB716" s="245"/>
      <c r="CC716" s="245"/>
      <c r="CD716" s="245"/>
      <c r="CE716" s="245"/>
      <c r="CF716" s="245"/>
      <c r="CG716" s="245"/>
      <c r="CH716" s="245"/>
      <c r="CI716" s="245"/>
      <c r="CJ716" s="245"/>
      <c r="CK716" s="245"/>
      <c r="CL716" s="245"/>
      <c r="CM716" s="245"/>
      <c r="CN716" s="245"/>
      <c r="CO716" s="245"/>
      <c r="CP716" s="245"/>
      <c r="CQ716" s="245"/>
    </row>
    <row r="717" spans="1:95" s="245" customFormat="1" x14ac:dyDescent="0.2">
      <c r="A717" s="546"/>
      <c r="B717" s="434" t="s">
        <v>6</v>
      </c>
      <c r="C717" s="95"/>
      <c r="D717" s="95"/>
      <c r="E717" s="95"/>
      <c r="F717" s="95"/>
      <c r="G717" s="95"/>
      <c r="H717" s="95">
        <v>9716.92</v>
      </c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</row>
    <row r="718" spans="1:95" s="245" customFormat="1" x14ac:dyDescent="0.2">
      <c r="A718" s="546"/>
      <c r="B718" s="435" t="s">
        <v>13</v>
      </c>
      <c r="C718" s="95"/>
      <c r="D718" s="95"/>
      <c r="E718" s="95"/>
      <c r="F718" s="95"/>
      <c r="G718" s="95"/>
      <c r="H718" s="16">
        <v>9681.9699999999993</v>
      </c>
      <c r="I718" s="16"/>
      <c r="J718" s="16"/>
      <c r="K718" s="95"/>
      <c r="L718" s="95"/>
      <c r="M718" s="95"/>
      <c r="N718" s="95"/>
      <c r="O718" s="95"/>
      <c r="P718" s="95"/>
      <c r="Q718" s="95"/>
      <c r="R718" s="95"/>
      <c r="S718" s="95"/>
      <c r="T718" s="16"/>
      <c r="U718" s="16"/>
      <c r="V718" s="16"/>
      <c r="W718" s="95"/>
      <c r="X718" s="95"/>
      <c r="Y718" s="95"/>
      <c r="Z718" s="95"/>
      <c r="AA718" s="95"/>
      <c r="AB718" s="95"/>
      <c r="AC718" s="95"/>
      <c r="AD718" s="95"/>
    </row>
    <row r="719" spans="1:95" s="103" customFormat="1" ht="13.5" thickBot="1" x14ac:dyDescent="0.25">
      <c r="A719" s="546"/>
      <c r="B719" s="436" t="s">
        <v>18</v>
      </c>
      <c r="C719" s="104"/>
      <c r="D719" s="104"/>
      <c r="E719" s="104"/>
      <c r="F719" s="104"/>
      <c r="G719" s="104"/>
      <c r="H719" s="248">
        <v>9716.92</v>
      </c>
      <c r="I719" s="248"/>
      <c r="J719" s="248"/>
      <c r="K719" s="104"/>
      <c r="L719" s="104"/>
      <c r="M719" s="104"/>
      <c r="N719" s="104"/>
      <c r="O719" s="104"/>
      <c r="P719" s="104"/>
      <c r="Q719" s="104"/>
      <c r="R719" s="104"/>
      <c r="S719" s="104"/>
      <c r="T719" s="248"/>
      <c r="U719" s="248"/>
      <c r="V719" s="248"/>
      <c r="W719" s="104"/>
      <c r="X719" s="104"/>
      <c r="Y719" s="104"/>
      <c r="Z719" s="104"/>
      <c r="AA719" s="104"/>
      <c r="AB719" s="104"/>
      <c r="AC719" s="104"/>
      <c r="AD719" s="104"/>
    </row>
    <row r="720" spans="1:95" s="28" customFormat="1" x14ac:dyDescent="0.2">
      <c r="A720" s="546"/>
      <c r="B720" s="437" t="s">
        <v>19</v>
      </c>
      <c r="C720" s="96"/>
      <c r="D720" s="96"/>
      <c r="E720" s="96"/>
      <c r="F720" s="96"/>
      <c r="G720" s="96"/>
      <c r="H720" s="96">
        <v>888099.83999999997</v>
      </c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29"/>
    </row>
    <row r="721" spans="1:95" s="29" customFormat="1" x14ac:dyDescent="0.2">
      <c r="A721" s="546"/>
      <c r="B721" s="438" t="s">
        <v>20</v>
      </c>
      <c r="C721" s="92"/>
      <c r="D721" s="92"/>
      <c r="E721" s="92"/>
      <c r="F721" s="92"/>
      <c r="G721" s="92"/>
      <c r="H721" s="92">
        <v>737779.32</v>
      </c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</row>
    <row r="722" spans="1:95" s="29" customFormat="1" x14ac:dyDescent="0.2">
      <c r="A722" s="546"/>
      <c r="B722" s="439" t="s">
        <v>21</v>
      </c>
      <c r="C722" s="86"/>
      <c r="D722" s="86"/>
      <c r="E722" s="86"/>
      <c r="F722" s="86"/>
      <c r="G722" s="86"/>
      <c r="H722" s="86">
        <v>285026.76</v>
      </c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</row>
    <row r="723" spans="1:95" s="189" customFormat="1" ht="13.5" thickBot="1" x14ac:dyDescent="0.25">
      <c r="A723" s="546"/>
      <c r="B723" s="440" t="s">
        <v>28</v>
      </c>
      <c r="C723" s="187"/>
      <c r="D723" s="187"/>
      <c r="E723" s="187"/>
      <c r="F723" s="187"/>
      <c r="G723" s="187"/>
      <c r="H723" s="495">
        <v>310839.25</v>
      </c>
      <c r="I723" s="495"/>
      <c r="J723" s="495"/>
      <c r="K723" s="187"/>
      <c r="L723" s="187"/>
      <c r="M723" s="187"/>
      <c r="N723" s="187"/>
      <c r="O723" s="187"/>
      <c r="P723" s="187"/>
      <c r="Q723" s="187"/>
      <c r="R723" s="187"/>
      <c r="S723" s="187"/>
      <c r="T723" s="495"/>
      <c r="U723" s="495"/>
      <c r="V723" s="495"/>
      <c r="W723" s="187"/>
      <c r="X723" s="187"/>
      <c r="Y723" s="187"/>
      <c r="Z723" s="187"/>
      <c r="AA723" s="187"/>
      <c r="AB723" s="187"/>
      <c r="AC723" s="187"/>
      <c r="AD723" s="187"/>
      <c r="AE723" s="330"/>
      <c r="AF723" s="330"/>
      <c r="AG723" s="330"/>
      <c r="AH723" s="330"/>
      <c r="AI723" s="330"/>
      <c r="AJ723" s="330"/>
      <c r="AK723" s="330"/>
      <c r="AL723" s="330"/>
      <c r="AM723" s="330"/>
      <c r="AN723" s="330"/>
      <c r="AO723" s="330"/>
      <c r="AP723" s="330"/>
      <c r="AQ723" s="330"/>
      <c r="AR723" s="330"/>
      <c r="AS723" s="330"/>
      <c r="AT723" s="330"/>
      <c r="AU723" s="330"/>
      <c r="AV723" s="330"/>
      <c r="AW723" s="330"/>
      <c r="AX723" s="330"/>
      <c r="AY723" s="330"/>
      <c r="AZ723" s="330"/>
      <c r="BA723" s="330"/>
      <c r="BB723" s="330"/>
      <c r="BC723" s="330"/>
      <c r="BD723" s="330"/>
      <c r="BE723" s="330"/>
      <c r="BF723" s="330"/>
      <c r="BG723" s="330"/>
      <c r="BH723" s="330"/>
      <c r="BI723" s="330"/>
      <c r="BJ723" s="330"/>
      <c r="BK723" s="330"/>
      <c r="BL723" s="330"/>
      <c r="BM723" s="330"/>
      <c r="BN723" s="330"/>
      <c r="BO723" s="489"/>
      <c r="BP723" s="489"/>
      <c r="BQ723" s="489"/>
      <c r="BR723" s="489"/>
      <c r="BS723" s="489"/>
      <c r="BT723" s="489"/>
      <c r="BU723" s="489"/>
      <c r="BV723" s="489"/>
      <c r="BW723" s="489"/>
      <c r="BX723" s="489"/>
      <c r="BY723" s="489"/>
      <c r="BZ723" s="489"/>
      <c r="CA723" s="489"/>
      <c r="CB723" s="489"/>
      <c r="CC723" s="489"/>
      <c r="CD723" s="489"/>
      <c r="CE723" s="489"/>
      <c r="CF723" s="489"/>
      <c r="CG723" s="489"/>
      <c r="CH723" s="489"/>
      <c r="CI723" s="489"/>
      <c r="CJ723" s="489"/>
      <c r="CK723" s="489"/>
      <c r="CL723" s="489"/>
      <c r="CM723" s="489"/>
      <c r="CN723" s="489"/>
      <c r="CO723" s="489"/>
      <c r="CP723" s="489"/>
      <c r="CQ723" s="489"/>
    </row>
    <row r="724" spans="1:95" s="8" customFormat="1" x14ac:dyDescent="0.2">
      <c r="A724" s="546"/>
      <c r="B724" s="441" t="s">
        <v>22</v>
      </c>
      <c r="C724" s="84"/>
      <c r="D724" s="84"/>
      <c r="E724" s="84"/>
      <c r="F724" s="84"/>
      <c r="G724" s="84"/>
      <c r="H724" s="494">
        <v>68</v>
      </c>
      <c r="I724" s="494"/>
      <c r="J724" s="494"/>
      <c r="K724" s="84"/>
      <c r="L724" s="84"/>
      <c r="M724" s="84"/>
      <c r="N724" s="84"/>
      <c r="O724" s="84"/>
      <c r="P724" s="84"/>
      <c r="Q724" s="84"/>
      <c r="R724" s="84"/>
      <c r="S724" s="84"/>
      <c r="T724" s="494"/>
      <c r="U724" s="494"/>
      <c r="V724" s="494"/>
      <c r="W724" s="84"/>
      <c r="X724" s="84"/>
      <c r="Y724" s="84"/>
      <c r="Z724" s="84"/>
      <c r="AA724" s="84"/>
      <c r="AB724" s="84"/>
      <c r="AC724" s="84"/>
      <c r="AD724" s="84"/>
      <c r="AE724" s="396"/>
      <c r="AF724" s="396"/>
      <c r="AG724" s="396"/>
      <c r="AH724" s="396"/>
      <c r="AI724" s="396"/>
      <c r="AJ724" s="396"/>
      <c r="AK724" s="396"/>
      <c r="AL724" s="396"/>
      <c r="AM724" s="396"/>
      <c r="AN724" s="396"/>
      <c r="AO724" s="396"/>
      <c r="AP724" s="396"/>
      <c r="AQ724" s="396"/>
      <c r="AR724" s="396"/>
      <c r="AS724" s="396"/>
      <c r="AT724" s="396"/>
      <c r="AU724" s="396"/>
      <c r="AV724" s="396"/>
      <c r="AW724" s="396"/>
      <c r="AX724" s="396"/>
      <c r="AY724" s="396"/>
      <c r="AZ724" s="396"/>
      <c r="BA724" s="396"/>
      <c r="BB724" s="396"/>
      <c r="BC724" s="396"/>
      <c r="BD724" s="396"/>
      <c r="BE724" s="396"/>
      <c r="BF724" s="396"/>
      <c r="BG724" s="396"/>
      <c r="BH724" s="396"/>
      <c r="BI724" s="396"/>
      <c r="BJ724" s="396"/>
      <c r="BK724" s="396"/>
      <c r="BL724" s="396"/>
      <c r="BM724" s="396"/>
      <c r="BN724" s="396"/>
      <c r="BO724" s="396"/>
      <c r="BP724" s="396"/>
      <c r="BQ724" s="396"/>
      <c r="BR724" s="396"/>
      <c r="BS724" s="396"/>
      <c r="BT724" s="396"/>
      <c r="BU724" s="396"/>
      <c r="BV724" s="396"/>
      <c r="BW724" s="396"/>
      <c r="BX724" s="396"/>
      <c r="BY724" s="396"/>
      <c r="BZ724" s="396"/>
      <c r="CA724" s="396"/>
      <c r="CB724" s="396"/>
      <c r="CC724" s="396"/>
      <c r="CD724" s="396"/>
      <c r="CE724" s="396"/>
      <c r="CF724" s="396"/>
      <c r="CG724" s="396"/>
      <c r="CH724" s="396"/>
      <c r="CI724" s="396"/>
      <c r="CJ724" s="396"/>
      <c r="CK724" s="396"/>
      <c r="CL724" s="396"/>
      <c r="CM724" s="396"/>
      <c r="CN724" s="396"/>
      <c r="CO724" s="396"/>
      <c r="CP724" s="396"/>
      <c r="CQ724" s="396"/>
    </row>
    <row r="725" spans="1:95" s="5" customFormat="1" x14ac:dyDescent="0.2">
      <c r="A725" s="546"/>
      <c r="B725" s="442" t="s">
        <v>73</v>
      </c>
      <c r="C725" s="30"/>
      <c r="D725" s="30"/>
      <c r="E725" s="174"/>
      <c r="F725" s="174"/>
      <c r="G725" s="174"/>
      <c r="H725" s="380">
        <v>30</v>
      </c>
      <c r="I725" s="380"/>
      <c r="J725" s="380"/>
      <c r="K725" s="174"/>
      <c r="L725" s="174"/>
      <c r="M725" s="174"/>
      <c r="N725" s="174"/>
      <c r="O725" s="174"/>
      <c r="P725" s="174"/>
      <c r="Q725" s="174"/>
      <c r="R725" s="174"/>
      <c r="S725" s="174"/>
      <c r="T725" s="380"/>
      <c r="U725" s="380"/>
      <c r="V725" s="380"/>
      <c r="W725" s="174"/>
      <c r="X725" s="174"/>
      <c r="Y725" s="174"/>
      <c r="Z725" s="174"/>
      <c r="AA725" s="174"/>
      <c r="AB725" s="174"/>
      <c r="AC725" s="174"/>
      <c r="AD725" s="174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</row>
    <row r="726" spans="1:95" s="173" customFormat="1" ht="4.5" customHeight="1" x14ac:dyDescent="0.2">
      <c r="A726" s="546"/>
      <c r="B726" s="443"/>
      <c r="C726" s="172"/>
      <c r="D726" s="172"/>
      <c r="E726" s="172"/>
      <c r="F726" s="172"/>
      <c r="G726" s="172"/>
      <c r="H726" s="492"/>
      <c r="I726" s="492"/>
      <c r="J726" s="492"/>
      <c r="K726" s="172"/>
      <c r="L726" s="172"/>
      <c r="M726" s="172"/>
      <c r="N726" s="172"/>
      <c r="O726" s="172"/>
      <c r="P726" s="172"/>
      <c r="Q726" s="172"/>
      <c r="R726" s="172"/>
      <c r="S726" s="172"/>
      <c r="T726" s="492"/>
      <c r="U726" s="492"/>
      <c r="V726" s="492"/>
      <c r="W726" s="172"/>
      <c r="X726" s="172"/>
      <c r="Y726" s="172"/>
      <c r="Z726" s="172"/>
      <c r="AA726" s="172"/>
      <c r="AB726" s="172"/>
      <c r="AC726" s="172"/>
      <c r="AD726" s="172"/>
      <c r="AE726" s="397"/>
      <c r="AF726" s="397"/>
      <c r="AG726" s="397"/>
      <c r="AH726" s="397"/>
      <c r="AI726" s="397"/>
      <c r="AJ726" s="397"/>
      <c r="AK726" s="397"/>
      <c r="AL726" s="397"/>
      <c r="AM726" s="397"/>
      <c r="AN726" s="397"/>
      <c r="AO726" s="397"/>
      <c r="AP726" s="397"/>
      <c r="AQ726" s="397"/>
      <c r="AR726" s="397"/>
      <c r="AS726" s="397"/>
      <c r="AT726" s="397"/>
      <c r="AU726" s="397"/>
      <c r="AV726" s="397"/>
      <c r="AW726" s="397"/>
      <c r="AX726" s="397"/>
      <c r="AY726" s="397"/>
      <c r="AZ726" s="397"/>
      <c r="BA726" s="397"/>
      <c r="BB726" s="397"/>
      <c r="BC726" s="397"/>
      <c r="BD726" s="397"/>
      <c r="BE726" s="397"/>
      <c r="BF726" s="397"/>
      <c r="BG726" s="397"/>
      <c r="BH726" s="397"/>
      <c r="BI726" s="397"/>
      <c r="BJ726" s="397"/>
      <c r="BK726" s="397"/>
      <c r="BL726" s="397"/>
      <c r="BM726" s="397"/>
      <c r="BN726" s="397"/>
      <c r="BO726" s="397"/>
      <c r="BP726" s="397"/>
      <c r="BQ726" s="397"/>
      <c r="BR726" s="397"/>
      <c r="BS726" s="397"/>
      <c r="BT726" s="397"/>
      <c r="BU726" s="397"/>
      <c r="BV726" s="397"/>
      <c r="BW726" s="397"/>
      <c r="BX726" s="397"/>
      <c r="BY726" s="397"/>
      <c r="BZ726" s="397"/>
      <c r="CA726" s="397"/>
      <c r="CB726" s="397"/>
      <c r="CC726" s="397"/>
      <c r="CD726" s="397"/>
      <c r="CE726" s="397"/>
      <c r="CF726" s="397"/>
      <c r="CG726" s="397"/>
      <c r="CH726" s="397"/>
      <c r="CI726" s="397"/>
      <c r="CJ726" s="397"/>
      <c r="CK726" s="397"/>
      <c r="CL726" s="397"/>
      <c r="CM726" s="397"/>
      <c r="CN726" s="397"/>
      <c r="CO726" s="397"/>
      <c r="CP726" s="397"/>
      <c r="CQ726" s="397"/>
    </row>
    <row r="727" spans="1:95" s="177" customFormat="1" x14ac:dyDescent="0.2">
      <c r="A727" s="546"/>
      <c r="B727" s="444" t="s">
        <v>74</v>
      </c>
      <c r="C727" s="176">
        <v>42.37</v>
      </c>
      <c r="D727" s="176">
        <v>42.37</v>
      </c>
      <c r="E727" s="176">
        <v>42.37</v>
      </c>
      <c r="F727" s="176">
        <f>F280</f>
        <v>0</v>
      </c>
      <c r="G727" s="176">
        <f>G280</f>
        <v>0</v>
      </c>
      <c r="H727" s="493">
        <v>52.33</v>
      </c>
      <c r="I727" s="493">
        <f>I280</f>
        <v>0</v>
      </c>
      <c r="J727" s="493">
        <f>J280</f>
        <v>0</v>
      </c>
      <c r="K727" s="176"/>
      <c r="L727" s="176"/>
      <c r="M727" s="176"/>
      <c r="N727" s="176"/>
      <c r="O727" s="176"/>
      <c r="P727" s="176"/>
      <c r="Q727" s="176"/>
      <c r="R727" s="176"/>
      <c r="S727" s="176"/>
      <c r="T727" s="493"/>
      <c r="U727" s="493"/>
      <c r="V727" s="493"/>
      <c r="W727" s="176"/>
      <c r="X727" s="176"/>
      <c r="Y727" s="176"/>
      <c r="Z727" s="176"/>
      <c r="AA727" s="176"/>
      <c r="AB727" s="176"/>
      <c r="AC727" s="176"/>
      <c r="AD727" s="176"/>
      <c r="AE727" s="398"/>
      <c r="AF727" s="398"/>
      <c r="AG727" s="398"/>
      <c r="AH727" s="398"/>
      <c r="AI727" s="398"/>
      <c r="AJ727" s="398"/>
      <c r="AK727" s="398"/>
      <c r="AL727" s="398"/>
      <c r="AM727" s="398"/>
      <c r="AN727" s="398"/>
      <c r="AO727" s="398"/>
      <c r="AP727" s="398"/>
      <c r="AQ727" s="398"/>
      <c r="AR727" s="398"/>
      <c r="AS727" s="398"/>
      <c r="AT727" s="398"/>
      <c r="AU727" s="398"/>
      <c r="AV727" s="398"/>
      <c r="AW727" s="398"/>
      <c r="AX727" s="398"/>
      <c r="AY727" s="398"/>
      <c r="AZ727" s="398"/>
      <c r="BA727" s="398"/>
      <c r="BB727" s="398"/>
      <c r="BC727" s="398"/>
      <c r="BD727" s="398"/>
      <c r="BE727" s="398"/>
      <c r="BF727" s="398"/>
      <c r="BG727" s="398"/>
      <c r="BH727" s="398"/>
      <c r="BI727" s="398"/>
      <c r="BJ727" s="398"/>
      <c r="BK727" s="398"/>
      <c r="BL727" s="398"/>
      <c r="BM727" s="398"/>
      <c r="BN727" s="398"/>
      <c r="BO727" s="398"/>
      <c r="BP727" s="398"/>
      <c r="BQ727" s="398"/>
      <c r="BR727" s="398"/>
      <c r="BS727" s="398"/>
      <c r="BT727" s="398"/>
      <c r="BU727" s="398"/>
      <c r="BV727" s="398"/>
      <c r="BW727" s="398"/>
      <c r="BX727" s="398"/>
      <c r="BY727" s="398"/>
      <c r="BZ727" s="398"/>
      <c r="CA727" s="398"/>
      <c r="CB727" s="398"/>
      <c r="CC727" s="398"/>
      <c r="CD727" s="398"/>
      <c r="CE727" s="398"/>
      <c r="CF727" s="398"/>
      <c r="CG727" s="398"/>
      <c r="CH727" s="398"/>
      <c r="CI727" s="398"/>
      <c r="CJ727" s="398"/>
      <c r="CK727" s="398"/>
      <c r="CL727" s="398"/>
      <c r="CM727" s="398"/>
      <c r="CN727" s="398"/>
      <c r="CO727" s="398"/>
      <c r="CP727" s="398"/>
      <c r="CQ727" s="398"/>
    </row>
    <row r="728" spans="1:95" s="185" customFormat="1" x14ac:dyDescent="0.2">
      <c r="A728" s="546"/>
      <c r="B728" s="445" t="s">
        <v>75</v>
      </c>
      <c r="C728" s="4">
        <f t="shared" ref="C728:J728" si="185">C725*C727</f>
        <v>0</v>
      </c>
      <c r="D728" s="4">
        <f t="shared" si="185"/>
        <v>0</v>
      </c>
      <c r="E728" s="4">
        <f t="shared" si="185"/>
        <v>0</v>
      </c>
      <c r="F728" s="4">
        <f t="shared" si="185"/>
        <v>0</v>
      </c>
      <c r="G728" s="4">
        <f t="shared" si="185"/>
        <v>0</v>
      </c>
      <c r="H728" s="4">
        <f t="shared" si="185"/>
        <v>1569.8999999999999</v>
      </c>
      <c r="I728" s="4">
        <f t="shared" si="185"/>
        <v>0</v>
      </c>
      <c r="J728" s="4">
        <f t="shared" si="185"/>
        <v>0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</row>
    <row r="729" spans="1:95" s="31" customFormat="1" x14ac:dyDescent="0.2">
      <c r="A729" s="546"/>
      <c r="B729" s="446" t="s">
        <v>24</v>
      </c>
      <c r="C729" s="182">
        <v>2.71</v>
      </c>
      <c r="D729" s="182">
        <v>2.71</v>
      </c>
      <c r="E729" s="182">
        <v>2.71</v>
      </c>
      <c r="F729" s="182">
        <v>2.71</v>
      </c>
      <c r="G729" s="182">
        <v>2.71</v>
      </c>
      <c r="H729" s="182">
        <v>3.35</v>
      </c>
      <c r="I729" s="182">
        <v>2.71</v>
      </c>
      <c r="J729" s="182">
        <v>2.71</v>
      </c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</row>
    <row r="730" spans="1:95" s="180" customFormat="1" x14ac:dyDescent="0.2">
      <c r="A730" s="546"/>
      <c r="B730" s="447" t="s">
        <v>25</v>
      </c>
      <c r="C730" s="179">
        <f t="shared" ref="C730:J730" si="186">C729*C711</f>
        <v>0</v>
      </c>
      <c r="D730" s="179">
        <f t="shared" si="186"/>
        <v>0</v>
      </c>
      <c r="E730" s="179">
        <f t="shared" si="186"/>
        <v>0</v>
      </c>
      <c r="F730" s="179">
        <f t="shared" si="186"/>
        <v>0</v>
      </c>
      <c r="G730" s="179">
        <f t="shared" si="186"/>
        <v>0</v>
      </c>
      <c r="H730" s="179">
        <f t="shared" si="186"/>
        <v>42447.85</v>
      </c>
      <c r="I730" s="179">
        <f t="shared" si="186"/>
        <v>0</v>
      </c>
      <c r="J730" s="179">
        <f t="shared" si="186"/>
        <v>0</v>
      </c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</row>
    <row r="731" spans="1:95" s="31" customFormat="1" x14ac:dyDescent="0.2">
      <c r="A731" s="546"/>
      <c r="B731" s="448" t="s">
        <v>7</v>
      </c>
      <c r="C731" s="3">
        <v>5.44</v>
      </c>
      <c r="D731" s="3">
        <v>5.44</v>
      </c>
      <c r="E731" s="3">
        <v>5.44</v>
      </c>
      <c r="F731" s="3">
        <v>5.44</v>
      </c>
      <c r="G731" s="3">
        <v>5.44</v>
      </c>
      <c r="H731" s="3">
        <v>6.72</v>
      </c>
      <c r="I731" s="3">
        <v>5.44</v>
      </c>
      <c r="J731" s="3">
        <v>5.44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95" s="180" customFormat="1" x14ac:dyDescent="0.2">
      <c r="A732" s="546"/>
      <c r="B732" s="447" t="s">
        <v>10</v>
      </c>
      <c r="C732" s="179">
        <f t="shared" ref="C732:J732" si="187">C731*C711</f>
        <v>0</v>
      </c>
      <c r="D732" s="179">
        <f t="shared" si="187"/>
        <v>0</v>
      </c>
      <c r="E732" s="179">
        <f t="shared" si="187"/>
        <v>0</v>
      </c>
      <c r="F732" s="179">
        <f t="shared" si="187"/>
        <v>0</v>
      </c>
      <c r="G732" s="179">
        <f t="shared" si="187"/>
        <v>0</v>
      </c>
      <c r="H732" s="179">
        <f t="shared" si="187"/>
        <v>85149.119999999995</v>
      </c>
      <c r="I732" s="179">
        <f t="shared" si="187"/>
        <v>0</v>
      </c>
      <c r="J732" s="179">
        <f t="shared" si="187"/>
        <v>0</v>
      </c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</row>
    <row r="733" spans="1:95" s="31" customFormat="1" x14ac:dyDescent="0.2">
      <c r="A733" s="546"/>
      <c r="B733" s="448" t="s">
        <v>8</v>
      </c>
      <c r="C733" s="3">
        <v>10.31</v>
      </c>
      <c r="D733" s="3">
        <v>10.31</v>
      </c>
      <c r="E733" s="3">
        <v>10.31</v>
      </c>
      <c r="F733" s="3">
        <v>10.31</v>
      </c>
      <c r="G733" s="3">
        <v>10.31</v>
      </c>
      <c r="H733" s="3">
        <v>12.73</v>
      </c>
      <c r="I733" s="3">
        <v>10.31</v>
      </c>
      <c r="J733" s="3">
        <v>10.31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95" s="180" customFormat="1" x14ac:dyDescent="0.2">
      <c r="A734" s="546"/>
      <c r="B734" s="447" t="s">
        <v>2</v>
      </c>
      <c r="C734" s="179">
        <f t="shared" ref="C734:I734" si="188">C733*MAX(C717:C718)</f>
        <v>0</v>
      </c>
      <c r="D734" s="179">
        <f t="shared" si="188"/>
        <v>0</v>
      </c>
      <c r="E734" s="179">
        <f t="shared" si="188"/>
        <v>0</v>
      </c>
      <c r="F734" s="179">
        <f t="shared" si="188"/>
        <v>0</v>
      </c>
      <c r="G734" s="179">
        <f t="shared" si="188"/>
        <v>0</v>
      </c>
      <c r="H734" s="179">
        <f t="shared" si="188"/>
        <v>123696.3916</v>
      </c>
      <c r="I734" s="179">
        <f t="shared" si="188"/>
        <v>0</v>
      </c>
      <c r="J734" s="179">
        <f>J733*MAX(J717:J718)</f>
        <v>0</v>
      </c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</row>
    <row r="735" spans="1:95" s="1" customFormat="1" x14ac:dyDescent="0.2">
      <c r="A735" s="546"/>
      <c r="B735" s="537" t="s">
        <v>163</v>
      </c>
      <c r="C735" s="525"/>
      <c r="H735" s="1">
        <v>0</v>
      </c>
    </row>
    <row r="736" spans="1:95" s="1" customFormat="1" x14ac:dyDescent="0.2">
      <c r="A736" s="546"/>
      <c r="B736" s="537" t="s">
        <v>164</v>
      </c>
      <c r="C736" s="525"/>
      <c r="H736" s="1">
        <v>0</v>
      </c>
    </row>
    <row r="737" spans="1:95" s="1" customFormat="1" x14ac:dyDescent="0.2">
      <c r="A737" s="546"/>
      <c r="B737" s="537" t="s">
        <v>166</v>
      </c>
      <c r="C737" s="525"/>
      <c r="H737" s="1">
        <v>0</v>
      </c>
      <c r="J737" s="1">
        <v>10.07</v>
      </c>
    </row>
    <row r="738" spans="1:95" s="211" customFormat="1" ht="13.5" thickBot="1" x14ac:dyDescent="0.25">
      <c r="A738" s="546"/>
      <c r="B738" s="538" t="s">
        <v>165</v>
      </c>
      <c r="C738" s="526"/>
      <c r="D738" s="210"/>
      <c r="E738" s="210"/>
      <c r="F738" s="210"/>
      <c r="G738" s="210"/>
      <c r="H738" s="210"/>
      <c r="I738" s="210"/>
      <c r="J738" s="210">
        <f>J735*J736*J737</f>
        <v>0</v>
      </c>
      <c r="K738" s="210"/>
      <c r="L738" s="210"/>
      <c r="M738" s="210"/>
      <c r="N738" s="210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0"/>
      <c r="Z738" s="210"/>
      <c r="AA738" s="210"/>
      <c r="AB738" s="210"/>
      <c r="AC738" s="210"/>
      <c r="AD738" s="210"/>
    </row>
    <row r="739" spans="1:95" s="31" customFormat="1" x14ac:dyDescent="0.2">
      <c r="A739" s="546"/>
      <c r="B739" s="446" t="s">
        <v>29</v>
      </c>
      <c r="C739" s="115">
        <v>0.13789999999999999</v>
      </c>
      <c r="D739" s="115">
        <v>0.13789999999999999</v>
      </c>
      <c r="E739" s="115">
        <v>0.13789999999999999</v>
      </c>
      <c r="F739" s="115" t="e">
        <f>F292</f>
        <v>#REF!</v>
      </c>
      <c r="G739" s="115" t="e">
        <f>G292</f>
        <v>#REF!</v>
      </c>
      <c r="H739" s="66"/>
      <c r="I739" s="66"/>
      <c r="J739" s="66"/>
      <c r="K739" s="115"/>
      <c r="L739" s="115"/>
      <c r="M739" s="115"/>
      <c r="N739" s="115"/>
      <c r="O739" s="115"/>
      <c r="P739" s="115"/>
      <c r="Q739" s="115"/>
      <c r="R739" s="115"/>
      <c r="S739" s="115"/>
      <c r="T739" s="66"/>
      <c r="U739" s="66"/>
      <c r="V739" s="66"/>
      <c r="W739" s="115"/>
      <c r="X739" s="115"/>
      <c r="Y739" s="115"/>
      <c r="Z739" s="115"/>
      <c r="AA739" s="115"/>
      <c r="AB739" s="115"/>
      <c r="AC739" s="115"/>
      <c r="AD739" s="115"/>
    </row>
    <row r="740" spans="1:95" s="34" customFormat="1" x14ac:dyDescent="0.2">
      <c r="A740" s="546"/>
      <c r="B740" s="449" t="s">
        <v>60</v>
      </c>
      <c r="C740" s="14">
        <f>C739*C712</f>
        <v>0</v>
      </c>
      <c r="D740" s="14">
        <f>D739*D712</f>
        <v>0</v>
      </c>
      <c r="E740" s="14">
        <f>E739*E712</f>
        <v>0</v>
      </c>
      <c r="F740" s="14" t="e">
        <f>F739*F712</f>
        <v>#REF!</v>
      </c>
      <c r="G740" s="14" t="e">
        <f>G739*G712</f>
        <v>#REF!</v>
      </c>
      <c r="H740" s="119"/>
      <c r="I740" s="119"/>
      <c r="J740" s="119"/>
      <c r="K740" s="14"/>
      <c r="L740" s="14"/>
      <c r="M740" s="14"/>
      <c r="N740" s="14"/>
      <c r="O740" s="14"/>
      <c r="P740" s="14"/>
      <c r="Q740" s="14"/>
      <c r="R740" s="14"/>
      <c r="S740" s="14"/>
      <c r="T740" s="119"/>
      <c r="U740" s="119"/>
      <c r="V740" s="119"/>
      <c r="W740" s="14"/>
      <c r="X740" s="14"/>
      <c r="Y740" s="14"/>
      <c r="Z740" s="14"/>
      <c r="AA740" s="14"/>
      <c r="AB740" s="14"/>
      <c r="AC740" s="14"/>
      <c r="AD740" s="14"/>
    </row>
    <row r="741" spans="1:95" s="31" customFormat="1" x14ac:dyDescent="0.2">
      <c r="A741" s="546"/>
      <c r="B741" s="448" t="s">
        <v>30</v>
      </c>
      <c r="C741" s="117"/>
      <c r="D741" s="117"/>
      <c r="E741" s="117"/>
      <c r="F741" s="117"/>
      <c r="G741" s="117"/>
      <c r="H741" s="115">
        <v>0.19769999999999999</v>
      </c>
      <c r="I741" s="115">
        <v>0.19769999999999999</v>
      </c>
      <c r="J741" s="115">
        <v>0.19769999999999999</v>
      </c>
      <c r="K741" s="117"/>
      <c r="L741" s="117"/>
      <c r="M741" s="117"/>
      <c r="N741" s="117"/>
      <c r="O741" s="117"/>
      <c r="P741" s="117"/>
      <c r="Q741" s="117"/>
      <c r="R741" s="117"/>
      <c r="S741" s="117"/>
      <c r="T741" s="115"/>
      <c r="U741" s="115"/>
      <c r="V741" s="115"/>
      <c r="W741" s="117"/>
      <c r="X741" s="117"/>
      <c r="Y741" s="117"/>
      <c r="Z741" s="117"/>
      <c r="AA741" s="117"/>
      <c r="AB741" s="117"/>
      <c r="AC741" s="117"/>
      <c r="AD741" s="117"/>
    </row>
    <row r="742" spans="1:95" s="35" customFormat="1" x14ac:dyDescent="0.2">
      <c r="A742" s="546"/>
      <c r="B742" s="450" t="s">
        <v>61</v>
      </c>
      <c r="C742" s="118"/>
      <c r="D742" s="118"/>
      <c r="E742" s="118"/>
      <c r="F742" s="118"/>
      <c r="G742" s="118"/>
      <c r="H742" s="33">
        <f>H741*H712</f>
        <v>384299.97533999995</v>
      </c>
      <c r="I742" s="33">
        <f>I741*I712</f>
        <v>0</v>
      </c>
      <c r="J742" s="33">
        <f>J741*J712</f>
        <v>0</v>
      </c>
      <c r="K742" s="118"/>
      <c r="L742" s="118"/>
      <c r="M742" s="118"/>
      <c r="N742" s="118"/>
      <c r="O742" s="118"/>
      <c r="P742" s="118"/>
      <c r="Q742" s="118"/>
      <c r="R742" s="118"/>
      <c r="S742" s="118"/>
      <c r="T742" s="33"/>
      <c r="U742" s="33"/>
      <c r="V742" s="33"/>
      <c r="W742" s="118"/>
      <c r="X742" s="118"/>
      <c r="Y742" s="118"/>
      <c r="Z742" s="118"/>
      <c r="AA742" s="118"/>
      <c r="AB742" s="118"/>
      <c r="AC742" s="118"/>
      <c r="AD742" s="118"/>
    </row>
    <row r="743" spans="1:95" s="31" customFormat="1" x14ac:dyDescent="0.2">
      <c r="A743" s="546"/>
      <c r="B743" s="448" t="s">
        <v>31</v>
      </c>
      <c r="C743" s="115">
        <v>0.32190000000000002</v>
      </c>
      <c r="D743" s="115">
        <v>0.32190000000000002</v>
      </c>
      <c r="E743" s="115">
        <v>0.32190000000000002</v>
      </c>
      <c r="F743" s="115">
        <f>F296</f>
        <v>0</v>
      </c>
      <c r="G743" s="115">
        <f>G296</f>
        <v>0</v>
      </c>
      <c r="H743" s="120"/>
      <c r="I743" s="120"/>
      <c r="J743" s="120"/>
      <c r="K743" s="115"/>
      <c r="L743" s="115"/>
      <c r="M743" s="115"/>
      <c r="N743" s="115"/>
      <c r="O743" s="115"/>
      <c r="P743" s="115"/>
      <c r="Q743" s="115"/>
      <c r="R743" s="115"/>
      <c r="S743" s="115"/>
      <c r="T743" s="120"/>
      <c r="U743" s="120"/>
      <c r="V743" s="120"/>
      <c r="W743" s="115"/>
      <c r="X743" s="115"/>
      <c r="Y743" s="115"/>
      <c r="Z743" s="115"/>
      <c r="AA743" s="115"/>
      <c r="AB743" s="115"/>
      <c r="AC743" s="115"/>
      <c r="AD743" s="115"/>
    </row>
    <row r="744" spans="1:95" s="34" customFormat="1" x14ac:dyDescent="0.2">
      <c r="A744" s="546"/>
      <c r="B744" s="449" t="s">
        <v>62</v>
      </c>
      <c r="C744" s="14">
        <f>C743*C714</f>
        <v>0</v>
      </c>
      <c r="D744" s="14">
        <f>D743*D714</f>
        <v>0</v>
      </c>
      <c r="E744" s="14">
        <f>E743*E714</f>
        <v>0</v>
      </c>
      <c r="F744" s="14">
        <f>F743*F714</f>
        <v>0</v>
      </c>
      <c r="G744" s="14">
        <f>G743*G714</f>
        <v>0</v>
      </c>
      <c r="H744" s="119"/>
      <c r="I744" s="119"/>
      <c r="J744" s="119"/>
      <c r="K744" s="14"/>
      <c r="L744" s="14"/>
      <c r="M744" s="14"/>
      <c r="N744" s="14"/>
      <c r="O744" s="14"/>
      <c r="P744" s="14"/>
      <c r="Q744" s="14"/>
      <c r="R744" s="14"/>
      <c r="S744" s="14"/>
      <c r="T744" s="119"/>
      <c r="U744" s="119"/>
      <c r="V744" s="119"/>
      <c r="W744" s="14"/>
      <c r="X744" s="14"/>
      <c r="Y744" s="14"/>
      <c r="Z744" s="14"/>
      <c r="AA744" s="14"/>
      <c r="AB744" s="14"/>
      <c r="AC744" s="14"/>
      <c r="AD744" s="14"/>
    </row>
    <row r="745" spans="1:95" s="31" customFormat="1" x14ac:dyDescent="0.2">
      <c r="A745" s="546"/>
      <c r="B745" s="448" t="s">
        <v>32</v>
      </c>
      <c r="C745" s="117"/>
      <c r="D745" s="117"/>
      <c r="E745" s="117"/>
      <c r="F745" s="117"/>
      <c r="G745" s="117"/>
      <c r="H745" s="1">
        <v>1.4238</v>
      </c>
      <c r="I745" s="1">
        <v>1.4238</v>
      </c>
      <c r="J745" s="1">
        <v>1.4238</v>
      </c>
      <c r="K745" s="117"/>
      <c r="L745" s="117"/>
      <c r="M745" s="117"/>
      <c r="N745" s="117"/>
      <c r="O745" s="117"/>
      <c r="P745" s="117"/>
      <c r="Q745" s="117"/>
      <c r="R745" s="117"/>
      <c r="S745" s="117"/>
      <c r="T745" s="1"/>
      <c r="U745" s="1"/>
      <c r="V745" s="1"/>
      <c r="W745" s="117"/>
      <c r="X745" s="117"/>
      <c r="Y745" s="117"/>
      <c r="Z745" s="117"/>
      <c r="AA745" s="117"/>
      <c r="AB745" s="117"/>
      <c r="AC745" s="117"/>
      <c r="AD745" s="117"/>
    </row>
    <row r="746" spans="1:95" s="35" customFormat="1" x14ac:dyDescent="0.2">
      <c r="A746" s="546"/>
      <c r="B746" s="450" t="s">
        <v>63</v>
      </c>
      <c r="C746" s="118"/>
      <c r="D746" s="118"/>
      <c r="E746" s="118"/>
      <c r="F746" s="118"/>
      <c r="G746" s="118"/>
      <c r="H746" s="116">
        <f>H745*H714</f>
        <v>1038272.092704</v>
      </c>
      <c r="I746" s="116">
        <f>I745*I714</f>
        <v>0</v>
      </c>
      <c r="J746" s="116">
        <f>J745*J714</f>
        <v>0</v>
      </c>
      <c r="K746" s="118"/>
      <c r="L746" s="118"/>
      <c r="M746" s="118"/>
      <c r="N746" s="118"/>
      <c r="O746" s="118"/>
      <c r="P746" s="118"/>
      <c r="Q746" s="118"/>
      <c r="R746" s="118"/>
      <c r="S746" s="118"/>
      <c r="T746" s="116"/>
      <c r="U746" s="116"/>
      <c r="V746" s="116"/>
      <c r="W746" s="118"/>
      <c r="X746" s="118"/>
      <c r="Y746" s="118"/>
      <c r="Z746" s="118"/>
      <c r="AA746" s="118"/>
      <c r="AB746" s="118"/>
      <c r="AC746" s="118"/>
      <c r="AD746" s="118"/>
    </row>
    <row r="747" spans="1:95" s="31" customFormat="1" x14ac:dyDescent="0.2">
      <c r="A747" s="546"/>
      <c r="B747" s="448" t="s">
        <v>79</v>
      </c>
      <c r="C747" s="1">
        <v>0.19719999999999999</v>
      </c>
      <c r="D747" s="1">
        <v>0.19719999999999999</v>
      </c>
      <c r="E747" s="1">
        <v>0.19719999999999999</v>
      </c>
      <c r="F747" s="1">
        <f>F300</f>
        <v>0</v>
      </c>
      <c r="G747" s="1">
        <f>G300</f>
        <v>0</v>
      </c>
      <c r="H747" s="120"/>
      <c r="I747" s="120"/>
      <c r="J747" s="120"/>
      <c r="K747" s="1"/>
      <c r="L747" s="1"/>
      <c r="M747" s="1"/>
      <c r="N747" s="1"/>
      <c r="O747" s="1"/>
      <c r="P747" s="1"/>
      <c r="Q747" s="1"/>
      <c r="R747" s="1"/>
      <c r="S747" s="1"/>
      <c r="T747" s="120"/>
      <c r="U747" s="120"/>
      <c r="V747" s="120"/>
      <c r="W747" s="1"/>
      <c r="X747" s="1"/>
      <c r="Y747" s="1"/>
      <c r="Z747" s="1"/>
      <c r="AA747" s="1"/>
      <c r="AB747" s="1"/>
      <c r="AC747" s="1"/>
      <c r="AD747" s="1"/>
    </row>
    <row r="748" spans="1:95" s="34" customFormat="1" x14ac:dyDescent="0.2">
      <c r="A748" s="546"/>
      <c r="B748" s="449" t="s">
        <v>64</v>
      </c>
      <c r="C748" s="14">
        <f>C747*C713</f>
        <v>0</v>
      </c>
      <c r="D748" s="14">
        <f>D747*D713</f>
        <v>0</v>
      </c>
      <c r="E748" s="14">
        <f>E747*E713</f>
        <v>0</v>
      </c>
      <c r="F748" s="14">
        <f>F747*F713</f>
        <v>0</v>
      </c>
      <c r="G748" s="14">
        <f>G747*G713</f>
        <v>0</v>
      </c>
      <c r="H748" s="121"/>
      <c r="I748" s="121"/>
      <c r="J748" s="121"/>
      <c r="K748" s="14"/>
      <c r="L748" s="14"/>
      <c r="M748" s="14"/>
      <c r="N748" s="14"/>
      <c r="O748" s="14"/>
      <c r="P748" s="14"/>
      <c r="Q748" s="14"/>
      <c r="R748" s="14"/>
      <c r="S748" s="14"/>
      <c r="T748" s="121"/>
      <c r="U748" s="121"/>
      <c r="V748" s="121"/>
      <c r="W748" s="14"/>
      <c r="X748" s="14"/>
      <c r="Y748" s="14"/>
      <c r="Z748" s="14"/>
      <c r="AA748" s="14"/>
      <c r="AB748" s="14"/>
      <c r="AC748" s="14"/>
      <c r="AD748" s="14"/>
    </row>
    <row r="749" spans="1:95" s="31" customFormat="1" x14ac:dyDescent="0.2">
      <c r="A749" s="546"/>
      <c r="B749" s="451" t="s">
        <v>33</v>
      </c>
      <c r="C749" s="117"/>
      <c r="D749" s="117"/>
      <c r="E749" s="117"/>
      <c r="F749" s="117"/>
      <c r="G749" s="117"/>
      <c r="H749" s="1">
        <v>0.37009999999999998</v>
      </c>
      <c r="I749" s="1">
        <v>0.37009999999999998</v>
      </c>
      <c r="J749" s="1">
        <v>0.37009999999999998</v>
      </c>
      <c r="K749" s="117"/>
      <c r="L749" s="117"/>
      <c r="M749" s="117"/>
      <c r="N749" s="117"/>
      <c r="O749" s="117"/>
      <c r="P749" s="117"/>
      <c r="Q749" s="117"/>
      <c r="R749" s="117"/>
      <c r="S749" s="117"/>
      <c r="T749" s="1"/>
      <c r="U749" s="1"/>
      <c r="V749" s="1"/>
      <c r="W749" s="117"/>
      <c r="X749" s="117"/>
      <c r="Y749" s="117"/>
      <c r="Z749" s="117"/>
      <c r="AA749" s="117"/>
      <c r="AB749" s="117"/>
      <c r="AC749" s="117"/>
      <c r="AD749" s="117"/>
    </row>
    <row r="750" spans="1:95" s="55" customFormat="1" ht="13.5" thickBot="1" x14ac:dyDescent="0.25">
      <c r="A750" s="546"/>
      <c r="B750" s="452" t="s">
        <v>65</v>
      </c>
      <c r="C750" s="125"/>
      <c r="D750" s="125"/>
      <c r="E750" s="125"/>
      <c r="F750" s="125"/>
      <c r="G750" s="125"/>
      <c r="H750" s="250">
        <f>H749*H713</f>
        <v>646050.57188399998</v>
      </c>
      <c r="I750" s="250">
        <f>I749*I713</f>
        <v>0</v>
      </c>
      <c r="J750" s="250">
        <f>J749*J713</f>
        <v>0</v>
      </c>
      <c r="K750" s="125"/>
      <c r="L750" s="125"/>
      <c r="M750" s="125"/>
      <c r="N750" s="125"/>
      <c r="O750" s="125"/>
      <c r="P750" s="125"/>
      <c r="Q750" s="125"/>
      <c r="R750" s="125"/>
      <c r="S750" s="125"/>
      <c r="T750" s="250"/>
      <c r="U750" s="250"/>
      <c r="V750" s="250"/>
      <c r="W750" s="125"/>
      <c r="X750" s="125"/>
      <c r="Y750" s="125"/>
      <c r="Z750" s="125"/>
      <c r="AA750" s="125"/>
      <c r="AB750" s="125"/>
      <c r="AC750" s="125"/>
      <c r="AD750" s="12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  <c r="CB750" s="35"/>
      <c r="CC750" s="35"/>
      <c r="CD750" s="35"/>
      <c r="CE750" s="35"/>
      <c r="CF750" s="35"/>
      <c r="CG750" s="35"/>
      <c r="CH750" s="35"/>
      <c r="CI750" s="35"/>
      <c r="CJ750" s="35"/>
      <c r="CK750" s="35"/>
      <c r="CL750" s="35"/>
      <c r="CM750" s="35"/>
      <c r="CN750" s="35"/>
      <c r="CO750" s="35"/>
      <c r="CP750" s="35"/>
      <c r="CQ750" s="35"/>
    </row>
    <row r="751" spans="1:95" s="126" customFormat="1" x14ac:dyDescent="0.2">
      <c r="A751" s="546"/>
      <c r="B751" s="453" t="s">
        <v>104</v>
      </c>
      <c r="C751" s="251"/>
      <c r="D751" s="251"/>
      <c r="E751" s="251"/>
      <c r="F751" s="251"/>
      <c r="G751" s="251"/>
      <c r="H751" s="86">
        <v>300812</v>
      </c>
      <c r="I751" s="86"/>
      <c r="J751" s="86"/>
      <c r="K751" s="251"/>
      <c r="L751" s="251"/>
      <c r="M751" s="251"/>
      <c r="N751" s="251"/>
      <c r="O751" s="251"/>
      <c r="P751" s="251"/>
      <c r="Q751" s="251"/>
      <c r="R751" s="251"/>
      <c r="S751" s="251"/>
      <c r="T751" s="86"/>
      <c r="U751" s="86"/>
      <c r="V751" s="86"/>
      <c r="W751" s="251"/>
      <c r="X751" s="251"/>
      <c r="Y751" s="251"/>
      <c r="Z751" s="251"/>
      <c r="AA751" s="251"/>
      <c r="AB751" s="251"/>
      <c r="AC751" s="251"/>
      <c r="AD751" s="251"/>
    </row>
    <row r="752" spans="1:95" s="1" customFormat="1" x14ac:dyDescent="0.2">
      <c r="A752" s="546"/>
      <c r="B752" s="454" t="s">
        <v>105</v>
      </c>
      <c r="C752" s="31"/>
      <c r="D752" s="31"/>
      <c r="E752" s="31"/>
      <c r="F752" s="31"/>
      <c r="G752" s="31"/>
      <c r="H752" s="427">
        <v>5.8900000000000001E-2</v>
      </c>
      <c r="I752" s="427">
        <v>5.8900000000000001E-2</v>
      </c>
      <c r="J752" s="427">
        <v>5.8900000000000001E-2</v>
      </c>
      <c r="K752" s="31"/>
      <c r="L752" s="31"/>
      <c r="M752" s="31"/>
      <c r="N752" s="31"/>
      <c r="O752" s="31"/>
      <c r="P752" s="31"/>
      <c r="Q752" s="31"/>
      <c r="R752" s="31"/>
      <c r="S752" s="31"/>
      <c r="T752" s="427"/>
      <c r="U752" s="427"/>
      <c r="V752" s="427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  <c r="CQ752" s="31"/>
    </row>
    <row r="753" spans="1:95" s="55" customFormat="1" ht="13.5" thickBot="1" x14ac:dyDescent="0.25">
      <c r="A753" s="546"/>
      <c r="B753" s="455" t="s">
        <v>106</v>
      </c>
      <c r="C753" s="125"/>
      <c r="D753" s="125"/>
      <c r="E753" s="125"/>
      <c r="F753" s="125"/>
      <c r="G753" s="125"/>
      <c r="H753" s="54">
        <f>H752*H751</f>
        <v>17717.826799999999</v>
      </c>
      <c r="I753" s="54">
        <f>I751*I752</f>
        <v>0</v>
      </c>
      <c r="J753" s="54">
        <f>J751*J752</f>
        <v>0</v>
      </c>
      <c r="K753" s="125"/>
      <c r="L753" s="125"/>
      <c r="M753" s="125"/>
      <c r="N753" s="125"/>
      <c r="O753" s="125"/>
      <c r="P753" s="125"/>
      <c r="Q753" s="125"/>
      <c r="R753" s="125"/>
      <c r="S753" s="125"/>
      <c r="T753" s="54"/>
      <c r="U753" s="54"/>
      <c r="V753" s="54"/>
      <c r="W753" s="125"/>
      <c r="X753" s="125"/>
      <c r="Y753" s="125"/>
      <c r="Z753" s="125"/>
      <c r="AA753" s="125"/>
      <c r="AB753" s="125"/>
      <c r="AC753" s="125"/>
      <c r="AD753" s="12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  <c r="CB753" s="35"/>
      <c r="CC753" s="35"/>
      <c r="CD753" s="35"/>
      <c r="CE753" s="35"/>
      <c r="CF753" s="35"/>
      <c r="CG753" s="35"/>
      <c r="CH753" s="35"/>
      <c r="CI753" s="35"/>
      <c r="CJ753" s="35"/>
      <c r="CK753" s="35"/>
      <c r="CL753" s="35"/>
      <c r="CM753" s="35"/>
      <c r="CN753" s="35"/>
      <c r="CO753" s="35"/>
      <c r="CP753" s="35"/>
      <c r="CQ753" s="35"/>
    </row>
    <row r="754" spans="1:95" s="31" customFormat="1" ht="12" customHeight="1" x14ac:dyDescent="0.2">
      <c r="A754" s="546"/>
      <c r="B754" s="448" t="s">
        <v>9</v>
      </c>
      <c r="C754" s="1">
        <v>2.5000000000000001E-2</v>
      </c>
      <c r="D754" s="1">
        <v>2.5000000000000001E-2</v>
      </c>
      <c r="E754" s="1">
        <v>2.5000000000000001E-2</v>
      </c>
      <c r="F754" s="1">
        <f>F307</f>
        <v>0</v>
      </c>
      <c r="G754" s="1">
        <f>G307</f>
        <v>0</v>
      </c>
      <c r="H754" s="1">
        <v>3.09E-2</v>
      </c>
      <c r="I754" s="1">
        <f>I307</f>
        <v>0</v>
      </c>
      <c r="J754" s="1">
        <f>J307</f>
        <v>0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95" s="43" customFormat="1" x14ac:dyDescent="0.2">
      <c r="A755" s="546"/>
      <c r="B755" s="456" t="s">
        <v>11</v>
      </c>
      <c r="C755" s="4">
        <f t="shared" ref="C755:J755" si="189">C754*C715</f>
        <v>0</v>
      </c>
      <c r="D755" s="4">
        <f t="shared" si="189"/>
        <v>0</v>
      </c>
      <c r="E755" s="4">
        <f t="shared" si="189"/>
        <v>0</v>
      </c>
      <c r="F755" s="4">
        <f t="shared" si="189"/>
        <v>0</v>
      </c>
      <c r="G755" s="4">
        <f t="shared" si="189"/>
        <v>0</v>
      </c>
      <c r="H755" s="4">
        <f t="shared" si="189"/>
        <v>136537.555608</v>
      </c>
      <c r="I755" s="4">
        <f t="shared" si="189"/>
        <v>0</v>
      </c>
      <c r="J755" s="4">
        <f t="shared" si="189"/>
        <v>0</v>
      </c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95" s="31" customFormat="1" x14ac:dyDescent="0.2">
      <c r="A756" s="546"/>
      <c r="B756" s="448" t="s">
        <v>26</v>
      </c>
      <c r="C756" s="49">
        <v>1.9699999999999999E-2</v>
      </c>
      <c r="D756" s="49">
        <v>1.9699999999999999E-2</v>
      </c>
      <c r="E756" s="49">
        <v>1.9699999999999999E-2</v>
      </c>
      <c r="F756" s="49">
        <f>F309</f>
        <v>0</v>
      </c>
      <c r="G756" s="49">
        <f>G309</f>
        <v>0</v>
      </c>
      <c r="H756" s="49">
        <v>0.02</v>
      </c>
      <c r="I756" s="49">
        <f>I309</f>
        <v>0</v>
      </c>
      <c r="J756" s="49">
        <f>J309</f>
        <v>0</v>
      </c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</row>
    <row r="757" spans="1:95" s="191" customFormat="1" x14ac:dyDescent="0.2">
      <c r="A757" s="546"/>
      <c r="B757" s="456" t="s">
        <v>27</v>
      </c>
      <c r="C757" s="129">
        <f t="shared" ref="C757:J757" si="190">C756*C715</f>
        <v>0</v>
      </c>
      <c r="D757" s="129">
        <f t="shared" si="190"/>
        <v>0</v>
      </c>
      <c r="E757" s="129">
        <f t="shared" si="190"/>
        <v>0</v>
      </c>
      <c r="F757" s="129">
        <f t="shared" si="190"/>
        <v>0</v>
      </c>
      <c r="G757" s="129">
        <f t="shared" si="190"/>
        <v>0</v>
      </c>
      <c r="H757" s="129">
        <f t="shared" si="190"/>
        <v>88373.822400000005</v>
      </c>
      <c r="I757" s="129">
        <f t="shared" si="190"/>
        <v>0</v>
      </c>
      <c r="J757" s="129">
        <f t="shared" si="190"/>
        <v>0</v>
      </c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  <c r="AA757" s="129"/>
      <c r="AB757" s="129"/>
      <c r="AC757" s="129"/>
      <c r="AD757" s="129"/>
    </row>
    <row r="758" spans="1:95" s="43" customFormat="1" x14ac:dyDescent="0.2">
      <c r="A758" s="546"/>
      <c r="B758" s="456" t="s">
        <v>4</v>
      </c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</row>
    <row r="759" spans="1:95" s="46" customFormat="1" ht="13.5" thickBot="1" x14ac:dyDescent="0.25">
      <c r="A759" s="546"/>
      <c r="B759" s="457" t="s">
        <v>34</v>
      </c>
      <c r="C759" s="94"/>
      <c r="D759" s="94"/>
      <c r="E759" s="94"/>
      <c r="F759" s="199"/>
      <c r="G759" s="94"/>
      <c r="H759" s="94"/>
      <c r="I759" s="94"/>
      <c r="J759" s="94"/>
      <c r="K759" s="199"/>
      <c r="L759" s="199"/>
      <c r="M759" s="199"/>
      <c r="N759" s="199"/>
      <c r="O759" s="199"/>
      <c r="P759" s="199"/>
      <c r="Q759" s="199"/>
      <c r="R759" s="199"/>
      <c r="S759" s="199"/>
      <c r="T759" s="94"/>
      <c r="U759" s="94"/>
      <c r="V759" s="94"/>
      <c r="W759" s="199"/>
      <c r="X759" s="199"/>
      <c r="Y759" s="199"/>
      <c r="Z759" s="199"/>
      <c r="AA759" s="199"/>
      <c r="AB759" s="199"/>
      <c r="AC759" s="199"/>
      <c r="AD759" s="199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</row>
    <row r="760" spans="1:95" s="48" customFormat="1" ht="13.5" thickBot="1" x14ac:dyDescent="0.25">
      <c r="A760" s="546"/>
      <c r="B760" s="458" t="s">
        <v>51</v>
      </c>
      <c r="C760" s="74"/>
      <c r="D760" s="74"/>
      <c r="E760" s="74"/>
      <c r="F760" s="74"/>
      <c r="G760" s="74"/>
      <c r="H760" s="74">
        <v>2564115.0099999998</v>
      </c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</row>
    <row r="761" spans="1:95" s="38" customFormat="1" ht="13.5" thickBot="1" x14ac:dyDescent="0.25">
      <c r="A761" s="546"/>
      <c r="B761" s="459" t="s">
        <v>59</v>
      </c>
      <c r="C761" s="37" t="e">
        <f t="shared" ref="C761:J761" si="191">C760/C715*100</f>
        <v>#DIV/0!</v>
      </c>
      <c r="D761" s="37" t="e">
        <f t="shared" si="191"/>
        <v>#DIV/0!</v>
      </c>
      <c r="E761" s="37" t="e">
        <f t="shared" si="191"/>
        <v>#DIV/0!</v>
      </c>
      <c r="F761" s="37" t="e">
        <f t="shared" si="191"/>
        <v>#DIV/0!</v>
      </c>
      <c r="G761" s="37" t="e">
        <f t="shared" si="191"/>
        <v>#DIV/0!</v>
      </c>
      <c r="H761" s="37">
        <f t="shared" si="191"/>
        <v>58.028835697390861</v>
      </c>
      <c r="I761" s="37" t="e">
        <f t="shared" si="191"/>
        <v>#DIV/0!</v>
      </c>
      <c r="J761" s="91" t="e">
        <f t="shared" si="191"/>
        <v>#DIV/0!</v>
      </c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91"/>
      <c r="W761" s="37"/>
      <c r="X761" s="37"/>
      <c r="Y761" s="37"/>
      <c r="Z761" s="37"/>
      <c r="AA761" s="37"/>
      <c r="AB761" s="37"/>
      <c r="AC761" s="37"/>
      <c r="AD761" s="37"/>
      <c r="AE761" s="399"/>
      <c r="AF761" s="399"/>
      <c r="AG761" s="399"/>
      <c r="AH761" s="399"/>
      <c r="AI761" s="399"/>
      <c r="AJ761" s="399"/>
      <c r="AK761" s="399"/>
      <c r="AL761" s="399"/>
      <c r="AM761" s="399"/>
      <c r="AN761" s="399"/>
      <c r="AO761" s="399"/>
      <c r="AP761" s="399"/>
      <c r="AQ761" s="399"/>
      <c r="AR761" s="399"/>
      <c r="AS761" s="399"/>
      <c r="AT761" s="399"/>
      <c r="AU761" s="399"/>
      <c r="AV761" s="399"/>
      <c r="AW761" s="399"/>
      <c r="AX761" s="399"/>
      <c r="AY761" s="399"/>
      <c r="AZ761" s="399"/>
      <c r="BA761" s="399"/>
      <c r="BB761" s="399"/>
      <c r="BC761" s="399"/>
      <c r="BD761" s="399"/>
      <c r="BE761" s="399"/>
      <c r="BF761" s="399"/>
      <c r="BG761" s="399"/>
      <c r="BH761" s="399"/>
      <c r="BI761" s="399"/>
      <c r="BJ761" s="399"/>
      <c r="BK761" s="399"/>
      <c r="BL761" s="399"/>
      <c r="BM761" s="399"/>
      <c r="BN761" s="399"/>
      <c r="BO761" s="399"/>
      <c r="BP761" s="399"/>
      <c r="BQ761" s="399"/>
      <c r="BR761" s="399"/>
      <c r="BS761" s="399"/>
      <c r="BT761" s="399"/>
      <c r="BU761" s="399"/>
      <c r="BV761" s="399"/>
      <c r="BW761" s="399"/>
      <c r="BX761" s="399"/>
      <c r="BY761" s="399"/>
      <c r="BZ761" s="399"/>
      <c r="CA761" s="399"/>
      <c r="CB761" s="399"/>
      <c r="CC761" s="399"/>
      <c r="CD761" s="399"/>
      <c r="CE761" s="399"/>
      <c r="CF761" s="399"/>
      <c r="CG761" s="399"/>
      <c r="CH761" s="399"/>
      <c r="CI761" s="399"/>
      <c r="CJ761" s="399"/>
      <c r="CK761" s="399"/>
      <c r="CL761" s="399"/>
      <c r="CM761" s="399"/>
      <c r="CN761" s="399"/>
      <c r="CO761" s="399"/>
      <c r="CP761" s="399"/>
      <c r="CQ761" s="399"/>
    </row>
    <row r="762" spans="1:95" s="423" customFormat="1" ht="13.5" thickBot="1" x14ac:dyDescent="0.25">
      <c r="A762" s="546"/>
      <c r="B762" s="421" t="s">
        <v>71</v>
      </c>
      <c r="C762" s="422">
        <f t="shared" ref="C762:J762" si="192">SUM(C728,C730,C734,C732,C740,C742,C744,C746,C748,C750,C753,C755,C757,C758,C759)-C760</f>
        <v>0</v>
      </c>
      <c r="D762" s="422">
        <f t="shared" si="192"/>
        <v>0</v>
      </c>
      <c r="E762" s="422">
        <f t="shared" si="192"/>
        <v>0</v>
      </c>
      <c r="F762" s="422" t="e">
        <f t="shared" si="192"/>
        <v>#REF!</v>
      </c>
      <c r="G762" s="422" t="e">
        <f t="shared" si="192"/>
        <v>#REF!</v>
      </c>
      <c r="H762" s="422">
        <f t="shared" si="192"/>
        <v>9.6336000133305788E-2</v>
      </c>
      <c r="I762" s="422">
        <f t="shared" si="192"/>
        <v>0</v>
      </c>
      <c r="J762" s="422">
        <f t="shared" si="192"/>
        <v>0</v>
      </c>
      <c r="K762" s="422"/>
      <c r="L762" s="422"/>
      <c r="M762" s="422"/>
      <c r="N762" s="422"/>
      <c r="O762" s="422"/>
      <c r="P762" s="422"/>
      <c r="Q762" s="422"/>
      <c r="R762" s="422"/>
      <c r="S762" s="422"/>
      <c r="T762" s="422"/>
      <c r="U762" s="422"/>
      <c r="V762" s="422"/>
      <c r="W762" s="422"/>
      <c r="X762" s="422"/>
      <c r="Y762" s="422"/>
      <c r="Z762" s="422"/>
      <c r="AA762" s="422"/>
      <c r="AB762" s="422"/>
      <c r="AC762" s="422"/>
      <c r="AD762" s="422"/>
      <c r="AE762" s="103"/>
      <c r="AF762" s="103"/>
      <c r="AG762" s="103"/>
      <c r="AH762" s="103"/>
      <c r="AI762" s="103"/>
      <c r="AJ762" s="103"/>
      <c r="AK762" s="103"/>
      <c r="AL762" s="103"/>
      <c r="AM762" s="103"/>
      <c r="AN762" s="103"/>
      <c r="AO762" s="103"/>
      <c r="AP762" s="103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  <c r="BP762" s="103"/>
      <c r="BQ762" s="103"/>
      <c r="BR762" s="103"/>
      <c r="BS762" s="103"/>
      <c r="BT762" s="103"/>
      <c r="BU762" s="103"/>
      <c r="BV762" s="103"/>
      <c r="BW762" s="103"/>
      <c r="BX762" s="103"/>
      <c r="BY762" s="103"/>
      <c r="BZ762" s="103"/>
      <c r="CA762" s="103"/>
      <c r="CB762" s="103"/>
      <c r="CC762" s="103"/>
      <c r="CD762" s="103"/>
      <c r="CE762" s="103"/>
      <c r="CF762" s="103"/>
      <c r="CG762" s="103"/>
      <c r="CH762" s="103"/>
      <c r="CI762" s="103"/>
      <c r="CJ762" s="103"/>
      <c r="CK762" s="103"/>
      <c r="CL762" s="103"/>
      <c r="CM762" s="103"/>
      <c r="CN762" s="103"/>
      <c r="CO762" s="103"/>
      <c r="CP762" s="103"/>
      <c r="CQ762" s="103"/>
    </row>
    <row r="763" spans="1:95" s="426" customFormat="1" ht="13.5" thickBot="1" x14ac:dyDescent="0.25">
      <c r="A763" s="547"/>
      <c r="B763" s="424" t="s">
        <v>72</v>
      </c>
      <c r="C763" s="425" t="e">
        <f t="shared" ref="C763" si="193">C762/C760</f>
        <v>#DIV/0!</v>
      </c>
      <c r="D763" s="425" t="e">
        <f t="shared" ref="D763" si="194">D762/D760</f>
        <v>#DIV/0!</v>
      </c>
      <c r="E763" s="425" t="e">
        <f t="shared" ref="E763" si="195">E762/E760</f>
        <v>#DIV/0!</v>
      </c>
      <c r="F763" s="425" t="e">
        <f t="shared" ref="F763" si="196">F762/F760</f>
        <v>#REF!</v>
      </c>
      <c r="G763" s="425" t="e">
        <f t="shared" ref="G763" si="197">G762/G760</f>
        <v>#REF!</v>
      </c>
      <c r="H763" s="425">
        <f t="shared" ref="H763" si="198">H762/H760</f>
        <v>3.7570857686803136E-8</v>
      </c>
      <c r="I763" s="425" t="e">
        <f t="shared" ref="I763" si="199">I762/I760</f>
        <v>#DIV/0!</v>
      </c>
      <c r="J763" s="425" t="e">
        <f>J762/J760</f>
        <v>#DIV/0!</v>
      </c>
      <c r="K763" s="425"/>
      <c r="L763" s="425"/>
      <c r="M763" s="425"/>
      <c r="N763" s="425"/>
      <c r="O763" s="425"/>
      <c r="P763" s="425"/>
      <c r="Q763" s="425"/>
      <c r="R763" s="425"/>
      <c r="S763" s="425"/>
      <c r="T763" s="425"/>
      <c r="U763" s="425"/>
      <c r="V763" s="425"/>
      <c r="W763" s="425"/>
      <c r="X763" s="425"/>
      <c r="Y763" s="425"/>
      <c r="Z763" s="425"/>
      <c r="AA763" s="425"/>
      <c r="AB763" s="425"/>
      <c r="AC763" s="425"/>
      <c r="AD763" s="425"/>
      <c r="AE763" s="400"/>
      <c r="AF763" s="400"/>
      <c r="AG763" s="400"/>
      <c r="AH763" s="400"/>
      <c r="AI763" s="400"/>
      <c r="AJ763" s="400"/>
      <c r="AK763" s="400"/>
      <c r="AL763" s="400"/>
      <c r="AM763" s="400"/>
      <c r="AN763" s="400"/>
      <c r="AO763" s="400"/>
      <c r="AP763" s="400"/>
      <c r="AQ763" s="400"/>
      <c r="AR763" s="400"/>
      <c r="AS763" s="400"/>
      <c r="AT763" s="400"/>
      <c r="AU763" s="400"/>
      <c r="AV763" s="400"/>
      <c r="AW763" s="400"/>
      <c r="AX763" s="400"/>
      <c r="AY763" s="400"/>
      <c r="AZ763" s="400"/>
      <c r="BA763" s="400"/>
      <c r="BB763" s="400"/>
      <c r="BC763" s="400"/>
      <c r="BD763" s="400"/>
      <c r="BE763" s="400"/>
      <c r="BF763" s="400"/>
      <c r="BG763" s="400"/>
      <c r="BH763" s="400"/>
      <c r="BI763" s="400"/>
      <c r="BJ763" s="400"/>
      <c r="BK763" s="400"/>
      <c r="BL763" s="400"/>
      <c r="BM763" s="400"/>
      <c r="BN763" s="400"/>
      <c r="BO763" s="400"/>
      <c r="BP763" s="400"/>
      <c r="BQ763" s="400"/>
      <c r="BR763" s="400"/>
      <c r="BS763" s="400"/>
      <c r="BT763" s="400"/>
      <c r="BU763" s="400"/>
      <c r="BV763" s="400"/>
      <c r="BW763" s="400"/>
      <c r="BX763" s="400"/>
      <c r="BY763" s="400"/>
      <c r="BZ763" s="400"/>
      <c r="CA763" s="400"/>
      <c r="CB763" s="400"/>
      <c r="CC763" s="400"/>
      <c r="CD763" s="400"/>
      <c r="CE763" s="400"/>
      <c r="CF763" s="400"/>
      <c r="CG763" s="400"/>
      <c r="CH763" s="400"/>
      <c r="CI763" s="400"/>
      <c r="CJ763" s="400"/>
      <c r="CK763" s="400"/>
      <c r="CL763" s="400"/>
      <c r="CM763" s="400"/>
      <c r="CN763" s="400"/>
      <c r="CO763" s="400"/>
      <c r="CP763" s="400"/>
      <c r="CQ763" s="400"/>
    </row>
    <row r="764" spans="1:95" s="65" customFormat="1" x14ac:dyDescent="0.2">
      <c r="B764" s="491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</sheetData>
  <customSheetViews>
    <customSheetView guid="{ED89DD59-9849-43A0-BA23-579513A4FAD0}" scale="70">
      <pane xSplit="2" ySplit="1" topLeftCell="C98" activePane="bottomRight" state="frozen"/>
      <selection pane="bottomRight" activeCell="B120" sqref="A120:XFD120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14">
    <mergeCell ref="A2:A36"/>
    <mergeCell ref="A39:A92"/>
    <mergeCell ref="A150:A203"/>
    <mergeCell ref="A206:A259"/>
    <mergeCell ref="A95:A147"/>
    <mergeCell ref="A430:A483"/>
    <mergeCell ref="A262:A315"/>
    <mergeCell ref="A710:A763"/>
    <mergeCell ref="A598:A651"/>
    <mergeCell ref="A654:A707"/>
    <mergeCell ref="A486:A539"/>
    <mergeCell ref="A318:A371"/>
    <mergeCell ref="A374:A427"/>
    <mergeCell ref="A542:A595"/>
  </mergeCells>
  <phoneticPr fontId="2" type="noConversion"/>
  <conditionalFormatting sqref="C211:J211">
    <cfRule type="expression" dxfId="244" priority="270" stopIfTrue="1">
      <formula>C211&lt;&gt;SUM(C208:C210)</formula>
    </cfRule>
  </conditionalFormatting>
  <conditionalFormatting sqref="B163 B52 BO52:GY52 BO163:GY163">
    <cfRule type="cellIs" dxfId="243" priority="276" stopIfTrue="1" operator="equal">
      <formula>""""""</formula>
    </cfRule>
  </conditionalFormatting>
  <conditionalFormatting sqref="C163:G163 C52:G52">
    <cfRule type="cellIs" dxfId="242" priority="277" stopIfTrue="1" operator="greaterThan">
      <formula>0</formula>
    </cfRule>
  </conditionalFormatting>
  <conditionalFormatting sqref="C215:V215">
    <cfRule type="expression" dxfId="241" priority="267" stopIfTrue="1">
      <formula>C215&lt;&gt;MAX(C213:C214)</formula>
    </cfRule>
  </conditionalFormatting>
  <conditionalFormatting sqref="C159:I159 BO159:XFD159">
    <cfRule type="expression" dxfId="240" priority="266" stopIfTrue="1">
      <formula>C159&lt;&gt;MAX(C156:C158)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59:V159">
    <cfRule type="expression" dxfId="229" priority="211" stopIfTrue="1">
      <formula>C159&lt;&gt;MAX(C157:C158)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3 BO443:GY443">
    <cfRule type="cellIs" dxfId="225" priority="201" stopIfTrue="1" operator="equal">
      <formula>""""""</formula>
    </cfRule>
  </conditionalFormatting>
  <conditionalFormatting sqref="C443:I443">
    <cfRule type="cellIs" dxfId="224" priority="202" stopIfTrue="1" operator="greaterThan">
      <formula>0</formula>
    </cfRule>
  </conditionalFormatting>
  <conditionalFormatting sqref="C439:I439 BO439:XFD439">
    <cfRule type="expression" dxfId="223" priority="200" stopIfTrue="1">
      <formula>C439&lt;&gt;MAX(C436:C438)</formula>
    </cfRule>
  </conditionalFormatting>
  <conditionalFormatting sqref="J443">
    <cfRule type="cellIs" dxfId="222" priority="198" stopIfTrue="1" operator="greaterThan">
      <formula>0</formula>
    </cfRule>
  </conditionalFormatting>
  <conditionalFormatting sqref="J439">
    <cfRule type="expression" dxfId="221" priority="197" stopIfTrue="1">
      <formula>J439&lt;&gt;MAX(J436:J438)</formula>
    </cfRule>
  </conditionalFormatting>
  <conditionalFormatting sqref="B275 BO275:GY275">
    <cfRule type="cellIs" dxfId="220" priority="194" stopIfTrue="1" operator="equal">
      <formula>""""""</formula>
    </cfRule>
  </conditionalFormatting>
  <conditionalFormatting sqref="C275:I275">
    <cfRule type="cellIs" dxfId="219" priority="195" stopIfTrue="1" operator="greaterThan">
      <formula>0</formula>
    </cfRule>
  </conditionalFormatting>
  <conditionalFormatting sqref="C271:I271 BO271:XFD271">
    <cfRule type="expression" dxfId="218" priority="193" stopIfTrue="1">
      <formula>C271&lt;&gt;MAX(C268:C270)</formula>
    </cfRule>
  </conditionalFormatting>
  <conditionalFormatting sqref="J275">
    <cfRule type="cellIs" dxfId="217" priority="191" stopIfTrue="1" operator="greaterThan">
      <formula>0</formula>
    </cfRule>
  </conditionalFormatting>
  <conditionalFormatting sqref="J271">
    <cfRule type="expression" dxfId="216" priority="190" stopIfTrue="1">
      <formula>J271&lt;&gt;MAX(J268:J270)</formula>
    </cfRule>
  </conditionalFormatting>
  <conditionalFormatting sqref="B723 BO723:GY723">
    <cfRule type="cellIs" dxfId="215" priority="187" stopIfTrue="1" operator="equal">
      <formula>""""""</formula>
    </cfRule>
  </conditionalFormatting>
  <conditionalFormatting sqref="C723:I723">
    <cfRule type="cellIs" dxfId="214" priority="188" stopIfTrue="1" operator="greaterThan">
      <formula>0</formula>
    </cfRule>
  </conditionalFormatting>
  <conditionalFormatting sqref="C719:I719 BO719:XFD719">
    <cfRule type="expression" dxfId="213" priority="186" stopIfTrue="1">
      <formula>C719&lt;&gt;MAX(C716:C718)</formula>
    </cfRule>
  </conditionalFormatting>
  <conditionalFormatting sqref="J723">
    <cfRule type="cellIs" dxfId="212" priority="184" stopIfTrue="1" operator="greaterThan">
      <formula>0</formula>
    </cfRule>
  </conditionalFormatting>
  <conditionalFormatting sqref="J719">
    <cfRule type="expression" dxfId="211" priority="183" stopIfTrue="1">
      <formula>J719&lt;&gt;MAX(J716:J718)</formula>
    </cfRule>
  </conditionalFormatting>
  <conditionalFormatting sqref="B611 BO611:GY611">
    <cfRule type="cellIs" dxfId="210" priority="180" stopIfTrue="1" operator="equal">
      <formula>""""""</formula>
    </cfRule>
  </conditionalFormatting>
  <conditionalFormatting sqref="C611:I611">
    <cfRule type="cellIs" dxfId="209" priority="181" stopIfTrue="1" operator="greaterThan">
      <formula>0</formula>
    </cfRule>
  </conditionalFormatting>
  <conditionalFormatting sqref="C607:I607 BO607:XFD607">
    <cfRule type="expression" dxfId="208" priority="179" stopIfTrue="1">
      <formula>C607&lt;&gt;MAX(C604:C606)</formula>
    </cfRule>
  </conditionalFormatting>
  <conditionalFormatting sqref="J611">
    <cfRule type="cellIs" dxfId="207" priority="177" stopIfTrue="1" operator="greaterThan">
      <formula>0</formula>
    </cfRule>
  </conditionalFormatting>
  <conditionalFormatting sqref="J607">
    <cfRule type="expression" dxfId="206" priority="176" stopIfTrue="1">
      <formula>J607&lt;&gt;MAX(J604:J606)</formula>
    </cfRule>
  </conditionalFormatting>
  <conditionalFormatting sqref="B667 BO667:GY667">
    <cfRule type="cellIs" dxfId="205" priority="173" stopIfTrue="1" operator="equal">
      <formula>""""""</formula>
    </cfRule>
  </conditionalFormatting>
  <conditionalFormatting sqref="C667:I667">
    <cfRule type="cellIs" dxfId="204" priority="174" stopIfTrue="1" operator="greaterThan">
      <formula>0</formula>
    </cfRule>
  </conditionalFormatting>
  <conditionalFormatting sqref="C663:I663 BO663:XFD663">
    <cfRule type="expression" dxfId="203" priority="172" stopIfTrue="1">
      <formula>C663&lt;&gt;MAX(C660:C662)</formula>
    </cfRule>
  </conditionalFormatting>
  <conditionalFormatting sqref="J667">
    <cfRule type="cellIs" dxfId="202" priority="170" stopIfTrue="1" operator="greaterThan">
      <formula>0</formula>
    </cfRule>
  </conditionalFormatting>
  <conditionalFormatting sqref="J663">
    <cfRule type="expression" dxfId="201" priority="169" stopIfTrue="1">
      <formula>J663&lt;&gt;MAX(J660:J662)</formula>
    </cfRule>
  </conditionalFormatting>
  <conditionalFormatting sqref="B499 BO499:GY499">
    <cfRule type="cellIs" dxfId="200" priority="166" stopIfTrue="1" operator="equal">
      <formula>""""""</formula>
    </cfRule>
  </conditionalFormatting>
  <conditionalFormatting sqref="C499:I499">
    <cfRule type="cellIs" dxfId="199" priority="167" stopIfTrue="1" operator="greaterThan">
      <formula>0</formula>
    </cfRule>
  </conditionalFormatting>
  <conditionalFormatting sqref="C495:I495 BO495:XFD495">
    <cfRule type="expression" dxfId="198" priority="165" stopIfTrue="1">
      <formula>C495&lt;&gt;MAX(C492:C494)</formula>
    </cfRule>
  </conditionalFormatting>
  <conditionalFormatting sqref="J499">
    <cfRule type="cellIs" dxfId="197" priority="163" stopIfTrue="1" operator="greaterThan">
      <formula>0</formula>
    </cfRule>
  </conditionalFormatting>
  <conditionalFormatting sqref="J495">
    <cfRule type="expression" dxfId="196" priority="162" stopIfTrue="1">
      <formula>J495&lt;&gt;MAX(J492:J494)</formula>
    </cfRule>
  </conditionalFormatting>
  <conditionalFormatting sqref="B331 BO331:GY331">
    <cfRule type="cellIs" dxfId="195" priority="159" stopIfTrue="1" operator="equal">
      <formula>""""""</formula>
    </cfRule>
  </conditionalFormatting>
  <conditionalFormatting sqref="C331:I331">
    <cfRule type="cellIs" dxfId="194" priority="160" stopIfTrue="1" operator="greaterThan">
      <formula>0</formula>
    </cfRule>
  </conditionalFormatting>
  <conditionalFormatting sqref="C327:I327 BO327:XFD327">
    <cfRule type="expression" dxfId="193" priority="158" stopIfTrue="1">
      <formula>C327&lt;&gt;MAX(C324:C326)</formula>
    </cfRule>
  </conditionalFormatting>
  <conditionalFormatting sqref="J331">
    <cfRule type="cellIs" dxfId="192" priority="156" stopIfTrue="1" operator="greaterThan">
      <formula>0</formula>
    </cfRule>
  </conditionalFormatting>
  <conditionalFormatting sqref="J327">
    <cfRule type="expression" dxfId="191" priority="155" stopIfTrue="1">
      <formula>J327&lt;&gt;MAX(J324:J326)</formula>
    </cfRule>
  </conditionalFormatting>
  <conditionalFormatting sqref="B387 BO387:GY387">
    <cfRule type="cellIs" dxfId="190" priority="152" stopIfTrue="1" operator="equal">
      <formula>""""""</formula>
    </cfRule>
  </conditionalFormatting>
  <conditionalFormatting sqref="C387:I387">
    <cfRule type="cellIs" dxfId="189" priority="153" stopIfTrue="1" operator="greaterThan">
      <formula>0</formula>
    </cfRule>
  </conditionalFormatting>
  <conditionalFormatting sqref="C383:I383 BO383:XFD383">
    <cfRule type="expression" dxfId="188" priority="151" stopIfTrue="1">
      <formula>C383&lt;&gt;MAX(C380:C382)</formula>
    </cfRule>
  </conditionalFormatting>
  <conditionalFormatting sqref="J387">
    <cfRule type="cellIs" dxfId="187" priority="149" stopIfTrue="1" operator="greaterThan">
      <formula>0</formula>
    </cfRule>
  </conditionalFormatting>
  <conditionalFormatting sqref="J383">
    <cfRule type="expression" dxfId="186" priority="148" stopIfTrue="1">
      <formula>J383&lt;&gt;MAX(J380:J382)</formula>
    </cfRule>
  </conditionalFormatting>
  <conditionalFormatting sqref="C24:J24 BO24:XFD24 BO547:XFD547 C44:XFD44 C155:XFD155 C100:XFD100 C435:XFD435 C267:XFD267 C715:XFD715 C603:XFD603 C659:XFD659 C491:XFD491 C323:XFD323 C379:XFD379">
    <cfRule type="expression" dxfId="185" priority="278">
      <formula>C$155&lt;&gt;SUM(C$152:C$154)</formula>
    </cfRule>
  </conditionalFormatting>
  <conditionalFormatting sqref="B555 BO555:GY555">
    <cfRule type="cellIs" dxfId="184" priority="144" stopIfTrue="1" operator="equal">
      <formula>""""""</formula>
    </cfRule>
  </conditionalFormatting>
  <conditionalFormatting sqref="C555:I555">
    <cfRule type="cellIs" dxfId="183" priority="145" stopIfTrue="1" operator="greaterThan">
      <formula>0</formula>
    </cfRule>
  </conditionalFormatting>
  <conditionalFormatting sqref="C551:I551 BO551:XFD551">
    <cfRule type="expression" dxfId="182" priority="143" stopIfTrue="1">
      <formula>C551&lt;&gt;MAX(C548:C550)</formula>
    </cfRule>
  </conditionalFormatting>
  <conditionalFormatting sqref="J555">
    <cfRule type="cellIs" dxfId="181" priority="142" stopIfTrue="1" operator="greaterThan">
      <formula>0</formula>
    </cfRule>
  </conditionalFormatting>
  <conditionalFormatting sqref="J551">
    <cfRule type="expression" dxfId="180" priority="141" stopIfTrue="1">
      <formula>J551&lt;&gt;MAX(J548:J550)</formula>
    </cfRule>
  </conditionalFormatting>
  <conditionalFormatting sqref="C547:J547">
    <cfRule type="expression" dxfId="179" priority="146">
      <formula>C$155&lt;&gt;SUM(C$152:C$154)</formula>
    </cfRule>
  </conditionalFormatting>
  <conditionalFormatting sqref="H163:J163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1:BN211">
    <cfRule type="expression" dxfId="175" priority="135" stopIfTrue="1">
      <formula>AE211&lt;&gt;SUM(AE208:AE210)</formula>
    </cfRule>
  </conditionalFormatting>
  <conditionalFormatting sqref="AE163:BN163 AE52:BN52">
    <cfRule type="cellIs" dxfId="174" priority="136" stopIfTrue="1" operator="equal">
      <formula>""""""</formula>
    </cfRule>
  </conditionalFormatting>
  <conditionalFormatting sqref="AE215:BN215">
    <cfRule type="expression" dxfId="173" priority="134" stopIfTrue="1">
      <formula>AE215&lt;&gt;MAX(AE212:AE214)</formula>
    </cfRule>
  </conditionalFormatting>
  <conditionalFormatting sqref="AE159:BN159">
    <cfRule type="expression" dxfId="172" priority="133" stopIfTrue="1">
      <formula>AE159&lt;&gt;MAX(AE156:AE158)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3:BN443">
    <cfRule type="cellIs" dxfId="167" priority="128" stopIfTrue="1" operator="equal">
      <formula>""""""</formula>
    </cfRule>
  </conditionalFormatting>
  <conditionalFormatting sqref="AE439:BN439">
    <cfRule type="expression" dxfId="166" priority="127" stopIfTrue="1">
      <formula>AE439&lt;&gt;MAX(AE436:AE438)</formula>
    </cfRule>
  </conditionalFormatting>
  <conditionalFormatting sqref="AE275:BN275">
    <cfRule type="cellIs" dxfId="165" priority="126" stopIfTrue="1" operator="equal">
      <formula>""""""</formula>
    </cfRule>
  </conditionalFormatting>
  <conditionalFormatting sqref="AE271:BN271">
    <cfRule type="expression" dxfId="164" priority="125" stopIfTrue="1">
      <formula>AE271&lt;&gt;MAX(AE268:AE270)</formula>
    </cfRule>
  </conditionalFormatting>
  <conditionalFormatting sqref="AE723:BN723">
    <cfRule type="cellIs" dxfId="163" priority="124" stopIfTrue="1" operator="equal">
      <formula>""""""</formula>
    </cfRule>
  </conditionalFormatting>
  <conditionalFormatting sqref="AE719:BN719">
    <cfRule type="expression" dxfId="162" priority="123" stopIfTrue="1">
      <formula>AE719&lt;&gt;MAX(AE716:AE718)</formula>
    </cfRule>
  </conditionalFormatting>
  <conditionalFormatting sqref="AE611:BN611">
    <cfRule type="cellIs" dxfId="161" priority="122" stopIfTrue="1" operator="equal">
      <formula>""""""</formula>
    </cfRule>
  </conditionalFormatting>
  <conditionalFormatting sqref="AE607:BN607">
    <cfRule type="expression" dxfId="160" priority="121" stopIfTrue="1">
      <formula>AE607&lt;&gt;MAX(AE604:AE606)</formula>
    </cfRule>
  </conditionalFormatting>
  <conditionalFormatting sqref="AE667:BN667">
    <cfRule type="cellIs" dxfId="159" priority="120" stopIfTrue="1" operator="equal">
      <formula>""""""</formula>
    </cfRule>
  </conditionalFormatting>
  <conditionalFormatting sqref="AE663:BN663">
    <cfRule type="expression" dxfId="158" priority="119" stopIfTrue="1">
      <formula>AE663&lt;&gt;MAX(AE660:AE662)</formula>
    </cfRule>
  </conditionalFormatting>
  <conditionalFormatting sqref="AE499:BN499">
    <cfRule type="cellIs" dxfId="157" priority="118" stopIfTrue="1" operator="equal">
      <formula>""""""</formula>
    </cfRule>
  </conditionalFormatting>
  <conditionalFormatting sqref="AE495:BN495">
    <cfRule type="expression" dxfId="156" priority="117" stopIfTrue="1">
      <formula>AE495&lt;&gt;MAX(AE492:AE494)</formula>
    </cfRule>
  </conditionalFormatting>
  <conditionalFormatting sqref="AE331:BN331">
    <cfRule type="cellIs" dxfId="155" priority="116" stopIfTrue="1" operator="equal">
      <formula>""""""</formula>
    </cfRule>
  </conditionalFormatting>
  <conditionalFormatting sqref="AE327:BN327">
    <cfRule type="expression" dxfId="154" priority="115" stopIfTrue="1">
      <formula>AE327&lt;&gt;MAX(AE324:AE326)</formula>
    </cfRule>
  </conditionalFormatting>
  <conditionalFormatting sqref="AE387:BN387">
    <cfRule type="cellIs" dxfId="153" priority="114" stopIfTrue="1" operator="equal">
      <formula>""""""</formula>
    </cfRule>
  </conditionalFormatting>
  <conditionalFormatting sqref="AE383:BN383">
    <cfRule type="expression" dxfId="152" priority="113" stopIfTrue="1">
      <formula>AE383&lt;&gt;MAX(AE380:AE382)</formula>
    </cfRule>
  </conditionalFormatting>
  <conditionalFormatting sqref="AE24:BN24">
    <cfRule type="expression" dxfId="151" priority="137">
      <formula>AE$155&lt;&gt;SUM(AE$152:AE$154)</formula>
    </cfRule>
  </conditionalFormatting>
  <conditionalFormatting sqref="AE555:BN555">
    <cfRule type="cellIs" dxfId="150" priority="111" stopIfTrue="1" operator="equal">
      <formula>""""""</formula>
    </cfRule>
  </conditionalFormatting>
  <conditionalFormatting sqref="AE551:BN551">
    <cfRule type="expression" dxfId="149" priority="110" stopIfTrue="1">
      <formula>AE551&lt;&gt;MAX(AE548:AE550)</formula>
    </cfRule>
  </conditionalFormatting>
  <conditionalFormatting sqref="AE547:BN547">
    <cfRule type="expression" dxfId="148" priority="112">
      <formula>AE$155&lt;&gt;SUM(AE$152:AE$154)</formula>
    </cfRule>
  </conditionalFormatting>
  <conditionalFormatting sqref="K211:S211">
    <cfRule type="expression" dxfId="147" priority="107" stopIfTrue="1">
      <formula>K211&lt;&gt;SUM(K208:K210)</formula>
    </cfRule>
  </conditionalFormatting>
  <conditionalFormatting sqref="K163:S163 K52:S52">
    <cfRule type="cellIs" dxfId="146" priority="108" stopIfTrue="1" operator="greaterThan">
      <formula>0</formula>
    </cfRule>
  </conditionalFormatting>
  <conditionalFormatting sqref="K215:S215">
    <cfRule type="expression" dxfId="145" priority="106" stopIfTrue="1">
      <formula>K215&lt;&gt;MAX(K212:K214)</formula>
    </cfRule>
  </conditionalFormatting>
  <conditionalFormatting sqref="K159:S159">
    <cfRule type="expression" dxfId="144" priority="105" stopIfTrue="1">
      <formula>K159&lt;&gt;MAX(K156:K158)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3:S443">
    <cfRule type="cellIs" dxfId="140" priority="100" stopIfTrue="1" operator="greaterThan">
      <formula>0</formula>
    </cfRule>
  </conditionalFormatting>
  <conditionalFormatting sqref="K439:S439">
    <cfRule type="expression" dxfId="139" priority="99" stopIfTrue="1">
      <formula>K439&lt;&gt;MAX(K436:K438)</formula>
    </cfRule>
  </conditionalFormatting>
  <conditionalFormatting sqref="K275:S275">
    <cfRule type="cellIs" dxfId="138" priority="98" stopIfTrue="1" operator="greaterThan">
      <formula>0</formula>
    </cfRule>
  </conditionalFormatting>
  <conditionalFormatting sqref="K271:S271">
    <cfRule type="expression" dxfId="137" priority="97" stopIfTrue="1">
      <formula>K271&lt;&gt;MAX(K268:K270)</formula>
    </cfRule>
  </conditionalFormatting>
  <conditionalFormatting sqref="K723:S723">
    <cfRule type="cellIs" dxfId="136" priority="96" stopIfTrue="1" operator="greaterThan">
      <formula>0</formula>
    </cfRule>
  </conditionalFormatting>
  <conditionalFormatting sqref="K719:S719">
    <cfRule type="expression" dxfId="135" priority="95" stopIfTrue="1">
      <formula>K719&lt;&gt;MAX(K716:K718)</formula>
    </cfRule>
  </conditionalFormatting>
  <conditionalFormatting sqref="K611:S611">
    <cfRule type="cellIs" dxfId="134" priority="94" stopIfTrue="1" operator="greaterThan">
      <formula>0</formula>
    </cfRule>
  </conditionalFormatting>
  <conditionalFormatting sqref="K607:S607">
    <cfRule type="expression" dxfId="133" priority="93" stopIfTrue="1">
      <formula>K607&lt;&gt;MAX(K604:K606)</formula>
    </cfRule>
  </conditionalFormatting>
  <conditionalFormatting sqref="K667:S667">
    <cfRule type="cellIs" dxfId="132" priority="92" stopIfTrue="1" operator="greaterThan">
      <formula>0</formula>
    </cfRule>
  </conditionalFormatting>
  <conditionalFormatting sqref="K663:S663">
    <cfRule type="expression" dxfId="131" priority="91" stopIfTrue="1">
      <formula>K663&lt;&gt;MAX(K660:K662)</formula>
    </cfRule>
  </conditionalFormatting>
  <conditionalFormatting sqref="K499:S499">
    <cfRule type="cellIs" dxfId="130" priority="90" stopIfTrue="1" operator="greaterThan">
      <formula>0</formula>
    </cfRule>
  </conditionalFormatting>
  <conditionalFormatting sqref="K495:S495">
    <cfRule type="expression" dxfId="129" priority="89" stopIfTrue="1">
      <formula>K495&lt;&gt;MAX(K492:K494)</formula>
    </cfRule>
  </conditionalFormatting>
  <conditionalFormatting sqref="K331:S331">
    <cfRule type="cellIs" dxfId="128" priority="88" stopIfTrue="1" operator="greaterThan">
      <formula>0</formula>
    </cfRule>
  </conditionalFormatting>
  <conditionalFormatting sqref="K327:S327">
    <cfRule type="expression" dxfId="127" priority="87" stopIfTrue="1">
      <formula>K327&lt;&gt;MAX(K324:K326)</formula>
    </cfRule>
  </conditionalFormatting>
  <conditionalFormatting sqref="K387:S387">
    <cfRule type="cellIs" dxfId="126" priority="86" stopIfTrue="1" operator="greaterThan">
      <formula>0</formula>
    </cfRule>
  </conditionalFormatting>
  <conditionalFormatting sqref="K383:S383">
    <cfRule type="expression" dxfId="125" priority="85" stopIfTrue="1">
      <formula>K383&lt;&gt;MAX(K380:K382)</formula>
    </cfRule>
  </conditionalFormatting>
  <conditionalFormatting sqref="K24:S24">
    <cfRule type="expression" dxfId="124" priority="109">
      <formula>K$155&lt;&gt;SUM(K$152:K$154)</formula>
    </cfRule>
  </conditionalFormatting>
  <conditionalFormatting sqref="K555:S555">
    <cfRule type="cellIs" dxfId="123" priority="83" stopIfTrue="1" operator="greaterThan">
      <formula>0</formula>
    </cfRule>
  </conditionalFormatting>
  <conditionalFormatting sqref="K551:S551">
    <cfRule type="expression" dxfId="122" priority="82" stopIfTrue="1">
      <formula>K551&lt;&gt;MAX(K548:K550)</formula>
    </cfRule>
  </conditionalFormatting>
  <conditionalFormatting sqref="K547:S547">
    <cfRule type="expression" dxfId="121" priority="84">
      <formula>K$155&lt;&gt;SUM(K$152:K$154)</formula>
    </cfRule>
  </conditionalFormatting>
  <conditionalFormatting sqref="T211:V211">
    <cfRule type="expression" dxfId="120" priority="80" stopIfTrue="1">
      <formula>T211&lt;&gt;SUM(T208:T210)</formula>
    </cfRule>
  </conditionalFormatting>
  <conditionalFormatting sqref="T215:V215">
    <cfRule type="expression" dxfId="119" priority="79" stopIfTrue="1">
      <formula>T215&lt;&gt;MAX(T212:T214)</formula>
    </cfRule>
  </conditionalFormatting>
  <conditionalFormatting sqref="T159:U159">
    <cfRule type="expression" dxfId="118" priority="78" stopIfTrue="1">
      <formula>T159&lt;&gt;MAX(T156:T158)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59">
    <cfRule type="expression" dxfId="111" priority="71" stopIfTrue="1">
      <formula>V159&lt;&gt;MAX(V156:V158)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3:U443">
    <cfRule type="cellIs" dxfId="108" priority="68" stopIfTrue="1" operator="greaterThan">
      <formula>0</formula>
    </cfRule>
  </conditionalFormatting>
  <conditionalFormatting sqref="T439:U439">
    <cfRule type="expression" dxfId="107" priority="67" stopIfTrue="1">
      <formula>T439&lt;&gt;MAX(T436:T438)</formula>
    </cfRule>
  </conditionalFormatting>
  <conditionalFormatting sqref="V443">
    <cfRule type="cellIs" dxfId="106" priority="66" stopIfTrue="1" operator="greaterThan">
      <formula>0</formula>
    </cfRule>
  </conditionalFormatting>
  <conditionalFormatting sqref="V439">
    <cfRule type="expression" dxfId="105" priority="65" stopIfTrue="1">
      <formula>V439&lt;&gt;MAX(V436:V438)</formula>
    </cfRule>
  </conditionalFormatting>
  <conditionalFormatting sqref="T275:U275">
    <cfRule type="cellIs" dxfId="104" priority="64" stopIfTrue="1" operator="greaterThan">
      <formula>0</formula>
    </cfRule>
  </conditionalFormatting>
  <conditionalFormatting sqref="T271:U271">
    <cfRule type="expression" dxfId="103" priority="63" stopIfTrue="1">
      <formula>T271&lt;&gt;MAX(T268:T270)</formula>
    </cfRule>
  </conditionalFormatting>
  <conditionalFormatting sqref="V275">
    <cfRule type="cellIs" dxfId="102" priority="62" stopIfTrue="1" operator="greaterThan">
      <formula>0</formula>
    </cfRule>
  </conditionalFormatting>
  <conditionalFormatting sqref="V271">
    <cfRule type="expression" dxfId="101" priority="61" stopIfTrue="1">
      <formula>V271&lt;&gt;MAX(V268:V270)</formula>
    </cfRule>
  </conditionalFormatting>
  <conditionalFormatting sqref="T723:U723">
    <cfRule type="cellIs" dxfId="100" priority="60" stopIfTrue="1" operator="greaterThan">
      <formula>0</formula>
    </cfRule>
  </conditionalFormatting>
  <conditionalFormatting sqref="T719:U719">
    <cfRule type="expression" dxfId="99" priority="59" stopIfTrue="1">
      <formula>T719&lt;&gt;MAX(T716:T718)</formula>
    </cfRule>
  </conditionalFormatting>
  <conditionalFormatting sqref="V723">
    <cfRule type="cellIs" dxfId="98" priority="58" stopIfTrue="1" operator="greaterThan">
      <formula>0</formula>
    </cfRule>
  </conditionalFormatting>
  <conditionalFormatting sqref="V719">
    <cfRule type="expression" dxfId="97" priority="57" stopIfTrue="1">
      <formula>V719&lt;&gt;MAX(V716:V718)</formula>
    </cfRule>
  </conditionalFormatting>
  <conditionalFormatting sqref="T611:U611">
    <cfRule type="cellIs" dxfId="96" priority="56" stopIfTrue="1" operator="greaterThan">
      <formula>0</formula>
    </cfRule>
  </conditionalFormatting>
  <conditionalFormatting sqref="T607:U607">
    <cfRule type="expression" dxfId="95" priority="55" stopIfTrue="1">
      <formula>T607&lt;&gt;MAX(T604:T606)</formula>
    </cfRule>
  </conditionalFormatting>
  <conditionalFormatting sqref="V611">
    <cfRule type="cellIs" dxfId="94" priority="54" stopIfTrue="1" operator="greaterThan">
      <formula>0</formula>
    </cfRule>
  </conditionalFormatting>
  <conditionalFormatting sqref="V607">
    <cfRule type="expression" dxfId="93" priority="53" stopIfTrue="1">
      <formula>V607&lt;&gt;MAX(V604:V606)</formula>
    </cfRule>
  </conditionalFormatting>
  <conditionalFormatting sqref="T667:U667">
    <cfRule type="cellIs" dxfId="92" priority="52" stopIfTrue="1" operator="greaterThan">
      <formula>0</formula>
    </cfRule>
  </conditionalFormatting>
  <conditionalFormatting sqref="T663:U663">
    <cfRule type="expression" dxfId="91" priority="51" stopIfTrue="1">
      <formula>T663&lt;&gt;MAX(T660:T662)</formula>
    </cfRule>
  </conditionalFormatting>
  <conditionalFormatting sqref="V667">
    <cfRule type="cellIs" dxfId="90" priority="50" stopIfTrue="1" operator="greaterThan">
      <formula>0</formula>
    </cfRule>
  </conditionalFormatting>
  <conditionalFormatting sqref="V663">
    <cfRule type="expression" dxfId="89" priority="49" stopIfTrue="1">
      <formula>V663&lt;&gt;MAX(V660:V662)</formula>
    </cfRule>
  </conditionalFormatting>
  <conditionalFormatting sqref="T499:U499">
    <cfRule type="cellIs" dxfId="88" priority="48" stopIfTrue="1" operator="greaterThan">
      <formula>0</formula>
    </cfRule>
  </conditionalFormatting>
  <conditionalFormatting sqref="T495:U495">
    <cfRule type="expression" dxfId="87" priority="47" stopIfTrue="1">
      <formula>T495&lt;&gt;MAX(T492:T494)</formula>
    </cfRule>
  </conditionalFormatting>
  <conditionalFormatting sqref="V499">
    <cfRule type="cellIs" dxfId="86" priority="46" stopIfTrue="1" operator="greaterThan">
      <formula>0</formula>
    </cfRule>
  </conditionalFormatting>
  <conditionalFormatting sqref="V495">
    <cfRule type="expression" dxfId="85" priority="45" stopIfTrue="1">
      <formula>V495&lt;&gt;MAX(V492:V494)</formula>
    </cfRule>
  </conditionalFormatting>
  <conditionalFormatting sqref="T331:U331">
    <cfRule type="cellIs" dxfId="84" priority="44" stopIfTrue="1" operator="greaterThan">
      <formula>0</formula>
    </cfRule>
  </conditionalFormatting>
  <conditionalFormatting sqref="T327:U327">
    <cfRule type="expression" dxfId="83" priority="43" stopIfTrue="1">
      <formula>T327&lt;&gt;MAX(T324:T326)</formula>
    </cfRule>
  </conditionalFormatting>
  <conditionalFormatting sqref="V331">
    <cfRule type="cellIs" dxfId="82" priority="42" stopIfTrue="1" operator="greaterThan">
      <formula>0</formula>
    </cfRule>
  </conditionalFormatting>
  <conditionalFormatting sqref="V327">
    <cfRule type="expression" dxfId="81" priority="41" stopIfTrue="1">
      <formula>V327&lt;&gt;MAX(V324:V326)</formula>
    </cfRule>
  </conditionalFormatting>
  <conditionalFormatting sqref="T387:U387">
    <cfRule type="cellIs" dxfId="80" priority="40" stopIfTrue="1" operator="greaterThan">
      <formula>0</formula>
    </cfRule>
  </conditionalFormatting>
  <conditionalFormatting sqref="T383:U383">
    <cfRule type="expression" dxfId="79" priority="39" stopIfTrue="1">
      <formula>T383&lt;&gt;MAX(T380:T382)</formula>
    </cfRule>
  </conditionalFormatting>
  <conditionalFormatting sqref="V387">
    <cfRule type="cellIs" dxfId="78" priority="38" stopIfTrue="1" operator="greaterThan">
      <formula>0</formula>
    </cfRule>
  </conditionalFormatting>
  <conditionalFormatting sqref="V383">
    <cfRule type="expression" dxfId="77" priority="37" stopIfTrue="1">
      <formula>V383&lt;&gt;MAX(V380:V382)</formula>
    </cfRule>
  </conditionalFormatting>
  <conditionalFormatting sqref="T24:V24">
    <cfRule type="expression" dxfId="76" priority="81">
      <formula>T$155&lt;&gt;SUM(T$152:T$154)</formula>
    </cfRule>
  </conditionalFormatting>
  <conditionalFormatting sqref="T555:U555">
    <cfRule type="cellIs" dxfId="75" priority="35" stopIfTrue="1" operator="greaterThan">
      <formula>0</formula>
    </cfRule>
  </conditionalFormatting>
  <conditionalFormatting sqref="T551:U551">
    <cfRule type="expression" dxfId="74" priority="34" stopIfTrue="1">
      <formula>T551&lt;&gt;MAX(T548:T550)</formula>
    </cfRule>
  </conditionalFormatting>
  <conditionalFormatting sqref="V555">
    <cfRule type="cellIs" dxfId="73" priority="33" stopIfTrue="1" operator="greaterThan">
      <formula>0</formula>
    </cfRule>
  </conditionalFormatting>
  <conditionalFormatting sqref="V551">
    <cfRule type="expression" dxfId="72" priority="32" stopIfTrue="1">
      <formula>V551&lt;&gt;MAX(V548:V550)</formula>
    </cfRule>
  </conditionalFormatting>
  <conditionalFormatting sqref="T547:V547">
    <cfRule type="expression" dxfId="71" priority="36">
      <formula>T$155&lt;&gt;SUM(T$152:T$154)</formula>
    </cfRule>
  </conditionalFormatting>
  <conditionalFormatting sqref="T163:V163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1:AD211">
    <cfRule type="expression" dxfId="67" priority="26" stopIfTrue="1">
      <formula>W211&lt;&gt;SUM(W208:W210)</formula>
    </cfRule>
  </conditionalFormatting>
  <conditionalFormatting sqref="W163:AD163 W52:AD52">
    <cfRule type="cellIs" dxfId="66" priority="27" stopIfTrue="1" operator="greaterThan">
      <formula>0</formula>
    </cfRule>
  </conditionalFormatting>
  <conditionalFormatting sqref="W215:AD215">
    <cfRule type="expression" dxfId="65" priority="25" stopIfTrue="1">
      <formula>W215&lt;&gt;MAX(W212:W214)</formula>
    </cfRule>
  </conditionalFormatting>
  <conditionalFormatting sqref="W159:AD159">
    <cfRule type="expression" dxfId="64" priority="24" stopIfTrue="1">
      <formula>W159&lt;&gt;MAX(W156:W158)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3:AD443">
    <cfRule type="cellIs" dxfId="59" priority="19" stopIfTrue="1" operator="greaterThan">
      <formula>0</formula>
    </cfRule>
  </conditionalFormatting>
  <conditionalFormatting sqref="W439:AD439">
    <cfRule type="expression" dxfId="58" priority="18" stopIfTrue="1">
      <formula>W439&lt;&gt;MAX(W436:W438)</formula>
    </cfRule>
  </conditionalFormatting>
  <conditionalFormatting sqref="W275:AD275">
    <cfRule type="cellIs" dxfId="57" priority="17" stopIfTrue="1" operator="greaterThan">
      <formula>0</formula>
    </cfRule>
  </conditionalFormatting>
  <conditionalFormatting sqref="W271:AD271">
    <cfRule type="expression" dxfId="56" priority="16" stopIfTrue="1">
      <formula>W271&lt;&gt;MAX(W268:W270)</formula>
    </cfRule>
  </conditionalFormatting>
  <conditionalFormatting sqref="W723:AD723">
    <cfRule type="cellIs" dxfId="55" priority="15" stopIfTrue="1" operator="greaterThan">
      <formula>0</formula>
    </cfRule>
  </conditionalFormatting>
  <conditionalFormatting sqref="W719:AD719">
    <cfRule type="expression" dxfId="54" priority="14" stopIfTrue="1">
      <formula>W719&lt;&gt;MAX(W716:W718)</formula>
    </cfRule>
  </conditionalFormatting>
  <conditionalFormatting sqref="W611:AD611">
    <cfRule type="cellIs" dxfId="53" priority="13" stopIfTrue="1" operator="greaterThan">
      <formula>0</formula>
    </cfRule>
  </conditionalFormatting>
  <conditionalFormatting sqref="W607:AD607">
    <cfRule type="expression" dxfId="52" priority="12" stopIfTrue="1">
      <formula>W607&lt;&gt;MAX(W604:W606)</formula>
    </cfRule>
  </conditionalFormatting>
  <conditionalFormatting sqref="W667:AD667">
    <cfRule type="cellIs" dxfId="51" priority="11" stopIfTrue="1" operator="greaterThan">
      <formula>0</formula>
    </cfRule>
  </conditionalFormatting>
  <conditionalFormatting sqref="W663:AD663">
    <cfRule type="expression" dxfId="50" priority="10" stopIfTrue="1">
      <formula>W663&lt;&gt;MAX(W660:W662)</formula>
    </cfRule>
  </conditionalFormatting>
  <conditionalFormatting sqref="W499:AD499">
    <cfRule type="cellIs" dxfId="49" priority="9" stopIfTrue="1" operator="greaterThan">
      <formula>0</formula>
    </cfRule>
  </conditionalFormatting>
  <conditionalFormatting sqref="W495:AD495">
    <cfRule type="expression" dxfId="48" priority="8" stopIfTrue="1">
      <formula>W495&lt;&gt;MAX(W492:W494)</formula>
    </cfRule>
  </conditionalFormatting>
  <conditionalFormatting sqref="W331:AD331">
    <cfRule type="cellIs" dxfId="47" priority="7" stopIfTrue="1" operator="greaterThan">
      <formula>0</formula>
    </cfRule>
  </conditionalFormatting>
  <conditionalFormatting sqref="W327:AD327">
    <cfRule type="expression" dxfId="46" priority="6" stopIfTrue="1">
      <formula>W327&lt;&gt;MAX(W324:W326)</formula>
    </cfRule>
  </conditionalFormatting>
  <conditionalFormatting sqref="W387:AD387">
    <cfRule type="cellIs" dxfId="45" priority="5" stopIfTrue="1" operator="greaterThan">
      <formula>0</formula>
    </cfRule>
  </conditionalFormatting>
  <conditionalFormatting sqref="W383:AD383">
    <cfRule type="expression" dxfId="44" priority="4" stopIfTrue="1">
      <formula>W383&lt;&gt;MAX(W380:W382)</formula>
    </cfRule>
  </conditionalFormatting>
  <conditionalFormatting sqref="W24:AD24">
    <cfRule type="expression" dxfId="43" priority="28">
      <formula>W$155&lt;&gt;SUM(W$152:W$154)</formula>
    </cfRule>
  </conditionalFormatting>
  <conditionalFormatting sqref="W555:AD555">
    <cfRule type="cellIs" dxfId="42" priority="2" stopIfTrue="1" operator="greaterThan">
      <formula>0</formula>
    </cfRule>
  </conditionalFormatting>
  <conditionalFormatting sqref="W551:AD551">
    <cfRule type="expression" dxfId="41" priority="1" stopIfTrue="1">
      <formula>W551&lt;&gt;MAX(W548:W550)</formula>
    </cfRule>
  </conditionalFormatting>
  <conditionalFormatting sqref="W547:AD547">
    <cfRule type="expression" dxfId="40" priority="3">
      <formula>W$155&lt;&gt;SUM(W$152:W$154)</formula>
    </cfRule>
  </conditionalFormatting>
  <pageMargins left="0.75" right="0.75" top="1" bottom="1" header="0.5" footer="0.5"/>
  <pageSetup paperSize="9" orientation="portrait" horizontalDpi="4294967293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0</v>
      </c>
      <c r="H3" s="107">
        <f>Eskom!H39</f>
        <v>4500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0</v>
      </c>
      <c r="H4" s="61">
        <f>Eskom!H40</f>
        <v>4500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0</v>
      </c>
      <c r="H5" s="6">
        <f>Eskom!H41</f>
        <v>644949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0</v>
      </c>
      <c r="H6" s="6">
        <f>Eskom!H42</f>
        <v>509554.44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0</v>
      </c>
      <c r="H7" s="6">
        <f>Eskom!H43</f>
        <v>206562.24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0</v>
      </c>
      <c r="H8" s="109">
        <f>Eskom!H44</f>
        <v>1361065.68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0</v>
      </c>
      <c r="H9" s="16">
        <f>Eskom!H45</f>
        <v>2465.77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0</v>
      </c>
      <c r="H10" s="7">
        <f>Eskom!H46</f>
        <v>2540.73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0</v>
      </c>
      <c r="H11" s="7">
        <f>Eskom!H47</f>
        <v>2516.36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0</v>
      </c>
      <c r="H12" s="132">
        <f>Eskom!H48</f>
        <v>2540.73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0</v>
      </c>
      <c r="H13" s="86">
        <f>Eskom!H49</f>
        <v>450893.16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0</v>
      </c>
      <c r="H14" s="9">
        <f>Eskom!H50</f>
        <v>338337.72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0</v>
      </c>
      <c r="H15" s="9">
        <f>Eskom!H51</f>
        <v>135434.16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280733.78000000003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0</v>
      </c>
      <c r="H17" s="130">
        <f t="shared" ref="H17:N17" si="0">SUM(H13:H15)</f>
        <v>924665.03999999992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0</v>
      </c>
      <c r="H18" s="50">
        <f t="shared" ref="H18:N18" si="1">SQRT(H17^2+H8^2)</f>
        <v>1645449.8538308798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 t="e">
        <f>COS(ATAN(G17/G8))</f>
        <v>#DIV/0!</v>
      </c>
      <c r="H19" s="13">
        <f t="shared" ref="H19:N19" si="2">COS(ATAN(H17/H8))</f>
        <v>0.82716934632265671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Eskom!D236+Eskom!D238</f>
        <v>0</v>
      </c>
      <c r="E20" s="138">
        <f>Eskom!E236+Eskom!E238</f>
        <v>125109.019308</v>
      </c>
      <c r="F20" s="138">
        <f>Eskom!F236+Eskom!F238</f>
        <v>148659.36932600001</v>
      </c>
      <c r="G20" s="138">
        <f>Eskom!G236+Eskom!G238</f>
        <v>0</v>
      </c>
      <c r="H20" s="138">
        <f>Eskom!H236+Eskom!H238</f>
        <v>158649.35494799999</v>
      </c>
      <c r="I20" s="138">
        <f>Eskom!I236+Eskom!I238</f>
        <v>0</v>
      </c>
      <c r="J20" s="138">
        <f>Eskom!J236+Eskom!J238</f>
        <v>169121.80665899999</v>
      </c>
      <c r="K20" s="138">
        <f>Eskom!K236+Eskom!K238</f>
        <v>0</v>
      </c>
      <c r="L20" s="138">
        <f>Eskom!L236+Eskom!L238</f>
        <v>0</v>
      </c>
      <c r="M20" s="138">
        <f>Eskom!M236+Eskom!M238</f>
        <v>0</v>
      </c>
      <c r="N20" s="138">
        <f>Eskom!N236+Eskom!N238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Eskom!D244+Eskom!D246</f>
        <v>0</v>
      </c>
      <c r="E21" s="139">
        <f>Eskom!E244+Eskom!E246</f>
        <v>134633.97146</v>
      </c>
      <c r="F21" s="139">
        <f>Eskom!F244+Eskom!F246</f>
        <v>142046.12434000001</v>
      </c>
      <c r="G21" s="139">
        <f>Eskom!G244+Eskom!G246</f>
        <v>0</v>
      </c>
      <c r="H21" s="139">
        <f>Eskom!H244+Eskom!H246</f>
        <v>236167.053587</v>
      </c>
      <c r="I21" s="139">
        <f>Eskom!I244+Eskom!I246</f>
        <v>0</v>
      </c>
      <c r="J21" s="139">
        <f>Eskom!J244+Eskom!J246</f>
        <v>232896.60201999996</v>
      </c>
      <c r="K21" s="139">
        <f>Eskom!K244+Eskom!K246</f>
        <v>0</v>
      </c>
      <c r="L21" s="139">
        <f>Eskom!L244+Eskom!L246</f>
        <v>0</v>
      </c>
      <c r="M21" s="139">
        <f>Eskom!M244+Eskom!M246</f>
        <v>0</v>
      </c>
      <c r="N21" s="139">
        <f>Eskom!N244+Eskom!N246</f>
        <v>0</v>
      </c>
    </row>
    <row r="22" spans="1:16" s="72" customFormat="1" x14ac:dyDescent="0.2">
      <c r="A22" s="588"/>
      <c r="B22" s="18" t="s">
        <v>45</v>
      </c>
      <c r="C22" s="139">
        <f>Eskom!C240+Eskom!C242</f>
        <v>77801.346885000006</v>
      </c>
      <c r="D22" s="139">
        <f>Eskom!D240+Eskom!D242</f>
        <v>0</v>
      </c>
      <c r="E22" s="139">
        <f>Eskom!E240+Eskom!E242</f>
        <v>88085.614100999999</v>
      </c>
      <c r="F22" s="139">
        <f>Eskom!F240+Eskom!F242</f>
        <v>92503.576499999996</v>
      </c>
      <c r="G22" s="139">
        <f>Eskom!G240+Eskom!G242</f>
        <v>0</v>
      </c>
      <c r="H22" s="139">
        <f>Eskom!H240+Eskom!H242</f>
        <v>318109.71011400002</v>
      </c>
      <c r="I22" s="139">
        <f>Eskom!I240+Eskom!I242</f>
        <v>0</v>
      </c>
      <c r="J22" s="139">
        <f>Eskom!J240+Eskom!J242</f>
        <v>320222.10250799998</v>
      </c>
      <c r="K22" s="139">
        <f>Eskom!K240+Eskom!K242</f>
        <v>0</v>
      </c>
      <c r="L22" s="139">
        <f>Eskom!L240+Eskom!L242</f>
        <v>0</v>
      </c>
      <c r="M22" s="139">
        <f>Eskom!M240+Eskom!M242</f>
        <v>0</v>
      </c>
      <c r="N22" s="139">
        <f>Eskom!N240+Eskom!N242</f>
        <v>0</v>
      </c>
    </row>
    <row r="23" spans="1:16" s="97" customFormat="1" ht="13.5" thickBot="1" x14ac:dyDescent="0.25">
      <c r="A23" s="589"/>
      <c r="B23" s="137" t="s">
        <v>67</v>
      </c>
      <c r="C23" s="140">
        <f>+Eskom!C249</f>
        <v>0</v>
      </c>
      <c r="D23" s="140">
        <f>+Eskom!D249</f>
        <v>0</v>
      </c>
      <c r="E23" s="140">
        <f>+Eskom!E249</f>
        <v>0</v>
      </c>
      <c r="F23" s="140">
        <f>+Eskom!F249</f>
        <v>0</v>
      </c>
      <c r="G23" s="140">
        <f>+Eskom!G249</f>
        <v>0</v>
      </c>
      <c r="H23" s="140">
        <f>+Eskom!H249</f>
        <v>23848.786700000001</v>
      </c>
      <c r="I23" s="140">
        <f>+Eskom!I249</f>
        <v>20106.162899999999</v>
      </c>
      <c r="J23" s="140">
        <f>+Eskom!J249</f>
        <v>15865.3629</v>
      </c>
      <c r="K23" s="140">
        <f>+Eskom!K249</f>
        <v>0</v>
      </c>
      <c r="L23" s="140">
        <f>+Eskom!L249</f>
        <v>0</v>
      </c>
      <c r="M23" s="140">
        <f>+Eskom!M249</f>
        <v>0</v>
      </c>
      <c r="N23" s="140">
        <f>+Eskom!N249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SUM(D20:D23)+Eskom!D195+Eskom!D197</f>
        <v>0</v>
      </c>
      <c r="E24" s="133">
        <f>SUM(E20:E23)+Eskom!E195+Eskom!E197</f>
        <v>615750.07380500005</v>
      </c>
      <c r="F24" s="133">
        <f>SUM(F20:F23)+Eskom!F195+Eskom!F197</f>
        <v>659368.69375800015</v>
      </c>
      <c r="G24" s="133">
        <f>SUM(G20:G23)+Eskom!G195+Eskom!G197</f>
        <v>0</v>
      </c>
      <c r="H24" s="133">
        <f>SUM(H20:H23)+Eskom!H195+Eskom!H197</f>
        <v>1045723.1341690001</v>
      </c>
      <c r="I24" s="133">
        <f>SUM(I20:I23)+Eskom!I195+Eskom!I197</f>
        <v>20106.162899999999</v>
      </c>
      <c r="J24" s="133">
        <f>SUM(J20:J23)+Eskom!J195+Eskom!J197</f>
        <v>1050958.660231</v>
      </c>
      <c r="K24" s="133">
        <f>SUM(K20:K23)+Eskom!K195+Eskom!K197</f>
        <v>0</v>
      </c>
      <c r="L24" s="133">
        <f>SUM(L20:L23)+Eskom!L195+Eskom!L197</f>
        <v>0</v>
      </c>
      <c r="M24" s="133">
        <f>SUM(M20:M23)+Eskom!M195+Eskom!M197</f>
        <v>0</v>
      </c>
      <c r="N24" s="133">
        <f>SUM(N20:N23)+Eskom!N195+Eskom!N197</f>
        <v>0</v>
      </c>
    </row>
    <row r="25" spans="1:16" s="111" customFormat="1" ht="13.5" thickBot="1" x14ac:dyDescent="0.25">
      <c r="A25" s="141" t="s">
        <v>68</v>
      </c>
      <c r="B25" s="142"/>
      <c r="C25" s="143">
        <f>Eskom!C170+Eskom!C174</f>
        <v>215705.465</v>
      </c>
      <c r="D25" s="143">
        <f>Eskom!D170+Eskom!D174</f>
        <v>58550.444300000003</v>
      </c>
      <c r="E25" s="143">
        <f>Eskom!E170+Eskom!E174</f>
        <v>212914.0325</v>
      </c>
      <c r="F25" s="143">
        <f>Eskom!F170+Eskom!F174</f>
        <v>272331.78450000001</v>
      </c>
      <c r="G25" s="143">
        <f>Eskom!G170+Eskom!G174</f>
        <v>0</v>
      </c>
      <c r="H25" s="143">
        <f>Eskom!H170+Eskom!H174</f>
        <v>266513.538</v>
      </c>
      <c r="I25" s="143">
        <f>Eskom!I170+Eskom!I174</f>
        <v>0</v>
      </c>
      <c r="J25" s="143">
        <f>Eskom!J170+Eskom!J174</f>
        <v>258966.80540000001</v>
      </c>
      <c r="K25" s="143">
        <f>Eskom!K170+Eskom!K174</f>
        <v>0</v>
      </c>
      <c r="L25" s="143">
        <f>Eskom!L170+Eskom!L174</f>
        <v>0</v>
      </c>
      <c r="M25" s="143">
        <f>Eskom!M170+Eskom!M174</f>
        <v>0</v>
      </c>
      <c r="N25" s="143">
        <f>Eskom!N170+Eskom!N174</f>
        <v>0</v>
      </c>
    </row>
    <row r="26" spans="1:16" s="150" customFormat="1" ht="13.5" thickBot="1" x14ac:dyDescent="0.25">
      <c r="A26" s="147" t="s">
        <v>70</v>
      </c>
      <c r="B26" s="148"/>
      <c r="C26" s="149">
        <f>Eskom!C198+Eskom!C168</f>
        <v>1313.47</v>
      </c>
      <c r="D26" s="149">
        <f>Eskom!D198+Eskom!D168</f>
        <v>0</v>
      </c>
      <c r="E26" s="149">
        <f>Eskom!E198+Eskom!E168</f>
        <v>1313.47</v>
      </c>
      <c r="F26" s="149">
        <f>Eskom!F198+Eskom!F168</f>
        <v>1569.8999999999999</v>
      </c>
      <c r="G26" s="149">
        <f>Eskom!G198+Eskom!G168</f>
        <v>0</v>
      </c>
      <c r="H26" s="149">
        <f>Eskom!H198+Eskom!H168</f>
        <v>1569.8999999999999</v>
      </c>
      <c r="I26" s="149">
        <f>Eskom!I198+Eskom!I168</f>
        <v>0</v>
      </c>
      <c r="J26" s="149">
        <f>Eskom!J198+Eskom!J168</f>
        <v>1622.23</v>
      </c>
      <c r="K26" s="149">
        <f>Eskom!K198+Eskom!K168</f>
        <v>0</v>
      </c>
      <c r="L26" s="149">
        <f>Eskom!L198+Eskom!L168</f>
        <v>0</v>
      </c>
      <c r="M26" s="149">
        <f>Eskom!M198+Eskom!M168</f>
        <v>0</v>
      </c>
      <c r="N26" s="149">
        <f>Eskom!N198+Eskom!N168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Eskom!C256</f>
        <v>521664.68</v>
      </c>
      <c r="D27" s="154">
        <f>Eskom!D256</f>
        <v>0</v>
      </c>
      <c r="E27" s="154">
        <f>Eskom!E256</f>
        <v>546312.4</v>
      </c>
      <c r="F27" s="154">
        <f>Eskom!F256</f>
        <v>616258.97</v>
      </c>
      <c r="G27" s="154">
        <f>Eskom!G256</f>
        <v>608454.79</v>
      </c>
      <c r="H27" s="154">
        <f>Eskom!H256</f>
        <v>962235.47</v>
      </c>
      <c r="I27" s="154">
        <f>Eskom!I256</f>
        <v>965180.58</v>
      </c>
      <c r="J27" s="154">
        <f>Eskom!J256</f>
        <v>964860.9</v>
      </c>
      <c r="K27" s="154">
        <f>Eskom!K256</f>
        <v>0</v>
      </c>
      <c r="L27" s="154">
        <f>Eskom!L256</f>
        <v>0</v>
      </c>
      <c r="M27" s="154">
        <f>Eskom!M256</f>
        <v>0</v>
      </c>
      <c r="N27" s="154">
        <f>Eskom!N256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 t="e">
        <f>100*G27/G8</f>
        <v>#DIV/0!</v>
      </c>
      <c r="H28" s="158">
        <f t="shared" ref="H28:N28" si="3">100*H27/H8</f>
        <v>70.697210585752188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 t="e">
        <f>G28/13.5-1</f>
        <v>#DIV/0!</v>
      </c>
      <c r="H29" s="205">
        <f t="shared" ref="H29:N29" si="4">H28/13.5-1</f>
        <v>4.2368304137594217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IF(Eskom!C242&gt;0,Eskom!C241,Eskom!C239)</f>
        <v>0.32190000000000002</v>
      </c>
      <c r="D31" s="202">
        <f>IF(Eskom!D242&gt;0,Eskom!D241,Eskom!D239)</f>
        <v>0.32190000000000002</v>
      </c>
      <c r="E31" s="202">
        <f>IF(Eskom!E242&gt;0,Eskom!E241,Eskom!E239)</f>
        <v>0.32190000000000002</v>
      </c>
      <c r="F31" s="202">
        <f>IF(Eskom!F242&gt;0,Eskom!F241,Eskom!F239)</f>
        <v>0.39750000000000002</v>
      </c>
      <c r="G31" s="202">
        <f>IF(Eskom!G242&gt;0,Eskom!G241,Eskom!G239)</f>
        <v>0.39750000000000002</v>
      </c>
      <c r="H31" s="202">
        <f>IF(Eskom!H242&gt;0,Eskom!H241,Eskom!H239)</f>
        <v>1.4238</v>
      </c>
      <c r="I31" s="202">
        <f>IF(Eskom!I242&gt;0,Eskom!I241,Eskom!I239)</f>
        <v>0</v>
      </c>
      <c r="J31" s="202">
        <f>IF(Eskom!J242&gt;0,Eskom!J241,Eskom!J239)</f>
        <v>1.4238</v>
      </c>
      <c r="K31" s="202">
        <f>IF(Eskom!K242&gt;0,Eskom!K241,Eskom!K239)</f>
        <v>0</v>
      </c>
      <c r="L31" s="202">
        <f>IF(Eskom!L242&gt;0,Eskom!L241,Eskom!L239)</f>
        <v>0</v>
      </c>
      <c r="M31" s="202">
        <f>IF(Eskom!M242&gt;0,Eskom!M241,Eskom!M239)</f>
        <v>0</v>
      </c>
      <c r="N31" s="202">
        <f>IF(Eskom!N242&gt;0,Eskom!N241,Eskom!N239)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customSheetViews>
    <customSheetView guid="{ED89DD59-9849-43A0-BA23-579513A4FAD0}" scale="70">
      <pane xSplit="2" ySplit="2" topLeftCell="C15" activePane="bottomRight" state="frozen"/>
      <selection pane="bottomRight" activeCell="Q14" sqref="Q14"/>
      <pageMargins left="0.75" right="0.75" top="1" bottom="1" header="0.5" footer="0.5"/>
      <headerFooter alignWithMargins="0"/>
    </customSheetView>
  </customSheetViews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605" t="s">
        <v>100</v>
      </c>
      <c r="B2" s="606"/>
      <c r="C2" s="134">
        <f>Eskom!D206</f>
        <v>8000</v>
      </c>
      <c r="D2" s="107">
        <f>Eskom!E206</f>
        <v>8000</v>
      </c>
      <c r="E2" s="107">
        <f>Eskom!F206</f>
        <v>8000</v>
      </c>
      <c r="F2" s="107">
        <f>Eskom!G206</f>
        <v>0</v>
      </c>
      <c r="G2" s="107">
        <f>Eskom!H206</f>
        <v>8000</v>
      </c>
    </row>
    <row r="3" spans="1:7" ht="13.5" thickBot="1" x14ac:dyDescent="0.25">
      <c r="A3" s="607"/>
      <c r="B3" s="608"/>
      <c r="C3" s="135">
        <f>Eskom!D207</f>
        <v>8000</v>
      </c>
      <c r="D3" s="61">
        <f>Eskom!E207</f>
        <v>8000</v>
      </c>
      <c r="E3" s="61">
        <f>Eskom!F207</f>
        <v>8000</v>
      </c>
      <c r="F3" s="61">
        <f>Eskom!G207</f>
        <v>0</v>
      </c>
      <c r="G3" s="61">
        <f>Eskom!H207</f>
        <v>8000</v>
      </c>
    </row>
    <row r="4" spans="1:7" ht="13.5" hidden="1" thickBot="1" x14ac:dyDescent="0.25">
      <c r="A4" s="600" t="s">
        <v>42</v>
      </c>
      <c r="B4" s="17" t="s">
        <v>43</v>
      </c>
      <c r="C4" s="16">
        <f>Eskom!D212</f>
        <v>0</v>
      </c>
      <c r="D4" s="16">
        <f>Eskom!E212</f>
        <v>5195.45</v>
      </c>
      <c r="E4" s="16">
        <f>Eskom!F212</f>
        <v>5160.5200000000004</v>
      </c>
      <c r="F4" s="16">
        <f>Eskom!G212</f>
        <v>0</v>
      </c>
      <c r="G4" s="16">
        <f>Eskom!H212</f>
        <v>4992.53</v>
      </c>
    </row>
    <row r="5" spans="1:7" ht="13.5" hidden="1" thickBot="1" x14ac:dyDescent="0.25">
      <c r="A5" s="600"/>
      <c r="B5" s="18" t="s">
        <v>44</v>
      </c>
      <c r="C5" s="7">
        <f>Eskom!D213</f>
        <v>0</v>
      </c>
      <c r="D5" s="7">
        <f>Eskom!E213</f>
        <v>4720.32</v>
      </c>
      <c r="E5" s="7">
        <f>Eskom!F213</f>
        <v>5102.16</v>
      </c>
      <c r="F5" s="7">
        <f>Eskom!G213</f>
        <v>0</v>
      </c>
      <c r="G5" s="7">
        <f>Eskom!H213</f>
        <v>4605.83</v>
      </c>
    </row>
    <row r="6" spans="1:7" ht="13.5" hidden="1" thickBot="1" x14ac:dyDescent="0.25">
      <c r="A6" s="600"/>
      <c r="B6" s="18" t="s">
        <v>45</v>
      </c>
      <c r="C6" s="7">
        <f>Eskom!D214</f>
        <v>0</v>
      </c>
      <c r="D6" s="7">
        <f>Eskom!E214</f>
        <v>4685.9799999999996</v>
      </c>
      <c r="E6" s="7">
        <f>Eskom!F214</f>
        <v>4940.8100000000004</v>
      </c>
      <c r="F6" s="7">
        <f>Eskom!G214</f>
        <v>0</v>
      </c>
      <c r="G6" s="7">
        <f>Eskom!H214</f>
        <v>3567.49</v>
      </c>
    </row>
    <row r="7" spans="1:7" ht="13.5" hidden="1" thickBot="1" x14ac:dyDescent="0.25">
      <c r="A7" s="601"/>
      <c r="B7" s="108" t="s">
        <v>42</v>
      </c>
      <c r="C7" s="132">
        <f>Eskom!D215</f>
        <v>0</v>
      </c>
      <c r="D7" s="132">
        <f>Eskom!E215</f>
        <v>5195.45</v>
      </c>
      <c r="E7" s="132">
        <f>Eskom!F215</f>
        <v>5160.5200000000004</v>
      </c>
      <c r="F7" s="132">
        <f>Eskom!G215</f>
        <v>0</v>
      </c>
      <c r="G7" s="132">
        <f>Eskom!H215</f>
        <v>4992.53</v>
      </c>
    </row>
    <row r="8" spans="1:7" x14ac:dyDescent="0.2">
      <c r="A8" s="599" t="s">
        <v>39</v>
      </c>
      <c r="B8" s="17" t="s">
        <v>40</v>
      </c>
      <c r="C8" s="6">
        <f>Eskom!D208</f>
        <v>0</v>
      </c>
      <c r="D8" s="6">
        <f>Eskom!E208</f>
        <v>907244.52</v>
      </c>
      <c r="E8" s="6">
        <f>Eskom!F208</f>
        <v>872926.42</v>
      </c>
      <c r="F8" s="6">
        <f>Eskom!G208</f>
        <v>0</v>
      </c>
      <c r="G8" s="6">
        <f>Eskom!H208</f>
        <v>802475.24</v>
      </c>
    </row>
    <row r="9" spans="1:7" x14ac:dyDescent="0.2">
      <c r="A9" s="600"/>
      <c r="B9" s="18" t="s">
        <v>1</v>
      </c>
      <c r="C9" s="6">
        <f>Eskom!D209</f>
        <v>0</v>
      </c>
      <c r="D9" s="6">
        <f>Eskom!E209</f>
        <v>682728.05</v>
      </c>
      <c r="E9" s="6">
        <f>Eskom!F209</f>
        <v>583351.64</v>
      </c>
      <c r="F9" s="6">
        <f>Eskom!G209</f>
        <v>0</v>
      </c>
      <c r="G9" s="6">
        <f>Eskom!H209</f>
        <v>638116.87</v>
      </c>
    </row>
    <row r="10" spans="1:7" x14ac:dyDescent="0.2">
      <c r="A10" s="600"/>
      <c r="B10" s="18" t="s">
        <v>0</v>
      </c>
      <c r="C10" s="6">
        <f>Eskom!D210</f>
        <v>0</v>
      </c>
      <c r="D10" s="6">
        <f>Eskom!E210</f>
        <v>273642.78999999998</v>
      </c>
      <c r="E10" s="6">
        <f>Eskom!F210</f>
        <v>232713.4</v>
      </c>
      <c r="F10" s="6">
        <f>Eskom!G210</f>
        <v>0</v>
      </c>
      <c r="G10" s="6">
        <f>Eskom!H210</f>
        <v>223423.03</v>
      </c>
    </row>
    <row r="11" spans="1:7" ht="13.5" thickBot="1" x14ac:dyDescent="0.25">
      <c r="A11" s="601"/>
      <c r="B11" s="212" t="s">
        <v>81</v>
      </c>
      <c r="C11" s="109">
        <f>Eskom!D211</f>
        <v>0</v>
      </c>
      <c r="D11" s="109">
        <f>Eskom!E211</f>
        <v>1863615.36</v>
      </c>
      <c r="E11" s="109">
        <f>Eskom!F211</f>
        <v>1688991.46</v>
      </c>
      <c r="F11" s="109">
        <f>Eskom!G211</f>
        <v>0</v>
      </c>
      <c r="G11" s="109">
        <f>Eskom!H211</f>
        <v>1664015.14</v>
      </c>
    </row>
    <row r="12" spans="1:7" ht="15" customHeight="1" x14ac:dyDescent="0.2">
      <c r="A12" s="602" t="s">
        <v>66</v>
      </c>
      <c r="B12" s="17" t="s">
        <v>43</v>
      </c>
      <c r="C12" s="86">
        <f>Eskom!D216</f>
        <v>0</v>
      </c>
      <c r="D12" s="86">
        <f>Eskom!E216</f>
        <v>830177.6</v>
      </c>
      <c r="E12" s="86">
        <f>Eskom!F216</f>
        <v>783090.48</v>
      </c>
      <c r="F12" s="86">
        <f>Eskom!G216</f>
        <v>0</v>
      </c>
      <c r="G12" s="86">
        <f>Eskom!H216</f>
        <v>699629.94</v>
      </c>
    </row>
    <row r="13" spans="1:7" x14ac:dyDescent="0.2">
      <c r="A13" s="603"/>
      <c r="B13" s="18" t="s">
        <v>44</v>
      </c>
      <c r="C13" s="9">
        <f>Eskom!D217</f>
        <v>0</v>
      </c>
      <c r="D13" s="9">
        <f>Eskom!E217</f>
        <v>546749.68999999994</v>
      </c>
      <c r="E13" s="9">
        <f>Eskom!F217</f>
        <v>469656.68</v>
      </c>
      <c r="F13" s="9">
        <f>Eskom!G217</f>
        <v>0</v>
      </c>
      <c r="G13" s="9">
        <f>Eskom!H217</f>
        <v>501201.36</v>
      </c>
    </row>
    <row r="14" spans="1:7" x14ac:dyDescent="0.2">
      <c r="A14" s="603"/>
      <c r="B14" s="18" t="s">
        <v>45</v>
      </c>
      <c r="C14" s="9">
        <f>Eskom!D218</f>
        <v>0</v>
      </c>
      <c r="D14" s="9">
        <f>Eskom!E218</f>
        <v>226035.45</v>
      </c>
      <c r="E14" s="9">
        <f>Eskom!F218</f>
        <v>181540.37</v>
      </c>
      <c r="F14" s="9">
        <f>Eskom!G218</f>
        <v>0</v>
      </c>
      <c r="G14" s="9">
        <f>Eskom!H218</f>
        <v>162163.85999999999</v>
      </c>
    </row>
    <row r="15" spans="1:7" ht="13.5" thickBot="1" x14ac:dyDescent="0.25">
      <c r="A15" s="603"/>
      <c r="B15" s="20" t="s">
        <v>47</v>
      </c>
      <c r="C15" s="15">
        <f>Eskom!D219</f>
        <v>0</v>
      </c>
      <c r="D15" s="15">
        <f>Eskom!E219</f>
        <v>0</v>
      </c>
      <c r="E15" s="15">
        <f>Eskom!F219</f>
        <v>0</v>
      </c>
      <c r="F15" s="15">
        <f>Eskom!G219</f>
        <v>0</v>
      </c>
      <c r="G15" s="15">
        <f>Eskom!H219</f>
        <v>418400.02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0</v>
      </c>
      <c r="G16" s="208">
        <f>SUM(G12:G14)</f>
        <v>1362995.1599999997</v>
      </c>
    </row>
    <row r="17" spans="1:7" x14ac:dyDescent="0.2">
      <c r="A17" s="590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1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0</v>
      </c>
      <c r="G18" s="14">
        <f>G17*G8</f>
        <v>939136.77337199985</v>
      </c>
    </row>
    <row r="19" spans="1:7" x14ac:dyDescent="0.2">
      <c r="A19" s="591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1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1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1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0</v>
      </c>
      <c r="G22" s="14">
        <f>G21*G10</f>
        <v>312233.68442499998</v>
      </c>
    </row>
    <row r="23" spans="1:7" x14ac:dyDescent="0.2">
      <c r="A23" s="591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1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1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1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0</v>
      </c>
      <c r="G26" s="14">
        <f>G25*G9</f>
        <v>793498.32784500008</v>
      </c>
    </row>
    <row r="27" spans="1:7" x14ac:dyDescent="0.2">
      <c r="A27" s="591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1"/>
      <c r="B28" s="32" t="s">
        <v>65</v>
      </c>
      <c r="C28" s="31"/>
      <c r="D28" s="31"/>
      <c r="E28" s="31"/>
      <c r="F28" s="31"/>
      <c r="G28" s="31"/>
    </row>
    <row r="29" spans="1:7" x14ac:dyDescent="0.2">
      <c r="A29" s="591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592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0" t="s">
        <v>96</v>
      </c>
      <c r="B31" s="255" t="s">
        <v>82</v>
      </c>
      <c r="C31" s="609">
        <f>D8</f>
        <v>907244.52</v>
      </c>
      <c r="D31" s="610"/>
      <c r="E31" s="224">
        <f>C31*E$11/$C$34</f>
        <v>822234.17948851804</v>
      </c>
      <c r="F31" s="224">
        <f t="shared" ref="F31:G34" si="0">C31*F$11/$C$34</f>
        <v>0</v>
      </c>
      <c r="G31" s="224">
        <f t="shared" si="0"/>
        <v>0</v>
      </c>
    </row>
    <row r="32" spans="1:7" x14ac:dyDescent="0.2">
      <c r="A32" s="591"/>
      <c r="B32" s="256" t="s">
        <v>83</v>
      </c>
      <c r="C32" s="609">
        <f>D9</f>
        <v>682728.05</v>
      </c>
      <c r="D32" s="610"/>
      <c r="E32" s="215">
        <f>C32*E$11/$C$34</f>
        <v>618755.28110717714</v>
      </c>
      <c r="F32" s="215">
        <f t="shared" si="0"/>
        <v>0</v>
      </c>
      <c r="G32" s="215">
        <f t="shared" si="0"/>
        <v>0</v>
      </c>
    </row>
    <row r="33" spans="1:7" x14ac:dyDescent="0.2">
      <c r="A33" s="591"/>
      <c r="B33" s="256" t="s">
        <v>84</v>
      </c>
      <c r="C33" s="609">
        <f>D10</f>
        <v>273642.78999999998</v>
      </c>
      <c r="D33" s="610"/>
      <c r="E33" s="215">
        <f>C33*E$11/$C$34</f>
        <v>248001.99940430484</v>
      </c>
      <c r="F33" s="215">
        <f t="shared" si="0"/>
        <v>0</v>
      </c>
      <c r="G33" s="215">
        <f t="shared" si="0"/>
        <v>0</v>
      </c>
    </row>
    <row r="34" spans="1:7" ht="13.5" thickBot="1" x14ac:dyDescent="0.25">
      <c r="A34" s="591"/>
      <c r="B34" s="257" t="s">
        <v>85</v>
      </c>
      <c r="C34" s="609">
        <f>D11</f>
        <v>1863615.36</v>
      </c>
      <c r="D34" s="610"/>
      <c r="E34" s="226">
        <f>C34*E$11/$C$34</f>
        <v>1688991.46</v>
      </c>
      <c r="F34" s="226">
        <f t="shared" si="0"/>
        <v>0</v>
      </c>
      <c r="G34" s="226">
        <f t="shared" si="0"/>
        <v>0</v>
      </c>
    </row>
    <row r="35" spans="1:7" x14ac:dyDescent="0.2">
      <c r="A35" s="591"/>
      <c r="B35" s="17" t="s">
        <v>89</v>
      </c>
      <c r="C35" s="219"/>
      <c r="D35" s="65"/>
      <c r="E35" s="225">
        <f>E8-E31</f>
        <v>50692.240511481999</v>
      </c>
      <c r="F35" s="225">
        <f>F8-F31</f>
        <v>0</v>
      </c>
      <c r="G35" s="225">
        <f>G8-G31</f>
        <v>802475.24</v>
      </c>
    </row>
    <row r="36" spans="1:7" x14ac:dyDescent="0.2">
      <c r="A36" s="591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0</v>
      </c>
      <c r="G36" s="222">
        <f>G9-G32</f>
        <v>638116.87</v>
      </c>
    </row>
    <row r="37" spans="1:7" x14ac:dyDescent="0.2">
      <c r="A37" s="591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0</v>
      </c>
      <c r="G37" s="222">
        <f>G10-G33</f>
        <v>223423.03</v>
      </c>
    </row>
    <row r="38" spans="1:7" ht="13.5" thickBot="1" x14ac:dyDescent="0.25">
      <c r="A38" s="591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1664015.14</v>
      </c>
    </row>
    <row r="39" spans="1:7" ht="12.75" hidden="1" customHeight="1" x14ac:dyDescent="0.2">
      <c r="A39" s="591"/>
      <c r="B39" s="17" t="s">
        <v>86</v>
      </c>
      <c r="C39" s="219"/>
      <c r="D39" s="65"/>
      <c r="E39" s="225">
        <f>E35/E8</f>
        <v>5.8071607583468486E-2</v>
      </c>
      <c r="F39" s="225" t="e">
        <f>F35/F8</f>
        <v>#DIV/0!</v>
      </c>
      <c r="G39" s="225">
        <f>G35/G8</f>
        <v>1</v>
      </c>
    </row>
    <row r="40" spans="1:7" ht="12.75" hidden="1" customHeight="1" x14ac:dyDescent="0.2">
      <c r="A40" s="591"/>
      <c r="B40" s="18" t="s">
        <v>87</v>
      </c>
      <c r="C40" s="219"/>
      <c r="D40" s="65"/>
      <c r="E40" s="222">
        <f t="shared" ref="E40:F42" si="2">E36/E9</f>
        <v>-6.0690051556514232E-2</v>
      </c>
      <c r="F40" s="222" t="e">
        <f t="shared" si="2"/>
        <v>#DIV/0!</v>
      </c>
      <c r="G40" s="222">
        <f>G36/G9</f>
        <v>1</v>
      </c>
    </row>
    <row r="41" spans="1:7" ht="12.75" hidden="1" customHeight="1" x14ac:dyDescent="0.2">
      <c r="A41" s="591"/>
      <c r="B41" s="18" t="s">
        <v>88</v>
      </c>
      <c r="C41" s="219"/>
      <c r="D41" s="65"/>
      <c r="E41" s="222">
        <f t="shared" si="2"/>
        <v>-6.5697116729439911E-2</v>
      </c>
      <c r="F41" s="222" t="e">
        <f t="shared" si="2"/>
        <v>#DIV/0!</v>
      </c>
      <c r="G41" s="222">
        <f>G37/G10</f>
        <v>1</v>
      </c>
    </row>
    <row r="42" spans="1:7" ht="13.5" hidden="1" customHeight="1" thickBot="1" x14ac:dyDescent="0.25">
      <c r="A42" s="591"/>
      <c r="B42" s="212" t="s">
        <v>81</v>
      </c>
      <c r="C42" s="219"/>
      <c r="D42" s="65"/>
      <c r="E42" s="223">
        <f t="shared" si="2"/>
        <v>0</v>
      </c>
      <c r="F42" s="223" t="e">
        <f t="shared" si="2"/>
        <v>#DIV/0!</v>
      </c>
      <c r="G42" s="223">
        <f>G38/G11</f>
        <v>1</v>
      </c>
    </row>
    <row r="43" spans="1:7" x14ac:dyDescent="0.2">
      <c r="A43" s="591"/>
      <c r="B43" s="17" t="s">
        <v>92</v>
      </c>
      <c r="C43" s="219"/>
      <c r="D43" s="65"/>
      <c r="E43" s="218">
        <f>E35*E17</f>
        <v>8632.888559105384</v>
      </c>
      <c r="F43" s="218">
        <f>F35*F17</f>
        <v>0</v>
      </c>
      <c r="G43" s="218">
        <f>G35*G17</f>
        <v>939136.77337199985</v>
      </c>
    </row>
    <row r="44" spans="1:7" x14ac:dyDescent="0.2">
      <c r="A44" s="591"/>
      <c r="B44" s="18" t="s">
        <v>93</v>
      </c>
      <c r="C44" s="219"/>
      <c r="D44" s="65"/>
      <c r="E44" s="218">
        <f>E36*E25</f>
        <v>-8620.7866095976315</v>
      </c>
      <c r="F44" s="218">
        <f>F36*F25</f>
        <v>0</v>
      </c>
      <c r="G44" s="218">
        <f>G36*G25</f>
        <v>793498.32784500008</v>
      </c>
    </row>
    <row r="45" spans="1:7" x14ac:dyDescent="0.2">
      <c r="A45" s="591"/>
      <c r="B45" s="18" t="s">
        <v>94</v>
      </c>
      <c r="C45" s="219"/>
      <c r="D45" s="65"/>
      <c r="E45" s="218">
        <f>E37*E21</f>
        <v>-6077.2182632111744</v>
      </c>
      <c r="F45" s="218">
        <f>F37*F21</f>
        <v>0</v>
      </c>
      <c r="G45" s="218">
        <f>G37*G21</f>
        <v>312233.68442499998</v>
      </c>
    </row>
    <row r="46" spans="1:7" s="98" customFormat="1" ht="15.75" thickBot="1" x14ac:dyDescent="0.3">
      <c r="A46" s="592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0</v>
      </c>
      <c r="G46" s="237">
        <f>SUM(G43:G45)</f>
        <v>2044868.7856419999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605" t="s">
        <v>101</v>
      </c>
      <c r="B49" s="606"/>
      <c r="C49" s="234">
        <f>Eskom!D150</f>
        <v>19688</v>
      </c>
      <c r="D49" s="134">
        <f>Eskom!E150</f>
        <v>19688</v>
      </c>
      <c r="E49" s="134">
        <f>Eskom!F150</f>
        <v>19688</v>
      </c>
      <c r="F49" s="134">
        <f>Eskom!G150</f>
        <v>0</v>
      </c>
      <c r="G49" s="134">
        <f>Eskom!H150</f>
        <v>19688</v>
      </c>
    </row>
    <row r="50" spans="1:7" ht="13.5" thickBot="1" x14ac:dyDescent="0.25">
      <c r="A50" s="607"/>
      <c r="B50" s="608"/>
      <c r="C50" s="227">
        <f>Eskom!D151</f>
        <v>21605.33</v>
      </c>
      <c r="D50" s="227">
        <f>Eskom!E151</f>
        <v>21605.33</v>
      </c>
      <c r="E50" s="227">
        <f>Eskom!F151</f>
        <v>21605.33</v>
      </c>
      <c r="F50" s="227">
        <f>Eskom!G151</f>
        <v>0</v>
      </c>
      <c r="G50" s="227">
        <f>Eskom!H151</f>
        <v>21605.33</v>
      </c>
    </row>
    <row r="51" spans="1:7" ht="13.5" hidden="1" thickBot="1" x14ac:dyDescent="0.25">
      <c r="A51" s="600" t="s">
        <v>42</v>
      </c>
      <c r="B51" s="17" t="s">
        <v>43</v>
      </c>
      <c r="C51" s="16">
        <f>Eskom!D156</f>
        <v>0</v>
      </c>
      <c r="D51" s="16">
        <f>Eskom!E156</f>
        <v>16742.28</v>
      </c>
      <c r="E51" s="16">
        <f>Eskom!F156</f>
        <v>17697.830000000002</v>
      </c>
      <c r="F51" s="16">
        <f>Eskom!G156</f>
        <v>0</v>
      </c>
      <c r="G51" s="16">
        <f>Eskom!H156</f>
        <v>18160.11</v>
      </c>
    </row>
    <row r="52" spans="1:7" ht="13.5" hidden="1" thickBot="1" x14ac:dyDescent="0.25">
      <c r="A52" s="600"/>
      <c r="B52" s="18" t="s">
        <v>44</v>
      </c>
      <c r="C52" s="7">
        <f>Eskom!D157</f>
        <v>0</v>
      </c>
      <c r="D52" s="7">
        <f>Eskom!E157</f>
        <v>14972.22</v>
      </c>
      <c r="E52" s="7">
        <f>Eskom!F157</f>
        <v>15408.83</v>
      </c>
      <c r="F52" s="7">
        <f>Eskom!G157</f>
        <v>0</v>
      </c>
      <c r="G52" s="7">
        <f>Eskom!H157</f>
        <v>15250.25</v>
      </c>
    </row>
    <row r="53" spans="1:7" ht="13.5" hidden="1" thickBot="1" x14ac:dyDescent="0.25">
      <c r="A53" s="600"/>
      <c r="B53" s="18" t="s">
        <v>45</v>
      </c>
      <c r="C53" s="7">
        <f>Eskom!D158</f>
        <v>0</v>
      </c>
      <c r="D53" s="7">
        <f>Eskom!E158</f>
        <v>14406.28</v>
      </c>
      <c r="E53" s="7">
        <f>Eskom!F158</f>
        <v>15707.3</v>
      </c>
      <c r="F53" s="7">
        <f>Eskom!G158</f>
        <v>0</v>
      </c>
      <c r="G53" s="7">
        <f>Eskom!H158</f>
        <v>11256.59</v>
      </c>
    </row>
    <row r="54" spans="1:7" ht="13.5" hidden="1" thickBot="1" x14ac:dyDescent="0.25">
      <c r="A54" s="601"/>
      <c r="B54" s="108" t="s">
        <v>42</v>
      </c>
      <c r="C54" s="132">
        <f>Eskom!D159</f>
        <v>0</v>
      </c>
      <c r="D54" s="132">
        <f>Eskom!E159</f>
        <v>16742.28</v>
      </c>
      <c r="E54" s="132">
        <f>Eskom!F159</f>
        <v>17697.830000000002</v>
      </c>
      <c r="F54" s="132">
        <f>Eskom!G159</f>
        <v>0</v>
      </c>
      <c r="G54" s="132">
        <f>Eskom!H159</f>
        <v>18160.11</v>
      </c>
    </row>
    <row r="55" spans="1:7" x14ac:dyDescent="0.2">
      <c r="A55" s="599" t="s">
        <v>39</v>
      </c>
      <c r="B55" s="17" t="s">
        <v>40</v>
      </c>
      <c r="C55" s="6">
        <f>Eskom!D152</f>
        <v>0</v>
      </c>
      <c r="D55" s="6">
        <f>Eskom!E152</f>
        <v>2899033.8</v>
      </c>
      <c r="E55" s="6">
        <f>Eskom!F152</f>
        <v>2705055.36</v>
      </c>
      <c r="F55" s="6">
        <f>Eskom!G152</f>
        <v>0</v>
      </c>
      <c r="G55" s="6">
        <f>Eskom!H152</f>
        <v>2842748.04</v>
      </c>
    </row>
    <row r="56" spans="1:7" x14ac:dyDescent="0.2">
      <c r="A56" s="600"/>
      <c r="B56" s="18" t="s">
        <v>1</v>
      </c>
      <c r="C56" s="6">
        <f>Eskom!D153</f>
        <v>0</v>
      </c>
      <c r="D56" s="6">
        <f>Eskom!E153</f>
        <v>2220330</v>
      </c>
      <c r="E56" s="6">
        <f>Eskom!F153</f>
        <v>1939698.84</v>
      </c>
      <c r="F56" s="6">
        <f>Eskom!G153</f>
        <v>0</v>
      </c>
      <c r="G56" s="6">
        <f>Eskom!H153</f>
        <v>2360115.84</v>
      </c>
    </row>
    <row r="57" spans="1:7" x14ac:dyDescent="0.2">
      <c r="A57" s="600"/>
      <c r="B57" s="18" t="s">
        <v>0</v>
      </c>
      <c r="C57" s="6">
        <f>Eskom!D154</f>
        <v>0</v>
      </c>
      <c r="D57" s="6">
        <f>Eskom!E154</f>
        <v>874405.08</v>
      </c>
      <c r="E57" s="6">
        <f>Eskom!F154</f>
        <v>780778.68</v>
      </c>
      <c r="F57" s="6">
        <f>Eskom!G154</f>
        <v>0</v>
      </c>
      <c r="G57" s="6">
        <f>Eskom!H154</f>
        <v>866845.92</v>
      </c>
    </row>
    <row r="58" spans="1:7" ht="13.5" thickBot="1" x14ac:dyDescent="0.25">
      <c r="A58" s="601"/>
      <c r="B58" s="212" t="s">
        <v>81</v>
      </c>
      <c r="C58" s="109">
        <f>Eskom!D155</f>
        <v>0</v>
      </c>
      <c r="D58" s="109">
        <f>Eskom!E155</f>
        <v>5993768.8799999999</v>
      </c>
      <c r="E58" s="109">
        <f>Eskom!F155</f>
        <v>5425532.8799999999</v>
      </c>
      <c r="F58" s="109">
        <f>Eskom!G155</f>
        <v>0</v>
      </c>
      <c r="G58" s="109">
        <f>Eskom!H155</f>
        <v>6069709.7999999998</v>
      </c>
    </row>
    <row r="59" spans="1:7" hidden="1" x14ac:dyDescent="0.2">
      <c r="A59" s="602" t="s">
        <v>66</v>
      </c>
      <c r="B59" s="17" t="s">
        <v>43</v>
      </c>
      <c r="C59" s="86">
        <f>Eskom!D160</f>
        <v>0</v>
      </c>
      <c r="D59" s="86">
        <f>Eskom!E160</f>
        <v>2190642.2799999998</v>
      </c>
      <c r="E59" s="86">
        <f>Eskom!F160</f>
        <v>2457720.2400000002</v>
      </c>
      <c r="F59" s="86">
        <f>Eskom!G160</f>
        <v>0</v>
      </c>
      <c r="G59" s="86">
        <f>Eskom!H160</f>
        <v>2088202.68</v>
      </c>
    </row>
    <row r="60" spans="1:7" hidden="1" x14ac:dyDescent="0.2">
      <c r="A60" s="603"/>
      <c r="B60" s="18" t="s">
        <v>44</v>
      </c>
      <c r="C60" s="9">
        <f>Eskom!D161</f>
        <v>0</v>
      </c>
      <c r="D60" s="9">
        <f>Eskom!E161</f>
        <v>1501128.24</v>
      </c>
      <c r="E60" s="9">
        <f>Eskom!F161</f>
        <v>1587404.16</v>
      </c>
      <c r="F60" s="9">
        <f>Eskom!G161</f>
        <v>0</v>
      </c>
      <c r="G60" s="9">
        <f>Eskom!H161</f>
        <v>1499770.56</v>
      </c>
    </row>
    <row r="61" spans="1:7" hidden="1" x14ac:dyDescent="0.2">
      <c r="A61" s="603"/>
      <c r="B61" s="18" t="s">
        <v>45</v>
      </c>
      <c r="C61" s="9">
        <f>Eskom!D162</f>
        <v>0</v>
      </c>
      <c r="D61" s="9">
        <f>Eskom!E162</f>
        <v>607848</v>
      </c>
      <c r="E61" s="9">
        <f>Eskom!F162</f>
        <v>647824.31999999995</v>
      </c>
      <c r="F61" s="9">
        <f>Eskom!G162</f>
        <v>0</v>
      </c>
      <c r="G61" s="9">
        <f>Eskom!H162</f>
        <v>471552.36</v>
      </c>
    </row>
    <row r="62" spans="1:7" ht="13.5" hidden="1" thickBot="1" x14ac:dyDescent="0.25">
      <c r="A62" s="603"/>
      <c r="B62" s="20" t="s">
        <v>47</v>
      </c>
      <c r="C62" s="15">
        <f>Eskom!D163</f>
        <v>0</v>
      </c>
      <c r="D62" s="15">
        <f>Eskom!E163</f>
        <v>0</v>
      </c>
      <c r="E62" s="15">
        <f>Eskom!F163</f>
        <v>0</v>
      </c>
      <c r="F62" s="15">
        <f>Eskom!G163</f>
        <v>0</v>
      </c>
      <c r="G62" s="15">
        <f>Eskom!H163</f>
        <v>1036675.53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0</v>
      </c>
      <c r="G63" s="208">
        <f>SUM(G59:G61)</f>
        <v>4059525.6</v>
      </c>
    </row>
    <row r="64" spans="1:7" hidden="1" x14ac:dyDescent="0.2">
      <c r="A64" s="590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1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0</v>
      </c>
      <c r="G65" s="14">
        <f>G64*G55</f>
        <v>3326868.0312119997</v>
      </c>
    </row>
    <row r="66" spans="1:7" hidden="1" x14ac:dyDescent="0.2">
      <c r="A66" s="591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1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1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1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0</v>
      </c>
      <c r="G69" s="14">
        <f>G68*G57</f>
        <v>1211417.1732000001</v>
      </c>
    </row>
    <row r="70" spans="1:7" hidden="1" x14ac:dyDescent="0.2">
      <c r="A70" s="591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1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1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1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0</v>
      </c>
      <c r="G73" s="14">
        <f>G72*G56</f>
        <v>2934804.0470400001</v>
      </c>
    </row>
    <row r="74" spans="1:7" hidden="1" x14ac:dyDescent="0.2">
      <c r="A74" s="591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1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1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592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0" t="s">
        <v>96</v>
      </c>
      <c r="B78" s="17" t="s">
        <v>82</v>
      </c>
      <c r="C78" s="593">
        <f>AVERAGE(C55:D55)</f>
        <v>1449516.9</v>
      </c>
      <c r="D78" s="594"/>
      <c r="E78" s="224">
        <f>C78*E$58/$C$81</f>
        <v>2624192.4767261534</v>
      </c>
      <c r="F78" s="224">
        <f t="shared" ref="F78:G81" si="3">C78*F$58/$C$81</f>
        <v>0</v>
      </c>
      <c r="G78" s="224">
        <f t="shared" si="3"/>
        <v>0</v>
      </c>
    </row>
    <row r="79" spans="1:7" hidden="1" x14ac:dyDescent="0.2">
      <c r="A79" s="591"/>
      <c r="B79" s="18" t="s">
        <v>83</v>
      </c>
      <c r="C79" s="595">
        <f>AVERAGE(C56:D56)</f>
        <v>1110165</v>
      </c>
      <c r="D79" s="596"/>
      <c r="E79" s="224">
        <f>C79*E$58/$C$81</f>
        <v>2009832.8214901742</v>
      </c>
      <c r="F79" s="224">
        <f t="shared" si="3"/>
        <v>0</v>
      </c>
      <c r="G79" s="224">
        <f t="shared" si="3"/>
        <v>0</v>
      </c>
    </row>
    <row r="80" spans="1:7" hidden="1" x14ac:dyDescent="0.2">
      <c r="A80" s="591"/>
      <c r="B80" s="18" t="s">
        <v>84</v>
      </c>
      <c r="C80" s="595">
        <f>AVERAGE(C57:D57)</f>
        <v>437202.54</v>
      </c>
      <c r="D80" s="596"/>
      <c r="E80" s="224">
        <f>C80*E$58/$C$81</f>
        <v>791507.58178367233</v>
      </c>
      <c r="F80" s="224">
        <f t="shared" si="3"/>
        <v>0</v>
      </c>
      <c r="G80" s="224">
        <f t="shared" si="3"/>
        <v>0</v>
      </c>
    </row>
    <row r="81" spans="1:7" ht="13.5" hidden="1" thickBot="1" x14ac:dyDescent="0.25">
      <c r="A81" s="591"/>
      <c r="B81" s="212" t="s">
        <v>85</v>
      </c>
      <c r="C81" s="597">
        <f>AVERAGE(C58:D58)</f>
        <v>2996884.44</v>
      </c>
      <c r="D81" s="598"/>
      <c r="E81" s="226">
        <f>C81*E$58/$C$81</f>
        <v>5425532.8799999999</v>
      </c>
      <c r="F81" s="226">
        <f t="shared" si="3"/>
        <v>0</v>
      </c>
      <c r="G81" s="226">
        <f t="shared" si="3"/>
        <v>0</v>
      </c>
    </row>
    <row r="82" spans="1:7" x14ac:dyDescent="0.2">
      <c r="A82" s="591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0</v>
      </c>
      <c r="G82" s="225">
        <f>G55-G78</f>
        <v>2842748.04</v>
      </c>
    </row>
    <row r="83" spans="1:7" x14ac:dyDescent="0.2">
      <c r="A83" s="591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0</v>
      </c>
      <c r="G83" s="222">
        <f>G56-G79</f>
        <v>2360115.84</v>
      </c>
    </row>
    <row r="84" spans="1:7" x14ac:dyDescent="0.2">
      <c r="A84" s="591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0</v>
      </c>
      <c r="G84" s="222">
        <f>G57-G80</f>
        <v>866845.92</v>
      </c>
    </row>
    <row r="85" spans="1:7" ht="13.5" thickBot="1" x14ac:dyDescent="0.25">
      <c r="A85" s="591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6069709.7999999998</v>
      </c>
    </row>
    <row r="86" spans="1:7" hidden="1" x14ac:dyDescent="0.2">
      <c r="A86" s="591"/>
      <c r="B86" s="17" t="s">
        <v>86</v>
      </c>
      <c r="C86" s="219"/>
      <c r="D86" s="65"/>
      <c r="E86" s="225">
        <f t="shared" ref="E86:F89" si="5">E82/E55</f>
        <v>2.9893245243545211E-2</v>
      </c>
      <c r="F86" s="225" t="e">
        <f t="shared" si="5"/>
        <v>#DIV/0!</v>
      </c>
      <c r="G86" s="225">
        <f>G82/G55</f>
        <v>1</v>
      </c>
    </row>
    <row r="87" spans="1:7" hidden="1" x14ac:dyDescent="0.2">
      <c r="A87" s="591"/>
      <c r="B87" s="18" t="s">
        <v>87</v>
      </c>
      <c r="C87" s="219"/>
      <c r="D87" s="65"/>
      <c r="E87" s="222">
        <f t="shared" si="5"/>
        <v>-3.615714978216622E-2</v>
      </c>
      <c r="F87" s="222" t="e">
        <f t="shared" si="5"/>
        <v>#DIV/0!</v>
      </c>
      <c r="G87" s="222">
        <f>G83/G56</f>
        <v>1</v>
      </c>
    </row>
    <row r="88" spans="1:7" hidden="1" x14ac:dyDescent="0.2">
      <c r="A88" s="591"/>
      <c r="B88" s="18" t="s">
        <v>88</v>
      </c>
      <c r="C88" s="219"/>
      <c r="D88" s="65"/>
      <c r="E88" s="222">
        <f t="shared" si="5"/>
        <v>-1.3741284256983396E-2</v>
      </c>
      <c r="F88" s="222" t="e">
        <f t="shared" si="5"/>
        <v>#DIV/0!</v>
      </c>
      <c r="G88" s="222">
        <f>G84/G57</f>
        <v>1</v>
      </c>
    </row>
    <row r="89" spans="1:7" ht="13.5" hidden="1" thickBot="1" x14ac:dyDescent="0.25">
      <c r="A89" s="591"/>
      <c r="B89" s="212" t="s">
        <v>81</v>
      </c>
      <c r="C89" s="219"/>
      <c r="D89" s="65"/>
      <c r="E89" s="223">
        <f t="shared" si="5"/>
        <v>0</v>
      </c>
      <c r="F89" s="223" t="e">
        <f t="shared" si="5"/>
        <v>#DIV/0!</v>
      </c>
      <c r="G89" s="223">
        <f>G85/G58</f>
        <v>1</v>
      </c>
    </row>
    <row r="90" spans="1:7" x14ac:dyDescent="0.2">
      <c r="A90" s="591"/>
      <c r="B90" s="17" t="s">
        <v>92</v>
      </c>
      <c r="C90" s="219"/>
      <c r="D90" s="65"/>
      <c r="E90" s="218">
        <f>E82*E64</f>
        <v>13770.949021536055</v>
      </c>
      <c r="F90" s="218">
        <f>F82*F64</f>
        <v>0</v>
      </c>
      <c r="G90" s="218">
        <f>G82*G64</f>
        <v>3326868.0312119997</v>
      </c>
    </row>
    <row r="91" spans="1:7" x14ac:dyDescent="0.2">
      <c r="A91" s="591"/>
      <c r="B91" s="18" t="s">
        <v>93</v>
      </c>
      <c r="C91" s="219"/>
      <c r="D91" s="65"/>
      <c r="E91" s="218">
        <f>E83*E72</f>
        <v>-17077.624492857387</v>
      </c>
      <c r="F91" s="218">
        <f>F83*F72</f>
        <v>0</v>
      </c>
      <c r="G91" s="218">
        <f>G83*G72</f>
        <v>2934804.0470400001</v>
      </c>
    </row>
    <row r="92" spans="1:7" x14ac:dyDescent="0.2">
      <c r="A92" s="591"/>
      <c r="B92" s="18" t="s">
        <v>94</v>
      </c>
      <c r="C92" s="219"/>
      <c r="D92" s="65"/>
      <c r="E92" s="218">
        <f>E84*E68</f>
        <v>-4264.7384590097308</v>
      </c>
      <c r="F92" s="218">
        <f>F84*F68</f>
        <v>0</v>
      </c>
      <c r="G92" s="218">
        <f>G84*G68</f>
        <v>1211417.1732000001</v>
      </c>
    </row>
    <row r="93" spans="1:7" ht="15.75" thickBot="1" x14ac:dyDescent="0.3">
      <c r="A93" s="592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0</v>
      </c>
      <c r="G93" s="237">
        <f>SUM(G90:G92)</f>
        <v>7473089.2514519999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0</v>
      </c>
      <c r="G95" s="238">
        <f>G46+G93</f>
        <v>9517958.0370940007</v>
      </c>
    </row>
  </sheetData>
  <customSheetViews>
    <customSheetView guid="{ED89DD59-9849-43A0-BA23-579513A4FAD0}" scale="70" hiddenRows="1">
      <selection activeCell="J14" sqref="J14"/>
      <pageMargins left="0.7" right="0.7" top="0.75" bottom="0.75" header="0.3" footer="0.3"/>
      <pageSetup paperSize="9" orientation="portrait" r:id="rId1"/>
    </customSheetView>
  </customSheetViews>
  <mergeCells count="20">
    <mergeCell ref="A2:B3"/>
    <mergeCell ref="A49:B50"/>
    <mergeCell ref="A51:A54"/>
    <mergeCell ref="C31:D31"/>
    <mergeCell ref="C32:D32"/>
    <mergeCell ref="C33:D33"/>
    <mergeCell ref="C34:D34"/>
    <mergeCell ref="A31:A46"/>
    <mergeCell ref="A55:A58"/>
    <mergeCell ref="A4:A7"/>
    <mergeCell ref="A8:A11"/>
    <mergeCell ref="A59:A63"/>
    <mergeCell ref="A64:A77"/>
    <mergeCell ref="A17:A30"/>
    <mergeCell ref="A12:A16"/>
    <mergeCell ref="A78:A93"/>
    <mergeCell ref="C78:D78"/>
    <mergeCell ref="C79:D79"/>
    <mergeCell ref="C80:D80"/>
    <mergeCell ref="C81:D81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0</v>
      </c>
      <c r="H2" s="68">
        <f>Eskom!H39</f>
        <v>4500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0</v>
      </c>
      <c r="H3" s="128">
        <f>Eskom!H40</f>
        <v>4500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0</v>
      </c>
      <c r="H4" s="80">
        <f>Eskom!H41</f>
        <v>644949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0</v>
      </c>
      <c r="H5" s="240">
        <f>Eskom!H42</f>
        <v>509554.44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0</v>
      </c>
      <c r="H6" s="239">
        <f>Eskom!H43</f>
        <v>206562.24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0</v>
      </c>
      <c r="H7" s="113">
        <f>Eskom!H44</f>
        <v>1361065.68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0</v>
      </c>
      <c r="H8" s="82">
        <f>Eskom!H45</f>
        <v>2465.77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0</v>
      </c>
      <c r="H9" s="95">
        <f>Eskom!H46</f>
        <v>2540.73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0</v>
      </c>
      <c r="H10" s="95">
        <f>Eskom!H47</f>
        <v>2516.36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0</v>
      </c>
      <c r="H11" s="104">
        <f>Eskom!H48</f>
        <v>2540.73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0</v>
      </c>
      <c r="H12" s="96">
        <f>Eskom!H49</f>
        <v>450893.16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0</v>
      </c>
      <c r="H13" s="92">
        <f>Eskom!H50</f>
        <v>338337.72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0</v>
      </c>
      <c r="H14" s="86">
        <f>Eskom!H51</f>
        <v>135434.16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280733.78000000003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0</v>
      </c>
      <c r="H16" s="309">
        <f t="shared" si="1"/>
        <v>262783.03499999986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0</v>
      </c>
      <c r="H17" s="310">
        <f t="shared" si="1"/>
        <v>189717.67499999987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0</v>
      </c>
      <c r="H18" s="312">
        <f t="shared" si="2"/>
        <v>452500.70999999973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0</v>
      </c>
      <c r="H19" s="258">
        <f t="shared" si="3"/>
        <v>280733.78000000003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0</v>
      </c>
      <c r="H26" s="179">
        <f t="shared" si="5"/>
        <v>15075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0</v>
      </c>
      <c r="H28" s="179">
        <f t="shared" si="6"/>
        <v>30240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0</v>
      </c>
      <c r="H30" s="263">
        <f t="shared" si="7"/>
        <v>32343.492900000001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0</v>
      </c>
      <c r="H34" s="33">
        <f t="shared" si="8"/>
        <v>127506.41729999999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0</v>
      </c>
      <c r="H38" s="116">
        <f t="shared" si="9"/>
        <v>294103.31731199997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0</v>
      </c>
      <c r="H42" s="250">
        <f t="shared" si="10"/>
        <v>188586.09824399999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0</v>
      </c>
      <c r="H43" s="86">
        <f t="shared" si="11"/>
        <v>280733.78000000003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0</v>
      </c>
      <c r="H45" s="54">
        <f t="shared" si="12"/>
        <v>16535.219642000004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0</v>
      </c>
      <c r="H49" s="4">
        <f t="shared" si="13"/>
        <v>42056.929511999995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0</v>
      </c>
      <c r="H51" s="129">
        <f t="shared" si="14"/>
        <v>27221.313599999998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 t="e">
        <f t="shared" si="15"/>
        <v>#DIV/0!</v>
      </c>
      <c r="H55" s="37">
        <f t="shared" si="15"/>
        <v>56.918924735505783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1622.23</v>
      </c>
      <c r="H56" s="167">
        <f>SUM(H24,H26,H30,H28,H32,H34,H36,H38,H40,H42,H45,H46,H47,H49,H51,H52,H53)</f>
        <v>775290.01850999985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280.47664018049227</v>
      </c>
      <c r="H57" s="170">
        <f t="shared" si="16"/>
        <v>-7.5593454837230567E-4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 t="e">
        <f t="shared" si="17"/>
        <v>#DIV/0!</v>
      </c>
      <c r="H58" s="37">
        <f t="shared" si="17"/>
        <v>56.961984267357316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0</v>
      </c>
      <c r="H60" s="318">
        <f t="shared" si="18"/>
        <v>77658.492899999997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0</v>
      </c>
      <c r="H61" s="317">
        <f t="shared" si="19"/>
        <v>679474.07596799987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0</v>
      </c>
      <c r="H62" s="317">
        <f t="shared" si="20"/>
        <v>16535.219642000004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 t="e">
        <f t="shared" si="21"/>
        <v>#DIV/0!</v>
      </c>
      <c r="H64" s="318">
        <f t="shared" si="21"/>
        <v>67173.726054780418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 t="e">
        <f t="shared" si="22"/>
        <v>#DIV/0!</v>
      </c>
      <c r="H65" s="318">
        <f t="shared" si="22"/>
        <v>587737.46097768378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 t="e">
        <f t="shared" si="22"/>
        <v>#DIV/0!</v>
      </c>
      <c r="H66" s="318">
        <f t="shared" si="22"/>
        <v>14302.779683319512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 t="e">
        <f>G64/$C64</f>
        <v>#DIV/0!</v>
      </c>
      <c r="H68" s="323">
        <f>H64/$C64</f>
        <v>0.28769209287401271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 t="e">
        <f t="shared" si="24"/>
        <v>#DIV/0!</v>
      </c>
      <c r="H69" s="323">
        <f t="shared" si="24"/>
        <v>0.75202388114916441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 t="e">
        <f t="shared" si="24"/>
        <v>#DIV/0!</v>
      </c>
      <c r="H70" s="323">
        <f t="shared" si="24"/>
        <v>0.42667577956235514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Eskom!C206</f>
        <v>8000</v>
      </c>
      <c r="D74" s="68">
        <f>Eskom!D206</f>
        <v>8000</v>
      </c>
      <c r="E74" s="68">
        <f>Eskom!E206</f>
        <v>8000</v>
      </c>
      <c r="F74" s="68">
        <f>Eskom!F206</f>
        <v>8000</v>
      </c>
      <c r="G74" s="68">
        <f>Eskom!G206</f>
        <v>0</v>
      </c>
      <c r="H74" s="68">
        <f>Eskom!H206</f>
        <v>8000</v>
      </c>
      <c r="I74" s="68">
        <f>Eskom!I206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Eskom!C207</f>
        <v>8000</v>
      </c>
      <c r="D75" s="128">
        <f>Eskom!D207</f>
        <v>8000</v>
      </c>
      <c r="E75" s="128">
        <f>Eskom!E207</f>
        <v>8000</v>
      </c>
      <c r="F75" s="128">
        <f>Eskom!F207</f>
        <v>8000</v>
      </c>
      <c r="G75" s="128">
        <f>Eskom!G207</f>
        <v>0</v>
      </c>
      <c r="H75" s="128">
        <f>Eskom!H207</f>
        <v>8000</v>
      </c>
      <c r="I75" s="128">
        <f>Eskom!I207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Eskom!C208</f>
        <v>919087.77</v>
      </c>
      <c r="D76" s="80">
        <f>Eskom!D208</f>
        <v>0</v>
      </c>
      <c r="E76" s="80">
        <f>Eskom!E208</f>
        <v>907244.52</v>
      </c>
      <c r="F76" s="80">
        <f>Eskom!F208</f>
        <v>872926.42</v>
      </c>
      <c r="G76" s="80">
        <f>Eskom!G208</f>
        <v>0</v>
      </c>
      <c r="H76" s="80">
        <f>Eskom!H208</f>
        <v>802475.24</v>
      </c>
      <c r="I76" s="80">
        <f>Eskom!I208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Eskom!C209</f>
        <v>623696.92000000004</v>
      </c>
      <c r="D77" s="240">
        <f>Eskom!D209</f>
        <v>0</v>
      </c>
      <c r="E77" s="240">
        <f>Eskom!E209</f>
        <v>682728.05</v>
      </c>
      <c r="F77" s="240">
        <f>Eskom!F209</f>
        <v>583351.64</v>
      </c>
      <c r="G77" s="240">
        <f>Eskom!G209</f>
        <v>0</v>
      </c>
      <c r="H77" s="240">
        <f>Eskom!H209</f>
        <v>638116.87</v>
      </c>
      <c r="I77" s="240">
        <f>Eskom!I209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Eskom!C210</f>
        <v>241694.15</v>
      </c>
      <c r="D78" s="239">
        <f>Eskom!D210</f>
        <v>0</v>
      </c>
      <c r="E78" s="239">
        <f>Eskom!E210</f>
        <v>273642.78999999998</v>
      </c>
      <c r="F78" s="239">
        <f>Eskom!F210</f>
        <v>232713.4</v>
      </c>
      <c r="G78" s="239">
        <f>Eskom!G210</f>
        <v>0</v>
      </c>
      <c r="H78" s="239">
        <f>Eskom!H210</f>
        <v>223423.03</v>
      </c>
      <c r="I78" s="239">
        <f>Eskom!I210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Eskom!C211</f>
        <v>1784478.84</v>
      </c>
      <c r="D79" s="113">
        <f>Eskom!D211</f>
        <v>0</v>
      </c>
      <c r="E79" s="113">
        <f>Eskom!E211</f>
        <v>1863615.36</v>
      </c>
      <c r="F79" s="113">
        <f>Eskom!F211</f>
        <v>1688991.46</v>
      </c>
      <c r="G79" s="113">
        <f>Eskom!G211</f>
        <v>0</v>
      </c>
      <c r="H79" s="113">
        <f>Eskom!H211</f>
        <v>1664015.14</v>
      </c>
      <c r="I79" s="113">
        <f>Eskom!I211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Eskom!C212</f>
        <v>5290.63</v>
      </c>
      <c r="D80" s="82">
        <f>Eskom!D212</f>
        <v>0</v>
      </c>
      <c r="E80" s="82">
        <f>Eskom!E212</f>
        <v>5195.45</v>
      </c>
      <c r="F80" s="82">
        <f>Eskom!F212</f>
        <v>5160.5200000000004</v>
      </c>
      <c r="G80" s="82">
        <f>Eskom!G212</f>
        <v>0</v>
      </c>
      <c r="H80" s="82">
        <f>Eskom!H212</f>
        <v>4992.53</v>
      </c>
      <c r="I80" s="82">
        <f>Eskom!I212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Eskom!C213</f>
        <v>4640.96</v>
      </c>
      <c r="D81" s="95">
        <f>Eskom!D213</f>
        <v>0</v>
      </c>
      <c r="E81" s="95">
        <f>Eskom!E213</f>
        <v>4720.32</v>
      </c>
      <c r="F81" s="95">
        <f>Eskom!F213</f>
        <v>5102.16</v>
      </c>
      <c r="G81" s="95">
        <f>Eskom!G213</f>
        <v>0</v>
      </c>
      <c r="H81" s="95">
        <f>Eskom!H213</f>
        <v>4605.83</v>
      </c>
      <c r="I81" s="95">
        <f>Eskom!I213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Eskom!C214</f>
        <v>4524.07</v>
      </c>
      <c r="D82" s="95">
        <f>Eskom!D214</f>
        <v>0</v>
      </c>
      <c r="E82" s="95">
        <f>Eskom!E214</f>
        <v>4685.9799999999996</v>
      </c>
      <c r="F82" s="95">
        <f>Eskom!F214</f>
        <v>4940.8100000000004</v>
      </c>
      <c r="G82" s="95">
        <f>Eskom!G214</f>
        <v>0</v>
      </c>
      <c r="H82" s="95">
        <f>Eskom!H214</f>
        <v>3567.49</v>
      </c>
      <c r="I82" s="95">
        <f>Eskom!I214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Eskom!C215</f>
        <v>5290.63</v>
      </c>
      <c r="D83" s="104">
        <f>Eskom!D215</f>
        <v>0</v>
      </c>
      <c r="E83" s="104">
        <f>Eskom!E215</f>
        <v>5195.45</v>
      </c>
      <c r="F83" s="104">
        <f>Eskom!F215</f>
        <v>5160.5200000000004</v>
      </c>
      <c r="G83" s="104">
        <f>Eskom!G215</f>
        <v>0</v>
      </c>
      <c r="H83" s="104">
        <f>Eskom!H215</f>
        <v>4992.53</v>
      </c>
      <c r="I83" s="104">
        <f>Eskom!I215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Eskom!C216</f>
        <v>903999.44</v>
      </c>
      <c r="D84" s="96">
        <f>Eskom!D216</f>
        <v>0</v>
      </c>
      <c r="E84" s="96">
        <f>Eskom!E216</f>
        <v>830177.6</v>
      </c>
      <c r="F84" s="96">
        <f>Eskom!F216</f>
        <v>783090.48</v>
      </c>
      <c r="G84" s="96">
        <f>Eskom!G216</f>
        <v>0</v>
      </c>
      <c r="H84" s="96">
        <f>Eskom!H216</f>
        <v>699629.94</v>
      </c>
      <c r="I84" s="96">
        <f>Eskom!I216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Eskom!C217</f>
        <v>548311.19999999995</v>
      </c>
      <c r="D85" s="92">
        <f>Eskom!D217</f>
        <v>0</v>
      </c>
      <c r="E85" s="92">
        <f>Eskom!E217</f>
        <v>546749.68999999994</v>
      </c>
      <c r="F85" s="92">
        <f>Eskom!F217</f>
        <v>469656.68</v>
      </c>
      <c r="G85" s="92">
        <f>Eskom!G217</f>
        <v>0</v>
      </c>
      <c r="H85" s="92">
        <f>Eskom!H217</f>
        <v>501201.36</v>
      </c>
      <c r="I85" s="92">
        <f>Eskom!I217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Eskom!C218</f>
        <v>214214.34</v>
      </c>
      <c r="D86" s="86">
        <f>Eskom!D218</f>
        <v>0</v>
      </c>
      <c r="E86" s="86">
        <f>Eskom!E218</f>
        <v>226035.45</v>
      </c>
      <c r="F86" s="86">
        <f>Eskom!F218</f>
        <v>181540.37</v>
      </c>
      <c r="G86" s="86">
        <f>Eskom!G218</f>
        <v>0</v>
      </c>
      <c r="H86" s="86">
        <f>Eskom!H218</f>
        <v>162163.85999999999</v>
      </c>
      <c r="I86" s="86">
        <f>Eskom!I218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Eskom!C219</f>
        <v>0</v>
      </c>
      <c r="D87" s="187">
        <f>Eskom!D219</f>
        <v>0</v>
      </c>
      <c r="E87" s="187">
        <f>Eskom!E219</f>
        <v>0</v>
      </c>
      <c r="F87" s="187">
        <f>Eskom!F219</f>
        <v>0</v>
      </c>
      <c r="G87" s="187">
        <f>Eskom!G219</f>
        <v>0</v>
      </c>
      <c r="H87" s="187">
        <f>Eskom!H219</f>
        <v>418400.02</v>
      </c>
      <c r="I87" s="187">
        <f>Eskom!I219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0</v>
      </c>
      <c r="H88" s="309">
        <f t="shared" si="26"/>
        <v>465574.66166666651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0</v>
      </c>
      <c r="H89" s="310">
        <f t="shared" si="26"/>
        <v>315083.93958333321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0</v>
      </c>
      <c r="H90" s="312">
        <f t="shared" si="27"/>
        <v>780658.60124999972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0</v>
      </c>
      <c r="H91" s="258">
        <f t="shared" si="28"/>
        <v>418400.02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0</v>
      </c>
      <c r="H98" s="179">
        <f t="shared" si="30"/>
        <v>26800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0</v>
      </c>
      <c r="H100" s="181">
        <f t="shared" si="31"/>
        <v>53760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0</v>
      </c>
      <c r="H102" s="210">
        <f t="shared" si="32"/>
        <v>58632.215900000003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0</v>
      </c>
      <c r="H106" s="33">
        <f t="shared" si="33"/>
        <v>158649.35494799999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0</v>
      </c>
      <c r="H110" s="116">
        <f t="shared" si="34"/>
        <v>318109.71011400002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0</v>
      </c>
      <c r="H114" s="250">
        <f t="shared" si="35"/>
        <v>236167.053587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0</v>
      </c>
      <c r="H115" s="86">
        <f t="shared" si="36"/>
        <v>418400.02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0</v>
      </c>
      <c r="H117" s="54">
        <f t="shared" si="37"/>
        <v>24643.761178000001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0</v>
      </c>
      <c r="H121" s="4">
        <f t="shared" si="38"/>
        <v>51418.067825999999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0</v>
      </c>
      <c r="H123" s="129">
        <f t="shared" si="39"/>
        <v>33280.302799999998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 t="e">
        <f t="shared" si="40"/>
        <v>#DIV/0!</v>
      </c>
      <c r="H126" s="91">
        <f t="shared" si="40"/>
        <v>57.82612470701438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1622.23</v>
      </c>
      <c r="H127" s="45">
        <f t="shared" si="41"/>
        <v>963030.36635300005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0</v>
      </c>
      <c r="H129" s="318">
        <f t="shared" si="42"/>
        <v>139192.21590000001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0</v>
      </c>
      <c r="H130" s="317">
        <f t="shared" si="43"/>
        <v>797624.48927500006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0</v>
      </c>
      <c r="H131" s="317">
        <f t="shared" si="44"/>
        <v>24643.761178000001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 t="e">
        <f t="shared" si="45"/>
        <v>#DIV/0!</v>
      </c>
      <c r="H133" s="318">
        <f t="shared" si="45"/>
        <v>120399.70685324042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 t="e">
        <f t="shared" si="46"/>
        <v>#DIV/0!</v>
      </c>
      <c r="H134" s="318">
        <f t="shared" si="46"/>
        <v>689936.24439939391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 t="e">
        <f t="shared" si="46"/>
        <v>#DIV/0!</v>
      </c>
      <c r="H135" s="318">
        <f t="shared" si="46"/>
        <v>21316.57724110179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 t="e">
        <f t="shared" si="47"/>
        <v>#DIV/0!</v>
      </c>
      <c r="H137" s="323">
        <f t="shared" si="47"/>
        <v>0.34914096380590887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 t="e">
        <f t="shared" si="48"/>
        <v>#DIV/0!</v>
      </c>
      <c r="H138" s="323">
        <f t="shared" si="48"/>
        <v>0.46888561509828131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 t="e">
        <f t="shared" si="49"/>
        <v>#DIV/0!</v>
      </c>
      <c r="H139" s="323">
        <f t="shared" si="49"/>
        <v>0.36106939683216793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Eskom!C150</f>
        <v>19688</v>
      </c>
      <c r="D142" s="68">
        <f>Eskom!D150</f>
        <v>19688</v>
      </c>
      <c r="E142" s="68">
        <f>Eskom!E150</f>
        <v>19688</v>
      </c>
      <c r="F142" s="68">
        <f>Eskom!F150</f>
        <v>19688</v>
      </c>
      <c r="G142" s="68">
        <f>Eskom!G150</f>
        <v>0</v>
      </c>
      <c r="H142" s="68">
        <f>Eskom!H150</f>
        <v>19688</v>
      </c>
      <c r="I142" s="127">
        <f>Eskom!I150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Eskom!C151</f>
        <v>21605.33</v>
      </c>
      <c r="D143" s="128">
        <f>Eskom!D151</f>
        <v>21605.33</v>
      </c>
      <c r="E143" s="128">
        <f>Eskom!E151</f>
        <v>21605.33</v>
      </c>
      <c r="F143" s="128">
        <f>Eskom!F151</f>
        <v>21605.33</v>
      </c>
      <c r="G143" s="128">
        <f>Eskom!G151</f>
        <v>0</v>
      </c>
      <c r="H143" s="128">
        <f>Eskom!H151</f>
        <v>21605.33</v>
      </c>
      <c r="I143" s="127">
        <f>Eskom!I151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Eskom!C152</f>
        <v>2600124.84</v>
      </c>
      <c r="D144" s="80">
        <f>Eskom!D152</f>
        <v>0</v>
      </c>
      <c r="E144" s="80">
        <f>Eskom!E152</f>
        <v>2899033.8</v>
      </c>
      <c r="F144" s="80">
        <f>Eskom!F152</f>
        <v>2705055.36</v>
      </c>
      <c r="G144" s="80">
        <f>Eskom!G152</f>
        <v>0</v>
      </c>
      <c r="H144" s="80">
        <f>Eskom!H152</f>
        <v>2842748.04</v>
      </c>
      <c r="I144" s="126">
        <f>Eskom!I152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Eskom!C153</f>
        <v>2027686.32</v>
      </c>
      <c r="D145" s="240">
        <f>Eskom!D153</f>
        <v>0</v>
      </c>
      <c r="E145" s="240">
        <f>Eskom!E153</f>
        <v>2220330</v>
      </c>
      <c r="F145" s="240">
        <f>Eskom!F153</f>
        <v>1939698.84</v>
      </c>
      <c r="G145" s="240">
        <f>Eskom!G153</f>
        <v>0</v>
      </c>
      <c r="H145" s="240">
        <f>Eskom!H153</f>
        <v>2360115.84</v>
      </c>
      <c r="I145" s="126">
        <f>Eskom!I153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Eskom!C154</f>
        <v>803825.28</v>
      </c>
      <c r="D146" s="239">
        <f>Eskom!D154</f>
        <v>0</v>
      </c>
      <c r="E146" s="239">
        <f>Eskom!E154</f>
        <v>874405.08</v>
      </c>
      <c r="F146" s="239">
        <f>Eskom!F154</f>
        <v>780778.68</v>
      </c>
      <c r="G146" s="239">
        <f>Eskom!G154</f>
        <v>0</v>
      </c>
      <c r="H146" s="240">
        <f>Eskom!H154</f>
        <v>866845.92</v>
      </c>
      <c r="I146" s="243">
        <f>Eskom!I154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Eskom!C155</f>
        <v>5431636.4400000004</v>
      </c>
      <c r="D147" s="113">
        <f>Eskom!D155</f>
        <v>0</v>
      </c>
      <c r="E147" s="113">
        <f>Eskom!E155</f>
        <v>5993768.8799999999</v>
      </c>
      <c r="F147" s="113">
        <f>Eskom!F155</f>
        <v>5425532.8799999999</v>
      </c>
      <c r="G147" s="113">
        <f>Eskom!G155</f>
        <v>0</v>
      </c>
      <c r="H147" s="113">
        <f>Eskom!H155</f>
        <v>6069709.7999999998</v>
      </c>
      <c r="I147" s="114">
        <f>Eskom!I155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Eskom!C156</f>
        <v>16834.73</v>
      </c>
      <c r="D148" s="82">
        <f>Eskom!D156</f>
        <v>0</v>
      </c>
      <c r="E148" s="82">
        <f>Eskom!E156</f>
        <v>16742.28</v>
      </c>
      <c r="F148" s="82">
        <f>Eskom!F156</f>
        <v>17697.830000000002</v>
      </c>
      <c r="G148" s="82">
        <f>Eskom!G156</f>
        <v>0</v>
      </c>
      <c r="H148" s="82">
        <f>Eskom!H156</f>
        <v>18160.11</v>
      </c>
      <c r="I148" s="83">
        <f>Eskom!I156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Eskom!C157</f>
        <v>15242.97</v>
      </c>
      <c r="D149" s="95">
        <f>Eskom!D157</f>
        <v>0</v>
      </c>
      <c r="E149" s="95">
        <f>Eskom!E157</f>
        <v>14972.22</v>
      </c>
      <c r="F149" s="95">
        <f>Eskom!F157</f>
        <v>15408.83</v>
      </c>
      <c r="G149" s="95">
        <f>Eskom!G157</f>
        <v>0</v>
      </c>
      <c r="H149" s="95">
        <f>Eskom!H157</f>
        <v>15250.25</v>
      </c>
      <c r="I149" s="245">
        <f>Eskom!I157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Eskom!C158</f>
        <v>13764.66</v>
      </c>
      <c r="D150" s="95">
        <f>Eskom!D158</f>
        <v>0</v>
      </c>
      <c r="E150" s="95">
        <f>Eskom!E158</f>
        <v>14406.28</v>
      </c>
      <c r="F150" s="95">
        <f>Eskom!F158</f>
        <v>15707.3</v>
      </c>
      <c r="G150" s="95">
        <f>Eskom!G158</f>
        <v>0</v>
      </c>
      <c r="H150" s="16">
        <f>Eskom!H158</f>
        <v>11256.59</v>
      </c>
      <c r="I150" s="245">
        <f>Eskom!I158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Eskom!C159</f>
        <v>16834.73</v>
      </c>
      <c r="D151" s="104">
        <f>Eskom!D159</f>
        <v>0</v>
      </c>
      <c r="E151" s="104">
        <f>Eskom!E159</f>
        <v>16742.28</v>
      </c>
      <c r="F151" s="104">
        <f>Eskom!F159</f>
        <v>17697.830000000002</v>
      </c>
      <c r="G151" s="104">
        <f>Eskom!G159</f>
        <v>0</v>
      </c>
      <c r="H151" s="248">
        <f>Eskom!H159</f>
        <v>18160.11</v>
      </c>
      <c r="I151" s="265">
        <f>Eskom!I159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Eskom!C160</f>
        <v>3219697.44</v>
      </c>
      <c r="D152" s="96">
        <f>Eskom!D160</f>
        <v>0</v>
      </c>
      <c r="E152" s="96">
        <f>Eskom!E160</f>
        <v>2190642.2799999998</v>
      </c>
      <c r="F152" s="96">
        <f>Eskom!F160</f>
        <v>2457720.2400000002</v>
      </c>
      <c r="G152" s="96">
        <f>Eskom!G160</f>
        <v>0</v>
      </c>
      <c r="H152" s="96">
        <f>Eskom!H160</f>
        <v>2088202.68</v>
      </c>
      <c r="I152" s="28">
        <f>Eskom!I160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Eskom!C161</f>
        <v>1606823.52</v>
      </c>
      <c r="D153" s="92">
        <f>Eskom!D161</f>
        <v>0</v>
      </c>
      <c r="E153" s="92">
        <f>Eskom!E161</f>
        <v>1501128.24</v>
      </c>
      <c r="F153" s="92">
        <f>Eskom!F161</f>
        <v>1587404.16</v>
      </c>
      <c r="G153" s="92">
        <f>Eskom!G161</f>
        <v>0</v>
      </c>
      <c r="H153" s="92">
        <f>Eskom!H161</f>
        <v>1499770.56</v>
      </c>
      <c r="I153" s="29">
        <f>Eskom!I161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Eskom!C162</f>
        <v>637085.16</v>
      </c>
      <c r="D154" s="86">
        <f>Eskom!D162</f>
        <v>0</v>
      </c>
      <c r="E154" s="86">
        <f>Eskom!E162</f>
        <v>607848</v>
      </c>
      <c r="F154" s="86">
        <f>Eskom!F162</f>
        <v>647824.31999999995</v>
      </c>
      <c r="G154" s="86">
        <f>Eskom!G162</f>
        <v>0</v>
      </c>
      <c r="H154" s="86">
        <f>Eskom!H162</f>
        <v>471552.36</v>
      </c>
      <c r="I154" s="29">
        <f>Eskom!I162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Eskom!C163</f>
        <v>637085.16</v>
      </c>
      <c r="D155" s="187">
        <f>Eskom!D163</f>
        <v>0</v>
      </c>
      <c r="E155" s="187">
        <f>Eskom!E163</f>
        <v>0</v>
      </c>
      <c r="F155" s="187">
        <f>Eskom!F163</f>
        <v>0</v>
      </c>
      <c r="G155" s="187">
        <f>Eskom!G163</f>
        <v>0</v>
      </c>
      <c r="H155" s="187">
        <f>Eskom!H163</f>
        <v>1036675.53</v>
      </c>
      <c r="I155" s="188">
        <f>Eskom!I163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Eskom!D432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0</v>
      </c>
      <c r="H156" s="309">
        <f t="shared" si="51"/>
        <v>1259067.8349999995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Eskom!D433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0</v>
      </c>
      <c r="H157" s="310">
        <f t="shared" si="51"/>
        <v>811403.43999999971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0</v>
      </c>
      <c r="H158" s="312">
        <f t="shared" si="52"/>
        <v>2070471.2749999992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0</v>
      </c>
      <c r="H159" s="258">
        <f t="shared" si="53"/>
        <v>1036675.53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0</v>
      </c>
      <c r="H166" s="179">
        <f t="shared" si="57"/>
        <v>72377.855500000005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0</v>
      </c>
      <c r="H168" s="179">
        <f t="shared" si="59"/>
        <v>145187.81760000001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0</v>
      </c>
      <c r="H170" s="179">
        <f t="shared" si="61"/>
        <v>194135.6825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0</v>
      </c>
      <c r="H174" s="33">
        <f t="shared" si="62"/>
        <v>562011.28750799992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0</v>
      </c>
      <c r="H178" s="116">
        <f t="shared" si="63"/>
        <v>1234215.220896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0</v>
      </c>
      <c r="H182" s="250">
        <f t="shared" si="64"/>
        <v>873478.87238399987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0</v>
      </c>
      <c r="H183" s="86">
        <f t="shared" si="65"/>
        <v>1036675.53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0</v>
      </c>
      <c r="H185" s="54">
        <f t="shared" si="66"/>
        <v>61060.188717000005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0</v>
      </c>
      <c r="H189" s="4">
        <f t="shared" si="68"/>
        <v>187554.03281999999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0</v>
      </c>
      <c r="H191" s="129">
        <f t="shared" si="70"/>
        <v>121394.196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 t="e">
        <f t="shared" si="71"/>
        <v>#DIV/0!</v>
      </c>
      <c r="H195" s="37">
        <f t="shared" si="71"/>
        <v>56.856353330104845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0</v>
      </c>
      <c r="H197" s="318">
        <f t="shared" si="72"/>
        <v>411701.35560000001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0</v>
      </c>
      <c r="H198" s="317">
        <f t="shared" si="73"/>
        <v>2978653.6096079992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0</v>
      </c>
      <c r="H199" s="317">
        <f t="shared" si="74"/>
        <v>61060.188717000005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 t="e">
        <f t="shared" si="75"/>
        <v>#DIV/0!</v>
      </c>
      <c r="H201" s="318">
        <f t="shared" si="75"/>
        <v>356117.05873648421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 t="e">
        <f t="shared" si="76"/>
        <v>#DIV/0!</v>
      </c>
      <c r="H202" s="318">
        <f t="shared" si="76"/>
        <v>2576501.9911156506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 t="e">
        <f t="shared" si="76"/>
        <v>#DIV/0!</v>
      </c>
      <c r="H203" s="318">
        <f t="shared" si="76"/>
        <v>52816.378950472172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 t="e">
        <f t="shared" si="77"/>
        <v>#DIV/0!</v>
      </c>
      <c r="H205" s="323">
        <f t="shared" si="77"/>
        <v>0.98673345703468129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 t="e">
        <f t="shared" si="78"/>
        <v>#DIV/0!</v>
      </c>
      <c r="H206" s="323">
        <f t="shared" si="78"/>
        <v>0.95857010366785267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 t="e">
        <f t="shared" si="79"/>
        <v>#DIV/0!</v>
      </c>
      <c r="H207" s="323">
        <f t="shared" si="79"/>
        <v>1.4075240987055966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customSheetViews>
    <customSheetView guid="{ED89DD59-9849-43A0-BA23-579513A4FAD0}" scale="70" hiddenRows="1">
      <pane xSplit="2" ySplit="1" topLeftCell="C2" activePane="bottomRight" state="frozen"/>
      <selection pane="bottomRight" activeCell="B63" sqref="B63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0</v>
      </c>
      <c r="G3" s="507">
        <f>Eskom!H39</f>
        <v>4500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0</v>
      </c>
      <c r="G4" s="503">
        <f>Eskom!H45</f>
        <v>2465.77</v>
      </c>
      <c r="H4" s="503">
        <f>Eskom!I45</f>
        <v>0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0</v>
      </c>
      <c r="G5" s="504">
        <f>Eskom!H46</f>
        <v>2540.73</v>
      </c>
      <c r="H5" s="504">
        <f>Eskom!I46</f>
        <v>0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0</v>
      </c>
      <c r="G6" s="505">
        <f>Eskom!H47</f>
        <v>2516.36</v>
      </c>
      <c r="H6" s="505">
        <f>Eskom!I47</f>
        <v>0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0</v>
      </c>
      <c r="G7" s="506">
        <f>Eskom!H48</f>
        <v>2540.73</v>
      </c>
      <c r="H7" s="506">
        <f>Eskom!I48</f>
        <v>0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0</v>
      </c>
      <c r="G14" s="507">
        <f>Eskom!H95</f>
        <v>3037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0</v>
      </c>
      <c r="G15" s="503">
        <f>Eskom!H101</f>
        <v>2475.31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0</v>
      </c>
      <c r="G16" s="504">
        <f>Eskom!H102</f>
        <v>3342.05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0</v>
      </c>
      <c r="G17" s="505">
        <f>Eskom!H103</f>
        <v>3047.24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0</v>
      </c>
      <c r="G18" s="506">
        <f>Eskom!H104</f>
        <v>3342.05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Eskom!A150</f>
        <v>Zandpan Shaft - 6#</v>
      </c>
    </row>
    <row r="25" spans="1:22" s="507" customFormat="1" x14ac:dyDescent="0.2">
      <c r="A25" s="510" t="str">
        <f>Eskom!B150</f>
        <v>Notified Max Demand</v>
      </c>
      <c r="B25" s="507">
        <f>Eskom!C150</f>
        <v>19688</v>
      </c>
      <c r="C25" s="507">
        <f>Eskom!D150</f>
        <v>19688</v>
      </c>
      <c r="D25" s="507">
        <f>Eskom!E150</f>
        <v>19688</v>
      </c>
      <c r="E25" s="507">
        <f>Eskom!F150</f>
        <v>19688</v>
      </c>
      <c r="F25" s="507">
        <f>Eskom!G150</f>
        <v>0</v>
      </c>
      <c r="G25" s="507">
        <f>Eskom!H150</f>
        <v>19688</v>
      </c>
      <c r="H25" s="507">
        <f>Eskom!I150</f>
        <v>0</v>
      </c>
      <c r="I25" s="507">
        <f>Eskom!J150</f>
        <v>19688</v>
      </c>
      <c r="J25" s="507">
        <f>Eskom!K150</f>
        <v>0</v>
      </c>
      <c r="K25" s="507">
        <f>Eskom!L150</f>
        <v>0</v>
      </c>
      <c r="L25" s="507">
        <f>Eskom!M150</f>
        <v>0</v>
      </c>
      <c r="M25" s="507">
        <f>Eskom!N150</f>
        <v>0</v>
      </c>
      <c r="N25" s="507">
        <f>Eskom!O150</f>
        <v>0</v>
      </c>
    </row>
    <row r="26" spans="1:22" s="503" customFormat="1" x14ac:dyDescent="0.2">
      <c r="A26" s="511" t="str">
        <f>Eskom!B156</f>
        <v>Off-Peak Demand Consumption</v>
      </c>
      <c r="B26" s="503">
        <f>Eskom!C156</f>
        <v>16834.73</v>
      </c>
      <c r="C26" s="503">
        <f>Eskom!D156</f>
        <v>0</v>
      </c>
      <c r="D26" s="503">
        <f>Eskom!E156</f>
        <v>16742.28</v>
      </c>
      <c r="E26" s="503">
        <f>Eskom!F156</f>
        <v>17697.830000000002</v>
      </c>
      <c r="F26" s="503">
        <f>Eskom!G156</f>
        <v>0</v>
      </c>
      <c r="G26" s="503">
        <f>Eskom!H156</f>
        <v>18160.11</v>
      </c>
      <c r="H26" s="503">
        <f>Eskom!I156</f>
        <v>0</v>
      </c>
      <c r="I26" s="503">
        <f>Eskom!J156</f>
        <v>17707.04</v>
      </c>
      <c r="J26" s="503">
        <f>Eskom!K156</f>
        <v>0</v>
      </c>
      <c r="K26" s="503">
        <f>Eskom!L156</f>
        <v>0</v>
      </c>
      <c r="L26" s="503">
        <f>Eskom!M156</f>
        <v>0</v>
      </c>
      <c r="M26" s="503">
        <f>Eskom!N156</f>
        <v>0</v>
      </c>
      <c r="N26" s="503">
        <f>Eskom!O156</f>
        <v>0</v>
      </c>
    </row>
    <row r="27" spans="1:22" s="504" customFormat="1" x14ac:dyDescent="0.2">
      <c r="A27" s="512" t="str">
        <f>Eskom!B157</f>
        <v>Std Demand Consumption</v>
      </c>
      <c r="B27" s="504">
        <f>Eskom!C157</f>
        <v>15242.97</v>
      </c>
      <c r="C27" s="504">
        <f>Eskom!D157</f>
        <v>0</v>
      </c>
      <c r="D27" s="504">
        <f>Eskom!E157</f>
        <v>14972.22</v>
      </c>
      <c r="E27" s="504">
        <f>Eskom!F157</f>
        <v>15408.83</v>
      </c>
      <c r="F27" s="504">
        <f>Eskom!G157</f>
        <v>0</v>
      </c>
      <c r="G27" s="504">
        <f>Eskom!H157</f>
        <v>15250.25</v>
      </c>
      <c r="H27" s="504">
        <f>Eskom!I157</f>
        <v>0</v>
      </c>
      <c r="I27" s="504">
        <f>Eskom!J157</f>
        <v>15161.98</v>
      </c>
      <c r="J27" s="504">
        <f>Eskom!K157</f>
        <v>0</v>
      </c>
      <c r="K27" s="504">
        <f>Eskom!L157</f>
        <v>0</v>
      </c>
      <c r="L27" s="504">
        <f>Eskom!M157</f>
        <v>0</v>
      </c>
      <c r="M27" s="504">
        <f>Eskom!N157</f>
        <v>0</v>
      </c>
      <c r="N27" s="504">
        <f>Eskom!O157</f>
        <v>0</v>
      </c>
    </row>
    <row r="28" spans="1:22" s="505" customFormat="1" x14ac:dyDescent="0.2">
      <c r="A28" s="513" t="str">
        <f>Eskom!B158</f>
        <v>Peak Demand Consumption</v>
      </c>
      <c r="B28" s="505">
        <f>Eskom!C158</f>
        <v>13764.66</v>
      </c>
      <c r="D28" s="505">
        <f>Eskom!E158</f>
        <v>14406.28</v>
      </c>
      <c r="E28" s="505">
        <f>Eskom!F158</f>
        <v>15707.3</v>
      </c>
      <c r="F28" s="505">
        <f>Eskom!G158</f>
        <v>0</v>
      </c>
      <c r="G28" s="505">
        <f>Eskom!H158</f>
        <v>11256.59</v>
      </c>
      <c r="H28" s="505">
        <f>Eskom!I158</f>
        <v>0</v>
      </c>
      <c r="I28" s="505">
        <f>Eskom!J158</f>
        <v>13463.71</v>
      </c>
      <c r="J28" s="505">
        <f>Eskom!K158</f>
        <v>0</v>
      </c>
      <c r="K28" s="505">
        <f>Eskom!L158</f>
        <v>0</v>
      </c>
      <c r="L28" s="505">
        <f>Eskom!M158</f>
        <v>0</v>
      </c>
      <c r="M28" s="505">
        <f>Eskom!N158</f>
        <v>0</v>
      </c>
      <c r="N28" s="505">
        <f>Eskom!O158</f>
        <v>0</v>
      </c>
    </row>
    <row r="29" spans="1:22" s="506" customFormat="1" x14ac:dyDescent="0.2">
      <c r="A29" s="514" t="str">
        <f>Eskom!B159</f>
        <v>Demand Reading kW/kVA</v>
      </c>
      <c r="B29" s="506">
        <f>Eskom!C159</f>
        <v>16834.73</v>
      </c>
      <c r="D29" s="506">
        <f>Eskom!E159</f>
        <v>16742.28</v>
      </c>
      <c r="E29" s="506">
        <f>Eskom!F159</f>
        <v>17697.830000000002</v>
      </c>
      <c r="F29" s="506">
        <f>Eskom!G159</f>
        <v>0</v>
      </c>
      <c r="G29" s="506">
        <f>Eskom!H159</f>
        <v>18160.11</v>
      </c>
      <c r="H29" s="506">
        <f>Eskom!I159</f>
        <v>0</v>
      </c>
      <c r="I29" s="506">
        <f>Eskom!J159</f>
        <v>17707.04</v>
      </c>
      <c r="J29" s="506">
        <f>Eskom!K159</f>
        <v>0</v>
      </c>
      <c r="K29" s="506">
        <f>Eskom!L159</f>
        <v>0</v>
      </c>
      <c r="L29" s="506">
        <f>Eskom!M159</f>
        <v>0</v>
      </c>
      <c r="M29" s="506">
        <f>Eskom!N159</f>
        <v>0</v>
      </c>
      <c r="N29" s="506">
        <f>Eskom!O159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0</v>
      </c>
      <c r="G30" s="517">
        <f t="shared" si="0"/>
        <v>2909.8600000000006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0</v>
      </c>
      <c r="G31" s="518">
        <f t="shared" si="1"/>
        <v>37042.517800000009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137576.54710000005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Eskom!A206</f>
        <v>Hartebeest Five - 5#</v>
      </c>
    </row>
    <row r="35" spans="1:22" s="507" customFormat="1" x14ac:dyDescent="0.2">
      <c r="A35" s="510" t="str">
        <f>Eskom!B206</f>
        <v>Notified Max Demand</v>
      </c>
      <c r="B35" s="507">
        <f>Eskom!C206</f>
        <v>8000</v>
      </c>
      <c r="C35" s="507">
        <f>Eskom!D206</f>
        <v>8000</v>
      </c>
      <c r="D35" s="507">
        <f>Eskom!E206</f>
        <v>8000</v>
      </c>
      <c r="E35" s="507">
        <f>Eskom!F206</f>
        <v>8000</v>
      </c>
      <c r="F35" s="507">
        <f>Eskom!G206</f>
        <v>0</v>
      </c>
      <c r="G35" s="507">
        <f>Eskom!H206</f>
        <v>8000</v>
      </c>
      <c r="H35" s="507">
        <f>Eskom!I206</f>
        <v>0</v>
      </c>
      <c r="I35" s="507">
        <f>Eskom!J206</f>
        <v>8000</v>
      </c>
      <c r="J35" s="507">
        <f>Eskom!K206</f>
        <v>0</v>
      </c>
      <c r="K35" s="507">
        <f>Eskom!L206</f>
        <v>0</v>
      </c>
      <c r="L35" s="507">
        <f>Eskom!M206</f>
        <v>0</v>
      </c>
      <c r="M35" s="507">
        <f>Eskom!N206</f>
        <v>0</v>
      </c>
      <c r="N35" s="507">
        <f>Eskom!O206</f>
        <v>0</v>
      </c>
    </row>
    <row r="36" spans="1:22" s="503" customFormat="1" x14ac:dyDescent="0.2">
      <c r="A36" s="511" t="str">
        <f>Eskom!B212</f>
        <v>Off-Peak Demand Consumption</v>
      </c>
      <c r="B36" s="503">
        <f>Eskom!C212</f>
        <v>5290.63</v>
      </c>
      <c r="C36" s="503">
        <f>Eskom!D212</f>
        <v>0</v>
      </c>
      <c r="D36" s="503">
        <f>Eskom!E212</f>
        <v>5195.45</v>
      </c>
      <c r="E36" s="503">
        <f>Eskom!F212</f>
        <v>5160.5200000000004</v>
      </c>
      <c r="F36" s="503">
        <f>Eskom!G212</f>
        <v>0</v>
      </c>
      <c r="G36" s="503">
        <f>Eskom!H212</f>
        <v>4992.53</v>
      </c>
      <c r="H36" s="503">
        <f>Eskom!I212</f>
        <v>0</v>
      </c>
      <c r="I36" s="503">
        <f>Eskom!J212</f>
        <v>4816.6000000000004</v>
      </c>
      <c r="J36" s="503">
        <f>Eskom!K212</f>
        <v>0</v>
      </c>
      <c r="K36" s="503">
        <f>Eskom!L212</f>
        <v>0</v>
      </c>
      <c r="L36" s="503">
        <f>Eskom!M212</f>
        <v>0</v>
      </c>
      <c r="M36" s="503">
        <f>Eskom!N212</f>
        <v>0</v>
      </c>
      <c r="N36" s="503">
        <f>Eskom!O212</f>
        <v>0</v>
      </c>
    </row>
    <row r="37" spans="1:22" s="504" customFormat="1" x14ac:dyDescent="0.2">
      <c r="A37" s="512" t="str">
        <f>Eskom!B213</f>
        <v>Std Demand Consumption</v>
      </c>
      <c r="B37" s="504">
        <f>Eskom!C213</f>
        <v>4640.96</v>
      </c>
      <c r="C37" s="504">
        <f>Eskom!D213</f>
        <v>0</v>
      </c>
      <c r="D37" s="504">
        <f>Eskom!E213</f>
        <v>4720.32</v>
      </c>
      <c r="E37" s="504">
        <f>Eskom!F213</f>
        <v>5102.16</v>
      </c>
      <c r="F37" s="504">
        <f>Eskom!G213</f>
        <v>0</v>
      </c>
      <c r="G37" s="504">
        <f>Eskom!H213</f>
        <v>4605.83</v>
      </c>
      <c r="H37" s="504">
        <f>Eskom!I213</f>
        <v>0</v>
      </c>
      <c r="I37" s="504">
        <f>Eskom!J213</f>
        <v>4520.96</v>
      </c>
      <c r="J37" s="504">
        <f>Eskom!K213</f>
        <v>0</v>
      </c>
      <c r="K37" s="504">
        <f>Eskom!L213</f>
        <v>0</v>
      </c>
      <c r="L37" s="504">
        <f>Eskom!M213</f>
        <v>0</v>
      </c>
      <c r="M37" s="504">
        <f>Eskom!N213</f>
        <v>0</v>
      </c>
      <c r="N37" s="504">
        <f>Eskom!O213</f>
        <v>0</v>
      </c>
    </row>
    <row r="38" spans="1:22" s="505" customFormat="1" x14ac:dyDescent="0.2">
      <c r="A38" s="513" t="str">
        <f>Eskom!B214</f>
        <v>Peak Demand Consumption</v>
      </c>
      <c r="B38" s="505">
        <f>Eskom!C214</f>
        <v>4524.07</v>
      </c>
      <c r="C38" s="505">
        <f>Eskom!D214</f>
        <v>0</v>
      </c>
      <c r="D38" s="505">
        <f>Eskom!E214</f>
        <v>4685.9799999999996</v>
      </c>
      <c r="E38" s="505">
        <f>Eskom!F214</f>
        <v>4940.8100000000004</v>
      </c>
      <c r="F38" s="505">
        <f>Eskom!G214</f>
        <v>0</v>
      </c>
      <c r="G38" s="505">
        <f>Eskom!H214</f>
        <v>3567.49</v>
      </c>
      <c r="H38" s="505">
        <f>Eskom!I214</f>
        <v>0</v>
      </c>
      <c r="I38" s="505">
        <f>Eskom!J214</f>
        <v>3965.32</v>
      </c>
      <c r="J38" s="505">
        <f>Eskom!K214</f>
        <v>0</v>
      </c>
      <c r="K38" s="505">
        <f>Eskom!L214</f>
        <v>0</v>
      </c>
      <c r="L38" s="505">
        <f>Eskom!M214</f>
        <v>0</v>
      </c>
      <c r="M38" s="505">
        <f>Eskom!N214</f>
        <v>0</v>
      </c>
      <c r="N38" s="505">
        <f>Eskom!O214</f>
        <v>0</v>
      </c>
    </row>
    <row r="39" spans="1:22" s="506" customFormat="1" x14ac:dyDescent="0.2">
      <c r="A39" s="514" t="str">
        <f>Eskom!B215</f>
        <v>Demand Reading kW/kVA</v>
      </c>
      <c r="B39" s="506">
        <f>Eskom!C215</f>
        <v>5290.63</v>
      </c>
      <c r="C39" s="506">
        <f>Eskom!D215</f>
        <v>0</v>
      </c>
      <c r="D39" s="506">
        <f>Eskom!E215</f>
        <v>5195.45</v>
      </c>
      <c r="E39" s="506">
        <f>Eskom!F215</f>
        <v>5160.5200000000004</v>
      </c>
      <c r="F39" s="506">
        <f>Eskom!G215</f>
        <v>0</v>
      </c>
      <c r="G39" s="506">
        <f>Eskom!H215</f>
        <v>4992.53</v>
      </c>
      <c r="H39" s="506">
        <f>Eskom!I215</f>
        <v>0</v>
      </c>
      <c r="I39" s="506">
        <f>Eskom!J215</f>
        <v>4816.6000000000004</v>
      </c>
      <c r="J39" s="506">
        <f>Eskom!K215</f>
        <v>0</v>
      </c>
      <c r="K39" s="506">
        <f>Eskom!L215</f>
        <v>0</v>
      </c>
      <c r="L39" s="506">
        <f>Eskom!M215</f>
        <v>0</v>
      </c>
      <c r="M39" s="506">
        <f>Eskom!N215</f>
        <v>0</v>
      </c>
      <c r="N39" s="506">
        <f>Eskom!O215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386.69999999999982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4922.690999999998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ustomSheetViews>
    <customSheetView guid="{ED89DD59-9849-43A0-BA23-579513A4FAD0}">
      <selection activeCell="P32" sqref="P32"/>
      <pageMargins left="0.7" right="0.7" top="0.75" bottom="0.75" header="0.3" footer="0.3"/>
      <pageSetup paperSize="9" orientation="portrait" r:id="rId1"/>
    </customSheetView>
  </customSheetViews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2010-09-24T07:46:10Z</dcterms:modified>
</cp:coreProperties>
</file>