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165" windowWidth="19245" windowHeight="6060"/>
  </bookViews>
  <sheets>
    <sheet name="Eskom" sheetId="1" r:id="rId1"/>
    <sheet name="Vent-3#" sheetId="8" r:id="rId2"/>
    <sheet name="Load Shifting Savings" sheetId="5" r:id="rId3"/>
    <sheet name="PFC Savings2" sheetId="10" r:id="rId4"/>
  </sheets>
  <calcPr calcId="125725"/>
</workbook>
</file>

<file path=xl/calcChain.xml><?xml version="1.0" encoding="utf-8"?>
<calcChain xmlns="http://schemas.openxmlformats.org/spreadsheetml/2006/main">
  <c r="J554" i="1"/>
  <c r="I554"/>
  <c r="H554"/>
  <c r="G554"/>
  <c r="F554"/>
  <c r="E554"/>
  <c r="D554"/>
  <c r="C554"/>
  <c r="E550"/>
  <c r="D550"/>
  <c r="C550"/>
  <c r="J549"/>
  <c r="J550" s="1"/>
  <c r="I549"/>
  <c r="I550" s="1"/>
  <c r="H549"/>
  <c r="H550" s="1"/>
  <c r="G549"/>
  <c r="G550" s="1"/>
  <c r="F549"/>
  <c r="F550" s="1"/>
  <c r="E548"/>
  <c r="D548"/>
  <c r="C548"/>
  <c r="J546"/>
  <c r="I546"/>
  <c r="H546"/>
  <c r="J543"/>
  <c r="I543"/>
  <c r="H543"/>
  <c r="E541"/>
  <c r="D541"/>
  <c r="C541"/>
  <c r="G540"/>
  <c r="G541" s="1"/>
  <c r="F540"/>
  <c r="F541" s="1"/>
  <c r="J539"/>
  <c r="I539"/>
  <c r="H539"/>
  <c r="E537"/>
  <c r="D537"/>
  <c r="C537"/>
  <c r="G536"/>
  <c r="G537" s="1"/>
  <c r="F536"/>
  <c r="F537" s="1"/>
  <c r="J535"/>
  <c r="I535"/>
  <c r="H535"/>
  <c r="E533"/>
  <c r="D533"/>
  <c r="C533"/>
  <c r="G532"/>
  <c r="G533" s="1"/>
  <c r="F532"/>
  <c r="F533" s="1"/>
  <c r="E531"/>
  <c r="D531"/>
  <c r="C531"/>
  <c r="J530"/>
  <c r="J531" s="1"/>
  <c r="I530"/>
  <c r="I531" s="1"/>
  <c r="H530"/>
  <c r="H531" s="1"/>
  <c r="E529"/>
  <c r="D529"/>
  <c r="C529"/>
  <c r="E527"/>
  <c r="D527"/>
  <c r="C527"/>
  <c r="E525"/>
  <c r="E555" s="1"/>
  <c r="E556" s="1"/>
  <c r="D525"/>
  <c r="D555" s="1"/>
  <c r="D556" s="1"/>
  <c r="C525"/>
  <c r="C555" s="1"/>
  <c r="C556" s="1"/>
  <c r="J398"/>
  <c r="I398"/>
  <c r="H398"/>
  <c r="G398"/>
  <c r="F398"/>
  <c r="E398"/>
  <c r="D398"/>
  <c r="C398"/>
  <c r="E394"/>
  <c r="D394"/>
  <c r="C394"/>
  <c r="E392"/>
  <c r="D392"/>
  <c r="C392"/>
  <c r="J390"/>
  <c r="I390"/>
  <c r="H390"/>
  <c r="J387"/>
  <c r="I387"/>
  <c r="H387"/>
  <c r="E385"/>
  <c r="D385"/>
  <c r="C385"/>
  <c r="J383"/>
  <c r="I383"/>
  <c r="H383"/>
  <c r="E381"/>
  <c r="D381"/>
  <c r="C381"/>
  <c r="J379"/>
  <c r="I379"/>
  <c r="H379"/>
  <c r="E377"/>
  <c r="D377"/>
  <c r="C377"/>
  <c r="E375"/>
  <c r="D375"/>
  <c r="C375"/>
  <c r="E373"/>
  <c r="D373"/>
  <c r="C373"/>
  <c r="E371"/>
  <c r="D371"/>
  <c r="C371"/>
  <c r="E369"/>
  <c r="E399" s="1"/>
  <c r="E400" s="1"/>
  <c r="D369"/>
  <c r="D399" s="1"/>
  <c r="D400" s="1"/>
  <c r="C369"/>
  <c r="C399" s="1"/>
  <c r="C400" s="1"/>
  <c r="J346"/>
  <c r="I346"/>
  <c r="H346"/>
  <c r="G346"/>
  <c r="F346"/>
  <c r="E346"/>
  <c r="D346"/>
  <c r="C346"/>
  <c r="E342"/>
  <c r="D342"/>
  <c r="C342"/>
  <c r="E340"/>
  <c r="D340"/>
  <c r="C340"/>
  <c r="J338"/>
  <c r="I338"/>
  <c r="H338"/>
  <c r="J335"/>
  <c r="I335"/>
  <c r="H335"/>
  <c r="E333"/>
  <c r="D333"/>
  <c r="C333"/>
  <c r="J331"/>
  <c r="I331"/>
  <c r="H331"/>
  <c r="E329"/>
  <c r="D329"/>
  <c r="C329"/>
  <c r="J327"/>
  <c r="I327"/>
  <c r="H327"/>
  <c r="E325"/>
  <c r="D325"/>
  <c r="C325"/>
  <c r="E323"/>
  <c r="D323"/>
  <c r="C323"/>
  <c r="E321"/>
  <c r="D321"/>
  <c r="C321"/>
  <c r="E319"/>
  <c r="D319"/>
  <c r="C319"/>
  <c r="E317"/>
  <c r="E347" s="1"/>
  <c r="E348" s="1"/>
  <c r="D317"/>
  <c r="D347" s="1"/>
  <c r="D348" s="1"/>
  <c r="C317"/>
  <c r="C347" s="1"/>
  <c r="C348" s="1"/>
  <c r="J502"/>
  <c r="I502"/>
  <c r="H502"/>
  <c r="G502"/>
  <c r="F502"/>
  <c r="E502"/>
  <c r="D502"/>
  <c r="C502"/>
  <c r="E498"/>
  <c r="D498"/>
  <c r="C498"/>
  <c r="E496"/>
  <c r="D496"/>
  <c r="C496"/>
  <c r="J494"/>
  <c r="I494"/>
  <c r="H494"/>
  <c r="J491"/>
  <c r="I491"/>
  <c r="H491"/>
  <c r="E489"/>
  <c r="D489"/>
  <c r="C489"/>
  <c r="J487"/>
  <c r="I487"/>
  <c r="H487"/>
  <c r="E485"/>
  <c r="D485"/>
  <c r="C485"/>
  <c r="J483"/>
  <c r="I483"/>
  <c r="H483"/>
  <c r="E481"/>
  <c r="D481"/>
  <c r="C481"/>
  <c r="E479"/>
  <c r="D479"/>
  <c r="C479"/>
  <c r="E477"/>
  <c r="D477"/>
  <c r="C477"/>
  <c r="E475"/>
  <c r="D475"/>
  <c r="C475"/>
  <c r="E473"/>
  <c r="E503" s="1"/>
  <c r="E504" s="1"/>
  <c r="D473"/>
  <c r="D503" s="1"/>
  <c r="D504" s="1"/>
  <c r="C473"/>
  <c r="C503" s="1"/>
  <c r="C504" s="1"/>
  <c r="J658"/>
  <c r="I658"/>
  <c r="H658"/>
  <c r="G658"/>
  <c r="F658"/>
  <c r="E658"/>
  <c r="D658"/>
  <c r="C658"/>
  <c r="E654"/>
  <c r="D654"/>
  <c r="C654"/>
  <c r="E652"/>
  <c r="D652"/>
  <c r="C652"/>
  <c r="J650"/>
  <c r="I650"/>
  <c r="H650"/>
  <c r="J647"/>
  <c r="I647"/>
  <c r="H647"/>
  <c r="E645"/>
  <c r="D645"/>
  <c r="C645"/>
  <c r="J643"/>
  <c r="I643"/>
  <c r="H643"/>
  <c r="E641"/>
  <c r="D641"/>
  <c r="C641"/>
  <c r="J639"/>
  <c r="I639"/>
  <c r="H639"/>
  <c r="E637"/>
  <c r="D637"/>
  <c r="C637"/>
  <c r="E635"/>
  <c r="D635"/>
  <c r="C635"/>
  <c r="E633"/>
  <c r="D633"/>
  <c r="C633"/>
  <c r="E631"/>
  <c r="D631"/>
  <c r="C631"/>
  <c r="E629"/>
  <c r="E659" s="1"/>
  <c r="E660" s="1"/>
  <c r="D629"/>
  <c r="D659" s="1"/>
  <c r="D660" s="1"/>
  <c r="C629"/>
  <c r="C659" s="1"/>
  <c r="C660" s="1"/>
  <c r="J606"/>
  <c r="I606"/>
  <c r="H606"/>
  <c r="G606"/>
  <c r="F606"/>
  <c r="E606"/>
  <c r="D606"/>
  <c r="C606"/>
  <c r="E602"/>
  <c r="D602"/>
  <c r="C602"/>
  <c r="E600"/>
  <c r="D600"/>
  <c r="C600"/>
  <c r="J598"/>
  <c r="I598"/>
  <c r="H598"/>
  <c r="J595"/>
  <c r="I595"/>
  <c r="H595"/>
  <c r="E593"/>
  <c r="D593"/>
  <c r="C593"/>
  <c r="J591"/>
  <c r="I591"/>
  <c r="H591"/>
  <c r="E589"/>
  <c r="D589"/>
  <c r="C589"/>
  <c r="J587"/>
  <c r="I587"/>
  <c r="H587"/>
  <c r="E585"/>
  <c r="D585"/>
  <c r="C585"/>
  <c r="E583"/>
  <c r="D583"/>
  <c r="C583"/>
  <c r="E581"/>
  <c r="D581"/>
  <c r="C581"/>
  <c r="E579"/>
  <c r="D579"/>
  <c r="C579"/>
  <c r="E577"/>
  <c r="E607" s="1"/>
  <c r="E608" s="1"/>
  <c r="D577"/>
  <c r="D607" s="1"/>
  <c r="D608" s="1"/>
  <c r="C577"/>
  <c r="C607" s="1"/>
  <c r="C608" s="1"/>
  <c r="J710"/>
  <c r="I710"/>
  <c r="H710"/>
  <c r="G710"/>
  <c r="F710"/>
  <c r="E710"/>
  <c r="D710"/>
  <c r="C710"/>
  <c r="E706"/>
  <c r="D706"/>
  <c r="C706"/>
  <c r="E704"/>
  <c r="D704"/>
  <c r="C704"/>
  <c r="J702"/>
  <c r="I702"/>
  <c r="H702"/>
  <c r="J699"/>
  <c r="I699"/>
  <c r="H699"/>
  <c r="E697"/>
  <c r="D697"/>
  <c r="C697"/>
  <c r="J695"/>
  <c r="I695"/>
  <c r="H695"/>
  <c r="E693"/>
  <c r="D693"/>
  <c r="C693"/>
  <c r="J691"/>
  <c r="I691"/>
  <c r="H691"/>
  <c r="E689"/>
  <c r="D689"/>
  <c r="C689"/>
  <c r="E687"/>
  <c r="D687"/>
  <c r="C687"/>
  <c r="E685"/>
  <c r="D685"/>
  <c r="C685"/>
  <c r="E683"/>
  <c r="D683"/>
  <c r="C683"/>
  <c r="E681"/>
  <c r="E711" s="1"/>
  <c r="E712" s="1"/>
  <c r="D681"/>
  <c r="D711" s="1"/>
  <c r="D712" s="1"/>
  <c r="C681"/>
  <c r="C711" s="1"/>
  <c r="C712" s="1"/>
  <c r="J294"/>
  <c r="I294"/>
  <c r="H294"/>
  <c r="G294"/>
  <c r="F294"/>
  <c r="E294"/>
  <c r="D294"/>
  <c r="C294"/>
  <c r="E290"/>
  <c r="D290"/>
  <c r="C290"/>
  <c r="E288"/>
  <c r="D288"/>
  <c r="C288"/>
  <c r="J286"/>
  <c r="I286"/>
  <c r="H286"/>
  <c r="J283"/>
  <c r="I283"/>
  <c r="H283"/>
  <c r="E281"/>
  <c r="D281"/>
  <c r="C281"/>
  <c r="J279"/>
  <c r="I279"/>
  <c r="H279"/>
  <c r="E277"/>
  <c r="D277"/>
  <c r="C277"/>
  <c r="J275"/>
  <c r="I275"/>
  <c r="H275"/>
  <c r="E273"/>
  <c r="D273"/>
  <c r="C273"/>
  <c r="E271"/>
  <c r="D271"/>
  <c r="C271"/>
  <c r="E269"/>
  <c r="D269"/>
  <c r="C269"/>
  <c r="E267"/>
  <c r="D267"/>
  <c r="C267"/>
  <c r="E265"/>
  <c r="E295" s="1"/>
  <c r="E296" s="1"/>
  <c r="D265"/>
  <c r="D295" s="1"/>
  <c r="D296" s="1"/>
  <c r="C265"/>
  <c r="C295" s="1"/>
  <c r="C296" s="1"/>
  <c r="J450"/>
  <c r="I450"/>
  <c r="H450"/>
  <c r="G450"/>
  <c r="F450"/>
  <c r="E450"/>
  <c r="D450"/>
  <c r="C450"/>
  <c r="E446"/>
  <c r="D446"/>
  <c r="C446"/>
  <c r="E444"/>
  <c r="D444"/>
  <c r="C444"/>
  <c r="J442"/>
  <c r="I442"/>
  <c r="H442"/>
  <c r="J439"/>
  <c r="I439"/>
  <c r="H439"/>
  <c r="E437"/>
  <c r="D437"/>
  <c r="C437"/>
  <c r="J435"/>
  <c r="I435"/>
  <c r="H435"/>
  <c r="E433"/>
  <c r="D433"/>
  <c r="C433"/>
  <c r="J431"/>
  <c r="I431"/>
  <c r="H431"/>
  <c r="E429"/>
  <c r="D429"/>
  <c r="C429"/>
  <c r="E427"/>
  <c r="D427"/>
  <c r="C427"/>
  <c r="E425"/>
  <c r="D425"/>
  <c r="C425"/>
  <c r="E423"/>
  <c r="D423"/>
  <c r="C423"/>
  <c r="E421"/>
  <c r="E451" s="1"/>
  <c r="E452" s="1"/>
  <c r="D421"/>
  <c r="D451" s="1"/>
  <c r="D452" s="1"/>
  <c r="C421"/>
  <c r="C451" s="1"/>
  <c r="C452" s="1"/>
  <c r="J138"/>
  <c r="I138"/>
  <c r="H138"/>
  <c r="G138"/>
  <c r="F138"/>
  <c r="E138"/>
  <c r="D138"/>
  <c r="C138"/>
  <c r="E134"/>
  <c r="D134"/>
  <c r="C134"/>
  <c r="E132"/>
  <c r="D132"/>
  <c r="C132"/>
  <c r="J130"/>
  <c r="I130"/>
  <c r="H130"/>
  <c r="J127"/>
  <c r="I127"/>
  <c r="H127"/>
  <c r="E125"/>
  <c r="D125"/>
  <c r="C125"/>
  <c r="J123"/>
  <c r="I123"/>
  <c r="H123"/>
  <c r="E121"/>
  <c r="D121"/>
  <c r="C121"/>
  <c r="J119"/>
  <c r="I119"/>
  <c r="H119"/>
  <c r="E117"/>
  <c r="D117"/>
  <c r="C117"/>
  <c r="E115"/>
  <c r="D115"/>
  <c r="C115"/>
  <c r="E113"/>
  <c r="D113"/>
  <c r="C113"/>
  <c r="E111"/>
  <c r="D111"/>
  <c r="C111"/>
  <c r="E109"/>
  <c r="E139" s="1"/>
  <c r="E140" s="1"/>
  <c r="D109"/>
  <c r="D139" s="1"/>
  <c r="D140" s="1"/>
  <c r="C109"/>
  <c r="C139" s="1"/>
  <c r="C140" s="1"/>
  <c r="J160"/>
  <c r="J161"/>
  <c r="J108" s="1"/>
  <c r="J109" s="1"/>
  <c r="J162"/>
  <c r="J163"/>
  <c r="J110" s="1"/>
  <c r="J111" s="1"/>
  <c r="J422" s="1"/>
  <c r="J423" s="1"/>
  <c r="J266" s="1"/>
  <c r="J267" s="1"/>
  <c r="J682" s="1"/>
  <c r="J683" s="1"/>
  <c r="J578" s="1"/>
  <c r="J579" s="1"/>
  <c r="J630" s="1"/>
  <c r="J631" s="1"/>
  <c r="J474" s="1"/>
  <c r="J475" s="1"/>
  <c r="J318" s="1"/>
  <c r="J319" s="1"/>
  <c r="J370" s="1"/>
  <c r="J371" s="1"/>
  <c r="J164"/>
  <c r="J165"/>
  <c r="J112" s="1"/>
  <c r="J113" s="1"/>
  <c r="J424" s="1"/>
  <c r="J425" s="1"/>
  <c r="J268" s="1"/>
  <c r="J269" s="1"/>
  <c r="J684" s="1"/>
  <c r="J685" s="1"/>
  <c r="J580" s="1"/>
  <c r="J581" s="1"/>
  <c r="J632" s="1"/>
  <c r="J633" s="1"/>
  <c r="J476" s="1"/>
  <c r="J477" s="1"/>
  <c r="J320" s="1"/>
  <c r="J321" s="1"/>
  <c r="J372" s="1"/>
  <c r="J373" s="1"/>
  <c r="J166"/>
  <c r="J167" s="1"/>
  <c r="J114" s="1"/>
  <c r="J115" s="1"/>
  <c r="J426" s="1"/>
  <c r="J427" s="1"/>
  <c r="J270" s="1"/>
  <c r="J271" s="1"/>
  <c r="J686" s="1"/>
  <c r="J687" s="1"/>
  <c r="J582" s="1"/>
  <c r="J583" s="1"/>
  <c r="J634" s="1"/>
  <c r="J635" s="1"/>
  <c r="J478" s="1"/>
  <c r="J479" s="1"/>
  <c r="J322" s="1"/>
  <c r="J323" s="1"/>
  <c r="J374" s="1"/>
  <c r="J375" s="1"/>
  <c r="J171"/>
  <c r="J175"/>
  <c r="J179"/>
  <c r="J182"/>
  <c r="J183"/>
  <c r="J184"/>
  <c r="J131" s="1"/>
  <c r="J132" s="1"/>
  <c r="J443" s="1"/>
  <c r="J444" s="1"/>
  <c r="J287" s="1"/>
  <c r="J288" s="1"/>
  <c r="J703" s="1"/>
  <c r="J704" s="1"/>
  <c r="J599" s="1"/>
  <c r="J600" s="1"/>
  <c r="J651" s="1"/>
  <c r="J652" s="1"/>
  <c r="J495" s="1"/>
  <c r="J496" s="1"/>
  <c r="J339" s="1"/>
  <c r="J340" s="1"/>
  <c r="J391" s="1"/>
  <c r="J392" s="1"/>
  <c r="J185"/>
  <c r="J186"/>
  <c r="J133" s="1"/>
  <c r="J134" s="1"/>
  <c r="J445" s="1"/>
  <c r="J446" s="1"/>
  <c r="J289" s="1"/>
  <c r="J290" s="1"/>
  <c r="J705" s="1"/>
  <c r="J706" s="1"/>
  <c r="J601" s="1"/>
  <c r="J602" s="1"/>
  <c r="J653" s="1"/>
  <c r="J654" s="1"/>
  <c r="J497" s="1"/>
  <c r="J498" s="1"/>
  <c r="J341" s="1"/>
  <c r="J342" s="1"/>
  <c r="J393" s="1"/>
  <c r="J394" s="1"/>
  <c r="J242"/>
  <c r="J238"/>
  <c r="J236"/>
  <c r="J234"/>
  <c r="J231"/>
  <c r="J227"/>
  <c r="J223"/>
  <c r="J219"/>
  <c r="J217"/>
  <c r="J215"/>
  <c r="J213"/>
  <c r="J86"/>
  <c r="J82"/>
  <c r="J80"/>
  <c r="J78"/>
  <c r="J75"/>
  <c r="J71"/>
  <c r="J67"/>
  <c r="J63"/>
  <c r="J61"/>
  <c r="J59"/>
  <c r="J57"/>
  <c r="J524" l="1"/>
  <c r="J525" s="1"/>
  <c r="J526"/>
  <c r="J527" s="1"/>
  <c r="J528"/>
  <c r="J529" s="1"/>
  <c r="J547"/>
  <c r="J548" s="1"/>
  <c r="J139"/>
  <c r="J140" s="1"/>
  <c r="J420"/>
  <c r="J421" s="1"/>
  <c r="J264"/>
  <c r="J265" s="1"/>
  <c r="J451"/>
  <c r="J452" s="1"/>
  <c r="J191"/>
  <c r="J192" s="1"/>
  <c r="J243"/>
  <c r="J244" s="1"/>
  <c r="J87"/>
  <c r="J88" s="1"/>
  <c r="J35"/>
  <c r="J36" s="1"/>
  <c r="J555" l="1"/>
  <c r="J556" s="1"/>
  <c r="J295"/>
  <c r="J296" s="1"/>
  <c r="J680"/>
  <c r="J681" s="1"/>
  <c r="J13"/>
  <c r="J14" s="1"/>
  <c r="J26"/>
  <c r="J22"/>
  <c r="J19"/>
  <c r="J16"/>
  <c r="J9"/>
  <c r="J11"/>
  <c r="J7"/>
  <c r="I59"/>
  <c r="J24"/>
  <c r="J576" l="1"/>
  <c r="J577" s="1"/>
  <c r="J711"/>
  <c r="J712" s="1"/>
  <c r="J30"/>
  <c r="J34"/>
  <c r="J28"/>
  <c r="D67" i="10"/>
  <c r="E67"/>
  <c r="F67"/>
  <c r="G67"/>
  <c r="H67"/>
  <c r="I67"/>
  <c r="C67"/>
  <c r="C7"/>
  <c r="D7"/>
  <c r="E7"/>
  <c r="F7"/>
  <c r="G7"/>
  <c r="H7"/>
  <c r="I7"/>
  <c r="D2"/>
  <c r="E2"/>
  <c r="F2"/>
  <c r="G2"/>
  <c r="H2"/>
  <c r="I2"/>
  <c r="D3"/>
  <c r="E3"/>
  <c r="F3"/>
  <c r="G3"/>
  <c r="H3"/>
  <c r="I3"/>
  <c r="D4"/>
  <c r="E4"/>
  <c r="F4"/>
  <c r="G4"/>
  <c r="H4"/>
  <c r="I4"/>
  <c r="D5"/>
  <c r="E5"/>
  <c r="F5"/>
  <c r="G5"/>
  <c r="H5"/>
  <c r="I5"/>
  <c r="D6"/>
  <c r="E6"/>
  <c r="F6"/>
  <c r="G6"/>
  <c r="H6"/>
  <c r="I6"/>
  <c r="D8"/>
  <c r="E8"/>
  <c r="F8"/>
  <c r="G8"/>
  <c r="H8"/>
  <c r="I8"/>
  <c r="D9"/>
  <c r="E9"/>
  <c r="F9"/>
  <c r="G9"/>
  <c r="H9"/>
  <c r="I9"/>
  <c r="D10"/>
  <c r="E10"/>
  <c r="F10"/>
  <c r="G10"/>
  <c r="H10"/>
  <c r="I10"/>
  <c r="D11"/>
  <c r="E11"/>
  <c r="F11"/>
  <c r="G11"/>
  <c r="H11"/>
  <c r="I11"/>
  <c r="D12"/>
  <c r="D16" s="1"/>
  <c r="E12"/>
  <c r="F12"/>
  <c r="G12"/>
  <c r="H12"/>
  <c r="I12"/>
  <c r="D13"/>
  <c r="D17" s="1"/>
  <c r="E13"/>
  <c r="F13"/>
  <c r="G13"/>
  <c r="H13"/>
  <c r="I13"/>
  <c r="D14"/>
  <c r="E14"/>
  <c r="F14"/>
  <c r="G14"/>
  <c r="H14"/>
  <c r="I14"/>
  <c r="D15"/>
  <c r="E15"/>
  <c r="F15"/>
  <c r="G15"/>
  <c r="H15"/>
  <c r="I15"/>
  <c r="C75"/>
  <c r="D75"/>
  <c r="E75"/>
  <c r="F75"/>
  <c r="G75"/>
  <c r="H75"/>
  <c r="I75"/>
  <c r="C76"/>
  <c r="D76"/>
  <c r="E76"/>
  <c r="F76"/>
  <c r="G76"/>
  <c r="H76"/>
  <c r="I76"/>
  <c r="C77"/>
  <c r="D77"/>
  <c r="E77"/>
  <c r="F77"/>
  <c r="G77"/>
  <c r="H77"/>
  <c r="I77"/>
  <c r="C78"/>
  <c r="D78"/>
  <c r="E78"/>
  <c r="F78"/>
  <c r="G78"/>
  <c r="H78"/>
  <c r="I78"/>
  <c r="C79"/>
  <c r="D79"/>
  <c r="E79"/>
  <c r="F79"/>
  <c r="G79"/>
  <c r="H79"/>
  <c r="I79"/>
  <c r="C80"/>
  <c r="D80"/>
  <c r="E80"/>
  <c r="F80"/>
  <c r="G80"/>
  <c r="H80"/>
  <c r="I80"/>
  <c r="C81"/>
  <c r="D81"/>
  <c r="E81"/>
  <c r="F81"/>
  <c r="G81"/>
  <c r="H81"/>
  <c r="I81"/>
  <c r="C82"/>
  <c r="D82"/>
  <c r="E82"/>
  <c r="F82"/>
  <c r="G82"/>
  <c r="H82"/>
  <c r="I82"/>
  <c r="C83"/>
  <c r="D83"/>
  <c r="E83"/>
  <c r="F83"/>
  <c r="G83"/>
  <c r="H83"/>
  <c r="I83"/>
  <c r="C84"/>
  <c r="C88" s="1"/>
  <c r="D84"/>
  <c r="D88" s="1"/>
  <c r="E84"/>
  <c r="F84"/>
  <c r="G84"/>
  <c r="H84"/>
  <c r="I84"/>
  <c r="C85"/>
  <c r="C89" s="1"/>
  <c r="D85"/>
  <c r="D89" s="1"/>
  <c r="E85"/>
  <c r="F85"/>
  <c r="G85"/>
  <c r="H85"/>
  <c r="I85"/>
  <c r="C86"/>
  <c r="D86"/>
  <c r="E86"/>
  <c r="F86"/>
  <c r="G86"/>
  <c r="H86"/>
  <c r="I86"/>
  <c r="C87"/>
  <c r="D87"/>
  <c r="E87"/>
  <c r="F87"/>
  <c r="G87"/>
  <c r="H87"/>
  <c r="I87"/>
  <c r="D74"/>
  <c r="E74"/>
  <c r="F74"/>
  <c r="G74"/>
  <c r="H74"/>
  <c r="I74"/>
  <c r="C74"/>
  <c r="C143"/>
  <c r="D143"/>
  <c r="E143"/>
  <c r="F143"/>
  <c r="G143"/>
  <c r="H143"/>
  <c r="I143"/>
  <c r="C144"/>
  <c r="D144"/>
  <c r="E144"/>
  <c r="F144"/>
  <c r="G144"/>
  <c r="H144"/>
  <c r="I144"/>
  <c r="C145"/>
  <c r="D145"/>
  <c r="E145"/>
  <c r="F145"/>
  <c r="G145"/>
  <c r="H145"/>
  <c r="I145"/>
  <c r="C146"/>
  <c r="D146"/>
  <c r="E146"/>
  <c r="F146"/>
  <c r="G146"/>
  <c r="H146"/>
  <c r="I146"/>
  <c r="C147"/>
  <c r="D147"/>
  <c r="E147"/>
  <c r="F147"/>
  <c r="G147"/>
  <c r="H147"/>
  <c r="I147"/>
  <c r="C148"/>
  <c r="D148"/>
  <c r="E148"/>
  <c r="F148"/>
  <c r="G148"/>
  <c r="H148"/>
  <c r="I148"/>
  <c r="C149"/>
  <c r="D149"/>
  <c r="E149"/>
  <c r="F149"/>
  <c r="G149"/>
  <c r="H149"/>
  <c r="I149"/>
  <c r="C150"/>
  <c r="D150"/>
  <c r="E150"/>
  <c r="F150"/>
  <c r="G150"/>
  <c r="H150"/>
  <c r="I150"/>
  <c r="C151"/>
  <c r="D151"/>
  <c r="E151"/>
  <c r="F151"/>
  <c r="G151"/>
  <c r="H151"/>
  <c r="I151"/>
  <c r="C152"/>
  <c r="D152"/>
  <c r="E152"/>
  <c r="F152"/>
  <c r="G152"/>
  <c r="H152"/>
  <c r="I152"/>
  <c r="C153"/>
  <c r="D153"/>
  <c r="E153"/>
  <c r="F153"/>
  <c r="G153"/>
  <c r="H153"/>
  <c r="I153"/>
  <c r="C154"/>
  <c r="D154"/>
  <c r="E154"/>
  <c r="F154"/>
  <c r="G154"/>
  <c r="H154"/>
  <c r="I154"/>
  <c r="C155"/>
  <c r="D155"/>
  <c r="E155"/>
  <c r="F155"/>
  <c r="G155"/>
  <c r="H155"/>
  <c r="I155"/>
  <c r="D142"/>
  <c r="E142"/>
  <c r="F142"/>
  <c r="G142"/>
  <c r="H142"/>
  <c r="I142"/>
  <c r="C142"/>
  <c r="C169" i="1"/>
  <c r="D169"/>
  <c r="E169"/>
  <c r="C186"/>
  <c r="D186"/>
  <c r="C184"/>
  <c r="D184"/>
  <c r="D177"/>
  <c r="C177"/>
  <c r="D173"/>
  <c r="C173"/>
  <c r="D167"/>
  <c r="C167"/>
  <c r="D165"/>
  <c r="C165"/>
  <c r="D163"/>
  <c r="C163"/>
  <c r="D161"/>
  <c r="D191" s="1"/>
  <c r="D192" s="1"/>
  <c r="C161"/>
  <c r="C191" s="1"/>
  <c r="C192" s="1"/>
  <c r="C215"/>
  <c r="D215"/>
  <c r="C225"/>
  <c r="C229"/>
  <c r="C238"/>
  <c r="C236"/>
  <c r="C217"/>
  <c r="C219"/>
  <c r="C221"/>
  <c r="C82"/>
  <c r="C80"/>
  <c r="C73"/>
  <c r="C69"/>
  <c r="C65"/>
  <c r="C63"/>
  <c r="C61"/>
  <c r="C59"/>
  <c r="C87" s="1"/>
  <c r="C88" s="1"/>
  <c r="J185" i="10"/>
  <c r="J182"/>
  <c r="I182"/>
  <c r="H182"/>
  <c r="G182"/>
  <c r="F182"/>
  <c r="E182"/>
  <c r="D182"/>
  <c r="C182"/>
  <c r="G180"/>
  <c r="F180"/>
  <c r="E180"/>
  <c r="D180"/>
  <c r="C180"/>
  <c r="K179"/>
  <c r="K180" s="1"/>
  <c r="J178"/>
  <c r="I178"/>
  <c r="H178"/>
  <c r="G178"/>
  <c r="F178"/>
  <c r="E178"/>
  <c r="D178"/>
  <c r="C178"/>
  <c r="G176"/>
  <c r="F176"/>
  <c r="E176"/>
  <c r="D176"/>
  <c r="C176"/>
  <c r="K175"/>
  <c r="K176" s="1"/>
  <c r="J174"/>
  <c r="I174"/>
  <c r="H174"/>
  <c r="G174"/>
  <c r="F174"/>
  <c r="E174"/>
  <c r="D174"/>
  <c r="C174"/>
  <c r="G172"/>
  <c r="F172"/>
  <c r="E172"/>
  <c r="D172"/>
  <c r="C172"/>
  <c r="K171"/>
  <c r="K172" s="1"/>
  <c r="C198"/>
  <c r="C202" s="1"/>
  <c r="C206" s="1"/>
  <c r="I159"/>
  <c r="I183" s="1"/>
  <c r="I185" s="1"/>
  <c r="I199" s="1"/>
  <c r="I203" s="1"/>
  <c r="H159"/>
  <c r="H183" s="1"/>
  <c r="H185" s="1"/>
  <c r="H199" s="1"/>
  <c r="H203" s="1"/>
  <c r="C159"/>
  <c r="C183" s="1"/>
  <c r="C185" s="1"/>
  <c r="C199" s="1"/>
  <c r="C203" s="1"/>
  <c r="C207" s="1"/>
  <c r="I157"/>
  <c r="H157"/>
  <c r="G157"/>
  <c r="F157"/>
  <c r="E157"/>
  <c r="D157"/>
  <c r="C157"/>
  <c r="I156"/>
  <c r="I158" s="1"/>
  <c r="H156"/>
  <c r="H158" s="1"/>
  <c r="G156"/>
  <c r="G158" s="1"/>
  <c r="G159" s="1"/>
  <c r="G183" s="1"/>
  <c r="G185" s="1"/>
  <c r="G199" s="1"/>
  <c r="G203" s="1"/>
  <c r="F156"/>
  <c r="F158" s="1"/>
  <c r="F159" s="1"/>
  <c r="F183" s="1"/>
  <c r="F185" s="1"/>
  <c r="F199" s="1"/>
  <c r="F203" s="1"/>
  <c r="E156"/>
  <c r="E158" s="1"/>
  <c r="E159" s="1"/>
  <c r="E183" s="1"/>
  <c r="E185" s="1"/>
  <c r="E199" s="1"/>
  <c r="E203" s="1"/>
  <c r="D156"/>
  <c r="D158" s="1"/>
  <c r="D159" s="1"/>
  <c r="D183" s="1"/>
  <c r="D185" s="1"/>
  <c r="D199" s="1"/>
  <c r="D203" s="1"/>
  <c r="C156"/>
  <c r="C3"/>
  <c r="C4"/>
  <c r="C5"/>
  <c r="C6"/>
  <c r="C8"/>
  <c r="C9"/>
  <c r="C10"/>
  <c r="C11"/>
  <c r="C12"/>
  <c r="C16" s="1"/>
  <c r="C13"/>
  <c r="C17" s="1"/>
  <c r="C14"/>
  <c r="C15"/>
  <c r="C2"/>
  <c r="J117"/>
  <c r="J114"/>
  <c r="I114"/>
  <c r="H114"/>
  <c r="G114"/>
  <c r="F114"/>
  <c r="E114"/>
  <c r="D114"/>
  <c r="C114"/>
  <c r="G112"/>
  <c r="F112"/>
  <c r="E112"/>
  <c r="D112"/>
  <c r="C112"/>
  <c r="K111"/>
  <c r="K112" s="1"/>
  <c r="J110"/>
  <c r="I110"/>
  <c r="H110"/>
  <c r="G110"/>
  <c r="F110"/>
  <c r="E110"/>
  <c r="D110"/>
  <c r="C110"/>
  <c r="G108"/>
  <c r="F108"/>
  <c r="E108"/>
  <c r="D108"/>
  <c r="C108"/>
  <c r="K107"/>
  <c r="K108" s="1"/>
  <c r="J106"/>
  <c r="I106"/>
  <c r="H106"/>
  <c r="G106"/>
  <c r="F106"/>
  <c r="E106"/>
  <c r="D106"/>
  <c r="C106"/>
  <c r="G104"/>
  <c r="F104"/>
  <c r="E104"/>
  <c r="D104"/>
  <c r="C104"/>
  <c r="K103"/>
  <c r="K104" s="1"/>
  <c r="I91"/>
  <c r="I115" s="1"/>
  <c r="I117" s="1"/>
  <c r="I131" s="1"/>
  <c r="I135" s="1"/>
  <c r="H91"/>
  <c r="H115" s="1"/>
  <c r="H117" s="1"/>
  <c r="H131" s="1"/>
  <c r="H135" s="1"/>
  <c r="I89"/>
  <c r="H89"/>
  <c r="G89"/>
  <c r="F89"/>
  <c r="E89"/>
  <c r="I88"/>
  <c r="I90" s="1"/>
  <c r="H88"/>
  <c r="H90" s="1"/>
  <c r="G88"/>
  <c r="G90" s="1"/>
  <c r="G91" s="1"/>
  <c r="G115" s="1"/>
  <c r="G117" s="1"/>
  <c r="G131" s="1"/>
  <c r="G135" s="1"/>
  <c r="F88"/>
  <c r="F90" s="1"/>
  <c r="F91" s="1"/>
  <c r="F115" s="1"/>
  <c r="F117" s="1"/>
  <c r="F131" s="1"/>
  <c r="F135" s="1"/>
  <c r="E88"/>
  <c r="E90" s="1"/>
  <c r="E91" s="1"/>
  <c r="E115" s="1"/>
  <c r="E117" s="1"/>
  <c r="E131" s="1"/>
  <c r="E135" s="1"/>
  <c r="H19"/>
  <c r="H43" s="1"/>
  <c r="H45" s="1"/>
  <c r="H62" s="1"/>
  <c r="H66" s="1"/>
  <c r="I19"/>
  <c r="I43" s="1"/>
  <c r="I45" s="1"/>
  <c r="I62" s="1"/>
  <c r="I66" s="1"/>
  <c r="I16"/>
  <c r="I17"/>
  <c r="I18"/>
  <c r="H17"/>
  <c r="G17"/>
  <c r="F17"/>
  <c r="E17"/>
  <c r="H16"/>
  <c r="H18" s="1"/>
  <c r="G16"/>
  <c r="G18" s="1"/>
  <c r="G19" s="1"/>
  <c r="G43" s="1"/>
  <c r="G45" s="1"/>
  <c r="G62" s="1"/>
  <c r="G66" s="1"/>
  <c r="F16"/>
  <c r="F18" s="1"/>
  <c r="F19" s="1"/>
  <c r="F43" s="1"/>
  <c r="F45" s="1"/>
  <c r="F62" s="1"/>
  <c r="F66" s="1"/>
  <c r="E16"/>
  <c r="E18" s="1"/>
  <c r="E19" s="1"/>
  <c r="E43" s="1"/>
  <c r="E45" s="1"/>
  <c r="E62" s="1"/>
  <c r="E66" s="1"/>
  <c r="C40"/>
  <c r="C36"/>
  <c r="C32"/>
  <c r="C42"/>
  <c r="D42"/>
  <c r="E42"/>
  <c r="F42"/>
  <c r="G42"/>
  <c r="C38"/>
  <c r="D38"/>
  <c r="E38"/>
  <c r="F38"/>
  <c r="G38"/>
  <c r="C34"/>
  <c r="C61" s="1"/>
  <c r="D34"/>
  <c r="E34"/>
  <c r="F34"/>
  <c r="G34"/>
  <c r="K195"/>
  <c r="J195"/>
  <c r="I195"/>
  <c r="H195"/>
  <c r="G195"/>
  <c r="F195"/>
  <c r="E195"/>
  <c r="D195"/>
  <c r="C195"/>
  <c r="E191"/>
  <c r="D191"/>
  <c r="K190"/>
  <c r="K191" s="1"/>
  <c r="J190"/>
  <c r="J191" s="1"/>
  <c r="I190"/>
  <c r="I191" s="1"/>
  <c r="H190"/>
  <c r="H191" s="1"/>
  <c r="G190"/>
  <c r="G191" s="1"/>
  <c r="F190"/>
  <c r="F191" s="1"/>
  <c r="E189"/>
  <c r="E198" s="1"/>
  <c r="E202" s="1"/>
  <c r="E206" s="1"/>
  <c r="D189"/>
  <c r="D198" s="1"/>
  <c r="D202" s="1"/>
  <c r="D206" s="1"/>
  <c r="K188"/>
  <c r="K189" s="1"/>
  <c r="J188"/>
  <c r="J189" s="1"/>
  <c r="I188"/>
  <c r="I189" s="1"/>
  <c r="I198" s="1"/>
  <c r="I202" s="1"/>
  <c r="I206" s="1"/>
  <c r="H188"/>
  <c r="H189" s="1"/>
  <c r="H198" s="1"/>
  <c r="H202" s="1"/>
  <c r="H206" s="1"/>
  <c r="G188"/>
  <c r="G189" s="1"/>
  <c r="G198" s="1"/>
  <c r="G202" s="1"/>
  <c r="G206" s="1"/>
  <c r="F188"/>
  <c r="F189" s="1"/>
  <c r="F198" s="1"/>
  <c r="F202" s="1"/>
  <c r="F206" s="1"/>
  <c r="E170"/>
  <c r="D170"/>
  <c r="C170"/>
  <c r="C197" s="1"/>
  <c r="C201" s="1"/>
  <c r="C205" s="1"/>
  <c r="K169"/>
  <c r="K170" s="1"/>
  <c r="J169"/>
  <c r="J170" s="1"/>
  <c r="I169"/>
  <c r="I170" s="1"/>
  <c r="H169"/>
  <c r="H170" s="1"/>
  <c r="G169"/>
  <c r="G170" s="1"/>
  <c r="F169"/>
  <c r="F170" s="1"/>
  <c r="E168"/>
  <c r="D168"/>
  <c r="K167"/>
  <c r="K168" s="1"/>
  <c r="J167"/>
  <c r="J168" s="1"/>
  <c r="I167"/>
  <c r="I168" s="1"/>
  <c r="H167"/>
  <c r="H168" s="1"/>
  <c r="G167"/>
  <c r="G168" s="1"/>
  <c r="F167"/>
  <c r="F168" s="1"/>
  <c r="E166"/>
  <c r="D166"/>
  <c r="K165"/>
  <c r="K166" s="1"/>
  <c r="J165"/>
  <c r="J166" s="1"/>
  <c r="I165"/>
  <c r="I166" s="1"/>
  <c r="H165"/>
  <c r="H166" s="1"/>
  <c r="G165"/>
  <c r="G166" s="1"/>
  <c r="F165"/>
  <c r="F166" s="1"/>
  <c r="E164"/>
  <c r="K163"/>
  <c r="K164" s="1"/>
  <c r="J163"/>
  <c r="J164" s="1"/>
  <c r="I163"/>
  <c r="I164" s="1"/>
  <c r="H163"/>
  <c r="H164" s="1"/>
  <c r="G163"/>
  <c r="G164" s="1"/>
  <c r="F163"/>
  <c r="F164" s="1"/>
  <c r="K126"/>
  <c r="J126"/>
  <c r="I126"/>
  <c r="H126"/>
  <c r="G126"/>
  <c r="F126"/>
  <c r="E126"/>
  <c r="D126"/>
  <c r="C126"/>
  <c r="K123"/>
  <c r="J123"/>
  <c r="I123"/>
  <c r="H123"/>
  <c r="G123"/>
  <c r="F123"/>
  <c r="E123"/>
  <c r="D123"/>
  <c r="K121"/>
  <c r="J121"/>
  <c r="I121"/>
  <c r="H121"/>
  <c r="G121"/>
  <c r="F121"/>
  <c r="E121"/>
  <c r="D121"/>
  <c r="K102"/>
  <c r="J102"/>
  <c r="I102"/>
  <c r="H102"/>
  <c r="G102"/>
  <c r="F102"/>
  <c r="E102"/>
  <c r="D102"/>
  <c r="C102"/>
  <c r="C129" s="1"/>
  <c r="C133" s="1"/>
  <c r="C137" s="1"/>
  <c r="K100"/>
  <c r="J100"/>
  <c r="I100"/>
  <c r="H100"/>
  <c r="G100"/>
  <c r="F100"/>
  <c r="E100"/>
  <c r="D100"/>
  <c r="K98"/>
  <c r="J98"/>
  <c r="I98"/>
  <c r="H98"/>
  <c r="G98"/>
  <c r="F98"/>
  <c r="E98"/>
  <c r="K96"/>
  <c r="J96"/>
  <c r="J127" s="1"/>
  <c r="I96"/>
  <c r="H96"/>
  <c r="G96"/>
  <c r="F96"/>
  <c r="E96"/>
  <c r="K55"/>
  <c r="J55"/>
  <c r="I55"/>
  <c r="H55"/>
  <c r="G55"/>
  <c r="F55"/>
  <c r="E55"/>
  <c r="D55"/>
  <c r="C55"/>
  <c r="K51"/>
  <c r="J51"/>
  <c r="I51"/>
  <c r="H51"/>
  <c r="G51"/>
  <c r="F51"/>
  <c r="E51"/>
  <c r="D51"/>
  <c r="J49"/>
  <c r="I49"/>
  <c r="H49"/>
  <c r="G49"/>
  <c r="F49"/>
  <c r="E49"/>
  <c r="D49"/>
  <c r="K48"/>
  <c r="K49" s="1"/>
  <c r="J45"/>
  <c r="J42"/>
  <c r="I42"/>
  <c r="H42"/>
  <c r="G40"/>
  <c r="F40"/>
  <c r="E40"/>
  <c r="D40"/>
  <c r="K39"/>
  <c r="K40" s="1"/>
  <c r="J38"/>
  <c r="I38"/>
  <c r="H38"/>
  <c r="G36"/>
  <c r="F36"/>
  <c r="E36"/>
  <c r="D36"/>
  <c r="K35"/>
  <c r="K36" s="1"/>
  <c r="J34"/>
  <c r="I34"/>
  <c r="H34"/>
  <c r="G32"/>
  <c r="F32"/>
  <c r="E32"/>
  <c r="D32"/>
  <c r="K31"/>
  <c r="K32" s="1"/>
  <c r="I30"/>
  <c r="H30"/>
  <c r="G30"/>
  <c r="F30"/>
  <c r="E30"/>
  <c r="D30"/>
  <c r="C30"/>
  <c r="C60" s="1"/>
  <c r="K29"/>
  <c r="K30" s="1"/>
  <c r="J29"/>
  <c r="J30" s="1"/>
  <c r="I28"/>
  <c r="H28"/>
  <c r="G28"/>
  <c r="F28"/>
  <c r="E28"/>
  <c r="D28"/>
  <c r="K27"/>
  <c r="K28" s="1"/>
  <c r="J27"/>
  <c r="J28" s="1"/>
  <c r="I26"/>
  <c r="H26"/>
  <c r="G26"/>
  <c r="F26"/>
  <c r="E26"/>
  <c r="D26"/>
  <c r="K25"/>
  <c r="K26" s="1"/>
  <c r="J25"/>
  <c r="J26" s="1"/>
  <c r="I24"/>
  <c r="H24"/>
  <c r="G24"/>
  <c r="F24"/>
  <c r="E24"/>
  <c r="K23"/>
  <c r="K24" s="1"/>
  <c r="K56" s="1"/>
  <c r="K57" s="1"/>
  <c r="K58" s="1"/>
  <c r="J23"/>
  <c r="J24" s="1"/>
  <c r="J56" s="1"/>
  <c r="J57" s="1"/>
  <c r="J58" s="1"/>
  <c r="G63" i="1"/>
  <c r="J628" l="1"/>
  <c r="J629" s="1"/>
  <c r="J607"/>
  <c r="J608" s="1"/>
  <c r="C243"/>
  <c r="C244" s="1"/>
  <c r="C18" i="10"/>
  <c r="C19" s="1"/>
  <c r="C43" s="1"/>
  <c r="C45" s="1"/>
  <c r="D90"/>
  <c r="D91" s="1"/>
  <c r="D115" s="1"/>
  <c r="D117" s="1"/>
  <c r="C90"/>
  <c r="C91" s="1"/>
  <c r="C115" s="1"/>
  <c r="C117" s="1"/>
  <c r="D18"/>
  <c r="D19" s="1"/>
  <c r="D43" s="1"/>
  <c r="D45" s="1"/>
  <c r="D61"/>
  <c r="D60"/>
  <c r="D207"/>
  <c r="E207"/>
  <c r="F207"/>
  <c r="G207"/>
  <c r="H207"/>
  <c r="I207"/>
  <c r="D197"/>
  <c r="D201" s="1"/>
  <c r="D205" s="1"/>
  <c r="E197"/>
  <c r="E201" s="1"/>
  <c r="E205" s="1"/>
  <c r="F197"/>
  <c r="F201" s="1"/>
  <c r="F205" s="1"/>
  <c r="G197"/>
  <c r="G201" s="1"/>
  <c r="G205" s="1"/>
  <c r="H197"/>
  <c r="H201" s="1"/>
  <c r="H205" s="1"/>
  <c r="I197"/>
  <c r="I201" s="1"/>
  <c r="I205" s="1"/>
  <c r="D129"/>
  <c r="D133" s="1"/>
  <c r="D137" s="1"/>
  <c r="E129"/>
  <c r="E133" s="1"/>
  <c r="E137" s="1"/>
  <c r="F129"/>
  <c r="F133" s="1"/>
  <c r="F137" s="1"/>
  <c r="G129"/>
  <c r="G133" s="1"/>
  <c r="G137" s="1"/>
  <c r="H129"/>
  <c r="H133" s="1"/>
  <c r="H137" s="1"/>
  <c r="I129"/>
  <c r="I133" s="1"/>
  <c r="I137" s="1"/>
  <c r="C130"/>
  <c r="C134" s="1"/>
  <c r="C138" s="1"/>
  <c r="D130"/>
  <c r="D134" s="1"/>
  <c r="D138" s="1"/>
  <c r="E130"/>
  <c r="E134" s="1"/>
  <c r="E138" s="1"/>
  <c r="F130"/>
  <c r="F134" s="1"/>
  <c r="F138" s="1"/>
  <c r="G130"/>
  <c r="G134" s="1"/>
  <c r="G138" s="1"/>
  <c r="H130"/>
  <c r="H134" s="1"/>
  <c r="H138" s="1"/>
  <c r="I130"/>
  <c r="I134" s="1"/>
  <c r="I138" s="1"/>
  <c r="D64"/>
  <c r="E60"/>
  <c r="E64" s="1"/>
  <c r="F60"/>
  <c r="F64" s="1"/>
  <c r="G60"/>
  <c r="G64" s="1"/>
  <c r="H60"/>
  <c r="H64" s="1"/>
  <c r="I60"/>
  <c r="I64" s="1"/>
  <c r="H61"/>
  <c r="H65" s="1"/>
  <c r="I61"/>
  <c r="I65" s="1"/>
  <c r="G61"/>
  <c r="G65" s="1"/>
  <c r="F61"/>
  <c r="F65" s="1"/>
  <c r="E61"/>
  <c r="E65" s="1"/>
  <c r="D65"/>
  <c r="C65"/>
  <c r="E56"/>
  <c r="F56"/>
  <c r="G56"/>
  <c r="H56"/>
  <c r="I56"/>
  <c r="C64"/>
  <c r="E127"/>
  <c r="F127"/>
  <c r="G127"/>
  <c r="H127"/>
  <c r="I127"/>
  <c r="K127"/>
  <c r="I182" i="1"/>
  <c r="I234"/>
  <c r="I78"/>
  <c r="J472" l="1"/>
  <c r="J473" s="1"/>
  <c r="J659"/>
  <c r="J660" s="1"/>
  <c r="D62" i="10"/>
  <c r="D66" s="1"/>
  <c r="D56"/>
  <c r="C131"/>
  <c r="C135" s="1"/>
  <c r="C127"/>
  <c r="D131"/>
  <c r="D135" s="1"/>
  <c r="D139" s="1"/>
  <c r="D127"/>
  <c r="C62"/>
  <c r="C66" s="1"/>
  <c r="C56"/>
  <c r="E70"/>
  <c r="F70"/>
  <c r="G70"/>
  <c r="H70"/>
  <c r="I70"/>
  <c r="C70"/>
  <c r="E68"/>
  <c r="F68"/>
  <c r="G68"/>
  <c r="H68"/>
  <c r="I68"/>
  <c r="C68"/>
  <c r="E69"/>
  <c r="F69"/>
  <c r="G69"/>
  <c r="H69"/>
  <c r="I69"/>
  <c r="C69"/>
  <c r="C57"/>
  <c r="C58"/>
  <c r="D57"/>
  <c r="D58"/>
  <c r="I57"/>
  <c r="I58"/>
  <c r="H57"/>
  <c r="H58"/>
  <c r="G57"/>
  <c r="G58"/>
  <c r="F57"/>
  <c r="F58"/>
  <c r="E57"/>
  <c r="E58"/>
  <c r="I80" i="1"/>
  <c r="C21" i="8"/>
  <c r="C20"/>
  <c r="H3"/>
  <c r="I3"/>
  <c r="J3"/>
  <c r="K3"/>
  <c r="L3"/>
  <c r="M3"/>
  <c r="N3"/>
  <c r="H4"/>
  <c r="I4"/>
  <c r="J4"/>
  <c r="K4"/>
  <c r="L4"/>
  <c r="M4"/>
  <c r="N4"/>
  <c r="H5"/>
  <c r="I5"/>
  <c r="J5"/>
  <c r="K5"/>
  <c r="L5"/>
  <c r="M5"/>
  <c r="N5"/>
  <c r="H6"/>
  <c r="I6"/>
  <c r="J6"/>
  <c r="K6"/>
  <c r="L6"/>
  <c r="M6"/>
  <c r="N6"/>
  <c r="H7"/>
  <c r="I7"/>
  <c r="J7"/>
  <c r="K7"/>
  <c r="L7"/>
  <c r="M7"/>
  <c r="N7"/>
  <c r="H8"/>
  <c r="I8"/>
  <c r="J8"/>
  <c r="K8"/>
  <c r="L8"/>
  <c r="M8"/>
  <c r="N8"/>
  <c r="H9"/>
  <c r="I9"/>
  <c r="J9"/>
  <c r="K9"/>
  <c r="L9"/>
  <c r="M9"/>
  <c r="N9"/>
  <c r="H10"/>
  <c r="I10"/>
  <c r="J10"/>
  <c r="K10"/>
  <c r="L10"/>
  <c r="M10"/>
  <c r="N10"/>
  <c r="H11"/>
  <c r="I11"/>
  <c r="J11"/>
  <c r="K11"/>
  <c r="L11"/>
  <c r="M11"/>
  <c r="N11"/>
  <c r="H12"/>
  <c r="I12"/>
  <c r="J12"/>
  <c r="K12"/>
  <c r="L12"/>
  <c r="M12"/>
  <c r="N12"/>
  <c r="H13"/>
  <c r="I13"/>
  <c r="J13"/>
  <c r="K13"/>
  <c r="L13"/>
  <c r="M13"/>
  <c r="N13"/>
  <c r="H14"/>
  <c r="I14"/>
  <c r="J14"/>
  <c r="K14"/>
  <c r="L14"/>
  <c r="M14"/>
  <c r="N14"/>
  <c r="H15"/>
  <c r="I15"/>
  <c r="J15"/>
  <c r="K15"/>
  <c r="L15"/>
  <c r="M15"/>
  <c r="N15"/>
  <c r="H16"/>
  <c r="I16"/>
  <c r="J16"/>
  <c r="K16"/>
  <c r="L16"/>
  <c r="M16"/>
  <c r="N16"/>
  <c r="H17"/>
  <c r="I17"/>
  <c r="J17"/>
  <c r="K17"/>
  <c r="L17"/>
  <c r="M17"/>
  <c r="N17"/>
  <c r="H18"/>
  <c r="I18"/>
  <c r="J18"/>
  <c r="K18"/>
  <c r="L18"/>
  <c r="M18"/>
  <c r="N18"/>
  <c r="H19"/>
  <c r="I19"/>
  <c r="J19"/>
  <c r="K19"/>
  <c r="L19"/>
  <c r="M19"/>
  <c r="N19"/>
  <c r="L20"/>
  <c r="M20"/>
  <c r="N20"/>
  <c r="L21"/>
  <c r="M21"/>
  <c r="N21"/>
  <c r="L22"/>
  <c r="M22"/>
  <c r="N22"/>
  <c r="K23"/>
  <c r="L23"/>
  <c r="M23"/>
  <c r="N23"/>
  <c r="L24"/>
  <c r="M24"/>
  <c r="N24"/>
  <c r="L25"/>
  <c r="M25"/>
  <c r="N25"/>
  <c r="L26"/>
  <c r="M26"/>
  <c r="N26"/>
  <c r="H27"/>
  <c r="I27"/>
  <c r="J27"/>
  <c r="K27"/>
  <c r="L27"/>
  <c r="M27"/>
  <c r="N27"/>
  <c r="H28"/>
  <c r="I28"/>
  <c r="J28"/>
  <c r="K28"/>
  <c r="L28"/>
  <c r="M28"/>
  <c r="N28"/>
  <c r="H29"/>
  <c r="I29"/>
  <c r="J29"/>
  <c r="K29"/>
  <c r="L29"/>
  <c r="M29"/>
  <c r="N29"/>
  <c r="K31"/>
  <c r="K30" s="1"/>
  <c r="L31"/>
  <c r="L30" s="1"/>
  <c r="M31"/>
  <c r="M30" s="1"/>
  <c r="N31"/>
  <c r="N30" s="1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G3"/>
  <c r="F3"/>
  <c r="E3"/>
  <c r="D3"/>
  <c r="C3"/>
  <c r="W65"/>
  <c r="G31"/>
  <c r="F31"/>
  <c r="E31"/>
  <c r="D31"/>
  <c r="C31"/>
  <c r="G30"/>
  <c r="F30"/>
  <c r="E30"/>
  <c r="D30"/>
  <c r="C30"/>
  <c r="G27"/>
  <c r="F27"/>
  <c r="E27"/>
  <c r="D27"/>
  <c r="C27"/>
  <c r="D26"/>
  <c r="C26"/>
  <c r="G23"/>
  <c r="F23"/>
  <c r="E23"/>
  <c r="D23"/>
  <c r="C23"/>
  <c r="C22"/>
  <c r="C24"/>
  <c r="G17"/>
  <c r="F17"/>
  <c r="E17"/>
  <c r="D17"/>
  <c r="C17"/>
  <c r="I86" i="1"/>
  <c r="H86"/>
  <c r="G86"/>
  <c r="F86"/>
  <c r="E86"/>
  <c r="D86"/>
  <c r="C86"/>
  <c r="E82"/>
  <c r="D82"/>
  <c r="I82"/>
  <c r="H82"/>
  <c r="G82"/>
  <c r="F82"/>
  <c r="E80"/>
  <c r="D80"/>
  <c r="H80"/>
  <c r="G80"/>
  <c r="F80"/>
  <c r="H78"/>
  <c r="I75"/>
  <c r="H75"/>
  <c r="E73"/>
  <c r="D73"/>
  <c r="G73"/>
  <c r="F73"/>
  <c r="I71"/>
  <c r="H71"/>
  <c r="E69"/>
  <c r="D69"/>
  <c r="I67"/>
  <c r="H67"/>
  <c r="E65"/>
  <c r="D65"/>
  <c r="E63"/>
  <c r="D63"/>
  <c r="I63"/>
  <c r="H63"/>
  <c r="F63"/>
  <c r="E61"/>
  <c r="D61"/>
  <c r="I61"/>
  <c r="H61"/>
  <c r="E59"/>
  <c r="D59"/>
  <c r="D87" s="1"/>
  <c r="D88" s="1"/>
  <c r="E57"/>
  <c r="E87" s="1"/>
  <c r="E88" s="1"/>
  <c r="J503" l="1"/>
  <c r="J504" s="1"/>
  <c r="J316"/>
  <c r="J317" s="1"/>
  <c r="C139" i="10"/>
  <c r="E139"/>
  <c r="F139"/>
  <c r="G139"/>
  <c r="H139"/>
  <c r="I139"/>
  <c r="C28" i="8"/>
  <c r="C29" s="1"/>
  <c r="D28"/>
  <c r="D29" s="1"/>
  <c r="E28"/>
  <c r="E29" s="1"/>
  <c r="F28"/>
  <c r="F29" s="1"/>
  <c r="G28"/>
  <c r="G29" s="1"/>
  <c r="C19"/>
  <c r="C18"/>
  <c r="D19"/>
  <c r="D18"/>
  <c r="E19"/>
  <c r="E18"/>
  <c r="F19"/>
  <c r="F18"/>
  <c r="G19"/>
  <c r="G18"/>
  <c r="C25"/>
  <c r="E167" i="1"/>
  <c r="D219"/>
  <c r="E219"/>
  <c r="F219"/>
  <c r="G219"/>
  <c r="I219"/>
  <c r="H219"/>
  <c r="J347" l="1"/>
  <c r="J348" s="1"/>
  <c r="J368"/>
  <c r="J369" s="1"/>
  <c r="J399" s="1"/>
  <c r="J400" s="1"/>
  <c r="G2" i="5"/>
  <c r="G3"/>
  <c r="G4"/>
  <c r="G5"/>
  <c r="G6"/>
  <c r="G7"/>
  <c r="G8"/>
  <c r="G9"/>
  <c r="G10"/>
  <c r="G11"/>
  <c r="G12"/>
  <c r="G13"/>
  <c r="G14"/>
  <c r="G15"/>
  <c r="G16"/>
  <c r="G18"/>
  <c r="G22"/>
  <c r="G26"/>
  <c r="G49"/>
  <c r="G50"/>
  <c r="G51"/>
  <c r="G52"/>
  <c r="G53"/>
  <c r="G54"/>
  <c r="G55"/>
  <c r="G56"/>
  <c r="G57"/>
  <c r="G58"/>
  <c r="G59"/>
  <c r="G60"/>
  <c r="G61"/>
  <c r="G62"/>
  <c r="G63"/>
  <c r="G65"/>
  <c r="G69"/>
  <c r="G73"/>
  <c r="H182" i="1"/>
  <c r="H234"/>
  <c r="H23" i="8" s="1"/>
  <c r="I179" i="1"/>
  <c r="H179"/>
  <c r="I175"/>
  <c r="H175"/>
  <c r="I171"/>
  <c r="H171"/>
  <c r="J23" i="8"/>
  <c r="I23"/>
  <c r="J21"/>
  <c r="I231" i="1"/>
  <c r="I21" i="8" s="1"/>
  <c r="I227" i="1"/>
  <c r="J20" i="8"/>
  <c r="I223" i="1"/>
  <c r="I20" i="8" s="1"/>
  <c r="H231" i="1"/>
  <c r="H21" i="8" s="1"/>
  <c r="H227" i="1"/>
  <c r="H223"/>
  <c r="H20" i="8" s="1"/>
  <c r="I242" i="1"/>
  <c r="H242"/>
  <c r="I238"/>
  <c r="H238"/>
  <c r="I236"/>
  <c r="H236"/>
  <c r="I217"/>
  <c r="H217"/>
  <c r="I215"/>
  <c r="H215"/>
  <c r="I213"/>
  <c r="I243" s="1"/>
  <c r="I244" s="1"/>
  <c r="H213"/>
  <c r="H243" s="1"/>
  <c r="H244" s="1"/>
  <c r="K21" i="8"/>
  <c r="K22"/>
  <c r="K20"/>
  <c r="H183" i="1"/>
  <c r="I183"/>
  <c r="H184"/>
  <c r="H131" s="1"/>
  <c r="H132" s="1"/>
  <c r="H443" s="1"/>
  <c r="H444" s="1"/>
  <c r="H287" s="1"/>
  <c r="H288" s="1"/>
  <c r="H703" s="1"/>
  <c r="H704" s="1"/>
  <c r="H599" s="1"/>
  <c r="H600" s="1"/>
  <c r="H651" s="1"/>
  <c r="H652" s="1"/>
  <c r="H495" s="1"/>
  <c r="H496" s="1"/>
  <c r="H339" s="1"/>
  <c r="H340" s="1"/>
  <c r="H391" s="1"/>
  <c r="H392" s="1"/>
  <c r="I184"/>
  <c r="I131" s="1"/>
  <c r="I132" s="1"/>
  <c r="I443" s="1"/>
  <c r="I444" s="1"/>
  <c r="I287" s="1"/>
  <c r="I288" s="1"/>
  <c r="I703" s="1"/>
  <c r="I704" s="1"/>
  <c r="I599" s="1"/>
  <c r="I600" s="1"/>
  <c r="I651" s="1"/>
  <c r="I652" s="1"/>
  <c r="I495" s="1"/>
  <c r="I496" s="1"/>
  <c r="I339" s="1"/>
  <c r="I340" s="1"/>
  <c r="I391" s="1"/>
  <c r="I392" s="1"/>
  <c r="H185"/>
  <c r="I185"/>
  <c r="H186"/>
  <c r="H133" s="1"/>
  <c r="H134" s="1"/>
  <c r="H445" s="1"/>
  <c r="H446" s="1"/>
  <c r="H289" s="1"/>
  <c r="H290" s="1"/>
  <c r="H705" s="1"/>
  <c r="H706" s="1"/>
  <c r="H601" s="1"/>
  <c r="H602" s="1"/>
  <c r="H653" s="1"/>
  <c r="H654" s="1"/>
  <c r="I186"/>
  <c r="I133" s="1"/>
  <c r="I134" s="1"/>
  <c r="I445" s="1"/>
  <c r="I446" s="1"/>
  <c r="I289" s="1"/>
  <c r="I290" s="1"/>
  <c r="I705" s="1"/>
  <c r="I706" s="1"/>
  <c r="I601" s="1"/>
  <c r="I602" s="1"/>
  <c r="I653" s="1"/>
  <c r="I654" s="1"/>
  <c r="H190"/>
  <c r="I190"/>
  <c r="J190"/>
  <c r="H160"/>
  <c r="I160"/>
  <c r="H161"/>
  <c r="H108" s="1"/>
  <c r="H109" s="1"/>
  <c r="I161"/>
  <c r="I108" s="1"/>
  <c r="I109" s="1"/>
  <c r="J26" i="8"/>
  <c r="K26"/>
  <c r="H162" i="1"/>
  <c r="I162"/>
  <c r="H163"/>
  <c r="H110" s="1"/>
  <c r="H111" s="1"/>
  <c r="H422" s="1"/>
  <c r="H423" s="1"/>
  <c r="H266" s="1"/>
  <c r="H267" s="1"/>
  <c r="H682" s="1"/>
  <c r="H683" s="1"/>
  <c r="H578" s="1"/>
  <c r="H579" s="1"/>
  <c r="H630" s="1"/>
  <c r="H631" s="1"/>
  <c r="I163"/>
  <c r="I110" s="1"/>
  <c r="I111" s="1"/>
  <c r="I422" s="1"/>
  <c r="I423" s="1"/>
  <c r="I266" s="1"/>
  <c r="I267" s="1"/>
  <c r="I682" s="1"/>
  <c r="I683" s="1"/>
  <c r="I578" s="1"/>
  <c r="I579" s="1"/>
  <c r="I630" s="1"/>
  <c r="I631" s="1"/>
  <c r="H164"/>
  <c r="H57" s="1"/>
  <c r="I164"/>
  <c r="I57" s="1"/>
  <c r="I87" s="1"/>
  <c r="I88" s="1"/>
  <c r="H165"/>
  <c r="H112" s="1"/>
  <c r="H113" s="1"/>
  <c r="H424" s="1"/>
  <c r="H425" s="1"/>
  <c r="H268" s="1"/>
  <c r="H269" s="1"/>
  <c r="H684" s="1"/>
  <c r="H685" s="1"/>
  <c r="H580" s="1"/>
  <c r="H581" s="1"/>
  <c r="H632" s="1"/>
  <c r="H633" s="1"/>
  <c r="I165"/>
  <c r="I112" s="1"/>
  <c r="I113" s="1"/>
  <c r="I424" s="1"/>
  <c r="I425" s="1"/>
  <c r="I268" s="1"/>
  <c r="I269" s="1"/>
  <c r="I684" s="1"/>
  <c r="I685" s="1"/>
  <c r="I580" s="1"/>
  <c r="I581" s="1"/>
  <c r="I632" s="1"/>
  <c r="I633" s="1"/>
  <c r="H166"/>
  <c r="I166"/>
  <c r="C50" i="5"/>
  <c r="D50"/>
  <c r="E50"/>
  <c r="C51"/>
  <c r="D51"/>
  <c r="E51"/>
  <c r="C52"/>
  <c r="D52"/>
  <c r="E52"/>
  <c r="C53"/>
  <c r="D53"/>
  <c r="E53"/>
  <c r="C55"/>
  <c r="D55"/>
  <c r="E55"/>
  <c r="C56"/>
  <c r="D56"/>
  <c r="E56"/>
  <c r="C57"/>
  <c r="D57"/>
  <c r="E57"/>
  <c r="E58"/>
  <c r="C59"/>
  <c r="D59"/>
  <c r="E59"/>
  <c r="C60"/>
  <c r="D60"/>
  <c r="E60"/>
  <c r="C61"/>
  <c r="D61"/>
  <c r="E61"/>
  <c r="C62"/>
  <c r="D62"/>
  <c r="E62"/>
  <c r="C63"/>
  <c r="D63"/>
  <c r="E63"/>
  <c r="F60"/>
  <c r="F61"/>
  <c r="F62"/>
  <c r="F59"/>
  <c r="F63"/>
  <c r="F56"/>
  <c r="F57"/>
  <c r="F58"/>
  <c r="F55"/>
  <c r="F52"/>
  <c r="F53"/>
  <c r="F54"/>
  <c r="F51"/>
  <c r="F50"/>
  <c r="D49"/>
  <c r="E49"/>
  <c r="F49"/>
  <c r="C49"/>
  <c r="D69"/>
  <c r="C80"/>
  <c r="D73"/>
  <c r="C79"/>
  <c r="D65"/>
  <c r="C78"/>
  <c r="C2"/>
  <c r="C3"/>
  <c r="C4"/>
  <c r="C5"/>
  <c r="C6"/>
  <c r="C7"/>
  <c r="C8"/>
  <c r="C18"/>
  <c r="C9"/>
  <c r="C26"/>
  <c r="C10"/>
  <c r="C22"/>
  <c r="C11"/>
  <c r="C12"/>
  <c r="C13"/>
  <c r="C14"/>
  <c r="C15"/>
  <c r="C16"/>
  <c r="D2"/>
  <c r="E2"/>
  <c r="D3"/>
  <c r="E3"/>
  <c r="D4"/>
  <c r="E4"/>
  <c r="D5"/>
  <c r="E5"/>
  <c r="D6"/>
  <c r="E6"/>
  <c r="D7"/>
  <c r="E7"/>
  <c r="D8"/>
  <c r="C31" s="1"/>
  <c r="D18"/>
  <c r="E8"/>
  <c r="E18"/>
  <c r="D9"/>
  <c r="C32" s="1"/>
  <c r="D26"/>
  <c r="E9"/>
  <c r="E26"/>
  <c r="D10"/>
  <c r="C33" s="1"/>
  <c r="D22"/>
  <c r="E10"/>
  <c r="E22"/>
  <c r="D11"/>
  <c r="C34" s="1"/>
  <c r="E11"/>
  <c r="D12"/>
  <c r="E12"/>
  <c r="D13"/>
  <c r="E13"/>
  <c r="D14"/>
  <c r="E14"/>
  <c r="D15"/>
  <c r="E15"/>
  <c r="D16"/>
  <c r="E16"/>
  <c r="F13"/>
  <c r="F14"/>
  <c r="F15"/>
  <c r="F12"/>
  <c r="F16"/>
  <c r="F9"/>
  <c r="F26"/>
  <c r="F10"/>
  <c r="F22"/>
  <c r="F11"/>
  <c r="F8"/>
  <c r="F18"/>
  <c r="F5"/>
  <c r="F6"/>
  <c r="F7"/>
  <c r="F4"/>
  <c r="F3"/>
  <c r="F2"/>
  <c r="G185" i="1"/>
  <c r="G183"/>
  <c r="G176"/>
  <c r="G69" s="1"/>
  <c r="G172"/>
  <c r="G168"/>
  <c r="G61" s="1"/>
  <c r="G166"/>
  <c r="G164"/>
  <c r="G57" s="1"/>
  <c r="G162"/>
  <c r="G160"/>
  <c r="E213"/>
  <c r="F213"/>
  <c r="G213"/>
  <c r="E215"/>
  <c r="F215"/>
  <c r="G215"/>
  <c r="D217"/>
  <c r="E217"/>
  <c r="F217"/>
  <c r="G217"/>
  <c r="D221"/>
  <c r="E221"/>
  <c r="F221"/>
  <c r="G221"/>
  <c r="D225"/>
  <c r="D22" i="8" s="1"/>
  <c r="E225" i="1"/>
  <c r="F225"/>
  <c r="G225"/>
  <c r="D229"/>
  <c r="E229"/>
  <c r="F229"/>
  <c r="G229"/>
  <c r="D236"/>
  <c r="E236"/>
  <c r="F236"/>
  <c r="G236"/>
  <c r="D238"/>
  <c r="E238"/>
  <c r="F238"/>
  <c r="G238"/>
  <c r="C242"/>
  <c r="D242"/>
  <c r="E242"/>
  <c r="F242"/>
  <c r="G242"/>
  <c r="C58" i="5"/>
  <c r="D58"/>
  <c r="C54"/>
  <c r="D54"/>
  <c r="E54"/>
  <c r="F160" i="1"/>
  <c r="E161"/>
  <c r="F161"/>
  <c r="F108" s="1"/>
  <c r="F109" s="1"/>
  <c r="G161"/>
  <c r="G108" s="1"/>
  <c r="G109" s="1"/>
  <c r="F162"/>
  <c r="D25" i="8"/>
  <c r="E163" i="1"/>
  <c r="F163"/>
  <c r="F110" s="1"/>
  <c r="F111" s="1"/>
  <c r="F422" s="1"/>
  <c r="F423" s="1"/>
  <c r="F266" s="1"/>
  <c r="F267" s="1"/>
  <c r="F682" s="1"/>
  <c r="F683" s="1"/>
  <c r="F578" s="1"/>
  <c r="F579" s="1"/>
  <c r="F630" s="1"/>
  <c r="F631" s="1"/>
  <c r="G163"/>
  <c r="G110" s="1"/>
  <c r="G111" s="1"/>
  <c r="G422" s="1"/>
  <c r="G423" s="1"/>
  <c r="G266" s="1"/>
  <c r="G267" s="1"/>
  <c r="G682" s="1"/>
  <c r="G683" s="1"/>
  <c r="G578" s="1"/>
  <c r="G579" s="1"/>
  <c r="G630" s="1"/>
  <c r="G631" s="1"/>
  <c r="F164"/>
  <c r="F57" s="1"/>
  <c r="E165"/>
  <c r="F165"/>
  <c r="F112" s="1"/>
  <c r="F113" s="1"/>
  <c r="F424" s="1"/>
  <c r="F425" s="1"/>
  <c r="F268" s="1"/>
  <c r="F269" s="1"/>
  <c r="F684" s="1"/>
  <c r="F685" s="1"/>
  <c r="F580" s="1"/>
  <c r="F581" s="1"/>
  <c r="F632" s="1"/>
  <c r="F633" s="1"/>
  <c r="G165"/>
  <c r="G112" s="1"/>
  <c r="G113" s="1"/>
  <c r="G424" s="1"/>
  <c r="G425" s="1"/>
  <c r="G268" s="1"/>
  <c r="G269" s="1"/>
  <c r="G684" s="1"/>
  <c r="G685" s="1"/>
  <c r="G580" s="1"/>
  <c r="G581" s="1"/>
  <c r="G632" s="1"/>
  <c r="G633" s="1"/>
  <c r="F166"/>
  <c r="F168"/>
  <c r="F61" s="1"/>
  <c r="F169"/>
  <c r="F116" s="1"/>
  <c r="F117" s="1"/>
  <c r="F428" s="1"/>
  <c r="F429" s="1"/>
  <c r="F272" s="1"/>
  <c r="F273" s="1"/>
  <c r="F688" s="1"/>
  <c r="F689" s="1"/>
  <c r="F584" s="1"/>
  <c r="F585" s="1"/>
  <c r="F636" s="1"/>
  <c r="F637" s="1"/>
  <c r="G169"/>
  <c r="F172"/>
  <c r="E173"/>
  <c r="F173"/>
  <c r="F120" s="1"/>
  <c r="F121" s="1"/>
  <c r="F432" s="1"/>
  <c r="F433" s="1"/>
  <c r="F276" s="1"/>
  <c r="F277" s="1"/>
  <c r="F692" s="1"/>
  <c r="F693" s="1"/>
  <c r="F588" s="1"/>
  <c r="F589" s="1"/>
  <c r="F640" s="1"/>
  <c r="F641" s="1"/>
  <c r="F484" s="1"/>
  <c r="F485" s="1"/>
  <c r="F328" s="1"/>
  <c r="F329" s="1"/>
  <c r="F380" s="1"/>
  <c r="F381" s="1"/>
  <c r="G173"/>
  <c r="F176"/>
  <c r="F69" s="1"/>
  <c r="E177"/>
  <c r="F177"/>
  <c r="F124" s="1"/>
  <c r="F125" s="1"/>
  <c r="F436" s="1"/>
  <c r="F437" s="1"/>
  <c r="F280" s="1"/>
  <c r="F281" s="1"/>
  <c r="F696" s="1"/>
  <c r="F697" s="1"/>
  <c r="F592" s="1"/>
  <c r="F593" s="1"/>
  <c r="F644" s="1"/>
  <c r="F645" s="1"/>
  <c r="F488" s="1"/>
  <c r="F489" s="1"/>
  <c r="F332" s="1"/>
  <c r="F333" s="1"/>
  <c r="F384" s="1"/>
  <c r="F385" s="1"/>
  <c r="G177"/>
  <c r="F183"/>
  <c r="E184"/>
  <c r="F184"/>
  <c r="F131" s="1"/>
  <c r="F132" s="1"/>
  <c r="F443" s="1"/>
  <c r="F444" s="1"/>
  <c r="F287" s="1"/>
  <c r="F288" s="1"/>
  <c r="F703" s="1"/>
  <c r="F704" s="1"/>
  <c r="F599" s="1"/>
  <c r="F600" s="1"/>
  <c r="F651" s="1"/>
  <c r="F652" s="1"/>
  <c r="F495" s="1"/>
  <c r="F496" s="1"/>
  <c r="F339" s="1"/>
  <c r="F340" s="1"/>
  <c r="F391" s="1"/>
  <c r="F392" s="1"/>
  <c r="G184"/>
  <c r="G131" s="1"/>
  <c r="G132" s="1"/>
  <c r="G443" s="1"/>
  <c r="G444" s="1"/>
  <c r="G287" s="1"/>
  <c r="G288" s="1"/>
  <c r="G703" s="1"/>
  <c r="G704" s="1"/>
  <c r="G599" s="1"/>
  <c r="G600" s="1"/>
  <c r="G651" s="1"/>
  <c r="G652" s="1"/>
  <c r="G495" s="1"/>
  <c r="G496" s="1"/>
  <c r="G339" s="1"/>
  <c r="G340" s="1"/>
  <c r="G391" s="1"/>
  <c r="G392" s="1"/>
  <c r="F185"/>
  <c r="E186"/>
  <c r="F186"/>
  <c r="F133" s="1"/>
  <c r="F134" s="1"/>
  <c r="F445" s="1"/>
  <c r="F446" s="1"/>
  <c r="F289" s="1"/>
  <c r="F290" s="1"/>
  <c r="F705" s="1"/>
  <c r="F706" s="1"/>
  <c r="F601" s="1"/>
  <c r="F602" s="1"/>
  <c r="F653" s="1"/>
  <c r="F654" s="1"/>
  <c r="G186"/>
  <c r="G133" s="1"/>
  <c r="G134" s="1"/>
  <c r="G445" s="1"/>
  <c r="G446" s="1"/>
  <c r="G289" s="1"/>
  <c r="G290" s="1"/>
  <c r="G705" s="1"/>
  <c r="G706" s="1"/>
  <c r="G601" s="1"/>
  <c r="G602" s="1"/>
  <c r="G653" s="1"/>
  <c r="G654" s="1"/>
  <c r="C190"/>
  <c r="D190"/>
  <c r="E190"/>
  <c r="F190"/>
  <c r="G190"/>
  <c r="F34" i="5"/>
  <c r="F38"/>
  <c r="F42"/>
  <c r="E34"/>
  <c r="E38"/>
  <c r="E42"/>
  <c r="C65"/>
  <c r="E65"/>
  <c r="F65"/>
  <c r="C69"/>
  <c r="E69"/>
  <c r="F69"/>
  <c r="C73"/>
  <c r="E73"/>
  <c r="F73"/>
  <c r="F32"/>
  <c r="F36"/>
  <c r="E32"/>
  <c r="E36"/>
  <c r="F33"/>
  <c r="F37"/>
  <c r="E33"/>
  <c r="E37"/>
  <c r="F31"/>
  <c r="F35"/>
  <c r="E31"/>
  <c r="E35"/>
  <c r="E43"/>
  <c r="E39"/>
  <c r="F39"/>
  <c r="F43"/>
  <c r="E45"/>
  <c r="E41"/>
  <c r="F41"/>
  <c r="F45"/>
  <c r="E44"/>
  <c r="E40"/>
  <c r="F40"/>
  <c r="F44"/>
  <c r="F46"/>
  <c r="E46"/>
  <c r="G497" i="1" l="1"/>
  <c r="G498" s="1"/>
  <c r="G341" s="1"/>
  <c r="G342" s="1"/>
  <c r="G393" s="1"/>
  <c r="G394" s="1"/>
  <c r="G547"/>
  <c r="G548" s="1"/>
  <c r="F497"/>
  <c r="F498" s="1"/>
  <c r="F341" s="1"/>
  <c r="F342" s="1"/>
  <c r="F393" s="1"/>
  <c r="F394" s="1"/>
  <c r="F547"/>
  <c r="F548" s="1"/>
  <c r="F480"/>
  <c r="F481" s="1"/>
  <c r="F324" s="1"/>
  <c r="F325" s="1"/>
  <c r="F376" s="1"/>
  <c r="F377" s="1"/>
  <c r="F530"/>
  <c r="F531" s="1"/>
  <c r="G476"/>
  <c r="G477" s="1"/>
  <c r="G320" s="1"/>
  <c r="G321" s="1"/>
  <c r="G372" s="1"/>
  <c r="G373" s="1"/>
  <c r="G526"/>
  <c r="G527" s="1"/>
  <c r="F476"/>
  <c r="F477" s="1"/>
  <c r="F320" s="1"/>
  <c r="F321" s="1"/>
  <c r="F372" s="1"/>
  <c r="F373" s="1"/>
  <c r="F526"/>
  <c r="F527" s="1"/>
  <c r="G474"/>
  <c r="G475" s="1"/>
  <c r="G318" s="1"/>
  <c r="G319" s="1"/>
  <c r="G370" s="1"/>
  <c r="G371" s="1"/>
  <c r="G524"/>
  <c r="G525" s="1"/>
  <c r="F474"/>
  <c r="F475" s="1"/>
  <c r="F318" s="1"/>
  <c r="F319" s="1"/>
  <c r="F370" s="1"/>
  <c r="F371" s="1"/>
  <c r="F524"/>
  <c r="F525" s="1"/>
  <c r="I476"/>
  <c r="I477" s="1"/>
  <c r="I320" s="1"/>
  <c r="I321" s="1"/>
  <c r="I372" s="1"/>
  <c r="I373" s="1"/>
  <c r="I526"/>
  <c r="I527" s="1"/>
  <c r="H476"/>
  <c r="H477" s="1"/>
  <c r="H320" s="1"/>
  <c r="H321" s="1"/>
  <c r="H372" s="1"/>
  <c r="H373" s="1"/>
  <c r="H526"/>
  <c r="H527" s="1"/>
  <c r="I474"/>
  <c r="I475" s="1"/>
  <c r="I318" s="1"/>
  <c r="I319" s="1"/>
  <c r="I370" s="1"/>
  <c r="I371" s="1"/>
  <c r="I524"/>
  <c r="I525" s="1"/>
  <c r="H474"/>
  <c r="H475" s="1"/>
  <c r="H318" s="1"/>
  <c r="H319" s="1"/>
  <c r="H370" s="1"/>
  <c r="H371" s="1"/>
  <c r="H524"/>
  <c r="H525" s="1"/>
  <c r="I497"/>
  <c r="I498" s="1"/>
  <c r="I341" s="1"/>
  <c r="I342" s="1"/>
  <c r="I393" s="1"/>
  <c r="I394" s="1"/>
  <c r="I547"/>
  <c r="I548" s="1"/>
  <c r="H497"/>
  <c r="H498" s="1"/>
  <c r="H341" s="1"/>
  <c r="H342" s="1"/>
  <c r="H393" s="1"/>
  <c r="H394" s="1"/>
  <c r="H547"/>
  <c r="H548" s="1"/>
  <c r="G124"/>
  <c r="G125" s="1"/>
  <c r="G436" s="1"/>
  <c r="G437" s="1"/>
  <c r="G280" s="1"/>
  <c r="G281" s="1"/>
  <c r="G696" s="1"/>
  <c r="G697" s="1"/>
  <c r="G592" s="1"/>
  <c r="G593" s="1"/>
  <c r="G644" s="1"/>
  <c r="G645" s="1"/>
  <c r="G488" s="1"/>
  <c r="G489" s="1"/>
  <c r="G332" s="1"/>
  <c r="G333" s="1"/>
  <c r="G384" s="1"/>
  <c r="G385" s="1"/>
  <c r="G120"/>
  <c r="G121" s="1"/>
  <c r="G432" s="1"/>
  <c r="G433" s="1"/>
  <c r="G276" s="1"/>
  <c r="G277" s="1"/>
  <c r="G692" s="1"/>
  <c r="G693" s="1"/>
  <c r="G588" s="1"/>
  <c r="G589" s="1"/>
  <c r="G640" s="1"/>
  <c r="G641" s="1"/>
  <c r="G484" s="1"/>
  <c r="G485" s="1"/>
  <c r="G328" s="1"/>
  <c r="G329" s="1"/>
  <c r="G380" s="1"/>
  <c r="G381" s="1"/>
  <c r="G116"/>
  <c r="G117" s="1"/>
  <c r="G428" s="1"/>
  <c r="G429" s="1"/>
  <c r="G272" s="1"/>
  <c r="G273" s="1"/>
  <c r="G688" s="1"/>
  <c r="G689" s="1"/>
  <c r="G584" s="1"/>
  <c r="G585" s="1"/>
  <c r="G636" s="1"/>
  <c r="G637" s="1"/>
  <c r="G420"/>
  <c r="G421" s="1"/>
  <c r="F420"/>
  <c r="F421" s="1"/>
  <c r="D243"/>
  <c r="D244" s="1"/>
  <c r="I420"/>
  <c r="I421" s="1"/>
  <c r="H420"/>
  <c r="H421" s="1"/>
  <c r="G26" i="8"/>
  <c r="F26"/>
  <c r="E26"/>
  <c r="E191" i="1"/>
  <c r="E192" s="1"/>
  <c r="G243"/>
  <c r="G244" s="1"/>
  <c r="F243"/>
  <c r="F244" s="1"/>
  <c r="E243"/>
  <c r="E244" s="1"/>
  <c r="I26" i="8"/>
  <c r="E25"/>
  <c r="G21"/>
  <c r="F21"/>
  <c r="E21"/>
  <c r="D21"/>
  <c r="G22"/>
  <c r="F22"/>
  <c r="E22"/>
  <c r="G20"/>
  <c r="G24" s="1"/>
  <c r="F20"/>
  <c r="F24" s="1"/>
  <c r="E20"/>
  <c r="E24" s="1"/>
  <c r="D20"/>
  <c r="D24" s="1"/>
  <c r="H26"/>
  <c r="K24"/>
  <c r="H22"/>
  <c r="H24" s="1"/>
  <c r="H31"/>
  <c r="H30" s="1"/>
  <c r="I22"/>
  <c r="I24" s="1"/>
  <c r="I31"/>
  <c r="I30" s="1"/>
  <c r="J22"/>
  <c r="J24" s="1"/>
  <c r="J31"/>
  <c r="J30" s="1"/>
  <c r="F65" i="1"/>
  <c r="F167"/>
  <c r="F59"/>
  <c r="F87" s="1"/>
  <c r="F88" s="1"/>
  <c r="G167"/>
  <c r="G59"/>
  <c r="G65"/>
  <c r="K25" i="8"/>
  <c r="J25"/>
  <c r="I167" i="1"/>
  <c r="H167"/>
  <c r="H59"/>
  <c r="H87" s="1"/>
  <c r="H88" s="1"/>
  <c r="G31" i="5"/>
  <c r="G35" s="1"/>
  <c r="G32"/>
  <c r="G36" s="1"/>
  <c r="G33"/>
  <c r="G37" s="1"/>
  <c r="G34"/>
  <c r="G38" s="1"/>
  <c r="G42" s="1"/>
  <c r="C81"/>
  <c r="G480" i="1" l="1"/>
  <c r="G481" s="1"/>
  <c r="G324" s="1"/>
  <c r="G325" s="1"/>
  <c r="G376" s="1"/>
  <c r="G377" s="1"/>
  <c r="G530"/>
  <c r="G531" s="1"/>
  <c r="H25" i="8"/>
  <c r="H114" i="1"/>
  <c r="H115" s="1"/>
  <c r="I25" i="8"/>
  <c r="I114" i="1"/>
  <c r="I115" s="1"/>
  <c r="G191"/>
  <c r="G192" s="1"/>
  <c r="G114"/>
  <c r="G115" s="1"/>
  <c r="F25" i="8"/>
  <c r="F114" i="1"/>
  <c r="F115" s="1"/>
  <c r="H264"/>
  <c r="H265" s="1"/>
  <c r="I264"/>
  <c r="I265" s="1"/>
  <c r="F264"/>
  <c r="F265" s="1"/>
  <c r="G264"/>
  <c r="G265" s="1"/>
  <c r="H191"/>
  <c r="H192" s="1"/>
  <c r="I191"/>
  <c r="I192" s="1"/>
  <c r="F191"/>
  <c r="F192" s="1"/>
  <c r="G87"/>
  <c r="G88" s="1"/>
  <c r="G25" i="8"/>
  <c r="G78" i="5"/>
  <c r="G82" s="1"/>
  <c r="G79"/>
  <c r="G83" s="1"/>
  <c r="G80"/>
  <c r="G84" s="1"/>
  <c r="G81"/>
  <c r="G85" s="1"/>
  <c r="G89" s="1"/>
  <c r="F81"/>
  <c r="F85" s="1"/>
  <c r="F89" s="1"/>
  <c r="F80"/>
  <c r="F84" s="1"/>
  <c r="F79"/>
  <c r="F83" s="1"/>
  <c r="F78"/>
  <c r="F82" s="1"/>
  <c r="E78"/>
  <c r="E82" s="1"/>
  <c r="E81"/>
  <c r="E85" s="1"/>
  <c r="E89" s="1"/>
  <c r="E80"/>
  <c r="E84" s="1"/>
  <c r="E79"/>
  <c r="E83" s="1"/>
  <c r="G41"/>
  <c r="G45"/>
  <c r="G40"/>
  <c r="G44"/>
  <c r="G39"/>
  <c r="G43"/>
  <c r="G46" s="1"/>
  <c r="G680" i="1" l="1"/>
  <c r="G681" s="1"/>
  <c r="F680"/>
  <c r="F681" s="1"/>
  <c r="I680"/>
  <c r="I681" s="1"/>
  <c r="H680"/>
  <c r="H681" s="1"/>
  <c r="F426"/>
  <c r="F427" s="1"/>
  <c r="F139"/>
  <c r="F140" s="1"/>
  <c r="G426"/>
  <c r="G427" s="1"/>
  <c r="G139"/>
  <c r="G140" s="1"/>
  <c r="I426"/>
  <c r="I427" s="1"/>
  <c r="I139"/>
  <c r="I140" s="1"/>
  <c r="H426"/>
  <c r="H427" s="1"/>
  <c r="H139"/>
  <c r="H140" s="1"/>
  <c r="E91" i="5"/>
  <c r="E87"/>
  <c r="E92"/>
  <c r="E88"/>
  <c r="E90"/>
  <c r="E93" s="1"/>
  <c r="E95" s="1"/>
  <c r="E86"/>
  <c r="F90"/>
  <c r="F86"/>
  <c r="F91"/>
  <c r="F87"/>
  <c r="F92"/>
  <c r="F88"/>
  <c r="G88"/>
  <c r="G92"/>
  <c r="G87"/>
  <c r="G91"/>
  <c r="G86"/>
  <c r="G90"/>
  <c r="G93" s="1"/>
  <c r="G95" s="1"/>
  <c r="H270" i="1" l="1"/>
  <c r="H271" s="1"/>
  <c r="H451"/>
  <c r="H452" s="1"/>
  <c r="I270"/>
  <c r="I271" s="1"/>
  <c r="I451"/>
  <c r="I452" s="1"/>
  <c r="G270"/>
  <c r="G271" s="1"/>
  <c r="G451"/>
  <c r="G452" s="1"/>
  <c r="F270"/>
  <c r="F271" s="1"/>
  <c r="F451"/>
  <c r="F452" s="1"/>
  <c r="H576"/>
  <c r="H577" s="1"/>
  <c r="I576"/>
  <c r="I577" s="1"/>
  <c r="F576"/>
  <c r="F577" s="1"/>
  <c r="G576"/>
  <c r="G577" s="1"/>
  <c r="F93" i="5"/>
  <c r="F95" s="1"/>
  <c r="G628" i="1" l="1"/>
  <c r="G629" s="1"/>
  <c r="F628"/>
  <c r="F629" s="1"/>
  <c r="I628"/>
  <c r="I629" s="1"/>
  <c r="H628"/>
  <c r="H629" s="1"/>
  <c r="F686"/>
  <c r="F687" s="1"/>
  <c r="F295"/>
  <c r="F296" s="1"/>
  <c r="G686"/>
  <c r="G687" s="1"/>
  <c r="G295"/>
  <c r="G296" s="1"/>
  <c r="I686"/>
  <c r="I687" s="1"/>
  <c r="I295"/>
  <c r="I296" s="1"/>
  <c r="H686"/>
  <c r="H687" s="1"/>
  <c r="H295"/>
  <c r="H296" s="1"/>
  <c r="H582" l="1"/>
  <c r="H583" s="1"/>
  <c r="H711"/>
  <c r="H712" s="1"/>
  <c r="I582"/>
  <c r="I583" s="1"/>
  <c r="I711"/>
  <c r="I712" s="1"/>
  <c r="G582"/>
  <c r="G583" s="1"/>
  <c r="G711"/>
  <c r="G712" s="1"/>
  <c r="F582"/>
  <c r="F583" s="1"/>
  <c r="F711"/>
  <c r="F712" s="1"/>
  <c r="H472"/>
  <c r="H473" s="1"/>
  <c r="I472"/>
  <c r="I473" s="1"/>
  <c r="F472"/>
  <c r="F473" s="1"/>
  <c r="G472"/>
  <c r="G473" s="1"/>
  <c r="G316" l="1"/>
  <c r="G317" s="1"/>
  <c r="F316"/>
  <c r="F317" s="1"/>
  <c r="I316"/>
  <c r="I317" s="1"/>
  <c r="H316"/>
  <c r="H317" s="1"/>
  <c r="F634"/>
  <c r="F635" s="1"/>
  <c r="F528" s="1"/>
  <c r="F529" s="1"/>
  <c r="F555" s="1"/>
  <c r="F556" s="1"/>
  <c r="F607"/>
  <c r="F608" s="1"/>
  <c r="G634"/>
  <c r="G635" s="1"/>
  <c r="G528" s="1"/>
  <c r="G529" s="1"/>
  <c r="G555" s="1"/>
  <c r="G556" s="1"/>
  <c r="G607"/>
  <c r="G608" s="1"/>
  <c r="I634"/>
  <c r="I635" s="1"/>
  <c r="I528" s="1"/>
  <c r="I529" s="1"/>
  <c r="I555" s="1"/>
  <c r="I556" s="1"/>
  <c r="I607"/>
  <c r="I608" s="1"/>
  <c r="H634"/>
  <c r="H635" s="1"/>
  <c r="H528" s="1"/>
  <c r="H529" s="1"/>
  <c r="H555" s="1"/>
  <c r="H556" s="1"/>
  <c r="H607"/>
  <c r="H608" s="1"/>
  <c r="H478" l="1"/>
  <c r="H479" s="1"/>
  <c r="H659"/>
  <c r="H660" s="1"/>
  <c r="I478"/>
  <c r="I479" s="1"/>
  <c r="I659"/>
  <c r="I660" s="1"/>
  <c r="G478"/>
  <c r="G479" s="1"/>
  <c r="G659"/>
  <c r="G660" s="1"/>
  <c r="F478"/>
  <c r="F479" s="1"/>
  <c r="F659"/>
  <c r="F660" s="1"/>
  <c r="H368"/>
  <c r="H369" s="1"/>
  <c r="I368"/>
  <c r="I369" s="1"/>
  <c r="F368"/>
  <c r="F369" s="1"/>
  <c r="G368"/>
  <c r="G369" s="1"/>
  <c r="F322" l="1"/>
  <c r="F323" s="1"/>
  <c r="F503"/>
  <c r="F504" s="1"/>
  <c r="G322"/>
  <c r="G323" s="1"/>
  <c r="G503"/>
  <c r="G504" s="1"/>
  <c r="I322"/>
  <c r="I323" s="1"/>
  <c r="I503"/>
  <c r="I504" s="1"/>
  <c r="H322"/>
  <c r="H323" s="1"/>
  <c r="H503"/>
  <c r="H504" s="1"/>
  <c r="H374" l="1"/>
  <c r="H375" s="1"/>
  <c r="H399" s="1"/>
  <c r="H400" s="1"/>
  <c r="H347"/>
  <c r="H348" s="1"/>
  <c r="I374"/>
  <c r="I375" s="1"/>
  <c r="I399" s="1"/>
  <c r="I400" s="1"/>
  <c r="I347"/>
  <c r="I348" s="1"/>
  <c r="G374"/>
  <c r="G375" s="1"/>
  <c r="G399" s="1"/>
  <c r="G400" s="1"/>
  <c r="G347"/>
  <c r="G348" s="1"/>
  <c r="F374"/>
  <c r="F375" s="1"/>
  <c r="F399" s="1"/>
  <c r="F400" s="1"/>
  <c r="F347"/>
  <c r="F348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9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3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0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3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3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87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8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3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4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5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9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9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1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4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4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9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1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47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4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6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9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1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5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5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7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0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0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sharedStrings.xml><?xml version="1.0" encoding="utf-8"?>
<sst xmlns="http://schemas.openxmlformats.org/spreadsheetml/2006/main" count="1082" uniqueCount="160">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</sst>
</file>

<file path=xl/styles.xml><?xml version="1.0" encoding="utf-8"?>
<styleSheet xmlns="http://schemas.openxmlformats.org/spreadsheetml/2006/main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#,##0_ ;\-#,##0\ "/>
  </numFmts>
  <fonts count="1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597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0" borderId="62" xfId="0" applyNumberFormat="1" applyFill="1" applyBorder="1" applyAlignment="1"/>
    <xf numFmtId="49" fontId="5" fillId="21" borderId="63" xfId="0" applyNumberFormat="1" applyFont="1" applyFill="1" applyBorder="1" applyAlignment="1"/>
    <xf numFmtId="49" fontId="0" fillId="0" borderId="63" xfId="0" applyNumberFormat="1" applyFill="1" applyBorder="1" applyAlignment="1"/>
    <xf numFmtId="49" fontId="0" fillId="21" borderId="63" xfId="0" applyNumberFormat="1" applyFill="1" applyBorder="1" applyAlignment="1"/>
    <xf numFmtId="49" fontId="0" fillId="21" borderId="64" xfId="0" applyNumberFormat="1" applyFill="1" applyBorder="1" applyAlignment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0" fontId="3" fillId="0" borderId="48" xfId="0" applyFont="1" applyBorder="1" applyAlignment="1">
      <alignment horizontal="center" vertical="center" textRotation="90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  <xf numFmtId="177" fontId="0" fillId="3" borderId="23" xfId="0" applyNumberFormat="1" applyFill="1" applyBorder="1"/>
    <xf numFmtId="0" fontId="0" fillId="0" borderId="28" xfId="1" applyNumberFormat="1" applyFont="1" applyFill="1" applyBorder="1" applyAlignment="1">
      <alignment horizontal="center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45.043614934809753</c:v>
                </c:pt>
                <c:pt idx="5">
                  <c:v>70.697210585752188</c:v>
                </c:pt>
                <c:pt idx="6">
                  <c:v>68.748228550719432</c:v>
                </c:pt>
                <c:pt idx="7">
                  <c:v>68.204491813602445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/>
        <c:axId val="69595136"/>
        <c:axId val="69596672"/>
      </c:scatterChart>
      <c:scatterChart>
        <c:scatterStyle val="lineMarker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1361065.68</c:v>
                </c:pt>
                <c:pt idx="6">
                  <c:v>1403935.2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/>
        <c:axId val="69598592"/>
        <c:axId val="72230016"/>
      </c:scatterChart>
      <c:valAx>
        <c:axId val="69595136"/>
        <c:scaling>
          <c:orientation val="minMax"/>
          <c:min val="40179"/>
        </c:scaling>
        <c:axPos val="b"/>
        <c:numFmt formatCode="mmm\-yy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96672"/>
        <c:crosses val="autoZero"/>
        <c:crossBetween val="midCat"/>
        <c:majorUnit val="70"/>
        <c:minorUnit val="6.2"/>
      </c:valAx>
      <c:valAx>
        <c:axId val="6959667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95136"/>
        <c:crosses val="autoZero"/>
        <c:crossBetween val="midCat"/>
      </c:valAx>
      <c:valAx>
        <c:axId val="69598592"/>
        <c:scaling>
          <c:orientation val="minMax"/>
        </c:scaling>
        <c:delete val="1"/>
        <c:axPos val="b"/>
        <c:numFmt formatCode="mmm\-yy" sourceLinked="1"/>
        <c:tickLblPos val="none"/>
        <c:crossAx val="72230016"/>
        <c:crosses val="autoZero"/>
        <c:crossBetween val="midCat"/>
      </c:valAx>
      <c:valAx>
        <c:axId val="72230016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98592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1361065.68</c:v>
                </c:pt>
                <c:pt idx="6">
                  <c:v>1403935.2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994368.24</c:v>
                </c:pt>
                <c:pt idx="5">
                  <c:v>924665.03999999992</c:v>
                </c:pt>
                <c:pt idx="6">
                  <c:v>621477.3600000001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1677337.9686006778</c:v>
                </c:pt>
                <c:pt idx="5">
                  <c:v>1645449.8538308798</c:v>
                </c:pt>
                <c:pt idx="6">
                  <c:v>1535339.7522345369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/>
        <c:axId val="72280704"/>
        <c:axId val="88539520"/>
      </c:scatterChart>
      <c:scatterChart>
        <c:scatterStyle val="lineMarker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0.82716934632265671</c:v>
                </c:pt>
                <c:pt idx="6">
                  <c:v>0.91441337199581352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</c:ser>
        <c:dLbls/>
        <c:axId val="88541824"/>
        <c:axId val="88543616"/>
      </c:scatterChart>
      <c:valAx>
        <c:axId val="72280704"/>
        <c:scaling>
          <c:orientation val="minMax"/>
          <c:min val="40179"/>
        </c:scaling>
        <c:axPos val="b"/>
        <c:numFmt formatCode="mmm\-yy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39520"/>
        <c:crosses val="autoZero"/>
        <c:crossBetween val="midCat"/>
        <c:majorUnit val="70"/>
        <c:minorUnit val="6.2"/>
      </c:valAx>
      <c:valAx>
        <c:axId val="88539520"/>
        <c:scaling>
          <c:orientation val="minMax"/>
          <c:max val="25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spPr>
            <a:noFill/>
            <a:ln w="25400">
              <a:noFill/>
            </a:ln>
          </c:spPr>
        </c:title>
        <c:numFmt formatCode="_ * #,##0_ ;_ * \-#,##0_ ;_ * &quot;-&quot;??_ ;_ @_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80704"/>
        <c:crosses val="autoZero"/>
        <c:crossBetween val="midCat"/>
        <c:dispUnits>
          <c:builtInUnit val="millions"/>
        </c:dispUnits>
      </c:valAx>
      <c:valAx>
        <c:axId val="88541824"/>
        <c:scaling>
          <c:orientation val="minMax"/>
        </c:scaling>
        <c:delete val="1"/>
        <c:axPos val="b"/>
        <c:numFmt formatCode="mmm\-yy" sourceLinked="1"/>
        <c:tickLblPos val="none"/>
        <c:crossAx val="88543616"/>
        <c:crosses val="autoZero"/>
        <c:crossBetween val="midCat"/>
      </c:valAx>
      <c:valAx>
        <c:axId val="88543616"/>
        <c:scaling>
          <c:orientation val="minMax"/>
          <c:max val="1"/>
          <c:min val="0.5"/>
        </c:scaling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41824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671710.32</c:v>
                </c:pt>
                <c:pt idx="5">
                  <c:v>644949</c:v>
                </c:pt>
                <c:pt idx="6">
                  <c:v>650520.72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485074.44</c:v>
                </c:pt>
                <c:pt idx="5">
                  <c:v>509554.44</c:v>
                </c:pt>
                <c:pt idx="6">
                  <c:v>537105.96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194027.76</c:v>
                </c:pt>
                <c:pt idx="5">
                  <c:v>206562.24</c:v>
                </c:pt>
                <c:pt idx="6">
                  <c:v>216308.52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overlap val="100"/>
        <c:axId val="88595456"/>
        <c:axId val="88609536"/>
      </c:barChart>
      <c:dateAx>
        <c:axId val="88595456"/>
        <c:scaling>
          <c:orientation val="minMax"/>
        </c:scaling>
        <c:axPos val="b"/>
        <c:numFmt formatCode="mmm\/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09536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88609536"/>
        <c:scaling>
          <c:orientation val="minMax"/>
          <c:max val="1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spPr>
            <a:noFill/>
            <a:ln w="25400">
              <a:noFill/>
            </a:ln>
          </c:spPr>
        </c:title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95456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val>
            <c:numRef>
              <c:f>'Vent-3#'!$C$24:$E$24</c:f>
              <c:numCache>
                <c:formatCode>_ "R"\ * #,##0_ ;_ "R"\ * \-#,##0_ ;_ "R"\ * "-"_ ;_ @_ 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val>
            <c:numRef>
              <c:f>'Vent-3#'!$C$25:$E$25</c:f>
              <c:numCache>
                <c:formatCode>_ "R"\ * #,##0_ ;_ "R"\ * \-#,##0_ ;_ "R"\ * "-"_ ;_ @_ 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val>
            <c:numRef>
              <c:f>'Vent-3#'!$C$26:$E$26</c:f>
              <c:numCache>
                <c:formatCode>_ "R"\ * #,##0_ ;_ "R"\ * \-#,##0_ ;_ "R"\ * "-"_ ;_ @_ 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/>
        <c:axId val="88636800"/>
        <c:axId val="88802432"/>
      </c:barChart>
      <c:catAx>
        <c:axId val="88636800"/>
        <c:scaling>
          <c:orientation val="minMax"/>
        </c:scaling>
        <c:axPos val="b"/>
        <c:numFmt formatCode="mmm\/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802432"/>
        <c:crosses val="autoZero"/>
        <c:auto val="1"/>
        <c:lblAlgn val="ctr"/>
        <c:lblOffset val="100"/>
        <c:tickMarkSkip val="1"/>
      </c:catAx>
      <c:valAx>
        <c:axId val="88802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spPr>
            <a:noFill/>
            <a:ln w="25400">
              <a:noFill/>
            </a:ln>
          </c:spPr>
        </c:title>
        <c:numFmt formatCode="_ &quot;R&quot;\ * #,##0_ ;_ &quot;R&quot;\ * \-#,##0_ ;_ &quot;R&quot;\ * &quot;-&quot;_ ;_ @_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36800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4500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4500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2458.16</c:v>
                </c:pt>
                <c:pt idx="5">
                  <c:v>2540.73</c:v>
                </c:pt>
                <c:pt idx="6">
                  <c:v>2512.7199999999998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/>
        <c:axId val="88963712"/>
        <c:axId val="88977792"/>
      </c:scatterChart>
      <c:scatterChart>
        <c:scatterStyle val="lineMarker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0.82716934632265671</c:v>
                </c:pt>
                <c:pt idx="6">
                  <c:v>0.91441337199581352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</c:ser>
        <c:dLbls/>
        <c:axId val="88980096"/>
        <c:axId val="88981888"/>
      </c:scatterChart>
      <c:valAx>
        <c:axId val="88963712"/>
        <c:scaling>
          <c:orientation val="minMax"/>
          <c:min val="40179"/>
        </c:scaling>
        <c:axPos val="b"/>
        <c:numFmt formatCode="mmm\-yy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77792"/>
        <c:crosses val="autoZero"/>
        <c:crossBetween val="midCat"/>
        <c:majorUnit val="70"/>
        <c:minorUnit val="6.2"/>
      </c:valAx>
      <c:valAx>
        <c:axId val="88977792"/>
        <c:scaling>
          <c:orientation val="minMax"/>
          <c:max val="45000"/>
          <c:min val="20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spPr>
            <a:noFill/>
            <a:ln w="25400">
              <a:noFill/>
            </a:ln>
          </c:spPr>
        </c:title>
        <c:numFmt formatCode="_ * #,##0_ ;_ * \-#,##0_ ;_ * &quot;-&quot;??_ ;_ @_ 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63712"/>
        <c:crosses val="autoZero"/>
        <c:crossBetween val="midCat"/>
        <c:dispUnits>
          <c:builtInUnit val="thousands"/>
        </c:dispUnits>
      </c:valAx>
      <c:valAx>
        <c:axId val="88980096"/>
        <c:scaling>
          <c:orientation val="minMax"/>
        </c:scaling>
        <c:delete val="1"/>
        <c:axPos val="b"/>
        <c:numFmt formatCode="mmm\-yy" sourceLinked="1"/>
        <c:tickLblPos val="none"/>
        <c:crossAx val="88981888"/>
        <c:crosses val="autoZero"/>
        <c:crossBetween val="midCat"/>
      </c:valAx>
      <c:valAx>
        <c:axId val="88981888"/>
        <c:scaling>
          <c:orientation val="minMax"/>
          <c:max val="1"/>
          <c:min val="0.5"/>
        </c:scaling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80096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 "R"\ * #,##0_ ;_ "R"\ * \-#,##0_ ;_ "R"\ * "-"_ ;_ @_ 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133667.26768200001</c:v>
                </c:pt>
                <c:pt idx="5">
                  <c:v>158649.35494799999</c:v>
                </c:pt>
                <c:pt idx="6">
                  <c:v>157001.62232099997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 "R"\ * #,##0_ ;_ "R"\ * \-#,##0_ ;_ "R"\ * "-"_ ;_ @_ 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147113.22785</c:v>
                </c:pt>
                <c:pt idx="5">
                  <c:v>236167.053587</c:v>
                </c:pt>
                <c:pt idx="6">
                  <c:v>235805.23642499998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 "R"\ * #,##0_ ;_ "R"\ * \-#,##0_ ;_ "R"\ * "-"_ ;_ @_ 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95286.923175000004</c:v>
                </c:pt>
                <c:pt idx="5">
                  <c:v>318109.71011400002</c:v>
                </c:pt>
                <c:pt idx="6">
                  <c:v>327447.64546199999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overlap val="100"/>
        <c:axId val="89021824"/>
        <c:axId val="89027712"/>
      </c:barChart>
      <c:dateAx>
        <c:axId val="89021824"/>
        <c:scaling>
          <c:orientation val="minMax"/>
        </c:scaling>
        <c:axPos val="b"/>
        <c:numFmt formatCode="mmm\/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2771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89027712"/>
        <c:scaling>
          <c:orientation val="minMax"/>
          <c:max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spPr>
            <a:noFill/>
            <a:ln w="25400">
              <a:noFill/>
            </a:ln>
          </c:spPr>
        </c:title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021824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val>
            <c:numRef>
              <c:f>'Vent-3#'!$C$24:$E$24</c:f>
              <c:numCache>
                <c:formatCode>_ "R"\ * #,##0_ ;_ "R"\ * \-#,##0_ ;_ "R"\ * "-"_ ;_ @_ 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val>
            <c:numRef>
              <c:f>'Vent-3#'!$C$25:$E$25</c:f>
              <c:numCache>
                <c:formatCode>_ "R"\ * #,##0_ ;_ "R"\ * \-#,##0_ ;_ "R"\ * "-"_ ;_ @_ 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val>
            <c:numRef>
              <c:f>'Vent-3#'!$C$26:$E$26</c:f>
              <c:numCache>
                <c:formatCode>_ "R"\ * #,##0_ ;_ "R"\ * \-#,##0_ ;_ "R"\ * "-"_ ;_ @_ 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/>
        <c:overlap val="100"/>
        <c:axId val="89137152"/>
        <c:axId val="89138688"/>
      </c:barChart>
      <c:catAx>
        <c:axId val="89137152"/>
        <c:scaling>
          <c:orientation val="minMax"/>
        </c:scaling>
        <c:axPos val="b"/>
        <c:numFmt formatCode="mmm\/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38688"/>
        <c:crosses val="autoZero"/>
        <c:auto val="1"/>
        <c:lblAlgn val="ctr"/>
        <c:lblOffset val="100"/>
        <c:tickLblSkip val="2"/>
        <c:tickMarkSkip val="1"/>
      </c:catAx>
      <c:valAx>
        <c:axId val="89138688"/>
        <c:scaling>
          <c:orientation val="minMax"/>
          <c:max val="1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spPr>
            <a:noFill/>
            <a:ln w="25400">
              <a:noFill/>
            </a:ln>
          </c:spPr>
        </c:title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37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1.4238</c:v>
                </c:pt>
                <c:pt idx="6">
                  <c:v>1.4238</c:v>
                </c:pt>
                <c:pt idx="7">
                  <c:v>1.4238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/>
        <c:axId val="89204224"/>
        <c:axId val="89205760"/>
      </c:scatterChart>
      <c:scatterChart>
        <c:scatterStyle val="lineMarker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2.336564069245167</c:v>
                </c:pt>
                <c:pt idx="5">
                  <c:v>4.2368304137594217</c:v>
                </c:pt>
                <c:pt idx="6">
                  <c:v>4.0924613741273657</c:v>
                </c:pt>
                <c:pt idx="7">
                  <c:v>4.0521845787853659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</c:ser>
        <c:dLbls/>
        <c:axId val="89216128"/>
        <c:axId val="89217664"/>
      </c:scatterChart>
      <c:valAx>
        <c:axId val="89204224"/>
        <c:scaling>
          <c:orientation val="minMax"/>
          <c:min val="40179"/>
        </c:scaling>
        <c:axPos val="b"/>
        <c:numFmt formatCode="mmm\-yy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05760"/>
        <c:crosses val="autoZero"/>
        <c:crossBetween val="midCat"/>
        <c:majorUnit val="70"/>
        <c:minorUnit val="6.2"/>
      </c:valAx>
      <c:valAx>
        <c:axId val="89205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04224"/>
        <c:crosses val="autoZero"/>
        <c:crossBetween val="midCat"/>
      </c:valAx>
      <c:valAx>
        <c:axId val="89216128"/>
        <c:scaling>
          <c:orientation val="minMax"/>
        </c:scaling>
        <c:delete val="1"/>
        <c:axPos val="b"/>
        <c:numFmt formatCode="mmm\-yy" sourceLinked="1"/>
        <c:tickLblPos val="none"/>
        <c:crossAx val="89217664"/>
        <c:crosses val="autoZero"/>
        <c:crossBetween val="midCat"/>
      </c:valAx>
      <c:valAx>
        <c:axId val="89217664"/>
        <c:scaling>
          <c:orientation val="minMax"/>
          <c:min val="0"/>
        </c:scaling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1612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/>
      <c:scatterChart>
        <c:scatterStyle val="lineMarker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0.28595228080765672</c:v>
                </c:pt>
                <c:pt idx="4">
                  <c:v>0.28769209287401271</c:v>
                </c:pt>
                <c:pt idx="5">
                  <c:v>0.2776267442610526</c:v>
                </c:pt>
              </c:numCache>
            </c:numRef>
          </c:yVal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0.73304449650880188</c:v>
                </c:pt>
                <c:pt idx="4">
                  <c:v>0.75202388114916441</c:v>
                </c:pt>
                <c:pt idx="5">
                  <c:v>0.75841426533088918</c:v>
                </c:pt>
              </c:numCache>
            </c:numRef>
          </c:yVal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0.78996337550913842</c:v>
                </c:pt>
                <c:pt idx="4">
                  <c:v>0.42667577956235514</c:v>
                </c:pt>
                <c:pt idx="5">
                  <c:v>0.27514759106869169</c:v>
                </c:pt>
              </c:numCache>
            </c:numRef>
          </c:yVal>
        </c:ser>
        <c:dLbls/>
        <c:axId val="92250496"/>
        <c:axId val="92252032"/>
      </c:scatterChart>
      <c:valAx>
        <c:axId val="92250496"/>
        <c:scaling>
          <c:orientation val="minMax"/>
        </c:scaling>
        <c:axPos val="b"/>
        <c:numFmt formatCode="mmm/yyyy" sourceLinked="1"/>
        <c:tickLblPos val="nextTo"/>
        <c:crossAx val="92252032"/>
        <c:crosses val="autoZero"/>
        <c:crossBetween val="midCat"/>
      </c:valAx>
      <c:valAx>
        <c:axId val="92252032"/>
        <c:scaling>
          <c:orientation val="minMax"/>
        </c:scaling>
        <c:axPos val="l"/>
        <c:majorGridlines/>
        <c:numFmt formatCode="0%" sourceLinked="1"/>
        <c:tickLblPos val="nextTo"/>
        <c:crossAx val="922504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1:CQ744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J25" sqref="J25"/>
    </sheetView>
  </sheetViews>
  <sheetFormatPr defaultRowHeight="12.75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>
      <c r="A2" s="538" t="s">
        <v>122</v>
      </c>
      <c r="B2" s="473" t="s">
        <v>123</v>
      </c>
      <c r="C2" s="356"/>
      <c r="D2" s="356"/>
      <c r="E2" s="356"/>
      <c r="F2" s="356"/>
      <c r="G2" s="356"/>
      <c r="H2" s="356"/>
      <c r="I2" s="356"/>
      <c r="J2" s="356">
        <v>21088.99</v>
      </c>
      <c r="K2" s="356" t="s">
        <v>146</v>
      </c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>
      <c r="A3" s="539"/>
      <c r="B3" s="474" t="s">
        <v>124</v>
      </c>
      <c r="C3" s="336"/>
      <c r="D3" s="339"/>
      <c r="E3" s="339"/>
      <c r="F3" s="339"/>
      <c r="G3" s="339"/>
      <c r="H3" s="339"/>
      <c r="I3" s="339"/>
      <c r="J3" s="339">
        <v>446483.54</v>
      </c>
      <c r="K3" s="339" t="s">
        <v>146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>
      <c r="A4" s="539"/>
      <c r="B4" s="475" t="s">
        <v>131</v>
      </c>
      <c r="C4" s="337"/>
      <c r="D4" s="181"/>
      <c r="E4" s="181"/>
      <c r="F4" s="181"/>
      <c r="G4" s="181"/>
      <c r="H4" s="181"/>
      <c r="I4" s="181"/>
      <c r="J4" s="181">
        <v>895632.66</v>
      </c>
      <c r="K4" s="181" t="s">
        <v>146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>
      <c r="A5" s="539"/>
      <c r="B5" s="476" t="s">
        <v>125</v>
      </c>
      <c r="C5" s="338"/>
      <c r="D5" s="340"/>
      <c r="E5" s="340"/>
      <c r="F5" s="340"/>
      <c r="G5" s="340"/>
      <c r="H5" s="340"/>
      <c r="I5" s="340"/>
      <c r="J5" s="340">
        <v>1141052.8999999999</v>
      </c>
      <c r="K5" s="340" t="s">
        <v>146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>
      <c r="A6" s="539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>
      <c r="A7" s="539"/>
      <c r="B7" s="477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>
      <c r="A8" s="539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>
      <c r="A9" s="539"/>
      <c r="B9" s="477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>
      <c r="A10" s="539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>
      <c r="A11" s="539"/>
      <c r="B11" s="478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>
      <c r="A12" s="539"/>
      <c r="B12" s="479" t="s">
        <v>128</v>
      </c>
      <c r="C12" s="371"/>
      <c r="D12" s="372"/>
      <c r="E12" s="372"/>
      <c r="F12" s="372"/>
      <c r="G12" s="372"/>
      <c r="H12" s="372"/>
      <c r="I12" s="372"/>
      <c r="J12" s="372">
        <v>46555.32</v>
      </c>
      <c r="K12" s="372" t="s">
        <v>146</v>
      </c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>
      <c r="A13" s="539"/>
      <c r="B13" s="480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>
      <c r="A14" s="539"/>
      <c r="B14" s="481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>
      <c r="A15" s="539"/>
      <c r="B15" s="482" t="s">
        <v>133</v>
      </c>
      <c r="C15" s="361"/>
      <c r="D15" s="349"/>
      <c r="E15" s="349"/>
      <c r="F15" s="349"/>
      <c r="G15" s="349"/>
      <c r="H15" s="349"/>
      <c r="I15" s="349"/>
      <c r="J15" s="349">
        <v>18884803</v>
      </c>
      <c r="K15" s="349" t="s">
        <v>146</v>
      </c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>
      <c r="A16" s="539"/>
      <c r="B16" s="483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>
      <c r="A17" s="539"/>
      <c r="B17" s="484" t="s">
        <v>137</v>
      </c>
      <c r="C17" s="362"/>
      <c r="D17" s="350"/>
      <c r="E17" s="350"/>
      <c r="F17" s="350"/>
      <c r="G17" s="350"/>
      <c r="H17" s="350"/>
      <c r="I17" s="350"/>
      <c r="J17" s="352">
        <v>3733525.52</v>
      </c>
      <c r="K17" s="350" t="s">
        <v>146</v>
      </c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>
      <c r="A18" s="539"/>
      <c r="B18" s="485" t="s">
        <v>134</v>
      </c>
      <c r="C18" s="347"/>
      <c r="D18" s="240"/>
      <c r="E18" s="240"/>
      <c r="F18" s="240"/>
      <c r="G18" s="240"/>
      <c r="H18" s="240"/>
      <c r="I18" s="240"/>
      <c r="J18" s="240">
        <v>4812144</v>
      </c>
      <c r="K18" s="240" t="s">
        <v>146</v>
      </c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>
      <c r="A19" s="539"/>
      <c r="B19" s="483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>
      <c r="A20" s="539"/>
      <c r="B20" s="484" t="s">
        <v>138</v>
      </c>
      <c r="C20" s="362"/>
      <c r="D20" s="350"/>
      <c r="E20" s="350"/>
      <c r="F20" s="350"/>
      <c r="G20" s="350"/>
      <c r="H20" s="350"/>
      <c r="I20" s="350"/>
      <c r="J20" s="352">
        <v>6851530.6299999999</v>
      </c>
      <c r="K20" s="350" t="s">
        <v>146</v>
      </c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>
      <c r="A21" s="539"/>
      <c r="B21" s="486" t="s">
        <v>15</v>
      </c>
      <c r="C21" s="346"/>
      <c r="D21" s="80"/>
      <c r="E21" s="80"/>
      <c r="F21" s="80"/>
      <c r="G21" s="80"/>
      <c r="H21" s="80"/>
      <c r="I21" s="80"/>
      <c r="J21" s="80">
        <v>13427687</v>
      </c>
      <c r="K21" s="80" t="s">
        <v>146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>
      <c r="A22" s="539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>
      <c r="A23" s="539"/>
      <c r="B23" s="487" t="s">
        <v>137</v>
      </c>
      <c r="C23" s="363"/>
      <c r="D23" s="350"/>
      <c r="E23" s="350"/>
      <c r="F23" s="351"/>
      <c r="G23" s="351"/>
      <c r="H23" s="351"/>
      <c r="I23" s="351"/>
      <c r="J23" s="353">
        <v>4969586.97</v>
      </c>
      <c r="K23" s="351" t="s">
        <v>146</v>
      </c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>
      <c r="A24" s="539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>
      <c r="A25" s="539"/>
      <c r="B25" s="488" t="s">
        <v>141</v>
      </c>
      <c r="C25" s="391"/>
      <c r="D25" s="392"/>
      <c r="E25" s="392"/>
      <c r="F25" s="392"/>
      <c r="G25" s="392"/>
      <c r="H25" s="329"/>
      <c r="I25" s="329"/>
      <c r="J25" s="329">
        <v>5423595</v>
      </c>
      <c r="K25" s="392" t="s">
        <v>146</v>
      </c>
      <c r="L25" s="392"/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504"/>
      <c r="AF25" s="504"/>
      <c r="AG25" s="504"/>
      <c r="AH25" s="504"/>
      <c r="AI25" s="504"/>
      <c r="AJ25" s="504"/>
      <c r="AK25" s="504"/>
      <c r="AL25" s="504"/>
      <c r="AM25" s="504"/>
      <c r="AN25" s="504"/>
      <c r="AO25" s="504"/>
      <c r="AP25" s="504"/>
      <c r="AQ25" s="504"/>
      <c r="AR25" s="504"/>
      <c r="AS25" s="504"/>
      <c r="AT25" s="504"/>
      <c r="AU25" s="504"/>
      <c r="AV25" s="504"/>
      <c r="AW25" s="504"/>
      <c r="AX25" s="504"/>
      <c r="AY25" s="504"/>
      <c r="AZ25" s="504"/>
      <c r="BA25" s="504"/>
      <c r="BB25" s="504"/>
      <c r="BC25" s="504"/>
      <c r="BD25" s="504"/>
      <c r="BE25" s="504"/>
      <c r="BF25" s="504"/>
      <c r="BG25" s="504"/>
      <c r="BH25" s="504"/>
      <c r="BI25" s="504"/>
      <c r="BJ25" s="504"/>
      <c r="BK25" s="504"/>
      <c r="BL25" s="504"/>
      <c r="BM25" s="504"/>
      <c r="BN25" s="504"/>
      <c r="BO25" s="494"/>
      <c r="BP25" s="494"/>
      <c r="BQ25" s="494"/>
      <c r="BR25" s="494"/>
      <c r="BS25" s="494"/>
      <c r="BT25" s="494"/>
      <c r="BU25" s="494"/>
      <c r="BV25" s="494"/>
      <c r="BW25" s="494"/>
      <c r="BX25" s="494"/>
      <c r="BY25" s="494"/>
      <c r="BZ25" s="494"/>
      <c r="CA25" s="494"/>
      <c r="CB25" s="494"/>
      <c r="CC25" s="494"/>
      <c r="CD25" s="494"/>
      <c r="CE25" s="494"/>
      <c r="CF25" s="494"/>
      <c r="CG25" s="494"/>
      <c r="CH25" s="494"/>
      <c r="CI25" s="494"/>
      <c r="CJ25" s="494"/>
      <c r="CK25" s="494"/>
      <c r="CL25" s="494"/>
      <c r="CM25" s="494"/>
      <c r="CN25" s="494"/>
      <c r="CO25" s="494"/>
      <c r="CP25" s="494"/>
      <c r="CQ25" s="494"/>
    </row>
    <row r="26" spans="1:95" s="115" customFormat="1">
      <c r="A26" s="539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>
      <c r="A27" s="539"/>
      <c r="B27" s="489" t="s">
        <v>139</v>
      </c>
      <c r="C27" s="125"/>
      <c r="D27" s="125"/>
      <c r="E27" s="125"/>
      <c r="F27" s="125"/>
      <c r="G27" s="125"/>
      <c r="H27" s="250"/>
      <c r="I27" s="332"/>
      <c r="J27" s="250">
        <v>319449.17</v>
      </c>
      <c r="K27" s="125" t="s">
        <v>146</v>
      </c>
      <c r="L27" s="125"/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>
      <c r="A28" s="539"/>
      <c r="B28" s="490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>
      <c r="A29" s="539"/>
      <c r="B29" s="491" t="s">
        <v>126</v>
      </c>
      <c r="C29" s="381"/>
      <c r="D29" s="93"/>
      <c r="E29" s="93"/>
      <c r="F29" s="93"/>
      <c r="G29" s="93"/>
      <c r="H29" s="93"/>
      <c r="I29" s="93"/>
      <c r="J29" s="333">
        <v>1147151.22</v>
      </c>
      <c r="K29" s="93" t="s">
        <v>146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>
      <c r="A30" s="539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>
      <c r="A31" s="539"/>
      <c r="B31" s="492" t="s">
        <v>127</v>
      </c>
      <c r="C31" s="383"/>
      <c r="D31" s="27"/>
      <c r="E31" s="27"/>
      <c r="F31" s="27"/>
      <c r="G31" s="27"/>
      <c r="H31" s="27"/>
      <c r="I31" s="27"/>
      <c r="J31" s="356">
        <v>742492.7</v>
      </c>
      <c r="K31" s="27" t="s">
        <v>146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>
      <c r="A32" s="539"/>
      <c r="B32" s="493" t="s">
        <v>129</v>
      </c>
      <c r="C32" s="385"/>
      <c r="D32" s="380"/>
      <c r="E32" s="380"/>
      <c r="F32" s="380"/>
      <c r="G32" s="380"/>
      <c r="H32" s="380"/>
      <c r="I32" s="380"/>
      <c r="J32" s="129">
        <v>50800.63</v>
      </c>
      <c r="K32" s="380" t="s">
        <v>146</v>
      </c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>
      <c r="A33" s="539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>
      <c r="A34" s="539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>
      <c r="A35" s="539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>
      <c r="A36" s="540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>
      <c r="B37" s="414"/>
      <c r="C37" s="326"/>
      <c r="D37" s="326"/>
      <c r="E37" s="326"/>
      <c r="F37" s="326"/>
      <c r="G37" s="326"/>
      <c r="H37" s="326"/>
      <c r="I37" s="326"/>
      <c r="J37" s="505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5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>
      <c r="B38" s="596">
        <v>5245810025</v>
      </c>
      <c r="C38" s="418"/>
      <c r="D38" s="418"/>
      <c r="E38" s="418"/>
      <c r="F38" s="418"/>
      <c r="G38" s="418"/>
      <c r="H38" s="418"/>
      <c r="I38" s="418"/>
      <c r="J38" s="506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6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>
      <c r="A39" s="541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G39" s="68">
        <v>4500</v>
      </c>
      <c r="H39" s="68">
        <v>4500</v>
      </c>
      <c r="I39" s="68">
        <v>4500</v>
      </c>
      <c r="J39" s="68">
        <v>4500</v>
      </c>
      <c r="K39" s="68" t="s">
        <v>146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>
      <c r="A40" s="542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>
        <v>4500</v>
      </c>
      <c r="H40" s="128">
        <v>4500</v>
      </c>
      <c r="I40" s="128">
        <v>4500</v>
      </c>
      <c r="J40" s="128">
        <v>4500</v>
      </c>
      <c r="K40" s="128" t="s">
        <v>146</v>
      </c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>
      <c r="A41" s="542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>
        <v>671710.32</v>
      </c>
      <c r="H41" s="80">
        <v>644949</v>
      </c>
      <c r="I41" s="80">
        <v>650520.72</v>
      </c>
      <c r="J41" s="80">
        <v>694042.2</v>
      </c>
      <c r="K41" s="80" t="s">
        <v>146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>
      <c r="A42" s="542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>
        <v>485074.44</v>
      </c>
      <c r="H42" s="240">
        <v>509554.44</v>
      </c>
      <c r="I42" s="240">
        <v>537105.96</v>
      </c>
      <c r="J42" s="419">
        <v>515092.32</v>
      </c>
      <c r="K42" s="240" t="s">
        <v>146</v>
      </c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>
      <c r="A43" s="542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>
        <v>194027.76</v>
      </c>
      <c r="H43" s="239">
        <v>206562.24</v>
      </c>
      <c r="I43" s="239">
        <v>216308.52</v>
      </c>
      <c r="J43" s="239">
        <v>205524.36</v>
      </c>
      <c r="K43" s="239" t="s">
        <v>146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>
      <c r="A44" s="542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>
        <v>1350812.52</v>
      </c>
      <c r="H44" s="113">
        <v>1361065.68</v>
      </c>
      <c r="I44" s="113">
        <v>1403935.2</v>
      </c>
      <c r="J44" s="113">
        <v>1414658.88</v>
      </c>
      <c r="K44" s="113" t="s">
        <v>146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>
      <c r="A45" s="542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>
        <v>2375.29</v>
      </c>
      <c r="H45" s="82">
        <v>2465.77</v>
      </c>
      <c r="I45" s="82">
        <v>2419.8000000000002</v>
      </c>
      <c r="J45" s="82">
        <v>1998.72</v>
      </c>
      <c r="K45" s="82" t="s">
        <v>146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>
      <c r="A46" s="542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>
        <v>2436.35</v>
      </c>
      <c r="H46" s="95">
        <v>2540.73</v>
      </c>
      <c r="I46" s="95">
        <v>2509.0300000000002</v>
      </c>
      <c r="J46" s="95">
        <v>2106</v>
      </c>
      <c r="K46" s="95" t="s">
        <v>146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>
      <c r="A47" s="542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>
        <v>2458.16</v>
      </c>
      <c r="H47" s="95">
        <v>2516.33</v>
      </c>
      <c r="I47" s="95">
        <v>2512.7199999999998</v>
      </c>
      <c r="J47" s="95">
        <v>2121.84</v>
      </c>
      <c r="K47" s="95" t="s">
        <v>146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>
      <c r="A48" s="542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>
        <v>2458.16</v>
      </c>
      <c r="H48" s="104">
        <v>2540.73</v>
      </c>
      <c r="I48" s="104">
        <v>2512.7199999999998</v>
      </c>
      <c r="J48" s="104">
        <v>2121.84</v>
      </c>
      <c r="K48" s="104" t="s">
        <v>146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>
      <c r="A49" s="542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>
        <v>496742.04</v>
      </c>
      <c r="H49" s="96">
        <v>450893.16</v>
      </c>
      <c r="I49" s="96">
        <v>297638.28000000003</v>
      </c>
      <c r="J49" s="96">
        <v>372.96</v>
      </c>
      <c r="K49" s="96" t="s">
        <v>146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>
      <c r="A50" s="542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>
        <v>356499</v>
      </c>
      <c r="H50" s="92">
        <v>338337.72</v>
      </c>
      <c r="I50" s="92">
        <v>229729.32</v>
      </c>
      <c r="J50" s="92">
        <v>127.44</v>
      </c>
      <c r="K50" s="92" t="s">
        <v>146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>
      <c r="A51" s="542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>
        <v>141127.20000000001</v>
      </c>
      <c r="H51" s="86">
        <v>135434.16</v>
      </c>
      <c r="I51" s="86">
        <v>94109.759999999995</v>
      </c>
      <c r="J51" s="86">
        <v>148.68</v>
      </c>
      <c r="K51" s="86" t="s">
        <v>146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>
      <c r="A52" s="542"/>
      <c r="B52" s="440" t="s">
        <v>28</v>
      </c>
      <c r="C52" s="187"/>
      <c r="D52" s="187"/>
      <c r="E52" s="187"/>
      <c r="F52" s="187"/>
      <c r="G52" s="187"/>
      <c r="H52" s="187">
        <v>280733.78000000003</v>
      </c>
      <c r="I52" s="187">
        <v>186737</v>
      </c>
      <c r="J52" s="187">
        <v>0</v>
      </c>
      <c r="K52" s="187" t="s">
        <v>146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94"/>
      <c r="BP52" s="494"/>
      <c r="BQ52" s="494"/>
      <c r="BR52" s="494"/>
      <c r="BS52" s="494"/>
      <c r="BT52" s="494"/>
      <c r="BU52" s="494"/>
      <c r="BV52" s="494"/>
      <c r="BW52" s="494"/>
      <c r="BX52" s="494"/>
      <c r="BY52" s="494"/>
      <c r="BZ52" s="494"/>
      <c r="CA52" s="494"/>
      <c r="CB52" s="494"/>
      <c r="CC52" s="494"/>
      <c r="CD52" s="494"/>
      <c r="CE52" s="494"/>
      <c r="CF52" s="494"/>
      <c r="CG52" s="494"/>
      <c r="CH52" s="494"/>
      <c r="CI52" s="494"/>
      <c r="CJ52" s="494"/>
      <c r="CK52" s="494"/>
      <c r="CL52" s="494"/>
      <c r="CM52" s="494"/>
      <c r="CN52" s="494"/>
      <c r="CO52" s="494"/>
      <c r="CP52" s="494"/>
      <c r="CQ52" s="494"/>
    </row>
    <row r="53" spans="1:95" s="8" customFormat="1">
      <c r="A53" s="542"/>
      <c r="B53" s="441" t="s">
        <v>22</v>
      </c>
      <c r="C53" s="84">
        <v>82</v>
      </c>
      <c r="D53" s="84"/>
      <c r="E53" s="84">
        <v>92</v>
      </c>
      <c r="F53" s="84">
        <v>93</v>
      </c>
      <c r="G53" s="84">
        <v>90</v>
      </c>
      <c r="H53" s="84">
        <v>89</v>
      </c>
      <c r="I53" s="84">
        <v>89</v>
      </c>
      <c r="J53" s="84">
        <v>89</v>
      </c>
      <c r="K53" s="84" t="s">
        <v>146</v>
      </c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>
      <c r="A54" s="542"/>
      <c r="B54" s="442" t="s">
        <v>73</v>
      </c>
      <c r="C54" s="595">
        <v>31</v>
      </c>
      <c r="D54" s="30"/>
      <c r="E54" s="174">
        <v>31</v>
      </c>
      <c r="F54" s="174">
        <v>30</v>
      </c>
      <c r="G54" s="174">
        <v>31</v>
      </c>
      <c r="H54" s="174">
        <v>31</v>
      </c>
      <c r="I54" s="174">
        <v>31</v>
      </c>
      <c r="J54" s="174">
        <v>31</v>
      </c>
      <c r="K54" s="174" t="s">
        <v>146</v>
      </c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>
      <c r="A55" s="542"/>
      <c r="B55" s="443"/>
      <c r="C55" s="17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>
      <c r="A56" s="542"/>
      <c r="B56" s="444" t="s">
        <v>74</v>
      </c>
      <c r="C56" s="176"/>
      <c r="D56" s="176"/>
      <c r="E56" s="176">
        <v>42.37</v>
      </c>
      <c r="F56" s="176">
        <v>52.33</v>
      </c>
      <c r="G56" s="176">
        <v>52.33</v>
      </c>
      <c r="H56" s="176">
        <v>52.33</v>
      </c>
      <c r="I56" s="176">
        <v>52.33</v>
      </c>
      <c r="J56" s="176">
        <v>52.33</v>
      </c>
      <c r="K56" s="176" t="s">
        <v>146</v>
      </c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>
      <c r="A57" s="542"/>
      <c r="B57" s="445" t="s">
        <v>75</v>
      </c>
      <c r="C57" s="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1622.23</v>
      </c>
      <c r="H57" s="4">
        <f t="shared" si="0"/>
        <v>1622.23</v>
      </c>
      <c r="I57" s="4">
        <f t="shared" si="0"/>
        <v>1622.23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>
      <c r="A58" s="542"/>
      <c r="B58" s="468" t="s">
        <v>24</v>
      </c>
      <c r="C58" s="182">
        <v>2.71</v>
      </c>
      <c r="D58" s="182">
        <v>2.71</v>
      </c>
      <c r="E58" s="182">
        <v>2.71</v>
      </c>
      <c r="F58" s="182">
        <v>3.35</v>
      </c>
      <c r="G58" s="182">
        <v>3.35</v>
      </c>
      <c r="H58" s="182">
        <v>3.35</v>
      </c>
      <c r="I58" s="182">
        <v>3.35</v>
      </c>
      <c r="J58" s="182">
        <v>3.35</v>
      </c>
      <c r="K58" s="182" t="s">
        <v>146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>
      <c r="A59" s="542"/>
      <c r="B59" s="469" t="s">
        <v>25</v>
      </c>
      <c r="C59" s="179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15075</v>
      </c>
      <c r="H59" s="179">
        <f t="shared" si="2"/>
        <v>15075</v>
      </c>
      <c r="I59" s="179">
        <f t="shared" si="2"/>
        <v>15075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>
      <c r="A60" s="542"/>
      <c r="B60" s="470" t="s">
        <v>7</v>
      </c>
      <c r="C60" s="3">
        <v>5.44</v>
      </c>
      <c r="D60" s="3">
        <v>5.44</v>
      </c>
      <c r="E60" s="3">
        <v>5.44</v>
      </c>
      <c r="F60" s="3">
        <v>6.72</v>
      </c>
      <c r="G60" s="3">
        <v>6.72</v>
      </c>
      <c r="H60" s="3">
        <v>6.72</v>
      </c>
      <c r="I60" s="3">
        <v>6.72</v>
      </c>
      <c r="J60" s="3">
        <v>6.72</v>
      </c>
      <c r="K60" s="3" t="s">
        <v>146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>
      <c r="A61" s="542"/>
      <c r="B61" s="471" t="s">
        <v>10</v>
      </c>
      <c r="C61" s="179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30240</v>
      </c>
      <c r="H61" s="179">
        <f t="shared" si="4"/>
        <v>30240</v>
      </c>
      <c r="I61" s="179">
        <f t="shared" si="4"/>
        <v>30240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>
      <c r="A62" s="542"/>
      <c r="B62" s="470" t="s">
        <v>8</v>
      </c>
      <c r="C62" s="3">
        <v>10.31</v>
      </c>
      <c r="D62" s="3">
        <v>10.31</v>
      </c>
      <c r="E62" s="3">
        <v>10.31</v>
      </c>
      <c r="F62" s="3">
        <v>12.73</v>
      </c>
      <c r="G62" s="3">
        <v>12.73</v>
      </c>
      <c r="H62" s="3">
        <v>12.73</v>
      </c>
      <c r="I62" s="3">
        <v>12.73</v>
      </c>
      <c r="J62" s="3">
        <v>12.73</v>
      </c>
      <c r="K62" s="3" t="s">
        <v>146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211" customFormat="1" ht="13.5" thickBot="1">
      <c r="A63" s="542"/>
      <c r="B63" s="472" t="s">
        <v>2</v>
      </c>
      <c r="C63" s="263">
        <f t="shared" ref="C63:I63" si="6">C62*MAX(C46:C47)</f>
        <v>24087.768500000002</v>
      </c>
      <c r="D63" s="263">
        <f t="shared" si="6"/>
        <v>0</v>
      </c>
      <c r="E63" s="263">
        <f t="shared" si="6"/>
        <v>24536.975200000001</v>
      </c>
      <c r="F63" s="263">
        <f t="shared" si="6"/>
        <v>30089.646399999998</v>
      </c>
      <c r="G63" s="263">
        <f t="shared" si="6"/>
        <v>31292.376799999998</v>
      </c>
      <c r="H63" s="263">
        <f t="shared" si="6"/>
        <v>32343.492900000001</v>
      </c>
      <c r="I63" s="263">
        <f t="shared" si="6"/>
        <v>31986.925599999999</v>
      </c>
      <c r="J63" s="263">
        <f t="shared" ref="J63" si="7">J62*MAX(J46:J47)</f>
        <v>27011.023200000003</v>
      </c>
      <c r="K63" s="263" t="s">
        <v>146</v>
      </c>
      <c r="L63" s="263"/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  <c r="AX63" s="180"/>
      <c r="AY63" s="180"/>
      <c r="AZ63" s="180"/>
      <c r="BA63" s="180"/>
      <c r="BB63" s="180"/>
      <c r="BC63" s="180"/>
      <c r="BD63" s="180"/>
      <c r="BE63" s="180"/>
      <c r="BF63" s="180"/>
      <c r="BG63" s="180"/>
      <c r="BH63" s="180"/>
      <c r="BI63" s="180"/>
      <c r="BJ63" s="180"/>
      <c r="BK63" s="180"/>
      <c r="BL63" s="180"/>
      <c r="BM63" s="180"/>
      <c r="BN63" s="180"/>
      <c r="BO63" s="180"/>
      <c r="BP63" s="180"/>
      <c r="BQ63" s="180"/>
      <c r="BR63" s="180"/>
      <c r="BS63" s="180"/>
      <c r="BT63" s="180"/>
      <c r="BU63" s="180"/>
      <c r="BV63" s="180"/>
      <c r="BW63" s="180"/>
      <c r="BX63" s="180"/>
      <c r="BY63" s="180"/>
      <c r="BZ63" s="180"/>
      <c r="CA63" s="180"/>
      <c r="CB63" s="180"/>
      <c r="CC63" s="180"/>
      <c r="CD63" s="180"/>
      <c r="CE63" s="180"/>
      <c r="CF63" s="180"/>
      <c r="CG63" s="180"/>
      <c r="CH63" s="180"/>
      <c r="CI63" s="180"/>
      <c r="CJ63" s="180"/>
      <c r="CK63" s="180"/>
      <c r="CL63" s="180"/>
      <c r="CM63" s="180"/>
      <c r="CN63" s="180"/>
      <c r="CO63" s="180"/>
      <c r="CP63" s="180"/>
      <c r="CQ63" s="180"/>
    </row>
    <row r="64" spans="1:95" s="31" customFormat="1">
      <c r="A64" s="542"/>
      <c r="B64" s="446" t="s">
        <v>29</v>
      </c>
      <c r="C64" s="115">
        <v>0.13789999999999999</v>
      </c>
      <c r="D64" s="115">
        <v>0.13789999999999999</v>
      </c>
      <c r="E64" s="115">
        <v>0.13789999999999999</v>
      </c>
      <c r="F64" s="115">
        <v>0.17030000000000001</v>
      </c>
      <c r="G64" s="115">
        <v>0.17030000000000001</v>
      </c>
      <c r="H64" s="66"/>
      <c r="I64" s="66"/>
      <c r="J64" s="66"/>
      <c r="K64" s="115" t="s">
        <v>146</v>
      </c>
      <c r="L64" s="115"/>
      <c r="M64" s="115"/>
      <c r="N64" s="115"/>
      <c r="O64" s="115"/>
      <c r="P64" s="115"/>
      <c r="Q64" s="115"/>
      <c r="R64" s="115"/>
      <c r="S64" s="115"/>
      <c r="T64" s="66"/>
      <c r="U64" s="66"/>
      <c r="V64" s="66"/>
      <c r="W64" s="115"/>
      <c r="X64" s="115"/>
      <c r="Y64" s="115"/>
      <c r="Z64" s="115"/>
      <c r="AA64" s="115"/>
      <c r="AB64" s="115"/>
      <c r="AC64" s="115"/>
      <c r="AD64" s="115"/>
    </row>
    <row r="65" spans="1:95" s="34" customFormat="1">
      <c r="A65" s="542"/>
      <c r="B65" s="449" t="s">
        <v>60</v>
      </c>
      <c r="C65" s="14">
        <f>C64*C41</f>
        <v>83609.183699999994</v>
      </c>
      <c r="D65" s="14">
        <f>D64*D41</f>
        <v>0</v>
      </c>
      <c r="E65" s="14">
        <f>E64*E41</f>
        <v>87457.040496000001</v>
      </c>
      <c r="F65" s="14">
        <f>F64*F41</f>
        <v>116533.755936</v>
      </c>
      <c r="G65" s="14">
        <f>G64*G41</f>
        <v>114392.267496</v>
      </c>
      <c r="H65" s="119"/>
      <c r="I65" s="119"/>
      <c r="J65" s="119"/>
      <c r="K65" s="14" t="s">
        <v>146</v>
      </c>
      <c r="L65" s="14"/>
      <c r="M65" s="14"/>
      <c r="N65" s="14"/>
      <c r="O65" s="14"/>
      <c r="P65" s="14"/>
      <c r="Q65" s="14"/>
      <c r="R65" s="14"/>
      <c r="S65" s="14"/>
      <c r="T65" s="119"/>
      <c r="U65" s="119"/>
      <c r="V65" s="119"/>
      <c r="W65" s="14"/>
      <c r="X65" s="14"/>
      <c r="Y65" s="14"/>
      <c r="Z65" s="14"/>
      <c r="AA65" s="14"/>
      <c r="AB65" s="14"/>
      <c r="AC65" s="14"/>
      <c r="AD65" s="14"/>
    </row>
    <row r="66" spans="1:95" s="31" customFormat="1">
      <c r="A66" s="542"/>
      <c r="B66" s="448" t="s">
        <v>30</v>
      </c>
      <c r="C66" s="117"/>
      <c r="D66" s="117"/>
      <c r="E66" s="117"/>
      <c r="F66" s="117"/>
      <c r="G66" s="117"/>
      <c r="H66" s="115">
        <v>0.19769999999999999</v>
      </c>
      <c r="I66" s="115">
        <v>0.19769999999999999</v>
      </c>
      <c r="J66" s="115">
        <v>0.19769999999999999</v>
      </c>
      <c r="K66" s="117" t="s">
        <v>146</v>
      </c>
      <c r="L66" s="117"/>
      <c r="M66" s="117"/>
      <c r="N66" s="117"/>
      <c r="O66" s="117"/>
      <c r="P66" s="117"/>
      <c r="Q66" s="117"/>
      <c r="R66" s="117"/>
      <c r="S66" s="117"/>
      <c r="T66" s="115"/>
      <c r="U66" s="115"/>
      <c r="V66" s="115"/>
      <c r="W66" s="117"/>
      <c r="X66" s="117"/>
      <c r="Y66" s="117"/>
      <c r="Z66" s="117"/>
      <c r="AA66" s="117"/>
      <c r="AB66" s="117"/>
      <c r="AC66" s="117"/>
      <c r="AD66" s="117"/>
    </row>
    <row r="67" spans="1:95" s="35" customFormat="1">
      <c r="A67" s="542"/>
      <c r="B67" s="450" t="s">
        <v>61</v>
      </c>
      <c r="C67" s="118"/>
      <c r="D67" s="118"/>
      <c r="E67" s="118"/>
      <c r="F67" s="118"/>
      <c r="G67" s="118"/>
      <c r="H67" s="33">
        <f>H66*H41</f>
        <v>127506.41729999999</v>
      </c>
      <c r="I67" s="33">
        <f>I66*I41</f>
        <v>128607.94634399998</v>
      </c>
      <c r="J67" s="33">
        <f>J66*J41</f>
        <v>137212.14293999999</v>
      </c>
      <c r="K67" s="118" t="s">
        <v>146</v>
      </c>
      <c r="L67" s="118"/>
      <c r="M67" s="118"/>
      <c r="N67" s="118"/>
      <c r="O67" s="118"/>
      <c r="P67" s="118"/>
      <c r="Q67" s="118"/>
      <c r="R67" s="118"/>
      <c r="S67" s="118"/>
      <c r="T67" s="33"/>
      <c r="U67" s="33"/>
      <c r="V67" s="33"/>
      <c r="W67" s="118"/>
      <c r="X67" s="118"/>
      <c r="Y67" s="118"/>
      <c r="Z67" s="118"/>
      <c r="AA67" s="118"/>
      <c r="AB67" s="118"/>
      <c r="AC67" s="118"/>
      <c r="AD67" s="118"/>
    </row>
    <row r="68" spans="1:95" s="31" customFormat="1">
      <c r="A68" s="542"/>
      <c r="B68" s="448" t="s">
        <v>31</v>
      </c>
      <c r="C68" s="115">
        <v>0.32190000000000002</v>
      </c>
      <c r="D68" s="115">
        <v>0.32190000000000002</v>
      </c>
      <c r="E68" s="115">
        <v>0.32190000000000002</v>
      </c>
      <c r="F68" s="115">
        <v>0.39750000000000002</v>
      </c>
      <c r="G68" s="115">
        <v>0.39750000000000002</v>
      </c>
      <c r="H68" s="120"/>
      <c r="I68" s="120"/>
      <c r="J68" s="120"/>
      <c r="K68" s="115" t="s">
        <v>146</v>
      </c>
      <c r="L68" s="115"/>
      <c r="M68" s="115"/>
      <c r="N68" s="115"/>
      <c r="O68" s="115"/>
      <c r="P68" s="115"/>
      <c r="Q68" s="115"/>
      <c r="R68" s="115"/>
      <c r="S68" s="115"/>
      <c r="T68" s="120"/>
      <c r="U68" s="120"/>
      <c r="V68" s="120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>
      <c r="A69" s="542"/>
      <c r="B69" s="449" t="s">
        <v>62</v>
      </c>
      <c r="C69" s="14">
        <f>C68*C43</f>
        <v>52381.538028000003</v>
      </c>
      <c r="D69" s="14">
        <f>D68*D43</f>
        <v>0</v>
      </c>
      <c r="E69" s="14">
        <f>E68*E43</f>
        <v>65254.628052</v>
      </c>
      <c r="F69" s="14">
        <f>F68*F43</f>
        <v>68441.5818</v>
      </c>
      <c r="G69" s="14">
        <f>G68*G43</f>
        <v>77126.034600000014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>
      <c r="A70" s="542"/>
      <c r="B70" s="448" t="s">
        <v>32</v>
      </c>
      <c r="C70" s="117"/>
      <c r="D70" s="117"/>
      <c r="E70" s="117"/>
      <c r="F70" s="117"/>
      <c r="G70" s="117"/>
      <c r="H70" s="1">
        <v>1.4238</v>
      </c>
      <c r="I70" s="1">
        <v>1.4238</v>
      </c>
      <c r="J70" s="1">
        <v>1.4238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"/>
      <c r="U70" s="1"/>
      <c r="V70" s="1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>
      <c r="A71" s="542"/>
      <c r="B71" s="450" t="s">
        <v>63</v>
      </c>
      <c r="C71" s="118"/>
      <c r="D71" s="118"/>
      <c r="E71" s="118"/>
      <c r="F71" s="118"/>
      <c r="G71" s="118"/>
      <c r="H71" s="116">
        <f>H70*H43</f>
        <v>294103.31731199997</v>
      </c>
      <c r="I71" s="116">
        <f>I70*I43</f>
        <v>307980.07077599998</v>
      </c>
      <c r="J71" s="116">
        <f>J70*J43</f>
        <v>292625.58376799995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116"/>
      <c r="U71" s="116"/>
      <c r="V71" s="116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>
      <c r="A72" s="542"/>
      <c r="B72" s="448" t="s">
        <v>79</v>
      </c>
      <c r="C72" s="115">
        <v>0.19719999999999999</v>
      </c>
      <c r="D72" s="1">
        <v>0.19719999999999999</v>
      </c>
      <c r="E72" s="1">
        <v>0.19719999999999999</v>
      </c>
      <c r="F72" s="1">
        <v>0.24349999999999999</v>
      </c>
      <c r="G72" s="1">
        <v>0.24349999999999999</v>
      </c>
      <c r="H72" s="120"/>
      <c r="I72" s="120"/>
      <c r="J72" s="120"/>
      <c r="K72" s="1" t="s">
        <v>146</v>
      </c>
      <c r="L72" s="1"/>
      <c r="M72" s="1"/>
      <c r="N72" s="1"/>
      <c r="O72" s="1"/>
      <c r="P72" s="1"/>
      <c r="Q72" s="1"/>
      <c r="R72" s="1"/>
      <c r="S72" s="1"/>
      <c r="T72" s="120"/>
      <c r="U72" s="120"/>
      <c r="V72" s="120"/>
      <c r="W72" s="1"/>
      <c r="X72" s="1"/>
      <c r="Y72" s="1"/>
      <c r="Z72" s="1"/>
      <c r="AA72" s="1"/>
      <c r="AB72" s="1"/>
      <c r="AC72" s="1"/>
      <c r="AD72" s="1"/>
    </row>
    <row r="73" spans="1:95" s="34" customFormat="1">
      <c r="A73" s="542"/>
      <c r="B73" s="449" t="s">
        <v>64</v>
      </c>
      <c r="C73" s="14">
        <f>C72*C42</f>
        <v>80512.311168</v>
      </c>
      <c r="D73" s="14">
        <f>D72*D42</f>
        <v>0</v>
      </c>
      <c r="E73" s="14">
        <f>E72*E42</f>
        <v>98769.252815999993</v>
      </c>
      <c r="F73" s="14">
        <f>F72*F42</f>
        <v>106797.84354</v>
      </c>
      <c r="G73" s="14">
        <f>G72*G42</f>
        <v>118115.62613999999</v>
      </c>
      <c r="H73" s="121"/>
      <c r="I73" s="121"/>
      <c r="J73" s="121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21"/>
      <c r="U73" s="121"/>
      <c r="V73" s="121"/>
      <c r="W73" s="14"/>
      <c r="X73" s="14"/>
      <c r="Y73" s="14"/>
      <c r="Z73" s="14"/>
      <c r="AA73" s="14"/>
      <c r="AB73" s="14"/>
      <c r="AC73" s="14"/>
      <c r="AD73" s="14"/>
    </row>
    <row r="74" spans="1:95" s="31" customFormat="1">
      <c r="A74" s="542"/>
      <c r="B74" s="451" t="s">
        <v>33</v>
      </c>
      <c r="C74" s="117"/>
      <c r="D74" s="117"/>
      <c r="E74" s="117"/>
      <c r="F74" s="117"/>
      <c r="G74" s="117"/>
      <c r="H74" s="1">
        <v>0.37009999999999998</v>
      </c>
      <c r="I74" s="1">
        <v>0.37009999999999998</v>
      </c>
      <c r="J74" s="1">
        <v>0.37009999999999998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55" customFormat="1" ht="13.5" thickBot="1">
      <c r="A75" s="542"/>
      <c r="B75" s="452" t="s">
        <v>65</v>
      </c>
      <c r="C75" s="125"/>
      <c r="D75" s="125"/>
      <c r="E75" s="125"/>
      <c r="F75" s="125"/>
      <c r="G75" s="125"/>
      <c r="H75" s="250">
        <f>H74*H42</f>
        <v>188586.09824399999</v>
      </c>
      <c r="I75" s="250">
        <f>I74*I42</f>
        <v>198782.91579599999</v>
      </c>
      <c r="J75" s="250">
        <f>J74*J42</f>
        <v>190635.667632</v>
      </c>
      <c r="K75" s="125" t="s">
        <v>146</v>
      </c>
      <c r="L75" s="125"/>
      <c r="M75" s="125"/>
      <c r="N75" s="125"/>
      <c r="O75" s="125"/>
      <c r="P75" s="125"/>
      <c r="Q75" s="125"/>
      <c r="R75" s="125"/>
      <c r="S75" s="125"/>
      <c r="T75" s="250"/>
      <c r="U75" s="250"/>
      <c r="V75" s="250"/>
      <c r="W75" s="125"/>
      <c r="X75" s="125"/>
      <c r="Y75" s="125"/>
      <c r="Z75" s="125"/>
      <c r="AA75" s="125"/>
      <c r="AB75" s="125"/>
      <c r="AC75" s="125"/>
      <c r="AD75" s="12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</row>
    <row r="76" spans="1:95" s="126" customFormat="1">
      <c r="A76" s="542"/>
      <c r="B76" s="453" t="s">
        <v>104</v>
      </c>
      <c r="C76" s="251"/>
      <c r="D76" s="251"/>
      <c r="E76" s="251"/>
      <c r="F76" s="251"/>
      <c r="G76" s="251"/>
      <c r="H76" s="86">
        <v>271768</v>
      </c>
      <c r="I76" s="86">
        <v>186737</v>
      </c>
      <c r="J76" s="86"/>
      <c r="K76" s="251" t="s">
        <v>146</v>
      </c>
      <c r="L76" s="251"/>
      <c r="M76" s="251"/>
      <c r="N76" s="251"/>
      <c r="O76" s="251"/>
      <c r="P76" s="251"/>
      <c r="Q76" s="251"/>
      <c r="R76" s="251"/>
      <c r="S76" s="251"/>
      <c r="T76" s="86"/>
      <c r="U76" s="86"/>
      <c r="V76" s="86"/>
      <c r="W76" s="251"/>
      <c r="X76" s="251"/>
      <c r="Y76" s="251"/>
      <c r="Z76" s="251"/>
      <c r="AA76" s="251"/>
      <c r="AB76" s="251"/>
      <c r="AC76" s="251"/>
      <c r="AD76" s="251"/>
    </row>
    <row r="77" spans="1:95" s="1" customFormat="1">
      <c r="A77" s="542"/>
      <c r="B77" s="454" t="s">
        <v>105</v>
      </c>
      <c r="C77" s="31"/>
      <c r="D77" s="31"/>
      <c r="E77" s="31"/>
      <c r="F77" s="31"/>
      <c r="G77" s="31"/>
      <c r="H77" s="122">
        <v>5.8900000000000001E-2</v>
      </c>
      <c r="I77" s="122">
        <v>5.8900000000000001E-2</v>
      </c>
      <c r="J77" s="122">
        <v>5.8900000000000001E-2</v>
      </c>
      <c r="K77" s="31" t="s">
        <v>146</v>
      </c>
      <c r="L77" s="31"/>
      <c r="M77" s="31"/>
      <c r="N77" s="31"/>
      <c r="O77" s="31"/>
      <c r="P77" s="31"/>
      <c r="Q77" s="31"/>
      <c r="R77" s="31"/>
      <c r="S77" s="31"/>
      <c r="T77" s="122"/>
      <c r="U77" s="122"/>
      <c r="V77" s="122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</row>
    <row r="78" spans="1:95" s="55" customFormat="1" ht="13.5" thickBot="1">
      <c r="A78" s="542"/>
      <c r="B78" s="455" t="s">
        <v>106</v>
      </c>
      <c r="C78" s="125"/>
      <c r="D78" s="125"/>
      <c r="E78" s="125"/>
      <c r="F78" s="125"/>
      <c r="G78" s="125"/>
      <c r="H78" s="54">
        <f>H77*H76</f>
        <v>16007.135200000001</v>
      </c>
      <c r="I78" s="54">
        <f>I77*I76</f>
        <v>10998.809300000001</v>
      </c>
      <c r="J78" s="54">
        <f>J77*J76</f>
        <v>0</v>
      </c>
      <c r="K78" s="125" t="s">
        <v>146</v>
      </c>
      <c r="L78" s="125"/>
      <c r="M78" s="125"/>
      <c r="N78" s="125"/>
      <c r="O78" s="125"/>
      <c r="P78" s="125"/>
      <c r="Q78" s="125"/>
      <c r="R78" s="125"/>
      <c r="S78" s="125"/>
      <c r="T78" s="54"/>
      <c r="U78" s="54"/>
      <c r="V78" s="54"/>
      <c r="W78" s="125"/>
      <c r="X78" s="125"/>
      <c r="Y78" s="125"/>
      <c r="Z78" s="125"/>
      <c r="AA78" s="125"/>
      <c r="AB78" s="125"/>
      <c r="AC78" s="125"/>
      <c r="AD78" s="12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</row>
    <row r="79" spans="1:95" s="31" customFormat="1" ht="12" customHeight="1">
      <c r="A79" s="542"/>
      <c r="B79" s="448" t="s">
        <v>9</v>
      </c>
      <c r="C79" s="1">
        <v>2.5000000000000001E-2</v>
      </c>
      <c r="D79" s="1">
        <v>2.5000000000000001E-2</v>
      </c>
      <c r="E79" s="1">
        <v>2.5000000000000001E-2</v>
      </c>
      <c r="F79" s="1">
        <v>3.09E-2</v>
      </c>
      <c r="G79" s="1">
        <v>3.09E-2</v>
      </c>
      <c r="H79" s="1">
        <v>3.09E-2</v>
      </c>
      <c r="I79" s="1">
        <v>3.09E-2</v>
      </c>
      <c r="J79" s="1">
        <v>3.09E-2</v>
      </c>
      <c r="K79" s="1" t="s">
        <v>146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95" s="43" customFormat="1">
      <c r="A80" s="542"/>
      <c r="B80" s="456" t="s">
        <v>11</v>
      </c>
      <c r="C80" s="4">
        <f t="shared" ref="C80:J80" si="8">C79*C44</f>
        <v>29432.664000000004</v>
      </c>
      <c r="D80" s="4">
        <f t="shared" si="8"/>
        <v>0</v>
      </c>
      <c r="E80" s="4">
        <f t="shared" si="8"/>
        <v>33444.54</v>
      </c>
      <c r="F80" s="4">
        <f t="shared" si="8"/>
        <v>40017.355236000003</v>
      </c>
      <c r="G80" s="4">
        <f t="shared" si="8"/>
        <v>41740.106868000003</v>
      </c>
      <c r="H80" s="4">
        <f t="shared" si="8"/>
        <v>42056.929511999995</v>
      </c>
      <c r="I80" s="264">
        <f t="shared" si="8"/>
        <v>43381.597679999999</v>
      </c>
      <c r="J80" s="264">
        <f t="shared" si="8"/>
        <v>43712.959391999997</v>
      </c>
      <c r="K80" s="4" t="s">
        <v>146</v>
      </c>
      <c r="L80" s="4"/>
      <c r="M80" s="4"/>
      <c r="N80" s="4"/>
      <c r="O80" s="4"/>
      <c r="P80" s="4"/>
      <c r="Q80" s="4"/>
      <c r="R80" s="4"/>
      <c r="S80" s="4"/>
      <c r="T80" s="4"/>
      <c r="U80" s="264"/>
      <c r="V80" s="264"/>
      <c r="W80" s="4"/>
      <c r="X80" s="4"/>
      <c r="Y80" s="4"/>
      <c r="Z80" s="4"/>
      <c r="AA80" s="4"/>
      <c r="AB80" s="4"/>
      <c r="AC80" s="4"/>
      <c r="AD80" s="4"/>
    </row>
    <row r="81" spans="1:95" s="31" customFormat="1">
      <c r="A81" s="542"/>
      <c r="B81" s="448" t="s">
        <v>26</v>
      </c>
      <c r="C81" s="49">
        <v>1.9699999999999999E-2</v>
      </c>
      <c r="D81" s="49">
        <v>1.9699999999999999E-2</v>
      </c>
      <c r="E81" s="49">
        <v>1.9699999999999999E-2</v>
      </c>
      <c r="F81" s="49">
        <v>0.02</v>
      </c>
      <c r="G81" s="49">
        <v>0.02</v>
      </c>
      <c r="H81" s="49">
        <v>0.02</v>
      </c>
      <c r="I81" s="49">
        <v>0.02</v>
      </c>
      <c r="J81" s="49">
        <v>0.02</v>
      </c>
      <c r="K81" s="49" t="s">
        <v>146</v>
      </c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</row>
    <row r="82" spans="1:95" s="191" customFormat="1">
      <c r="A82" s="542"/>
      <c r="B82" s="456" t="s">
        <v>27</v>
      </c>
      <c r="C82" s="129">
        <f t="shared" ref="C82:J82" si="9">C81*C44</f>
        <v>23192.939232000001</v>
      </c>
      <c r="D82" s="129">
        <f t="shared" si="9"/>
        <v>0</v>
      </c>
      <c r="E82" s="129">
        <f t="shared" si="9"/>
        <v>26354.29752</v>
      </c>
      <c r="F82" s="129">
        <f t="shared" si="9"/>
        <v>25901.200800000002</v>
      </c>
      <c r="G82" s="129">
        <f t="shared" si="9"/>
        <v>27016.250400000001</v>
      </c>
      <c r="H82" s="129">
        <f t="shared" si="9"/>
        <v>27221.313599999998</v>
      </c>
      <c r="I82" s="129">
        <f t="shared" si="9"/>
        <v>28078.703999999998</v>
      </c>
      <c r="J82" s="129">
        <f t="shared" si="9"/>
        <v>28293.177599999999</v>
      </c>
      <c r="K82" s="129" t="s">
        <v>146</v>
      </c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</row>
    <row r="83" spans="1:95" s="43" customFormat="1">
      <c r="A83" s="542"/>
      <c r="B83" s="456" t="s">
        <v>4</v>
      </c>
      <c r="C83" s="93"/>
      <c r="D83" s="93"/>
      <c r="E83" s="93"/>
      <c r="F83" s="93"/>
      <c r="G83" s="93"/>
      <c r="H83" s="93"/>
      <c r="I83" s="93"/>
      <c r="J83" s="93"/>
      <c r="K83" s="93" t="s">
        <v>146</v>
      </c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</row>
    <row r="84" spans="1:95" s="46" customFormat="1" ht="13.5" thickBot="1">
      <c r="A84" s="542"/>
      <c r="B84" s="457" t="s">
        <v>34</v>
      </c>
      <c r="C84" s="94"/>
      <c r="D84" s="94"/>
      <c r="E84" s="94"/>
      <c r="F84" s="199"/>
      <c r="G84" s="94"/>
      <c r="H84" s="94"/>
      <c r="I84" s="94"/>
      <c r="J84" s="94"/>
      <c r="K84" s="199" t="s">
        <v>146</v>
      </c>
      <c r="L84" s="199"/>
      <c r="M84" s="199"/>
      <c r="N84" s="199"/>
      <c r="O84" s="199"/>
      <c r="P84" s="199"/>
      <c r="Q84" s="199"/>
      <c r="R84" s="199"/>
      <c r="S84" s="199"/>
      <c r="T84" s="94"/>
      <c r="U84" s="94"/>
      <c r="V84" s="94"/>
      <c r="W84" s="199"/>
      <c r="X84" s="199"/>
      <c r="Y84" s="199"/>
      <c r="Z84" s="199"/>
      <c r="AA84" s="199"/>
      <c r="AB84" s="199"/>
      <c r="AC84" s="199"/>
      <c r="AD84" s="199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</row>
    <row r="85" spans="1:95" s="48" customFormat="1" ht="13.5" thickBot="1">
      <c r="A85" s="542"/>
      <c r="B85" s="458" t="s">
        <v>51</v>
      </c>
      <c r="C85" s="74">
        <v>331204.77</v>
      </c>
      <c r="D85" s="74"/>
      <c r="E85" s="74">
        <v>373805.22</v>
      </c>
      <c r="F85" s="74">
        <v>434666.27</v>
      </c>
      <c r="G85" s="74">
        <v>456619.85</v>
      </c>
      <c r="H85" s="74">
        <v>774703.95</v>
      </c>
      <c r="I85" s="74">
        <v>796754.94</v>
      </c>
      <c r="J85" s="420">
        <v>766427.11</v>
      </c>
      <c r="K85" s="74" t="s">
        <v>146</v>
      </c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420"/>
      <c r="W85" s="74"/>
      <c r="X85" s="74"/>
      <c r="Y85" s="74"/>
      <c r="Z85" s="74"/>
      <c r="AA85" s="74"/>
      <c r="AB85" s="74"/>
      <c r="AC85" s="74"/>
      <c r="AD85" s="74"/>
    </row>
    <row r="86" spans="1:95" s="38" customFormat="1" ht="13.5" thickBot="1">
      <c r="A86" s="542"/>
      <c r="B86" s="459" t="s">
        <v>59</v>
      </c>
      <c r="C86" s="37">
        <f t="shared" ref="C86:J86" si="10">C85/C44*100</f>
        <v>28.132415230914877</v>
      </c>
      <c r="D86" s="37" t="e">
        <f t="shared" si="10"/>
        <v>#DIV/0!</v>
      </c>
      <c r="E86" s="37">
        <f t="shared" si="10"/>
        <v>27.942170829678027</v>
      </c>
      <c r="F86" s="37">
        <f t="shared" si="10"/>
        <v>33.563406836334785</v>
      </c>
      <c r="G86" s="37">
        <f t="shared" si="10"/>
        <v>33.803347484519911</v>
      </c>
      <c r="H86" s="37">
        <f t="shared" si="10"/>
        <v>56.918924735505783</v>
      </c>
      <c r="I86" s="37">
        <f t="shared" si="10"/>
        <v>56.751546652580544</v>
      </c>
      <c r="J86" s="91">
        <f t="shared" si="10"/>
        <v>54.177520873441942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91"/>
      <c r="W86" s="37"/>
      <c r="X86" s="37"/>
      <c r="Y86" s="37"/>
      <c r="Z86" s="37"/>
      <c r="AA86" s="37"/>
      <c r="AB86" s="37"/>
      <c r="AC86" s="37"/>
      <c r="AD86" s="37"/>
      <c r="AE86" s="399"/>
      <c r="AF86" s="399"/>
      <c r="AG86" s="399"/>
      <c r="AH86" s="399"/>
      <c r="AI86" s="399"/>
      <c r="AJ86" s="399"/>
      <c r="AK86" s="399"/>
      <c r="AL86" s="399"/>
      <c r="AM86" s="399"/>
      <c r="AN86" s="399"/>
      <c r="AO86" s="399"/>
      <c r="AP86" s="399"/>
      <c r="AQ86" s="399"/>
      <c r="AR86" s="399"/>
      <c r="AS86" s="399"/>
      <c r="AT86" s="399"/>
      <c r="AU86" s="399"/>
      <c r="AV86" s="399"/>
      <c r="AW86" s="399"/>
      <c r="AX86" s="399"/>
      <c r="AY86" s="399"/>
      <c r="AZ86" s="399"/>
      <c r="BA86" s="399"/>
      <c r="BB86" s="399"/>
      <c r="BC86" s="399"/>
      <c r="BD86" s="399"/>
      <c r="BE86" s="399"/>
      <c r="BF86" s="399"/>
      <c r="BG86" s="399"/>
      <c r="BH86" s="399"/>
      <c r="BI86" s="399"/>
      <c r="BJ86" s="399"/>
      <c r="BK86" s="399"/>
      <c r="BL86" s="399"/>
      <c r="BM86" s="399"/>
      <c r="BN86" s="399"/>
      <c r="BO86" s="399"/>
      <c r="BP86" s="399"/>
      <c r="BQ86" s="399"/>
      <c r="BR86" s="399"/>
      <c r="BS86" s="399"/>
      <c r="BT86" s="399"/>
      <c r="BU86" s="399"/>
      <c r="BV86" s="399"/>
      <c r="BW86" s="399"/>
      <c r="BX86" s="399"/>
      <c r="BY86" s="399"/>
      <c r="BZ86" s="399"/>
      <c r="CA86" s="399"/>
      <c r="CB86" s="399"/>
      <c r="CC86" s="399"/>
      <c r="CD86" s="399"/>
      <c r="CE86" s="399"/>
      <c r="CF86" s="399"/>
      <c r="CG86" s="399"/>
      <c r="CH86" s="399"/>
      <c r="CI86" s="399"/>
      <c r="CJ86" s="399"/>
      <c r="CK86" s="399"/>
      <c r="CL86" s="399"/>
      <c r="CM86" s="399"/>
      <c r="CN86" s="399"/>
      <c r="CO86" s="399"/>
      <c r="CP86" s="399"/>
      <c r="CQ86" s="399"/>
    </row>
    <row r="87" spans="1:95" s="423" customFormat="1" ht="13.5" thickBot="1">
      <c r="A87" s="542"/>
      <c r="B87" s="421" t="s">
        <v>71</v>
      </c>
      <c r="C87" s="422">
        <f t="shared" ref="C87:J87" si="11">SUM(C57,C59,C63,C61,C65,C67,C69,C71,C73,C75,C78,C80,C82,C83,C84)-C85</f>
        <v>0.10462799994274974</v>
      </c>
      <c r="D87" s="422">
        <f t="shared" si="11"/>
        <v>37861</v>
      </c>
      <c r="E87" s="422">
        <f t="shared" si="11"/>
        <v>-1.5915999945718795E-2</v>
      </c>
      <c r="F87" s="422">
        <f t="shared" si="11"/>
        <v>1.3711999985389411E-2</v>
      </c>
      <c r="G87" s="422">
        <f t="shared" si="11"/>
        <v>4.2304000060539693E-2</v>
      </c>
      <c r="H87" s="422">
        <f t="shared" si="11"/>
        <v>57.984067999874242</v>
      </c>
      <c r="I87" s="422">
        <f t="shared" si="11"/>
        <v>-0.74050399998668581</v>
      </c>
      <c r="J87" s="422">
        <f t="shared" si="11"/>
        <v>0.67453200009185821</v>
      </c>
      <c r="K87" s="422"/>
      <c r="L87" s="422"/>
      <c r="M87" s="422"/>
      <c r="N87" s="422"/>
      <c r="O87" s="422"/>
      <c r="P87" s="422"/>
      <c r="Q87" s="422"/>
      <c r="R87" s="422"/>
      <c r="S87" s="422"/>
      <c r="T87" s="422"/>
      <c r="U87" s="422"/>
      <c r="V87" s="422"/>
      <c r="W87" s="422"/>
      <c r="X87" s="422"/>
      <c r="Y87" s="422"/>
      <c r="Z87" s="422"/>
      <c r="AA87" s="422"/>
      <c r="AB87" s="422"/>
      <c r="AC87" s="422"/>
      <c r="AD87" s="422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</row>
    <row r="88" spans="1:95" s="426" customFormat="1" ht="13.5" thickBot="1">
      <c r="A88" s="543"/>
      <c r="B88" s="424" t="s">
        <v>72</v>
      </c>
      <c r="C88" s="425">
        <f t="shared" ref="C88:I88" si="12">C87/C85</f>
        <v>3.1590124726388977E-7</v>
      </c>
      <c r="D88" s="425" t="e">
        <f t="shared" si="12"/>
        <v>#DIV/0!</v>
      </c>
      <c r="E88" s="425">
        <f t="shared" si="12"/>
        <v>-4.2578324469943987E-8</v>
      </c>
      <c r="F88" s="425">
        <f t="shared" si="12"/>
        <v>3.1546041024506939E-8</v>
      </c>
      <c r="G88" s="425">
        <f t="shared" si="12"/>
        <v>9.2645994387978742E-8</v>
      </c>
      <c r="H88" s="425">
        <f t="shared" si="12"/>
        <v>7.4846743714000996E-5</v>
      </c>
      <c r="I88" s="425">
        <f t="shared" si="12"/>
        <v>-9.2939994822835476E-7</v>
      </c>
      <c r="J88" s="425">
        <f>J87/J85</f>
        <v>8.800993483801196E-7</v>
      </c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  <c r="AA88" s="425"/>
      <c r="AB88" s="425"/>
      <c r="AC88" s="425"/>
      <c r="AD88" s="425"/>
      <c r="AE88" s="400"/>
      <c r="AF88" s="400"/>
      <c r="AG88" s="400"/>
      <c r="AH88" s="400"/>
      <c r="AI88" s="400"/>
      <c r="AJ88" s="400"/>
      <c r="AK88" s="400"/>
      <c r="AL88" s="400"/>
      <c r="AM88" s="400"/>
      <c r="AN88" s="400"/>
      <c r="AO88" s="400"/>
      <c r="AP88" s="400"/>
      <c r="AQ88" s="400"/>
      <c r="AR88" s="400"/>
      <c r="AS88" s="400"/>
      <c r="AT88" s="400"/>
      <c r="AU88" s="400"/>
      <c r="AV88" s="400"/>
      <c r="AW88" s="400"/>
      <c r="AX88" s="400"/>
      <c r="AY88" s="400"/>
      <c r="AZ88" s="400"/>
      <c r="BA88" s="400"/>
      <c r="BB88" s="400"/>
      <c r="BC88" s="400"/>
      <c r="BD88" s="400"/>
      <c r="BE88" s="400"/>
      <c r="BF88" s="400"/>
      <c r="BG88" s="400"/>
      <c r="BH88" s="400"/>
      <c r="BI88" s="400"/>
      <c r="BJ88" s="400"/>
      <c r="BK88" s="400"/>
      <c r="BL88" s="400"/>
      <c r="BM88" s="400"/>
      <c r="BN88" s="400"/>
      <c r="BO88" s="400"/>
      <c r="BP88" s="400"/>
      <c r="BQ88" s="400"/>
      <c r="BR88" s="400"/>
      <c r="BS88" s="400"/>
      <c r="BT88" s="400"/>
      <c r="BU88" s="400"/>
      <c r="BV88" s="400"/>
      <c r="BW88" s="400"/>
      <c r="BX88" s="400"/>
      <c r="BY88" s="400"/>
      <c r="BZ88" s="400"/>
      <c r="CA88" s="400"/>
      <c r="CB88" s="400"/>
      <c r="CC88" s="400"/>
      <c r="CD88" s="400"/>
      <c r="CE88" s="400"/>
      <c r="CF88" s="400"/>
      <c r="CG88" s="400"/>
      <c r="CH88" s="400"/>
      <c r="CI88" s="400"/>
      <c r="CJ88" s="400"/>
      <c r="CK88" s="400"/>
      <c r="CL88" s="400"/>
      <c r="CM88" s="400"/>
      <c r="CN88" s="400"/>
      <c r="CO88" s="400"/>
      <c r="CP88" s="400"/>
      <c r="CQ88" s="400"/>
    </row>
    <row r="89" spans="1:95" s="370" customFormat="1">
      <c r="B89" s="414"/>
      <c r="C89" s="326"/>
      <c r="D89" s="326"/>
      <c r="E89" s="326"/>
      <c r="F89" s="326"/>
      <c r="G89" s="326"/>
      <c r="H89" s="326"/>
      <c r="I89" s="326"/>
      <c r="J89" s="505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505"/>
      <c r="W89" s="326"/>
      <c r="X89" s="326"/>
      <c r="Y89" s="326"/>
      <c r="Z89" s="326"/>
      <c r="AA89" s="326"/>
      <c r="AB89" s="326"/>
      <c r="AC89" s="326"/>
      <c r="AD89" s="326"/>
    </row>
    <row r="90" spans="1:95" s="416" customFormat="1" ht="13.5" thickBot="1">
      <c r="B90" s="417"/>
      <c r="C90" s="418"/>
      <c r="D90" s="418"/>
      <c r="E90" s="418"/>
      <c r="F90" s="418"/>
      <c r="G90" s="418"/>
      <c r="H90" s="418"/>
      <c r="I90" s="418"/>
      <c r="J90" s="506"/>
      <c r="K90" s="418"/>
      <c r="L90" s="418"/>
      <c r="M90" s="418"/>
      <c r="N90" s="418"/>
      <c r="O90" s="418"/>
      <c r="P90" s="418"/>
      <c r="Q90" s="418"/>
      <c r="R90" s="418"/>
      <c r="S90" s="418"/>
      <c r="T90" s="418"/>
      <c r="U90" s="418"/>
      <c r="V90" s="506"/>
      <c r="W90" s="418"/>
      <c r="X90" s="418"/>
      <c r="Y90" s="418"/>
      <c r="Z90" s="418"/>
      <c r="AA90" s="418"/>
      <c r="AB90" s="418"/>
      <c r="AC90" s="418"/>
      <c r="AD90" s="418"/>
      <c r="AE90" s="370"/>
      <c r="AF90" s="370"/>
      <c r="AG90" s="370"/>
      <c r="AH90" s="370"/>
      <c r="AI90" s="370"/>
      <c r="AJ90" s="370"/>
      <c r="AK90" s="370"/>
      <c r="AL90" s="370"/>
      <c r="AM90" s="370"/>
      <c r="AN90" s="370"/>
      <c r="AO90" s="370"/>
      <c r="AP90" s="370"/>
      <c r="AQ90" s="370"/>
      <c r="AR90" s="370"/>
      <c r="AS90" s="370"/>
      <c r="AT90" s="370"/>
      <c r="AU90" s="370"/>
      <c r="AV90" s="370"/>
      <c r="AW90" s="370"/>
      <c r="AX90" s="370"/>
      <c r="AY90" s="370"/>
      <c r="AZ90" s="370"/>
      <c r="BA90" s="370"/>
      <c r="BB90" s="370"/>
      <c r="BC90" s="370"/>
      <c r="BD90" s="370"/>
      <c r="BE90" s="370"/>
      <c r="BF90" s="370"/>
      <c r="BG90" s="370"/>
      <c r="BH90" s="370"/>
      <c r="BI90" s="370"/>
      <c r="BJ90" s="370"/>
      <c r="BK90" s="370"/>
      <c r="BL90" s="370"/>
      <c r="BM90" s="370"/>
      <c r="BN90" s="370"/>
      <c r="BO90" s="370"/>
      <c r="BP90" s="370"/>
      <c r="BQ90" s="370"/>
      <c r="BR90" s="370"/>
      <c r="BS90" s="370"/>
      <c r="BT90" s="370"/>
      <c r="BU90" s="370"/>
      <c r="BV90" s="370"/>
      <c r="BW90" s="370"/>
      <c r="BX90" s="370"/>
      <c r="BY90" s="370"/>
      <c r="BZ90" s="370"/>
      <c r="CA90" s="370"/>
      <c r="CB90" s="370"/>
      <c r="CC90" s="370"/>
      <c r="CD90" s="370"/>
      <c r="CE90" s="370"/>
      <c r="CF90" s="370"/>
      <c r="CG90" s="370"/>
      <c r="CH90" s="370"/>
      <c r="CI90" s="370"/>
      <c r="CJ90" s="370"/>
      <c r="CK90" s="370"/>
      <c r="CL90" s="370"/>
      <c r="CM90" s="370"/>
      <c r="CN90" s="370"/>
      <c r="CO90" s="370"/>
      <c r="CP90" s="370"/>
      <c r="CQ90" s="370"/>
    </row>
    <row r="91" spans="1:95" s="68" customFormat="1" ht="13.5" customHeight="1">
      <c r="A91" s="523" t="s">
        <v>156</v>
      </c>
      <c r="B91" s="460" t="s">
        <v>56</v>
      </c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</row>
    <row r="92" spans="1:95" s="76" customFormat="1">
      <c r="A92" s="524"/>
      <c r="B92" s="428" t="s">
        <v>55</v>
      </c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</row>
    <row r="93" spans="1:95" s="77" customFormat="1" ht="12.75" customHeight="1">
      <c r="A93" s="524"/>
      <c r="B93" s="429" t="s">
        <v>14</v>
      </c>
      <c r="C93" s="80"/>
      <c r="D93" s="80"/>
      <c r="E93" s="80"/>
      <c r="F93" s="80"/>
      <c r="G93" s="80"/>
      <c r="H93" s="80"/>
      <c r="I93" s="240"/>
      <c r="J93" s="24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240"/>
      <c r="V93" s="240"/>
      <c r="W93" s="80"/>
      <c r="X93" s="80"/>
      <c r="Y93" s="80"/>
      <c r="Z93" s="80"/>
      <c r="AA93" s="80"/>
      <c r="AB93" s="80"/>
      <c r="AC93" s="80"/>
      <c r="AD93" s="80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26"/>
      <c r="BW93" s="126"/>
      <c r="BX93" s="126"/>
      <c r="BY93" s="126"/>
      <c r="BZ93" s="126"/>
      <c r="CA93" s="126"/>
      <c r="CB93" s="126"/>
      <c r="CC93" s="126"/>
      <c r="CD93" s="126"/>
      <c r="CE93" s="126"/>
      <c r="CF93" s="126"/>
      <c r="CG93" s="126"/>
      <c r="CH93" s="126"/>
      <c r="CI93" s="126"/>
      <c r="CJ93" s="126"/>
      <c r="CK93" s="126"/>
      <c r="CL93" s="126"/>
      <c r="CM93" s="126"/>
      <c r="CN93" s="126"/>
      <c r="CO93" s="126"/>
      <c r="CP93" s="126"/>
      <c r="CQ93" s="126"/>
    </row>
    <row r="94" spans="1:95" s="126" customFormat="1">
      <c r="A94" s="524"/>
      <c r="B94" s="430" t="s">
        <v>15</v>
      </c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  <c r="AA94" s="240"/>
      <c r="AB94" s="240"/>
      <c r="AC94" s="240"/>
      <c r="AD94" s="240"/>
    </row>
    <row r="95" spans="1:95" s="243" customFormat="1" ht="12.75" customHeight="1">
      <c r="A95" s="524"/>
      <c r="B95" s="431" t="s">
        <v>16</v>
      </c>
      <c r="C95" s="239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239"/>
      <c r="Q95" s="239"/>
      <c r="R95" s="239"/>
      <c r="S95" s="239"/>
      <c r="T95" s="239"/>
      <c r="U95" s="239"/>
      <c r="V95" s="239"/>
      <c r="W95" s="239"/>
      <c r="X95" s="239"/>
      <c r="Y95" s="239"/>
      <c r="Z95" s="239"/>
      <c r="AA95" s="239"/>
      <c r="AB95" s="239"/>
      <c r="AC95" s="239"/>
      <c r="AD95" s="239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26"/>
      <c r="BW95" s="126"/>
      <c r="BX95" s="126"/>
      <c r="BY95" s="126"/>
      <c r="BZ95" s="126"/>
      <c r="CA95" s="126"/>
      <c r="CB95" s="126"/>
      <c r="CC95" s="126"/>
      <c r="CD95" s="126"/>
      <c r="CE95" s="126"/>
      <c r="CF95" s="126"/>
      <c r="CG95" s="126"/>
      <c r="CH95" s="126"/>
      <c r="CI95" s="126"/>
      <c r="CJ95" s="126"/>
      <c r="CK95" s="126"/>
      <c r="CL95" s="126"/>
      <c r="CM95" s="126"/>
      <c r="CN95" s="126"/>
      <c r="CO95" s="126"/>
      <c r="CP95" s="126"/>
      <c r="CQ95" s="126"/>
    </row>
    <row r="96" spans="1:95" s="114" customFormat="1">
      <c r="A96" s="524"/>
      <c r="B96" s="432" t="s">
        <v>17</v>
      </c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</row>
    <row r="97" spans="1:95" s="83" customFormat="1">
      <c r="A97" s="524"/>
      <c r="B97" s="433" t="s">
        <v>12</v>
      </c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245"/>
      <c r="AF97" s="245"/>
      <c r="AG97" s="245"/>
      <c r="AH97" s="245"/>
      <c r="AI97" s="245"/>
      <c r="AJ97" s="245"/>
      <c r="AK97" s="245"/>
      <c r="AL97" s="245"/>
      <c r="AM97" s="245"/>
      <c r="AN97" s="245"/>
      <c r="AO97" s="245"/>
      <c r="AP97" s="245"/>
      <c r="AQ97" s="245"/>
      <c r="AR97" s="245"/>
      <c r="AS97" s="245"/>
      <c r="AT97" s="245"/>
      <c r="AU97" s="245"/>
      <c r="AV97" s="245"/>
      <c r="AW97" s="245"/>
      <c r="AX97" s="245"/>
      <c r="AY97" s="245"/>
      <c r="AZ97" s="245"/>
      <c r="BA97" s="245"/>
      <c r="BB97" s="245"/>
      <c r="BC97" s="245"/>
      <c r="BD97" s="245"/>
      <c r="BE97" s="245"/>
      <c r="BF97" s="245"/>
      <c r="BG97" s="245"/>
      <c r="BH97" s="245"/>
      <c r="BI97" s="245"/>
      <c r="BJ97" s="245"/>
      <c r="BK97" s="245"/>
      <c r="BL97" s="245"/>
      <c r="BM97" s="245"/>
      <c r="BN97" s="245"/>
      <c r="BO97" s="245"/>
      <c r="BP97" s="245"/>
      <c r="BQ97" s="245"/>
      <c r="BR97" s="245"/>
      <c r="BS97" s="245"/>
      <c r="BT97" s="245"/>
      <c r="BU97" s="245"/>
      <c r="BV97" s="245"/>
      <c r="BW97" s="245"/>
      <c r="BX97" s="245"/>
      <c r="BY97" s="245"/>
      <c r="BZ97" s="245"/>
      <c r="CA97" s="245"/>
      <c r="CB97" s="245"/>
      <c r="CC97" s="245"/>
      <c r="CD97" s="245"/>
      <c r="CE97" s="245"/>
      <c r="CF97" s="245"/>
      <c r="CG97" s="245"/>
      <c r="CH97" s="245"/>
      <c r="CI97" s="245"/>
      <c r="CJ97" s="245"/>
      <c r="CK97" s="245"/>
      <c r="CL97" s="245"/>
      <c r="CM97" s="245"/>
      <c r="CN97" s="245"/>
      <c r="CO97" s="245"/>
      <c r="CP97" s="245"/>
      <c r="CQ97" s="245"/>
    </row>
    <row r="98" spans="1:95" s="245" customFormat="1">
      <c r="A98" s="524"/>
      <c r="B98" s="434" t="s">
        <v>6</v>
      </c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</row>
    <row r="99" spans="1:95" s="245" customFormat="1">
      <c r="A99" s="524"/>
      <c r="B99" s="435" t="s">
        <v>13</v>
      </c>
      <c r="C99" s="95"/>
      <c r="D99" s="95"/>
      <c r="E99" s="95"/>
      <c r="F99" s="95"/>
      <c r="G99" s="95"/>
      <c r="H99" s="16"/>
      <c r="I99" s="16"/>
      <c r="J99" s="16"/>
      <c r="K99" s="95"/>
      <c r="L99" s="95"/>
      <c r="M99" s="95"/>
      <c r="N99" s="95"/>
      <c r="O99" s="95"/>
      <c r="P99" s="95"/>
      <c r="Q99" s="95"/>
      <c r="R99" s="95"/>
      <c r="S99" s="95"/>
      <c r="T99" s="16"/>
      <c r="U99" s="16"/>
      <c r="V99" s="16"/>
      <c r="W99" s="95"/>
      <c r="X99" s="95"/>
      <c r="Y99" s="95"/>
      <c r="Z99" s="95"/>
      <c r="AA99" s="95"/>
      <c r="AB99" s="95"/>
      <c r="AC99" s="95"/>
      <c r="AD99" s="95"/>
    </row>
    <row r="100" spans="1:95" s="103" customFormat="1" ht="13.5" thickBot="1">
      <c r="A100" s="524"/>
      <c r="B100" s="436" t="s">
        <v>18</v>
      </c>
      <c r="C100" s="104"/>
      <c r="D100" s="104"/>
      <c r="E100" s="104"/>
      <c r="F100" s="104"/>
      <c r="G100" s="104"/>
      <c r="H100" s="248"/>
      <c r="I100" s="248"/>
      <c r="J100" s="248"/>
      <c r="K100" s="104"/>
      <c r="L100" s="104"/>
      <c r="M100" s="104"/>
      <c r="N100" s="104"/>
      <c r="O100" s="104"/>
      <c r="P100" s="104"/>
      <c r="Q100" s="104"/>
      <c r="R100" s="104"/>
      <c r="S100" s="104"/>
      <c r="T100" s="248"/>
      <c r="U100" s="248"/>
      <c r="V100" s="248"/>
      <c r="W100" s="104"/>
      <c r="X100" s="104"/>
      <c r="Y100" s="104"/>
      <c r="Z100" s="104"/>
      <c r="AA100" s="104"/>
      <c r="AB100" s="104"/>
      <c r="AC100" s="104"/>
      <c r="AD100" s="104"/>
    </row>
    <row r="101" spans="1:95" s="28" customFormat="1">
      <c r="A101" s="524"/>
      <c r="B101" s="437" t="s">
        <v>19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</row>
    <row r="102" spans="1:95" s="29" customFormat="1">
      <c r="A102" s="524"/>
      <c r="B102" s="438" t="s">
        <v>20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</row>
    <row r="103" spans="1:95" s="29" customFormat="1">
      <c r="A103" s="524"/>
      <c r="B103" s="439" t="s">
        <v>21</v>
      </c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</row>
    <row r="104" spans="1:95" s="189" customFormat="1" ht="13.5" thickBot="1">
      <c r="A104" s="524"/>
      <c r="B104" s="440" t="s">
        <v>28</v>
      </c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330"/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  <c r="AT104" s="330"/>
      <c r="AU104" s="330"/>
      <c r="AV104" s="330"/>
      <c r="AW104" s="330"/>
      <c r="AX104" s="330"/>
      <c r="AY104" s="330"/>
      <c r="AZ104" s="330"/>
      <c r="BA104" s="330"/>
      <c r="BB104" s="330"/>
      <c r="BC104" s="330"/>
      <c r="BD104" s="330"/>
      <c r="BE104" s="330"/>
      <c r="BF104" s="330"/>
      <c r="BG104" s="330"/>
      <c r="BH104" s="330"/>
      <c r="BI104" s="330"/>
      <c r="BJ104" s="330"/>
      <c r="BK104" s="330"/>
      <c r="BL104" s="330"/>
      <c r="BM104" s="330"/>
      <c r="BN104" s="330"/>
      <c r="BO104" s="494"/>
      <c r="BP104" s="494"/>
      <c r="BQ104" s="494"/>
      <c r="BR104" s="494"/>
      <c r="BS104" s="494"/>
      <c r="BT104" s="494"/>
      <c r="BU104" s="494"/>
      <c r="BV104" s="494"/>
      <c r="BW104" s="494"/>
      <c r="BX104" s="494"/>
      <c r="BY104" s="494"/>
      <c r="BZ104" s="494"/>
      <c r="CA104" s="494"/>
      <c r="CB104" s="494"/>
      <c r="CC104" s="494"/>
      <c r="CD104" s="494"/>
      <c r="CE104" s="494"/>
      <c r="CF104" s="494"/>
      <c r="CG104" s="494"/>
      <c r="CH104" s="494"/>
      <c r="CI104" s="494"/>
      <c r="CJ104" s="494"/>
      <c r="CK104" s="494"/>
      <c r="CL104" s="494"/>
      <c r="CM104" s="494"/>
      <c r="CN104" s="494"/>
      <c r="CO104" s="494"/>
      <c r="CP104" s="494"/>
      <c r="CQ104" s="494"/>
    </row>
    <row r="105" spans="1:95" s="8" customFormat="1">
      <c r="A105" s="524"/>
      <c r="B105" s="441" t="s">
        <v>22</v>
      </c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396"/>
      <c r="AF105" s="396"/>
      <c r="AG105" s="396"/>
      <c r="AH105" s="396"/>
      <c r="AI105" s="396"/>
      <c r="AJ105" s="396"/>
      <c r="AK105" s="396"/>
      <c r="AL105" s="396"/>
      <c r="AM105" s="396"/>
      <c r="AN105" s="396"/>
      <c r="AO105" s="396"/>
      <c r="AP105" s="396"/>
      <c r="AQ105" s="396"/>
      <c r="AR105" s="396"/>
      <c r="AS105" s="396"/>
      <c r="AT105" s="396"/>
      <c r="AU105" s="396"/>
      <c r="AV105" s="396"/>
      <c r="AW105" s="396"/>
      <c r="AX105" s="396"/>
      <c r="AY105" s="396"/>
      <c r="AZ105" s="396"/>
      <c r="BA105" s="396"/>
      <c r="BB105" s="396"/>
      <c r="BC105" s="396"/>
      <c r="BD105" s="396"/>
      <c r="BE105" s="396"/>
      <c r="BF105" s="396"/>
      <c r="BG105" s="396"/>
      <c r="BH105" s="396"/>
      <c r="BI105" s="396"/>
      <c r="BJ105" s="396"/>
      <c r="BK105" s="396"/>
      <c r="BL105" s="396"/>
      <c r="BM105" s="396"/>
      <c r="BN105" s="396"/>
      <c r="BO105" s="396"/>
      <c r="BP105" s="396"/>
      <c r="BQ105" s="396"/>
      <c r="BR105" s="396"/>
      <c r="BS105" s="396"/>
      <c r="BT105" s="396"/>
      <c r="BU105" s="396"/>
      <c r="BV105" s="396"/>
      <c r="BW105" s="396"/>
      <c r="BX105" s="396"/>
      <c r="BY105" s="396"/>
      <c r="BZ105" s="396"/>
      <c r="CA105" s="396"/>
      <c r="CB105" s="396"/>
      <c r="CC105" s="396"/>
      <c r="CD105" s="396"/>
      <c r="CE105" s="396"/>
      <c r="CF105" s="396"/>
      <c r="CG105" s="396"/>
      <c r="CH105" s="396"/>
      <c r="CI105" s="396"/>
      <c r="CJ105" s="396"/>
      <c r="CK105" s="396"/>
      <c r="CL105" s="396"/>
      <c r="CM105" s="396"/>
      <c r="CN105" s="396"/>
      <c r="CO105" s="396"/>
      <c r="CP105" s="396"/>
      <c r="CQ105" s="396"/>
    </row>
    <row r="106" spans="1:95" s="5" customFormat="1">
      <c r="A106" s="524"/>
      <c r="B106" s="442" t="s">
        <v>73</v>
      </c>
      <c r="C106" s="30"/>
      <c r="D106" s="30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</row>
    <row r="107" spans="1:95" s="173" customFormat="1" ht="4.5" customHeight="1">
      <c r="A107" s="524"/>
      <c r="B107" s="443"/>
      <c r="C107" s="172"/>
      <c r="D107" s="172"/>
      <c r="E107" s="172"/>
      <c r="F107" s="172"/>
      <c r="G107" s="172"/>
      <c r="K107" s="172"/>
      <c r="L107" s="172"/>
      <c r="M107" s="172"/>
      <c r="N107" s="172"/>
      <c r="O107" s="172"/>
      <c r="P107" s="172"/>
      <c r="Q107" s="172"/>
      <c r="R107" s="172"/>
      <c r="S107" s="172"/>
      <c r="W107" s="172"/>
      <c r="X107" s="172"/>
      <c r="Y107" s="172"/>
      <c r="Z107" s="172"/>
      <c r="AA107" s="172"/>
      <c r="AB107" s="172"/>
      <c r="AC107" s="172"/>
      <c r="AD107" s="172"/>
      <c r="AE107" s="397"/>
      <c r="AF107" s="397"/>
      <c r="AG107" s="397"/>
      <c r="AH107" s="397"/>
      <c r="AI107" s="397"/>
      <c r="AJ107" s="397"/>
      <c r="AK107" s="397"/>
      <c r="AL107" s="397"/>
      <c r="AM107" s="397"/>
      <c r="AN107" s="397"/>
      <c r="AO107" s="397"/>
      <c r="AP107" s="397"/>
      <c r="AQ107" s="397"/>
      <c r="AR107" s="397"/>
      <c r="AS107" s="397"/>
      <c r="AT107" s="397"/>
      <c r="AU107" s="397"/>
      <c r="AV107" s="397"/>
      <c r="AW107" s="397"/>
      <c r="AX107" s="397"/>
      <c r="AY107" s="397"/>
      <c r="AZ107" s="397"/>
      <c r="BA107" s="397"/>
      <c r="BB107" s="397"/>
      <c r="BC107" s="397"/>
      <c r="BD107" s="397"/>
      <c r="BE107" s="397"/>
      <c r="BF107" s="397"/>
      <c r="BG107" s="397"/>
      <c r="BH107" s="397"/>
      <c r="BI107" s="397"/>
      <c r="BJ107" s="397"/>
      <c r="BK107" s="397"/>
      <c r="BL107" s="397"/>
      <c r="BM107" s="397"/>
      <c r="BN107" s="397"/>
      <c r="BO107" s="397"/>
      <c r="BP107" s="397"/>
      <c r="BQ107" s="397"/>
      <c r="BR107" s="397"/>
      <c r="BS107" s="397"/>
      <c r="BT107" s="397"/>
      <c r="BU107" s="397"/>
      <c r="BV107" s="397"/>
      <c r="BW107" s="397"/>
      <c r="BX107" s="397"/>
      <c r="BY107" s="397"/>
      <c r="BZ107" s="397"/>
      <c r="CA107" s="397"/>
      <c r="CB107" s="397"/>
      <c r="CC107" s="397"/>
      <c r="CD107" s="397"/>
      <c r="CE107" s="397"/>
      <c r="CF107" s="397"/>
      <c r="CG107" s="397"/>
      <c r="CH107" s="397"/>
      <c r="CI107" s="397"/>
      <c r="CJ107" s="397"/>
      <c r="CK107" s="397"/>
      <c r="CL107" s="397"/>
      <c r="CM107" s="397"/>
      <c r="CN107" s="397"/>
      <c r="CO107" s="397"/>
      <c r="CP107" s="397"/>
      <c r="CQ107" s="397"/>
    </row>
    <row r="108" spans="1:95" s="177" customFormat="1">
      <c r="A108" s="524"/>
      <c r="B108" s="444" t="s">
        <v>74</v>
      </c>
      <c r="C108" s="176">
        <v>42.37</v>
      </c>
      <c r="D108" s="176">
        <v>42.37</v>
      </c>
      <c r="E108" s="176">
        <v>42.37</v>
      </c>
      <c r="F108" s="176">
        <f>F161</f>
        <v>1569.8999999999999</v>
      </c>
      <c r="G108" s="176">
        <f>G161</f>
        <v>1622.23</v>
      </c>
      <c r="H108" s="176">
        <f>H161</f>
        <v>1569.8999999999999</v>
      </c>
      <c r="I108" s="176">
        <f>I161</f>
        <v>1622.23</v>
      </c>
      <c r="J108" s="176">
        <f>J161</f>
        <v>1622.23</v>
      </c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  <c r="AA108" s="176"/>
      <c r="AB108" s="176"/>
      <c r="AC108" s="176"/>
      <c r="AD108" s="176"/>
      <c r="AE108" s="398"/>
      <c r="AF108" s="398"/>
      <c r="AG108" s="398"/>
      <c r="AH108" s="398"/>
      <c r="AI108" s="398"/>
      <c r="AJ108" s="398"/>
      <c r="AK108" s="398"/>
      <c r="AL108" s="398"/>
      <c r="AM108" s="398"/>
      <c r="AN108" s="398"/>
      <c r="AO108" s="398"/>
      <c r="AP108" s="398"/>
      <c r="AQ108" s="398"/>
      <c r="AR108" s="398"/>
      <c r="AS108" s="398"/>
      <c r="AT108" s="398"/>
      <c r="AU108" s="398"/>
      <c r="AV108" s="398"/>
      <c r="AW108" s="398"/>
      <c r="AX108" s="398"/>
      <c r="AY108" s="398"/>
      <c r="AZ108" s="398"/>
      <c r="BA108" s="398"/>
      <c r="BB108" s="398"/>
      <c r="BC108" s="398"/>
      <c r="BD108" s="398"/>
      <c r="BE108" s="398"/>
      <c r="BF108" s="398"/>
      <c r="BG108" s="398"/>
      <c r="BH108" s="398"/>
      <c r="BI108" s="398"/>
      <c r="BJ108" s="398"/>
      <c r="BK108" s="398"/>
      <c r="BL108" s="398"/>
      <c r="BM108" s="398"/>
      <c r="BN108" s="398"/>
      <c r="BO108" s="398"/>
      <c r="BP108" s="398"/>
      <c r="BQ108" s="398"/>
      <c r="BR108" s="398"/>
      <c r="BS108" s="398"/>
      <c r="BT108" s="398"/>
      <c r="BU108" s="398"/>
      <c r="BV108" s="398"/>
      <c r="BW108" s="398"/>
      <c r="BX108" s="398"/>
      <c r="BY108" s="398"/>
      <c r="BZ108" s="398"/>
      <c r="CA108" s="398"/>
      <c r="CB108" s="398"/>
      <c r="CC108" s="398"/>
      <c r="CD108" s="398"/>
      <c r="CE108" s="398"/>
      <c r="CF108" s="398"/>
      <c r="CG108" s="398"/>
      <c r="CH108" s="398"/>
      <c r="CI108" s="398"/>
      <c r="CJ108" s="398"/>
      <c r="CK108" s="398"/>
      <c r="CL108" s="398"/>
      <c r="CM108" s="398"/>
      <c r="CN108" s="398"/>
      <c r="CO108" s="398"/>
      <c r="CP108" s="398"/>
      <c r="CQ108" s="398"/>
    </row>
    <row r="109" spans="1:95" s="185" customFormat="1">
      <c r="A109" s="524"/>
      <c r="B109" s="445" t="s">
        <v>75</v>
      </c>
      <c r="C109" s="4">
        <f t="shared" ref="C109:J109" si="13">C106*C108</f>
        <v>0</v>
      </c>
      <c r="D109" s="4">
        <f t="shared" si="13"/>
        <v>0</v>
      </c>
      <c r="E109" s="4">
        <f t="shared" si="13"/>
        <v>0</v>
      </c>
      <c r="F109" s="4">
        <f t="shared" si="13"/>
        <v>0</v>
      </c>
      <c r="G109" s="4">
        <f t="shared" si="13"/>
        <v>0</v>
      </c>
      <c r="H109" s="4">
        <f t="shared" si="13"/>
        <v>0</v>
      </c>
      <c r="I109" s="4">
        <f t="shared" si="13"/>
        <v>0</v>
      </c>
      <c r="J109" s="4">
        <f t="shared" si="13"/>
        <v>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</row>
    <row r="110" spans="1:95" s="31" customFormat="1">
      <c r="A110" s="524"/>
      <c r="B110" s="446" t="s">
        <v>24</v>
      </c>
      <c r="C110" s="182">
        <v>2.71</v>
      </c>
      <c r="D110" s="182">
        <v>2.71</v>
      </c>
      <c r="E110" s="182">
        <v>2.71</v>
      </c>
      <c r="F110" s="182">
        <f>F163</f>
        <v>72377.855500000005</v>
      </c>
      <c r="G110" s="182">
        <f>G163</f>
        <v>72377.855500000005</v>
      </c>
      <c r="H110" s="182">
        <f>H163</f>
        <v>72377.855500000005</v>
      </c>
      <c r="I110" s="182">
        <f>I163</f>
        <v>65954.8</v>
      </c>
      <c r="J110" s="182">
        <f>J163</f>
        <v>65954.8</v>
      </c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</row>
    <row r="111" spans="1:95" s="180" customFormat="1">
      <c r="A111" s="524"/>
      <c r="B111" s="447" t="s">
        <v>25</v>
      </c>
      <c r="C111" s="179">
        <f t="shared" ref="C111:J111" si="14">C110*C92</f>
        <v>0</v>
      </c>
      <c r="D111" s="179">
        <f t="shared" si="14"/>
        <v>0</v>
      </c>
      <c r="E111" s="179">
        <f t="shared" si="14"/>
        <v>0</v>
      </c>
      <c r="F111" s="179">
        <f t="shared" si="14"/>
        <v>0</v>
      </c>
      <c r="G111" s="179">
        <f t="shared" si="14"/>
        <v>0</v>
      </c>
      <c r="H111" s="179">
        <f t="shared" si="14"/>
        <v>0</v>
      </c>
      <c r="I111" s="179">
        <f t="shared" si="14"/>
        <v>0</v>
      </c>
      <c r="J111" s="179">
        <f t="shared" si="14"/>
        <v>0</v>
      </c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</row>
    <row r="112" spans="1:95" s="31" customFormat="1">
      <c r="A112" s="524"/>
      <c r="B112" s="448" t="s">
        <v>7</v>
      </c>
      <c r="C112" s="3">
        <v>5.44</v>
      </c>
      <c r="D112" s="3">
        <v>5.44</v>
      </c>
      <c r="E112" s="3">
        <v>5.44</v>
      </c>
      <c r="F112" s="3">
        <f>F165</f>
        <v>145187.81760000001</v>
      </c>
      <c r="G112" s="3">
        <f>G165</f>
        <v>145187.81760000001</v>
      </c>
      <c r="H112" s="3">
        <f>H165</f>
        <v>145187.81760000001</v>
      </c>
      <c r="I112" s="3">
        <f>I165</f>
        <v>132303.35999999999</v>
      </c>
      <c r="J112" s="3">
        <f>J165</f>
        <v>132303.35999999999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95" s="180" customFormat="1">
      <c r="A113" s="524"/>
      <c r="B113" s="447" t="s">
        <v>10</v>
      </c>
      <c r="C113" s="179">
        <f t="shared" ref="C113:J113" si="15">C112*C92</f>
        <v>0</v>
      </c>
      <c r="D113" s="179">
        <f t="shared" si="15"/>
        <v>0</v>
      </c>
      <c r="E113" s="179">
        <f t="shared" si="15"/>
        <v>0</v>
      </c>
      <c r="F113" s="179">
        <f t="shared" si="15"/>
        <v>0</v>
      </c>
      <c r="G113" s="179">
        <f t="shared" si="15"/>
        <v>0</v>
      </c>
      <c r="H113" s="179">
        <f t="shared" si="15"/>
        <v>0</v>
      </c>
      <c r="I113" s="179">
        <f t="shared" si="15"/>
        <v>0</v>
      </c>
      <c r="J113" s="179">
        <f t="shared" si="15"/>
        <v>0</v>
      </c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</row>
    <row r="114" spans="1:95" s="31" customFormat="1">
      <c r="A114" s="524"/>
      <c r="B114" s="448" t="s">
        <v>8</v>
      </c>
      <c r="C114" s="3">
        <v>10.31</v>
      </c>
      <c r="D114" s="3">
        <v>10.31</v>
      </c>
      <c r="E114" s="3">
        <v>10.31</v>
      </c>
      <c r="F114" s="3">
        <f>F167</f>
        <v>199953.929</v>
      </c>
      <c r="G114" s="3">
        <f>G167</f>
        <v>195613.38090000002</v>
      </c>
      <c r="H114" s="3">
        <f>H167</f>
        <v>194135.6825</v>
      </c>
      <c r="I114" s="3">
        <f>I167</f>
        <v>191624.8173</v>
      </c>
      <c r="J114" s="3">
        <f>J167</f>
        <v>193012.00539999999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95" s="180" customFormat="1">
      <c r="A115" s="524"/>
      <c r="B115" s="447" t="s">
        <v>2</v>
      </c>
      <c r="C115" s="179">
        <f t="shared" ref="C115:I115" si="16">C114*MAX(C98:C99)</f>
        <v>0</v>
      </c>
      <c r="D115" s="179">
        <f t="shared" si="16"/>
        <v>0</v>
      </c>
      <c r="E115" s="179">
        <f t="shared" si="16"/>
        <v>0</v>
      </c>
      <c r="F115" s="179">
        <f t="shared" si="16"/>
        <v>0</v>
      </c>
      <c r="G115" s="179">
        <f t="shared" si="16"/>
        <v>0</v>
      </c>
      <c r="H115" s="179">
        <f t="shared" si="16"/>
        <v>0</v>
      </c>
      <c r="I115" s="179">
        <f t="shared" si="16"/>
        <v>0</v>
      </c>
      <c r="J115" s="179">
        <f>J114*MAX(J98:J99)</f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>
      <c r="A116" s="524"/>
      <c r="B116" s="446" t="s">
        <v>29</v>
      </c>
      <c r="C116" s="115">
        <v>0.13789999999999999</v>
      </c>
      <c r="D116" s="115">
        <v>0.13789999999999999</v>
      </c>
      <c r="E116" s="115">
        <v>0.13789999999999999</v>
      </c>
      <c r="F116" s="115">
        <f>F169</f>
        <v>460670.92780800001</v>
      </c>
      <c r="G116" s="115">
        <f>G169</f>
        <v>454942.06305600004</v>
      </c>
      <c r="H116" s="66"/>
      <c r="I116" s="66"/>
      <c r="J116" s="66"/>
      <c r="K116" s="115"/>
      <c r="L116" s="115"/>
      <c r="M116" s="115"/>
      <c r="N116" s="115"/>
      <c r="O116" s="115"/>
      <c r="P116" s="115"/>
      <c r="Q116" s="115"/>
      <c r="R116" s="115"/>
      <c r="S116" s="115"/>
      <c r="T116" s="66"/>
      <c r="U116" s="66"/>
      <c r="V116" s="66"/>
      <c r="W116" s="115"/>
      <c r="X116" s="115"/>
      <c r="Y116" s="115"/>
      <c r="Z116" s="115"/>
      <c r="AA116" s="115"/>
      <c r="AB116" s="115"/>
      <c r="AC116" s="115"/>
      <c r="AD116" s="115"/>
    </row>
    <row r="117" spans="1:95" s="34" customFormat="1">
      <c r="A117" s="524"/>
      <c r="B117" s="449" t="s">
        <v>60</v>
      </c>
      <c r="C117" s="14">
        <f>C116*C93</f>
        <v>0</v>
      </c>
      <c r="D117" s="14">
        <f>D116*D93</f>
        <v>0</v>
      </c>
      <c r="E117" s="14">
        <f>E116*E93</f>
        <v>0</v>
      </c>
      <c r="F117" s="14">
        <f>F116*F93</f>
        <v>0</v>
      </c>
      <c r="G117" s="14">
        <f>G116*G93</f>
        <v>0</v>
      </c>
      <c r="H117" s="119"/>
      <c r="I117" s="119"/>
      <c r="J117" s="119"/>
      <c r="K117" s="14"/>
      <c r="L117" s="14"/>
      <c r="M117" s="14"/>
      <c r="N117" s="14"/>
      <c r="O117" s="14"/>
      <c r="P117" s="14"/>
      <c r="Q117" s="14"/>
      <c r="R117" s="14"/>
      <c r="S117" s="14"/>
      <c r="T117" s="119"/>
      <c r="U117" s="119"/>
      <c r="V117" s="119"/>
      <c r="W117" s="14"/>
      <c r="X117" s="14"/>
      <c r="Y117" s="14"/>
      <c r="Z117" s="14"/>
      <c r="AA117" s="14"/>
      <c r="AB117" s="14"/>
      <c r="AC117" s="14"/>
      <c r="AD117" s="14"/>
    </row>
    <row r="118" spans="1:95" s="31" customFormat="1">
      <c r="A118" s="524"/>
      <c r="B118" s="448" t="s">
        <v>30</v>
      </c>
      <c r="C118" s="117"/>
      <c r="D118" s="117"/>
      <c r="E118" s="117"/>
      <c r="F118" s="117"/>
      <c r="G118" s="117"/>
      <c r="H118" s="115">
        <v>0.19769999999999999</v>
      </c>
      <c r="I118" s="115">
        <v>0.19769999999999999</v>
      </c>
      <c r="J118" s="115">
        <v>0.19769999999999999</v>
      </c>
      <c r="K118" s="117"/>
      <c r="L118" s="117"/>
      <c r="M118" s="117"/>
      <c r="N118" s="117"/>
      <c r="O118" s="117"/>
      <c r="P118" s="117"/>
      <c r="Q118" s="117"/>
      <c r="R118" s="117"/>
      <c r="S118" s="117"/>
      <c r="T118" s="115"/>
      <c r="U118" s="115"/>
      <c r="V118" s="115"/>
      <c r="W118" s="117"/>
      <c r="X118" s="117"/>
      <c r="Y118" s="117"/>
      <c r="Z118" s="117"/>
      <c r="AA118" s="117"/>
      <c r="AB118" s="117"/>
      <c r="AC118" s="117"/>
      <c r="AD118" s="117"/>
    </row>
    <row r="119" spans="1:95" s="35" customFormat="1">
      <c r="A119" s="524"/>
      <c r="B119" s="450" t="s">
        <v>61</v>
      </c>
      <c r="C119" s="118"/>
      <c r="D119" s="118"/>
      <c r="E119" s="118"/>
      <c r="F119" s="118"/>
      <c r="G119" s="118"/>
      <c r="H119" s="33">
        <f>H118*H93</f>
        <v>0</v>
      </c>
      <c r="I119" s="33">
        <f>I118*I93</f>
        <v>0</v>
      </c>
      <c r="J119" s="33">
        <f>J118*J93</f>
        <v>0</v>
      </c>
      <c r="K119" s="118"/>
      <c r="L119" s="118"/>
      <c r="M119" s="118"/>
      <c r="N119" s="118"/>
      <c r="O119" s="118"/>
      <c r="P119" s="118"/>
      <c r="Q119" s="118"/>
      <c r="R119" s="118"/>
      <c r="S119" s="118"/>
      <c r="T119" s="33"/>
      <c r="U119" s="33"/>
      <c r="V119" s="33"/>
      <c r="W119" s="118"/>
      <c r="X119" s="118"/>
      <c r="Y119" s="118"/>
      <c r="Z119" s="118"/>
      <c r="AA119" s="118"/>
      <c r="AB119" s="118"/>
      <c r="AC119" s="118"/>
      <c r="AD119" s="118"/>
    </row>
    <row r="120" spans="1:95" s="31" customFormat="1">
      <c r="A120" s="524"/>
      <c r="B120" s="448" t="s">
        <v>31</v>
      </c>
      <c r="C120" s="115">
        <v>0.32190000000000002</v>
      </c>
      <c r="D120" s="115">
        <v>0.32190000000000002</v>
      </c>
      <c r="E120" s="115">
        <v>0.32190000000000002</v>
      </c>
      <c r="F120" s="115">
        <f>F173</f>
        <v>310359.52530000004</v>
      </c>
      <c r="G120" s="115">
        <f>G173</f>
        <v>343776.85739999998</v>
      </c>
      <c r="H120" s="120"/>
      <c r="I120" s="120"/>
      <c r="J120" s="120"/>
      <c r="K120" s="115"/>
      <c r="L120" s="115"/>
      <c r="M120" s="115"/>
      <c r="N120" s="115"/>
      <c r="O120" s="115"/>
      <c r="P120" s="115"/>
      <c r="Q120" s="115"/>
      <c r="R120" s="115"/>
      <c r="S120" s="115"/>
      <c r="T120" s="120"/>
      <c r="U120" s="120"/>
      <c r="V120" s="120"/>
      <c r="W120" s="115"/>
      <c r="X120" s="115"/>
      <c r="Y120" s="115"/>
      <c r="Z120" s="115"/>
      <c r="AA120" s="115"/>
      <c r="AB120" s="115"/>
      <c r="AC120" s="115"/>
      <c r="AD120" s="115"/>
    </row>
    <row r="121" spans="1:95" s="34" customFormat="1">
      <c r="A121" s="524"/>
      <c r="B121" s="449" t="s">
        <v>62</v>
      </c>
      <c r="C121" s="14">
        <f>C120*C95</f>
        <v>0</v>
      </c>
      <c r="D121" s="14">
        <f>D120*D95</f>
        <v>0</v>
      </c>
      <c r="E121" s="14">
        <f>E120*E95</f>
        <v>0</v>
      </c>
      <c r="F121" s="14">
        <f>F120*F95</f>
        <v>0</v>
      </c>
      <c r="G121" s="14">
        <f>G120*G95</f>
        <v>0</v>
      </c>
      <c r="H121" s="119"/>
      <c r="I121" s="119"/>
      <c r="J121" s="119"/>
      <c r="K121" s="14"/>
      <c r="L121" s="14"/>
      <c r="M121" s="14"/>
      <c r="N121" s="14"/>
      <c r="O121" s="14"/>
      <c r="P121" s="14"/>
      <c r="Q121" s="14"/>
      <c r="R121" s="14"/>
      <c r="S121" s="14"/>
      <c r="T121" s="119"/>
      <c r="U121" s="119"/>
      <c r="V121" s="119"/>
      <c r="W121" s="14"/>
      <c r="X121" s="14"/>
      <c r="Y121" s="14"/>
      <c r="Z121" s="14"/>
      <c r="AA121" s="14"/>
      <c r="AB121" s="14"/>
      <c r="AC121" s="14"/>
      <c r="AD121" s="14"/>
    </row>
    <row r="122" spans="1:95" s="31" customFormat="1">
      <c r="A122" s="524"/>
      <c r="B122" s="448" t="s">
        <v>32</v>
      </c>
      <c r="C122" s="117"/>
      <c r="D122" s="117"/>
      <c r="E122" s="117"/>
      <c r="F122" s="117"/>
      <c r="G122" s="117"/>
      <c r="H122" s="1">
        <v>1.4238</v>
      </c>
      <c r="I122" s="1">
        <v>1.4238</v>
      </c>
      <c r="J122" s="1">
        <v>1.4238</v>
      </c>
      <c r="K122" s="117"/>
      <c r="L122" s="117"/>
      <c r="M122" s="117"/>
      <c r="N122" s="117"/>
      <c r="O122" s="117"/>
      <c r="P122" s="117"/>
      <c r="Q122" s="117"/>
      <c r="R122" s="117"/>
      <c r="S122" s="117"/>
      <c r="T122" s="1"/>
      <c r="U122" s="1"/>
      <c r="V122" s="1"/>
      <c r="W122" s="117"/>
      <c r="X122" s="117"/>
      <c r="Y122" s="117"/>
      <c r="Z122" s="117"/>
      <c r="AA122" s="117"/>
      <c r="AB122" s="117"/>
      <c r="AC122" s="117"/>
      <c r="AD122" s="117"/>
    </row>
    <row r="123" spans="1:95" s="35" customFormat="1">
      <c r="A123" s="524"/>
      <c r="B123" s="450" t="s">
        <v>63</v>
      </c>
      <c r="C123" s="118"/>
      <c r="D123" s="118"/>
      <c r="E123" s="118"/>
      <c r="F123" s="118"/>
      <c r="G123" s="118"/>
      <c r="H123" s="116">
        <f>H122*H95</f>
        <v>0</v>
      </c>
      <c r="I123" s="116">
        <f>I122*I95</f>
        <v>0</v>
      </c>
      <c r="J123" s="116">
        <f>J122*J95</f>
        <v>0</v>
      </c>
      <c r="K123" s="118"/>
      <c r="L123" s="118"/>
      <c r="M123" s="118"/>
      <c r="N123" s="118"/>
      <c r="O123" s="118"/>
      <c r="P123" s="118"/>
      <c r="Q123" s="118"/>
      <c r="R123" s="118"/>
      <c r="S123" s="118"/>
      <c r="T123" s="116"/>
      <c r="U123" s="116"/>
      <c r="V123" s="116"/>
      <c r="W123" s="118"/>
      <c r="X123" s="118"/>
      <c r="Y123" s="118"/>
      <c r="Z123" s="118"/>
      <c r="AA123" s="118"/>
      <c r="AB123" s="118"/>
      <c r="AC123" s="118"/>
      <c r="AD123" s="118"/>
    </row>
    <row r="124" spans="1:95" s="31" customFormat="1">
      <c r="A124" s="524"/>
      <c r="B124" s="448" t="s">
        <v>79</v>
      </c>
      <c r="C124" s="1">
        <v>0.19719999999999999</v>
      </c>
      <c r="D124" s="1">
        <v>0.19719999999999999</v>
      </c>
      <c r="E124" s="1">
        <v>0.19719999999999999</v>
      </c>
      <c r="F124" s="1">
        <f>F177</f>
        <v>472316.66753999999</v>
      </c>
      <c r="G124" s="1">
        <f>G177</f>
        <v>518645.79570000002</v>
      </c>
      <c r="H124" s="120"/>
      <c r="I124" s="120"/>
      <c r="J124" s="120"/>
      <c r="K124" s="1"/>
      <c r="L124" s="1"/>
      <c r="M124" s="1"/>
      <c r="N124" s="1"/>
      <c r="O124" s="1"/>
      <c r="P124" s="1"/>
      <c r="Q124" s="1"/>
      <c r="R124" s="1"/>
      <c r="S124" s="1"/>
      <c r="T124" s="120"/>
      <c r="U124" s="120"/>
      <c r="V124" s="120"/>
      <c r="W124" s="1"/>
      <c r="X124" s="1"/>
      <c r="Y124" s="1"/>
      <c r="Z124" s="1"/>
      <c r="AA124" s="1"/>
      <c r="AB124" s="1"/>
      <c r="AC124" s="1"/>
      <c r="AD124" s="1"/>
    </row>
    <row r="125" spans="1:95" s="34" customFormat="1">
      <c r="A125" s="524"/>
      <c r="B125" s="449" t="s">
        <v>64</v>
      </c>
      <c r="C125" s="14">
        <f>C124*C94</f>
        <v>0</v>
      </c>
      <c r="D125" s="14">
        <f>D124*D94</f>
        <v>0</v>
      </c>
      <c r="E125" s="14">
        <f>E124*E94</f>
        <v>0</v>
      </c>
      <c r="F125" s="14">
        <f>F124*F94</f>
        <v>0</v>
      </c>
      <c r="G125" s="14">
        <f>G124*G94</f>
        <v>0</v>
      </c>
      <c r="H125" s="121"/>
      <c r="I125" s="121"/>
      <c r="J125" s="121"/>
      <c r="K125" s="14"/>
      <c r="L125" s="14"/>
      <c r="M125" s="14"/>
      <c r="N125" s="14"/>
      <c r="O125" s="14"/>
      <c r="P125" s="14"/>
      <c r="Q125" s="14"/>
      <c r="R125" s="14"/>
      <c r="S125" s="14"/>
      <c r="T125" s="121"/>
      <c r="U125" s="121"/>
      <c r="V125" s="121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>
      <c r="A126" s="524"/>
      <c r="B126" s="451" t="s">
        <v>33</v>
      </c>
      <c r="C126" s="117"/>
      <c r="D126" s="117"/>
      <c r="E126" s="117"/>
      <c r="F126" s="117"/>
      <c r="G126" s="117"/>
      <c r="H126" s="1">
        <v>0.37009999999999998</v>
      </c>
      <c r="I126" s="1">
        <v>0.37009999999999998</v>
      </c>
      <c r="J126" s="1">
        <v>0.37009999999999998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"/>
      <c r="U126" s="1"/>
      <c r="V126" s="1"/>
      <c r="W126" s="117"/>
      <c r="X126" s="117"/>
      <c r="Y126" s="117"/>
      <c r="Z126" s="117"/>
      <c r="AA126" s="117"/>
      <c r="AB126" s="117"/>
      <c r="AC126" s="117"/>
      <c r="AD126" s="117"/>
    </row>
    <row r="127" spans="1:95" s="55" customFormat="1" ht="13.5" thickBot="1">
      <c r="A127" s="524"/>
      <c r="B127" s="452" t="s">
        <v>65</v>
      </c>
      <c r="C127" s="125"/>
      <c r="D127" s="125"/>
      <c r="E127" s="125"/>
      <c r="F127" s="125"/>
      <c r="G127" s="125"/>
      <c r="H127" s="250">
        <f>H126*H94</f>
        <v>0</v>
      </c>
      <c r="I127" s="250">
        <f>I126*I94</f>
        <v>0</v>
      </c>
      <c r="J127" s="250">
        <f>J126*J94</f>
        <v>0</v>
      </c>
      <c r="K127" s="125"/>
      <c r="L127" s="125"/>
      <c r="M127" s="125"/>
      <c r="N127" s="125"/>
      <c r="O127" s="125"/>
      <c r="P127" s="125"/>
      <c r="Q127" s="125"/>
      <c r="R127" s="125"/>
      <c r="S127" s="125"/>
      <c r="T127" s="250"/>
      <c r="U127" s="250"/>
      <c r="V127" s="250"/>
      <c r="W127" s="125"/>
      <c r="X127" s="125"/>
      <c r="Y127" s="125"/>
      <c r="Z127" s="125"/>
      <c r="AA127" s="125"/>
      <c r="AB127" s="125"/>
      <c r="AC127" s="125"/>
      <c r="AD127" s="12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</row>
    <row r="128" spans="1:95" s="126" customFormat="1">
      <c r="A128" s="524"/>
      <c r="B128" s="453" t="s">
        <v>104</v>
      </c>
      <c r="C128" s="251"/>
      <c r="D128" s="251"/>
      <c r="E128" s="251"/>
      <c r="F128" s="251"/>
      <c r="G128" s="251"/>
      <c r="H128" s="86"/>
      <c r="I128" s="86"/>
      <c r="J128" s="86"/>
      <c r="K128" s="251"/>
      <c r="L128" s="251"/>
      <c r="M128" s="251"/>
      <c r="N128" s="251"/>
      <c r="O128" s="251"/>
      <c r="P128" s="251"/>
      <c r="Q128" s="251"/>
      <c r="R128" s="251"/>
      <c r="S128" s="251"/>
      <c r="T128" s="86"/>
      <c r="U128" s="86"/>
      <c r="V128" s="86"/>
      <c r="W128" s="251"/>
      <c r="X128" s="251"/>
      <c r="Y128" s="251"/>
      <c r="Z128" s="251"/>
      <c r="AA128" s="251"/>
      <c r="AB128" s="251"/>
      <c r="AC128" s="251"/>
      <c r="AD128" s="251"/>
    </row>
    <row r="129" spans="1:95" s="1" customFormat="1">
      <c r="A129" s="524"/>
      <c r="B129" s="454" t="s">
        <v>105</v>
      </c>
      <c r="C129" s="31"/>
      <c r="D129" s="31"/>
      <c r="E129" s="31"/>
      <c r="F129" s="31"/>
      <c r="G129" s="31"/>
      <c r="H129" s="427">
        <v>5.8900000000000001E-2</v>
      </c>
      <c r="I129" s="427">
        <v>5.8900000000000001E-2</v>
      </c>
      <c r="J129" s="427">
        <v>5.8900000000000001E-2</v>
      </c>
      <c r="K129" s="31"/>
      <c r="L129" s="31"/>
      <c r="M129" s="31"/>
      <c r="N129" s="31"/>
      <c r="O129" s="31"/>
      <c r="P129" s="31"/>
      <c r="Q129" s="31"/>
      <c r="R129" s="31"/>
      <c r="S129" s="31"/>
      <c r="T129" s="427"/>
      <c r="U129" s="427"/>
      <c r="V129" s="427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</row>
    <row r="130" spans="1:95" s="55" customFormat="1" ht="13.5" thickBot="1">
      <c r="A130" s="524"/>
      <c r="B130" s="455" t="s">
        <v>106</v>
      </c>
      <c r="C130" s="125"/>
      <c r="D130" s="125"/>
      <c r="E130" s="125"/>
      <c r="F130" s="125"/>
      <c r="G130" s="125"/>
      <c r="H130" s="54">
        <f>H129*H128</f>
        <v>0</v>
      </c>
      <c r="I130" s="54">
        <f>I128*I129</f>
        <v>0</v>
      </c>
      <c r="J130" s="54">
        <f>J128*J129</f>
        <v>0</v>
      </c>
      <c r="K130" s="125"/>
      <c r="L130" s="125"/>
      <c r="M130" s="125"/>
      <c r="N130" s="125"/>
      <c r="O130" s="125"/>
      <c r="P130" s="125"/>
      <c r="Q130" s="125"/>
      <c r="R130" s="125"/>
      <c r="S130" s="125"/>
      <c r="T130" s="54"/>
      <c r="U130" s="54"/>
      <c r="V130" s="54"/>
      <c r="W130" s="125"/>
      <c r="X130" s="125"/>
      <c r="Y130" s="125"/>
      <c r="Z130" s="125"/>
      <c r="AA130" s="125"/>
      <c r="AB130" s="125"/>
      <c r="AC130" s="125"/>
      <c r="AD130" s="12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</row>
    <row r="131" spans="1:95" s="31" customFormat="1" ht="12" customHeight="1">
      <c r="A131" s="524"/>
      <c r="B131" s="448" t="s">
        <v>9</v>
      </c>
      <c r="C131" s="1">
        <v>2.5000000000000001E-2</v>
      </c>
      <c r="D131" s="1">
        <v>2.5000000000000001E-2</v>
      </c>
      <c r="E131" s="1">
        <v>2.5000000000000001E-2</v>
      </c>
      <c r="F131" s="1">
        <f>F184</f>
        <v>167648.96599200001</v>
      </c>
      <c r="G131" s="1">
        <f>G184</f>
        <v>175086.35744399999</v>
      </c>
      <c r="H131" s="1">
        <f>H184</f>
        <v>187554.03281999999</v>
      </c>
      <c r="I131" s="1">
        <f>I184</f>
        <v>201588.23437200001</v>
      </c>
      <c r="J131" s="1">
        <f>J184</f>
        <v>189924.38294400001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95" s="43" customFormat="1">
      <c r="A132" s="524"/>
      <c r="B132" s="456" t="s">
        <v>11</v>
      </c>
      <c r="C132" s="4">
        <f t="shared" ref="C132:J132" si="17">C131*C96</f>
        <v>0</v>
      </c>
      <c r="D132" s="4">
        <f t="shared" si="17"/>
        <v>0</v>
      </c>
      <c r="E132" s="4">
        <f t="shared" si="17"/>
        <v>0</v>
      </c>
      <c r="F132" s="4">
        <f t="shared" si="17"/>
        <v>0</v>
      </c>
      <c r="G132" s="4">
        <f t="shared" si="17"/>
        <v>0</v>
      </c>
      <c r="H132" s="4">
        <f t="shared" si="17"/>
        <v>0</v>
      </c>
      <c r="I132" s="4">
        <f t="shared" si="17"/>
        <v>0</v>
      </c>
      <c r="J132" s="4">
        <f t="shared" si="17"/>
        <v>0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95" s="31" customFormat="1">
      <c r="A133" s="524"/>
      <c r="B133" s="448" t="s">
        <v>26</v>
      </c>
      <c r="C133" s="49">
        <v>1.9699999999999999E-2</v>
      </c>
      <c r="D133" s="49">
        <v>1.9699999999999999E-2</v>
      </c>
      <c r="E133" s="49">
        <v>1.9699999999999999E-2</v>
      </c>
      <c r="F133" s="49">
        <f>F186</f>
        <v>108510.65760000001</v>
      </c>
      <c r="G133" s="49">
        <f>G186</f>
        <v>113324.50320000001</v>
      </c>
      <c r="H133" s="49">
        <f>H186</f>
        <v>121394.196</v>
      </c>
      <c r="I133" s="49">
        <f>I186</f>
        <v>130477.82160000001</v>
      </c>
      <c r="J133" s="49">
        <f>J186</f>
        <v>122928.4032</v>
      </c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</row>
    <row r="134" spans="1:95" s="191" customFormat="1">
      <c r="A134" s="524"/>
      <c r="B134" s="456" t="s">
        <v>27</v>
      </c>
      <c r="C134" s="129">
        <f t="shared" ref="C134:J134" si="18">C133*C96</f>
        <v>0</v>
      </c>
      <c r="D134" s="129">
        <f t="shared" si="18"/>
        <v>0</v>
      </c>
      <c r="E134" s="129">
        <f t="shared" si="18"/>
        <v>0</v>
      </c>
      <c r="F134" s="129">
        <f t="shared" si="18"/>
        <v>0</v>
      </c>
      <c r="G134" s="129">
        <f t="shared" si="18"/>
        <v>0</v>
      </c>
      <c r="H134" s="129">
        <f t="shared" si="18"/>
        <v>0</v>
      </c>
      <c r="I134" s="129">
        <f t="shared" si="18"/>
        <v>0</v>
      </c>
      <c r="J134" s="129">
        <f t="shared" si="18"/>
        <v>0</v>
      </c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</row>
    <row r="135" spans="1:95" s="43" customFormat="1">
      <c r="A135" s="524"/>
      <c r="B135" s="456" t="s">
        <v>4</v>
      </c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</row>
    <row r="136" spans="1:95" s="46" customFormat="1" ht="13.5" thickBot="1">
      <c r="A136" s="524"/>
      <c r="B136" s="457" t="s">
        <v>34</v>
      </c>
      <c r="C136" s="94"/>
      <c r="D136" s="94"/>
      <c r="E136" s="94"/>
      <c r="F136" s="199"/>
      <c r="G136" s="94"/>
      <c r="H136" s="94"/>
      <c r="I136" s="94"/>
      <c r="J136" s="94"/>
      <c r="K136" s="199"/>
      <c r="L136" s="199"/>
      <c r="M136" s="199"/>
      <c r="N136" s="199"/>
      <c r="O136" s="199"/>
      <c r="P136" s="199"/>
      <c r="Q136" s="199"/>
      <c r="R136" s="199"/>
      <c r="S136" s="199"/>
      <c r="T136" s="94"/>
      <c r="U136" s="94"/>
      <c r="V136" s="94"/>
      <c r="W136" s="199"/>
      <c r="X136" s="199"/>
      <c r="Y136" s="199"/>
      <c r="Z136" s="199"/>
      <c r="AA136" s="199"/>
      <c r="AB136" s="199"/>
      <c r="AC136" s="199"/>
      <c r="AD136" s="199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</row>
    <row r="137" spans="1:95" s="48" customFormat="1" ht="13.5" thickBot="1">
      <c r="A137" s="524"/>
      <c r="B137" s="458" t="s">
        <v>51</v>
      </c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</row>
    <row r="138" spans="1:95" s="38" customFormat="1" ht="13.5" thickBot="1">
      <c r="A138" s="524"/>
      <c r="B138" s="459" t="s">
        <v>59</v>
      </c>
      <c r="C138" s="37" t="e">
        <f t="shared" ref="C138:J138" si="19">C137/C96*100</f>
        <v>#DIV/0!</v>
      </c>
      <c r="D138" s="37" t="e">
        <f t="shared" si="19"/>
        <v>#DIV/0!</v>
      </c>
      <c r="E138" s="37" t="e">
        <f t="shared" si="19"/>
        <v>#DIV/0!</v>
      </c>
      <c r="F138" s="37" t="e">
        <f t="shared" si="19"/>
        <v>#DIV/0!</v>
      </c>
      <c r="G138" s="37" t="e">
        <f t="shared" si="19"/>
        <v>#DIV/0!</v>
      </c>
      <c r="H138" s="37" t="e">
        <f t="shared" si="19"/>
        <v>#DIV/0!</v>
      </c>
      <c r="I138" s="37" t="e">
        <f t="shared" si="19"/>
        <v>#DIV/0!</v>
      </c>
      <c r="J138" s="91" t="e">
        <f t="shared" si="19"/>
        <v>#DIV/0!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91"/>
      <c r="W138" s="37"/>
      <c r="X138" s="37"/>
      <c r="Y138" s="37"/>
      <c r="Z138" s="37"/>
      <c r="AA138" s="37"/>
      <c r="AB138" s="37"/>
      <c r="AC138" s="37"/>
      <c r="AD138" s="37"/>
      <c r="AE138" s="399"/>
      <c r="AF138" s="399"/>
      <c r="AG138" s="399"/>
      <c r="AH138" s="399"/>
      <c r="AI138" s="399"/>
      <c r="AJ138" s="399"/>
      <c r="AK138" s="399"/>
      <c r="AL138" s="399"/>
      <c r="AM138" s="399"/>
      <c r="AN138" s="399"/>
      <c r="AO138" s="399"/>
      <c r="AP138" s="399"/>
      <c r="AQ138" s="399"/>
      <c r="AR138" s="399"/>
      <c r="AS138" s="399"/>
      <c r="AT138" s="399"/>
      <c r="AU138" s="399"/>
      <c r="AV138" s="399"/>
      <c r="AW138" s="399"/>
      <c r="AX138" s="399"/>
      <c r="AY138" s="399"/>
      <c r="AZ138" s="399"/>
      <c r="BA138" s="399"/>
      <c r="BB138" s="399"/>
      <c r="BC138" s="399"/>
      <c r="BD138" s="399"/>
      <c r="BE138" s="399"/>
      <c r="BF138" s="399"/>
      <c r="BG138" s="399"/>
      <c r="BH138" s="399"/>
      <c r="BI138" s="399"/>
      <c r="BJ138" s="399"/>
      <c r="BK138" s="399"/>
      <c r="BL138" s="399"/>
      <c r="BM138" s="399"/>
      <c r="BN138" s="399"/>
      <c r="BO138" s="399"/>
      <c r="BP138" s="399"/>
      <c r="BQ138" s="399"/>
      <c r="BR138" s="399"/>
      <c r="BS138" s="399"/>
      <c r="BT138" s="399"/>
      <c r="BU138" s="399"/>
      <c r="BV138" s="399"/>
      <c r="BW138" s="399"/>
      <c r="BX138" s="399"/>
      <c r="BY138" s="399"/>
      <c r="BZ138" s="399"/>
      <c r="CA138" s="399"/>
      <c r="CB138" s="399"/>
      <c r="CC138" s="399"/>
      <c r="CD138" s="399"/>
      <c r="CE138" s="399"/>
      <c r="CF138" s="399"/>
      <c r="CG138" s="399"/>
      <c r="CH138" s="399"/>
      <c r="CI138" s="399"/>
      <c r="CJ138" s="399"/>
      <c r="CK138" s="399"/>
      <c r="CL138" s="399"/>
      <c r="CM138" s="399"/>
      <c r="CN138" s="399"/>
      <c r="CO138" s="399"/>
      <c r="CP138" s="399"/>
      <c r="CQ138" s="399"/>
    </row>
    <row r="139" spans="1:95" s="423" customFormat="1" ht="13.5" thickBot="1">
      <c r="A139" s="524"/>
      <c r="B139" s="421" t="s">
        <v>71</v>
      </c>
      <c r="C139" s="422">
        <f t="shared" ref="C139:J139" si="20">SUM(C109,C111,C115,C113,C117,C119,C121,C123,C125,C127,C130,C132,C134,C135,C136)-C137</f>
        <v>0</v>
      </c>
      <c r="D139" s="422">
        <f t="shared" si="20"/>
        <v>0</v>
      </c>
      <c r="E139" s="422">
        <f t="shared" si="20"/>
        <v>0</v>
      </c>
      <c r="F139" s="422">
        <f t="shared" si="20"/>
        <v>0</v>
      </c>
      <c r="G139" s="422">
        <f t="shared" si="20"/>
        <v>0</v>
      </c>
      <c r="H139" s="422">
        <f t="shared" si="20"/>
        <v>0</v>
      </c>
      <c r="I139" s="422">
        <f t="shared" si="20"/>
        <v>0</v>
      </c>
      <c r="J139" s="422">
        <f t="shared" si="20"/>
        <v>0</v>
      </c>
      <c r="K139" s="422"/>
      <c r="L139" s="422"/>
      <c r="M139" s="422"/>
      <c r="N139" s="422"/>
      <c r="O139" s="422"/>
      <c r="P139" s="422"/>
      <c r="Q139" s="422"/>
      <c r="R139" s="422"/>
      <c r="S139" s="422"/>
      <c r="T139" s="422"/>
      <c r="U139" s="422"/>
      <c r="V139" s="422"/>
      <c r="W139" s="422"/>
      <c r="X139" s="422"/>
      <c r="Y139" s="422"/>
      <c r="Z139" s="422"/>
      <c r="AA139" s="422"/>
      <c r="AB139" s="422"/>
      <c r="AC139" s="422"/>
      <c r="AD139" s="422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  <c r="BP139" s="103"/>
      <c r="BQ139" s="103"/>
      <c r="BR139" s="103"/>
      <c r="BS139" s="103"/>
      <c r="BT139" s="103"/>
      <c r="BU139" s="103"/>
      <c r="BV139" s="103"/>
      <c r="BW139" s="103"/>
      <c r="BX139" s="103"/>
      <c r="BY139" s="103"/>
      <c r="BZ139" s="103"/>
      <c r="CA139" s="103"/>
      <c r="CB139" s="103"/>
      <c r="CC139" s="103"/>
      <c r="CD139" s="103"/>
      <c r="CE139" s="103"/>
      <c r="CF139" s="103"/>
      <c r="CG139" s="103"/>
      <c r="CH139" s="103"/>
      <c r="CI139" s="103"/>
      <c r="CJ139" s="103"/>
      <c r="CK139" s="103"/>
      <c r="CL139" s="103"/>
      <c r="CM139" s="103"/>
      <c r="CN139" s="103"/>
      <c r="CO139" s="103"/>
      <c r="CP139" s="103"/>
      <c r="CQ139" s="103"/>
    </row>
    <row r="140" spans="1:95" s="426" customFormat="1" ht="13.5" thickBot="1">
      <c r="A140" s="525"/>
      <c r="B140" s="424" t="s">
        <v>72</v>
      </c>
      <c r="C140" s="425" t="e">
        <f t="shared" ref="C140" si="21">C139/C137</f>
        <v>#DIV/0!</v>
      </c>
      <c r="D140" s="425" t="e">
        <f t="shared" ref="D140" si="22">D139/D137</f>
        <v>#DIV/0!</v>
      </c>
      <c r="E140" s="425" t="e">
        <f t="shared" ref="E140" si="23">E139/E137</f>
        <v>#DIV/0!</v>
      </c>
      <c r="F140" s="425" t="e">
        <f t="shared" ref="F140" si="24">F139/F137</f>
        <v>#DIV/0!</v>
      </c>
      <c r="G140" s="425" t="e">
        <f t="shared" ref="G140" si="25">G139/G137</f>
        <v>#DIV/0!</v>
      </c>
      <c r="H140" s="425" t="e">
        <f t="shared" ref="H140" si="26">H139/H137</f>
        <v>#DIV/0!</v>
      </c>
      <c r="I140" s="425" t="e">
        <f t="shared" ref="I140" si="27">I139/I137</f>
        <v>#DIV/0!</v>
      </c>
      <c r="J140" s="425" t="e">
        <f>J139/J137</f>
        <v>#DIV/0!</v>
      </c>
      <c r="K140" s="425"/>
      <c r="L140" s="425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5"/>
      <c r="Z140" s="425"/>
      <c r="AA140" s="425"/>
      <c r="AB140" s="425"/>
      <c r="AC140" s="425"/>
      <c r="AD140" s="425"/>
      <c r="AE140" s="400"/>
      <c r="AF140" s="400"/>
      <c r="AG140" s="400"/>
      <c r="AH140" s="400"/>
      <c r="AI140" s="400"/>
      <c r="AJ140" s="400"/>
      <c r="AK140" s="400"/>
      <c r="AL140" s="400"/>
      <c r="AM140" s="400"/>
      <c r="AN140" s="400"/>
      <c r="AO140" s="400"/>
      <c r="AP140" s="400"/>
      <c r="AQ140" s="400"/>
      <c r="AR140" s="400"/>
      <c r="AS140" s="400"/>
      <c r="AT140" s="400"/>
      <c r="AU140" s="400"/>
      <c r="AV140" s="400"/>
      <c r="AW140" s="400"/>
      <c r="AX140" s="400"/>
      <c r="AY140" s="400"/>
      <c r="AZ140" s="400"/>
      <c r="BA140" s="400"/>
      <c r="BB140" s="400"/>
      <c r="BC140" s="400"/>
      <c r="BD140" s="400"/>
      <c r="BE140" s="400"/>
      <c r="BF140" s="400"/>
      <c r="BG140" s="400"/>
      <c r="BH140" s="400"/>
      <c r="BI140" s="400"/>
      <c r="BJ140" s="400"/>
      <c r="BK140" s="400"/>
      <c r="BL140" s="400"/>
      <c r="BM140" s="400"/>
      <c r="BN140" s="400"/>
      <c r="BO140" s="400"/>
      <c r="BP140" s="400"/>
      <c r="BQ140" s="400"/>
      <c r="BR140" s="400"/>
      <c r="BS140" s="400"/>
      <c r="BT140" s="400"/>
      <c r="BU140" s="400"/>
      <c r="BV140" s="400"/>
      <c r="BW140" s="400"/>
      <c r="BX140" s="400"/>
      <c r="BY140" s="400"/>
      <c r="BZ140" s="400"/>
      <c r="CA140" s="400"/>
      <c r="CB140" s="400"/>
      <c r="CC140" s="400"/>
      <c r="CD140" s="400"/>
      <c r="CE140" s="400"/>
      <c r="CF140" s="400"/>
      <c r="CG140" s="400"/>
      <c r="CH140" s="400"/>
      <c r="CI140" s="400"/>
      <c r="CJ140" s="400"/>
      <c r="CK140" s="400"/>
      <c r="CL140" s="400"/>
      <c r="CM140" s="400"/>
      <c r="CN140" s="400"/>
      <c r="CO140" s="400"/>
      <c r="CP140" s="400"/>
      <c r="CQ140" s="400"/>
    </row>
    <row r="141" spans="1:95" s="65" customFormat="1">
      <c r="B141" s="496"/>
    </row>
    <row r="142" spans="1:95" s="65" customFormat="1" ht="13.5" thickBot="1">
      <c r="B142" s="495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</row>
    <row r="143" spans="1:95" s="68" customFormat="1" ht="13.5" customHeight="1">
      <c r="A143" s="544" t="s">
        <v>121</v>
      </c>
      <c r="B143" s="460" t="s">
        <v>56</v>
      </c>
      <c r="C143" s="68">
        <v>19688</v>
      </c>
      <c r="D143" s="68">
        <v>19688</v>
      </c>
      <c r="E143" s="68">
        <v>19688</v>
      </c>
      <c r="F143" s="68">
        <v>19688</v>
      </c>
      <c r="G143" s="68">
        <v>19688</v>
      </c>
      <c r="H143" s="68">
        <v>19688</v>
      </c>
      <c r="I143" s="68">
        <v>19688</v>
      </c>
      <c r="J143" s="68">
        <v>19688</v>
      </c>
      <c r="AE143" s="127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  <c r="CB143" s="127"/>
      <c r="CC143" s="127"/>
      <c r="CD143" s="127"/>
      <c r="CE143" s="127"/>
      <c r="CF143" s="127"/>
      <c r="CG143" s="127"/>
      <c r="CH143" s="127"/>
      <c r="CI143" s="127"/>
      <c r="CJ143" s="127"/>
      <c r="CK143" s="127"/>
      <c r="CL143" s="127"/>
      <c r="CM143" s="127"/>
      <c r="CN143" s="127"/>
      <c r="CO143" s="127"/>
      <c r="CP143" s="127"/>
      <c r="CQ143" s="127"/>
    </row>
    <row r="144" spans="1:95" s="76" customFormat="1">
      <c r="A144" s="545"/>
      <c r="B144" s="428" t="s">
        <v>55</v>
      </c>
      <c r="C144" s="128">
        <v>21605.33</v>
      </c>
      <c r="D144" s="128">
        <v>21605.33</v>
      </c>
      <c r="E144" s="128">
        <v>21605.33</v>
      </c>
      <c r="F144" s="128">
        <v>21605.33</v>
      </c>
      <c r="G144" s="128">
        <v>21605.33</v>
      </c>
      <c r="H144" s="128">
        <v>21605.33</v>
      </c>
      <c r="I144" s="128">
        <v>19688</v>
      </c>
      <c r="J144" s="128">
        <v>19688</v>
      </c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8"/>
      <c r="AD144" s="128"/>
      <c r="AE144" s="127"/>
      <c r="AF144" s="127"/>
      <c r="AG144" s="127"/>
      <c r="AH144" s="127"/>
      <c r="AI144" s="127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/>
      <c r="CP144" s="127"/>
      <c r="CQ144" s="127"/>
    </row>
    <row r="145" spans="1:95" s="77" customFormat="1" ht="12.75" customHeight="1">
      <c r="A145" s="545"/>
      <c r="B145" s="429" t="s">
        <v>14</v>
      </c>
      <c r="C145" s="80">
        <v>2600124.84</v>
      </c>
      <c r="D145" s="80"/>
      <c r="E145" s="80">
        <v>2899033.8</v>
      </c>
      <c r="F145" s="80">
        <v>2705055.36</v>
      </c>
      <c r="G145" s="80">
        <v>2671415.52</v>
      </c>
      <c r="H145" s="80">
        <v>2842748.04</v>
      </c>
      <c r="I145" s="240">
        <v>3099539.16</v>
      </c>
      <c r="J145" s="240">
        <v>3018180.96</v>
      </c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240"/>
      <c r="V145" s="240"/>
      <c r="W145" s="80"/>
      <c r="X145" s="80"/>
      <c r="Y145" s="80"/>
      <c r="Z145" s="80"/>
      <c r="AA145" s="80"/>
      <c r="AB145" s="80"/>
      <c r="AC145" s="80"/>
      <c r="AD145" s="80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26"/>
      <c r="AQ145" s="126"/>
      <c r="AR145" s="126"/>
      <c r="AS145" s="126"/>
      <c r="AT145" s="126"/>
      <c r="AU145" s="126"/>
      <c r="AV145" s="126"/>
      <c r="AW145" s="126"/>
      <c r="AX145" s="126"/>
      <c r="AY145" s="126"/>
      <c r="AZ145" s="126"/>
      <c r="BA145" s="126"/>
      <c r="BB145" s="126"/>
      <c r="BC145" s="126"/>
      <c r="BD145" s="126"/>
      <c r="BE145" s="126"/>
      <c r="BF145" s="126"/>
      <c r="BG145" s="126"/>
      <c r="BH145" s="126"/>
      <c r="BI145" s="126"/>
      <c r="BJ145" s="126"/>
      <c r="BK145" s="126"/>
      <c r="BL145" s="126"/>
      <c r="BM145" s="126"/>
      <c r="BN145" s="126"/>
      <c r="BO145" s="126"/>
      <c r="BP145" s="126"/>
      <c r="BQ145" s="126"/>
      <c r="BR145" s="126"/>
      <c r="BS145" s="126"/>
      <c r="BT145" s="126"/>
      <c r="BU145" s="126"/>
      <c r="BV145" s="126"/>
      <c r="BW145" s="126"/>
      <c r="BX145" s="126"/>
      <c r="BY145" s="126"/>
      <c r="BZ145" s="126"/>
      <c r="CA145" s="126"/>
      <c r="CB145" s="126"/>
      <c r="CC145" s="126"/>
      <c r="CD145" s="126"/>
      <c r="CE145" s="126"/>
      <c r="CF145" s="126"/>
      <c r="CG145" s="126"/>
      <c r="CH145" s="126"/>
      <c r="CI145" s="126"/>
      <c r="CJ145" s="126"/>
      <c r="CK145" s="126"/>
      <c r="CL145" s="126"/>
      <c r="CM145" s="126"/>
      <c r="CN145" s="126"/>
      <c r="CO145" s="126"/>
      <c r="CP145" s="126"/>
      <c r="CQ145" s="126"/>
    </row>
    <row r="146" spans="1:95" s="126" customFormat="1">
      <c r="A146" s="545"/>
      <c r="B146" s="430" t="s">
        <v>15</v>
      </c>
      <c r="C146" s="240">
        <v>2027686.32</v>
      </c>
      <c r="D146" s="240"/>
      <c r="E146" s="240">
        <v>2220330</v>
      </c>
      <c r="F146" s="240">
        <v>1939698.84</v>
      </c>
      <c r="G146" s="240">
        <v>2129962.2000000002</v>
      </c>
      <c r="H146" s="240">
        <v>2360115.84</v>
      </c>
      <c r="I146" s="240">
        <v>2495034</v>
      </c>
      <c r="J146" s="240">
        <v>2277158.2799999998</v>
      </c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</row>
    <row r="147" spans="1:95" s="243" customFormat="1" ht="12.75" customHeight="1">
      <c r="A147" s="545"/>
      <c r="B147" s="431" t="s">
        <v>16</v>
      </c>
      <c r="C147" s="239">
        <v>803825.28</v>
      </c>
      <c r="D147" s="239"/>
      <c r="E147" s="239">
        <v>874405.08</v>
      </c>
      <c r="F147" s="239">
        <v>780778.68</v>
      </c>
      <c r="G147" s="239">
        <v>864847.44</v>
      </c>
      <c r="H147" s="240">
        <v>866845.92</v>
      </c>
      <c r="I147" s="239">
        <v>929317.92</v>
      </c>
      <c r="J147" s="239">
        <v>851080.92</v>
      </c>
      <c r="K147" s="239"/>
      <c r="L147" s="239"/>
      <c r="M147" s="239"/>
      <c r="N147" s="239"/>
      <c r="O147" s="239"/>
      <c r="P147" s="239"/>
      <c r="Q147" s="239"/>
      <c r="R147" s="239"/>
      <c r="S147" s="239"/>
      <c r="T147" s="240"/>
      <c r="U147" s="239"/>
      <c r="V147" s="239"/>
      <c r="W147" s="239"/>
      <c r="X147" s="239"/>
      <c r="Y147" s="239"/>
      <c r="Z147" s="239"/>
      <c r="AA147" s="239"/>
      <c r="AB147" s="239"/>
      <c r="AC147" s="239"/>
      <c r="AD147" s="239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  <c r="AQ147" s="126"/>
      <c r="AR147" s="126"/>
      <c r="AS147" s="126"/>
      <c r="AT147" s="126"/>
      <c r="AU147" s="126"/>
      <c r="AV147" s="126"/>
      <c r="AW147" s="126"/>
      <c r="AX147" s="126"/>
      <c r="AY147" s="126"/>
      <c r="AZ147" s="126"/>
      <c r="BA147" s="126"/>
      <c r="BB147" s="126"/>
      <c r="BC147" s="126"/>
      <c r="BD147" s="126"/>
      <c r="BE147" s="126"/>
      <c r="BF147" s="126"/>
      <c r="BG147" s="126"/>
      <c r="BH147" s="126"/>
      <c r="BI147" s="126"/>
      <c r="BJ147" s="126"/>
      <c r="BK147" s="126"/>
      <c r="BL147" s="126"/>
      <c r="BM147" s="126"/>
      <c r="BN147" s="126"/>
      <c r="BO147" s="126"/>
      <c r="BP147" s="126"/>
      <c r="BQ147" s="126"/>
      <c r="BR147" s="126"/>
      <c r="BS147" s="126"/>
      <c r="BT147" s="126"/>
      <c r="BU147" s="126"/>
      <c r="BV147" s="126"/>
      <c r="BW147" s="126"/>
      <c r="BX147" s="126"/>
      <c r="BY147" s="126"/>
      <c r="BZ147" s="126"/>
      <c r="CA147" s="126"/>
      <c r="CB147" s="126"/>
      <c r="CC147" s="126"/>
      <c r="CD147" s="126"/>
      <c r="CE147" s="126"/>
      <c r="CF147" s="126"/>
      <c r="CG147" s="126"/>
      <c r="CH147" s="126"/>
      <c r="CI147" s="126"/>
      <c r="CJ147" s="126"/>
      <c r="CK147" s="126"/>
      <c r="CL147" s="126"/>
      <c r="CM147" s="126"/>
      <c r="CN147" s="126"/>
      <c r="CO147" s="126"/>
      <c r="CP147" s="126"/>
      <c r="CQ147" s="126"/>
    </row>
    <row r="148" spans="1:95" s="114" customFormat="1">
      <c r="A148" s="545"/>
      <c r="B148" s="432" t="s">
        <v>17</v>
      </c>
      <c r="C148" s="113">
        <v>5431636.4400000004</v>
      </c>
      <c r="D148" s="113"/>
      <c r="E148" s="113">
        <v>5993768.8799999999</v>
      </c>
      <c r="F148" s="113">
        <v>5425532.8799999999</v>
      </c>
      <c r="G148" s="113">
        <v>5666225.1600000001</v>
      </c>
      <c r="H148" s="113">
        <v>6069709.7999999998</v>
      </c>
      <c r="I148" s="113">
        <v>6523891.0800000001</v>
      </c>
      <c r="J148" s="113">
        <v>6146420.1600000001</v>
      </c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</row>
    <row r="149" spans="1:95" s="83" customFormat="1">
      <c r="A149" s="545"/>
      <c r="B149" s="433" t="s">
        <v>12</v>
      </c>
      <c r="C149" s="82">
        <v>16834.73</v>
      </c>
      <c r="D149" s="82"/>
      <c r="E149" s="82">
        <v>16742.28</v>
      </c>
      <c r="F149" s="82">
        <v>17697.830000000002</v>
      </c>
      <c r="G149" s="82">
        <v>17190.96</v>
      </c>
      <c r="H149" s="82">
        <v>18160.11</v>
      </c>
      <c r="I149" s="82">
        <v>18161.91</v>
      </c>
      <c r="J149" s="82">
        <v>17707.04</v>
      </c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245"/>
      <c r="AF149" s="245"/>
      <c r="AG149" s="245"/>
      <c r="AH149" s="245"/>
      <c r="AI149" s="245"/>
      <c r="AJ149" s="245"/>
      <c r="AK149" s="245"/>
      <c r="AL149" s="245"/>
      <c r="AM149" s="245"/>
      <c r="AN149" s="245"/>
      <c r="AO149" s="245"/>
      <c r="AP149" s="245"/>
      <c r="AQ149" s="245"/>
      <c r="AR149" s="245"/>
      <c r="AS149" s="245"/>
      <c r="AT149" s="245"/>
      <c r="AU149" s="245"/>
      <c r="AV149" s="245"/>
      <c r="AW149" s="245"/>
      <c r="AX149" s="245"/>
      <c r="AY149" s="245"/>
      <c r="AZ149" s="245"/>
      <c r="BA149" s="245"/>
      <c r="BB149" s="245"/>
      <c r="BC149" s="245"/>
      <c r="BD149" s="245"/>
      <c r="BE149" s="245"/>
      <c r="BF149" s="245"/>
      <c r="BG149" s="245"/>
      <c r="BH149" s="245"/>
      <c r="BI149" s="245"/>
      <c r="BJ149" s="245"/>
      <c r="BK149" s="245"/>
      <c r="BL149" s="245"/>
      <c r="BM149" s="245"/>
      <c r="BN149" s="245"/>
      <c r="BO149" s="245"/>
      <c r="BP149" s="245"/>
      <c r="BQ149" s="245"/>
      <c r="BR149" s="245"/>
      <c r="BS149" s="245"/>
      <c r="BT149" s="245"/>
      <c r="BU149" s="245"/>
      <c r="BV149" s="245"/>
      <c r="BW149" s="245"/>
      <c r="BX149" s="245"/>
      <c r="BY149" s="245"/>
      <c r="BZ149" s="245"/>
      <c r="CA149" s="245"/>
      <c r="CB149" s="245"/>
      <c r="CC149" s="245"/>
      <c r="CD149" s="245"/>
      <c r="CE149" s="245"/>
      <c r="CF149" s="245"/>
      <c r="CG149" s="245"/>
      <c r="CH149" s="245"/>
      <c r="CI149" s="245"/>
      <c r="CJ149" s="245"/>
      <c r="CK149" s="245"/>
      <c r="CL149" s="245"/>
      <c r="CM149" s="245"/>
      <c r="CN149" s="245"/>
      <c r="CO149" s="245"/>
      <c r="CP149" s="245"/>
      <c r="CQ149" s="245"/>
    </row>
    <row r="150" spans="1:95" s="245" customFormat="1">
      <c r="A150" s="545"/>
      <c r="B150" s="434" t="s">
        <v>6</v>
      </c>
      <c r="C150" s="95">
        <v>15242.97</v>
      </c>
      <c r="D150" s="95"/>
      <c r="E150" s="95">
        <v>14972.22</v>
      </c>
      <c r="F150" s="95">
        <v>15408.83</v>
      </c>
      <c r="G150" s="95">
        <v>15366.33</v>
      </c>
      <c r="H150" s="95">
        <v>15250.25</v>
      </c>
      <c r="I150" s="95">
        <v>15053.01</v>
      </c>
      <c r="J150" s="95">
        <v>15161.98</v>
      </c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</row>
    <row r="151" spans="1:95" s="245" customFormat="1">
      <c r="A151" s="545"/>
      <c r="B151" s="435" t="s">
        <v>13</v>
      </c>
      <c r="C151" s="95">
        <v>13764.66</v>
      </c>
      <c r="D151" s="95"/>
      <c r="E151" s="95">
        <v>14406.28</v>
      </c>
      <c r="F151" s="95">
        <v>15707.3</v>
      </c>
      <c r="G151" s="95">
        <v>14790.16</v>
      </c>
      <c r="H151" s="16">
        <v>11256.59</v>
      </c>
      <c r="I151" s="16">
        <v>13038.92</v>
      </c>
      <c r="J151" s="16">
        <v>13463.71</v>
      </c>
      <c r="K151" s="95"/>
      <c r="L151" s="95"/>
      <c r="M151" s="95"/>
      <c r="N151" s="95"/>
      <c r="O151" s="95"/>
      <c r="P151" s="95"/>
      <c r="Q151" s="95"/>
      <c r="R151" s="95"/>
      <c r="S151" s="95"/>
      <c r="T151" s="16"/>
      <c r="U151" s="16"/>
      <c r="V151" s="16"/>
      <c r="W151" s="95"/>
      <c r="X151" s="95"/>
      <c r="Y151" s="95"/>
      <c r="Z151" s="95"/>
      <c r="AA151" s="95"/>
      <c r="AB151" s="95"/>
      <c r="AC151" s="95"/>
      <c r="AD151" s="95"/>
    </row>
    <row r="152" spans="1:95" s="103" customFormat="1" ht="13.5" thickBot="1">
      <c r="A152" s="545"/>
      <c r="B152" s="436" t="s">
        <v>18</v>
      </c>
      <c r="C152" s="104">
        <v>16834.73</v>
      </c>
      <c r="D152" s="104"/>
      <c r="E152" s="104">
        <v>16742.28</v>
      </c>
      <c r="F152" s="104">
        <v>17697.830000000002</v>
      </c>
      <c r="G152" s="104">
        <v>17190.96</v>
      </c>
      <c r="H152" s="248">
        <v>18160.11</v>
      </c>
      <c r="I152" s="248">
        <v>18161.91</v>
      </c>
      <c r="J152" s="248">
        <v>17707.04</v>
      </c>
      <c r="K152" s="104"/>
      <c r="L152" s="104"/>
      <c r="M152" s="104"/>
      <c r="N152" s="104"/>
      <c r="O152" s="104"/>
      <c r="P152" s="104"/>
      <c r="Q152" s="104"/>
      <c r="R152" s="104"/>
      <c r="S152" s="104"/>
      <c r="T152" s="248"/>
      <c r="U152" s="248"/>
      <c r="V152" s="248"/>
      <c r="W152" s="104"/>
      <c r="X152" s="104"/>
      <c r="Y152" s="104"/>
      <c r="Z152" s="104"/>
      <c r="AA152" s="104"/>
      <c r="AB152" s="104"/>
      <c r="AC152" s="104"/>
      <c r="AD152" s="104"/>
    </row>
    <row r="153" spans="1:95" s="28" customFormat="1">
      <c r="A153" s="545"/>
      <c r="B153" s="437" t="s">
        <v>19</v>
      </c>
      <c r="C153" s="96">
        <v>3219697.44</v>
      </c>
      <c r="D153" s="96"/>
      <c r="E153" s="96">
        <v>2190642.2799999998</v>
      </c>
      <c r="F153" s="96">
        <v>2457720.2400000002</v>
      </c>
      <c r="G153" s="96">
        <v>1802943.48</v>
      </c>
      <c r="H153" s="96">
        <v>2088202.68</v>
      </c>
      <c r="I153" s="96">
        <v>2629212.36</v>
      </c>
      <c r="J153" s="96">
        <v>1808785.92</v>
      </c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</row>
    <row r="154" spans="1:95" s="29" customFormat="1">
      <c r="A154" s="545"/>
      <c r="B154" s="438" t="s">
        <v>20</v>
      </c>
      <c r="C154" s="92">
        <v>1606823.52</v>
      </c>
      <c r="D154" s="92"/>
      <c r="E154" s="92">
        <v>1501128.24</v>
      </c>
      <c r="F154" s="92">
        <v>1587404.16</v>
      </c>
      <c r="G154" s="92">
        <v>1351951.8</v>
      </c>
      <c r="H154" s="92">
        <v>1499770.56</v>
      </c>
      <c r="I154" s="92">
        <v>1863456.12</v>
      </c>
      <c r="J154" s="92">
        <v>579769.43999999994</v>
      </c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</row>
    <row r="155" spans="1:95" s="29" customFormat="1">
      <c r="A155" s="545"/>
      <c r="B155" s="439" t="s">
        <v>21</v>
      </c>
      <c r="C155" s="86">
        <v>637085.16</v>
      </c>
      <c r="D155" s="86"/>
      <c r="E155" s="86">
        <v>607848</v>
      </c>
      <c r="F155" s="86">
        <v>647824.31999999995</v>
      </c>
      <c r="G155" s="86">
        <v>548337.12</v>
      </c>
      <c r="H155" s="86">
        <v>471552.36</v>
      </c>
      <c r="I155" s="86">
        <v>592275.24</v>
      </c>
      <c r="J155" s="86">
        <v>1496860.49</v>
      </c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</row>
    <row r="156" spans="1:95" s="189" customFormat="1" ht="13.5" thickBot="1">
      <c r="A156" s="545"/>
      <c r="B156" s="440" t="s">
        <v>28</v>
      </c>
      <c r="C156" s="187">
        <v>637085.16</v>
      </c>
      <c r="D156" s="187"/>
      <c r="E156" s="187"/>
      <c r="F156" s="187"/>
      <c r="G156" s="187"/>
      <c r="H156" s="187">
        <v>1036675.53</v>
      </c>
      <c r="I156" s="187">
        <v>1474504.03</v>
      </c>
      <c r="J156" s="187">
        <v>145084</v>
      </c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  <c r="AA156" s="187"/>
      <c r="AB156" s="187"/>
      <c r="AC156" s="187"/>
      <c r="AD156" s="187"/>
      <c r="AE156" s="330"/>
      <c r="AF156" s="330"/>
      <c r="AG156" s="330"/>
      <c r="AH156" s="330"/>
      <c r="AI156" s="330"/>
      <c r="AJ156" s="330"/>
      <c r="AK156" s="330"/>
      <c r="AL156" s="330"/>
      <c r="AM156" s="330"/>
      <c r="AN156" s="330"/>
      <c r="AO156" s="330"/>
      <c r="AP156" s="330"/>
      <c r="AQ156" s="330"/>
      <c r="AR156" s="330"/>
      <c r="AS156" s="330"/>
      <c r="AT156" s="330"/>
      <c r="AU156" s="330"/>
      <c r="AV156" s="330"/>
      <c r="AW156" s="330"/>
      <c r="AX156" s="330"/>
      <c r="AY156" s="330"/>
      <c r="AZ156" s="330"/>
      <c r="BA156" s="330"/>
      <c r="BB156" s="330"/>
      <c r="BC156" s="330"/>
      <c r="BD156" s="330"/>
      <c r="BE156" s="330"/>
      <c r="BF156" s="330"/>
      <c r="BG156" s="330"/>
      <c r="BH156" s="330"/>
      <c r="BI156" s="330"/>
      <c r="BJ156" s="330"/>
      <c r="BK156" s="330"/>
      <c r="BL156" s="330"/>
      <c r="BM156" s="330"/>
      <c r="BN156" s="330"/>
      <c r="BO156" s="494"/>
      <c r="BP156" s="494"/>
      <c r="BQ156" s="494"/>
      <c r="BR156" s="494"/>
      <c r="BS156" s="494"/>
      <c r="BT156" s="494"/>
      <c r="BU156" s="494"/>
      <c r="BV156" s="494"/>
      <c r="BW156" s="494"/>
      <c r="BX156" s="494"/>
      <c r="BY156" s="494"/>
      <c r="BZ156" s="494"/>
      <c r="CA156" s="494"/>
      <c r="CB156" s="494"/>
      <c r="CC156" s="494"/>
      <c r="CD156" s="494"/>
      <c r="CE156" s="494"/>
      <c r="CF156" s="494"/>
      <c r="CG156" s="494"/>
      <c r="CH156" s="494"/>
      <c r="CI156" s="494"/>
      <c r="CJ156" s="494"/>
      <c r="CK156" s="494"/>
      <c r="CL156" s="494"/>
      <c r="CM156" s="494"/>
      <c r="CN156" s="494"/>
      <c r="CO156" s="494"/>
      <c r="CP156" s="494"/>
      <c r="CQ156" s="494"/>
    </row>
    <row r="157" spans="1:95" s="8" customFormat="1">
      <c r="A157" s="545"/>
      <c r="B157" s="441" t="s">
        <v>22</v>
      </c>
      <c r="C157" s="84">
        <v>72</v>
      </c>
      <c r="D157" s="84"/>
      <c r="E157" s="84">
        <v>78</v>
      </c>
      <c r="F157" s="84">
        <v>61</v>
      </c>
      <c r="G157" s="84">
        <v>73</v>
      </c>
      <c r="H157" s="499">
        <v>76</v>
      </c>
      <c r="I157" s="499">
        <v>78</v>
      </c>
      <c r="J157" s="499">
        <v>73</v>
      </c>
      <c r="K157" s="84"/>
      <c r="L157" s="84"/>
      <c r="M157" s="84"/>
      <c r="N157" s="84"/>
      <c r="O157" s="84"/>
      <c r="P157" s="84"/>
      <c r="Q157" s="84"/>
      <c r="R157" s="84"/>
      <c r="S157" s="84"/>
      <c r="T157" s="499"/>
      <c r="U157" s="499"/>
      <c r="V157" s="499"/>
      <c r="W157" s="84"/>
      <c r="X157" s="84"/>
      <c r="Y157" s="84"/>
      <c r="Z157" s="84"/>
      <c r="AA157" s="84"/>
      <c r="AB157" s="84"/>
      <c r="AC157" s="84"/>
      <c r="AD157" s="84"/>
      <c r="AE157" s="396"/>
      <c r="AF157" s="396"/>
      <c r="AG157" s="396"/>
      <c r="AH157" s="396"/>
      <c r="AI157" s="396"/>
      <c r="AJ157" s="396"/>
      <c r="AK157" s="396"/>
      <c r="AL157" s="396"/>
      <c r="AM157" s="396"/>
      <c r="AN157" s="396"/>
      <c r="AO157" s="396"/>
      <c r="AP157" s="396"/>
      <c r="AQ157" s="396"/>
      <c r="AR157" s="396"/>
      <c r="AS157" s="396"/>
      <c r="AT157" s="396"/>
      <c r="AU157" s="396"/>
      <c r="AV157" s="396"/>
      <c r="AW157" s="396"/>
      <c r="AX157" s="396"/>
      <c r="AY157" s="396"/>
      <c r="AZ157" s="396"/>
      <c r="BA157" s="396"/>
      <c r="BB157" s="396"/>
      <c r="BC157" s="396"/>
      <c r="BD157" s="396"/>
      <c r="BE157" s="396"/>
      <c r="BF157" s="396"/>
      <c r="BG157" s="396"/>
      <c r="BH157" s="396"/>
      <c r="BI157" s="396"/>
      <c r="BJ157" s="396"/>
      <c r="BK157" s="396"/>
      <c r="BL157" s="396"/>
      <c r="BM157" s="396"/>
      <c r="BN157" s="396"/>
      <c r="BO157" s="396"/>
      <c r="BP157" s="396"/>
      <c r="BQ157" s="396"/>
      <c r="BR157" s="396"/>
      <c r="BS157" s="396"/>
      <c r="BT157" s="396"/>
      <c r="BU157" s="396"/>
      <c r="BV157" s="396"/>
      <c r="BW157" s="396"/>
      <c r="BX157" s="396"/>
      <c r="BY157" s="396"/>
      <c r="BZ157" s="396"/>
      <c r="CA157" s="396"/>
      <c r="CB157" s="396"/>
      <c r="CC157" s="396"/>
      <c r="CD157" s="396"/>
      <c r="CE157" s="396"/>
      <c r="CF157" s="396"/>
      <c r="CG157" s="396"/>
      <c r="CH157" s="396"/>
      <c r="CI157" s="396"/>
      <c r="CJ157" s="396"/>
      <c r="CK157" s="396"/>
      <c r="CL157" s="396"/>
      <c r="CM157" s="396"/>
      <c r="CN157" s="396"/>
      <c r="CO157" s="396"/>
      <c r="CP157" s="396"/>
      <c r="CQ157" s="396"/>
    </row>
    <row r="158" spans="1:95" s="5" customFormat="1">
      <c r="A158" s="545"/>
      <c r="B158" s="442" t="s">
        <v>73</v>
      </c>
      <c r="C158" s="30">
        <v>31</v>
      </c>
      <c r="D158" s="30"/>
      <c r="E158" s="174">
        <v>31</v>
      </c>
      <c r="F158" s="174">
        <v>30</v>
      </c>
      <c r="G158" s="174">
        <v>31</v>
      </c>
      <c r="H158" s="380">
        <v>30</v>
      </c>
      <c r="I158" s="380">
        <v>31</v>
      </c>
      <c r="J158" s="380">
        <v>31</v>
      </c>
      <c r="K158" s="174"/>
      <c r="L158" s="174"/>
      <c r="M158" s="174"/>
      <c r="N158" s="174"/>
      <c r="O158" s="174"/>
      <c r="P158" s="174"/>
      <c r="Q158" s="174"/>
      <c r="R158" s="174"/>
      <c r="S158" s="174"/>
      <c r="T158" s="380"/>
      <c r="U158" s="380"/>
      <c r="V158" s="380"/>
      <c r="W158" s="174"/>
      <c r="X158" s="174"/>
      <c r="Y158" s="174"/>
      <c r="Z158" s="174"/>
      <c r="AA158" s="174"/>
      <c r="AB158" s="174"/>
      <c r="AC158" s="174"/>
      <c r="AD158" s="174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</row>
    <row r="159" spans="1:95" s="173" customFormat="1" ht="4.5" customHeight="1">
      <c r="A159" s="545"/>
      <c r="B159" s="443"/>
      <c r="C159" s="172"/>
      <c r="D159" s="172"/>
      <c r="E159" s="172"/>
      <c r="F159" s="172"/>
      <c r="G159" s="172"/>
      <c r="K159" s="172"/>
      <c r="L159" s="172"/>
      <c r="M159" s="172"/>
      <c r="N159" s="172"/>
      <c r="O159" s="172"/>
      <c r="P159" s="172"/>
      <c r="Q159" s="172"/>
      <c r="R159" s="172"/>
      <c r="S159" s="172"/>
      <c r="W159" s="172"/>
      <c r="X159" s="172"/>
      <c r="Y159" s="172"/>
      <c r="Z159" s="172"/>
      <c r="AA159" s="172"/>
      <c r="AB159" s="172"/>
      <c r="AC159" s="172"/>
      <c r="AD159" s="172"/>
      <c r="AE159" s="397"/>
      <c r="AF159" s="397"/>
      <c r="AG159" s="397"/>
      <c r="AH159" s="397"/>
      <c r="AI159" s="397"/>
      <c r="AJ159" s="397"/>
      <c r="AK159" s="397"/>
      <c r="AL159" s="397"/>
      <c r="AM159" s="397"/>
      <c r="AN159" s="397"/>
      <c r="AO159" s="397"/>
      <c r="AP159" s="397"/>
      <c r="AQ159" s="397"/>
      <c r="AR159" s="397"/>
      <c r="AS159" s="397"/>
      <c r="AT159" s="397"/>
      <c r="AU159" s="397"/>
      <c r="AV159" s="397"/>
      <c r="AW159" s="397"/>
      <c r="AX159" s="397"/>
      <c r="AY159" s="397"/>
      <c r="AZ159" s="397"/>
      <c r="BA159" s="397"/>
      <c r="BB159" s="397"/>
      <c r="BC159" s="397"/>
      <c r="BD159" s="397"/>
      <c r="BE159" s="397"/>
      <c r="BF159" s="397"/>
      <c r="BG159" s="397"/>
      <c r="BH159" s="397"/>
      <c r="BI159" s="397"/>
      <c r="BJ159" s="397"/>
      <c r="BK159" s="397"/>
      <c r="BL159" s="397"/>
      <c r="BM159" s="397"/>
      <c r="BN159" s="397"/>
      <c r="BO159" s="397"/>
      <c r="BP159" s="397"/>
      <c r="BQ159" s="397"/>
      <c r="BR159" s="397"/>
      <c r="BS159" s="397"/>
      <c r="BT159" s="397"/>
      <c r="BU159" s="397"/>
      <c r="BV159" s="397"/>
      <c r="BW159" s="397"/>
      <c r="BX159" s="397"/>
      <c r="BY159" s="397"/>
      <c r="BZ159" s="397"/>
      <c r="CA159" s="397"/>
      <c r="CB159" s="397"/>
      <c r="CC159" s="397"/>
      <c r="CD159" s="397"/>
      <c r="CE159" s="397"/>
      <c r="CF159" s="397"/>
      <c r="CG159" s="397"/>
      <c r="CH159" s="397"/>
      <c r="CI159" s="397"/>
      <c r="CJ159" s="397"/>
      <c r="CK159" s="397"/>
      <c r="CL159" s="397"/>
      <c r="CM159" s="397"/>
      <c r="CN159" s="397"/>
      <c r="CO159" s="397"/>
      <c r="CP159" s="397"/>
      <c r="CQ159" s="397"/>
    </row>
    <row r="160" spans="1:95" s="177" customFormat="1">
      <c r="A160" s="545"/>
      <c r="B160" s="444" t="s">
        <v>74</v>
      </c>
      <c r="C160" s="176">
        <v>42.37</v>
      </c>
      <c r="D160" s="176">
        <v>42.37</v>
      </c>
      <c r="E160" s="176">
        <v>42.37</v>
      </c>
      <c r="F160" s="176">
        <f>F212</f>
        <v>52.33</v>
      </c>
      <c r="G160" s="176">
        <f>G212</f>
        <v>52.33</v>
      </c>
      <c r="H160" s="176">
        <f>H212</f>
        <v>52.33</v>
      </c>
      <c r="I160" s="176">
        <f>I212</f>
        <v>52.33</v>
      </c>
      <c r="J160" s="176">
        <f>J212</f>
        <v>52.33</v>
      </c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398"/>
      <c r="AF160" s="398"/>
      <c r="AG160" s="398"/>
      <c r="AH160" s="398"/>
      <c r="AI160" s="398"/>
      <c r="AJ160" s="398"/>
      <c r="AK160" s="398"/>
      <c r="AL160" s="398"/>
      <c r="AM160" s="398"/>
      <c r="AN160" s="398"/>
      <c r="AO160" s="398"/>
      <c r="AP160" s="398"/>
      <c r="AQ160" s="398"/>
      <c r="AR160" s="398"/>
      <c r="AS160" s="398"/>
      <c r="AT160" s="398"/>
      <c r="AU160" s="398"/>
      <c r="AV160" s="398"/>
      <c r="AW160" s="398"/>
      <c r="AX160" s="398"/>
      <c r="AY160" s="398"/>
      <c r="AZ160" s="398"/>
      <c r="BA160" s="398"/>
      <c r="BB160" s="398"/>
      <c r="BC160" s="398"/>
      <c r="BD160" s="398"/>
      <c r="BE160" s="398"/>
      <c r="BF160" s="398"/>
      <c r="BG160" s="398"/>
      <c r="BH160" s="398"/>
      <c r="BI160" s="398"/>
      <c r="BJ160" s="398"/>
      <c r="BK160" s="398"/>
      <c r="BL160" s="398"/>
      <c r="BM160" s="398"/>
      <c r="BN160" s="398"/>
      <c r="BO160" s="398"/>
      <c r="BP160" s="398"/>
      <c r="BQ160" s="398"/>
      <c r="BR160" s="398"/>
      <c r="BS160" s="398"/>
      <c r="BT160" s="398"/>
      <c r="BU160" s="398"/>
      <c r="BV160" s="398"/>
      <c r="BW160" s="398"/>
      <c r="BX160" s="398"/>
      <c r="BY160" s="398"/>
      <c r="BZ160" s="398"/>
      <c r="CA160" s="398"/>
      <c r="CB160" s="398"/>
      <c r="CC160" s="398"/>
      <c r="CD160" s="398"/>
      <c r="CE160" s="398"/>
      <c r="CF160" s="398"/>
      <c r="CG160" s="398"/>
      <c r="CH160" s="398"/>
      <c r="CI160" s="398"/>
      <c r="CJ160" s="398"/>
      <c r="CK160" s="398"/>
      <c r="CL160" s="398"/>
      <c r="CM160" s="398"/>
      <c r="CN160" s="398"/>
      <c r="CO160" s="398"/>
      <c r="CP160" s="398"/>
      <c r="CQ160" s="398"/>
    </row>
    <row r="161" spans="1:95" s="185" customFormat="1">
      <c r="A161" s="545"/>
      <c r="B161" s="445" t="s">
        <v>75</v>
      </c>
      <c r="C161" s="4">
        <f t="shared" ref="C161:I161" si="28">C158*C160</f>
        <v>1313.47</v>
      </c>
      <c r="D161" s="4">
        <f t="shared" si="28"/>
        <v>0</v>
      </c>
      <c r="E161" s="4">
        <f t="shared" si="28"/>
        <v>1313.47</v>
      </c>
      <c r="F161" s="4">
        <f t="shared" si="28"/>
        <v>1569.8999999999999</v>
      </c>
      <c r="G161" s="4">
        <f t="shared" si="28"/>
        <v>1622.23</v>
      </c>
      <c r="H161" s="4">
        <f t="shared" si="28"/>
        <v>1569.8999999999999</v>
      </c>
      <c r="I161" s="4">
        <f t="shared" si="28"/>
        <v>1622.23</v>
      </c>
      <c r="J161" s="4">
        <f t="shared" ref="J161" si="29">J158*J160</f>
        <v>1622.23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</row>
    <row r="162" spans="1:95" s="31" customFormat="1">
      <c r="A162" s="545"/>
      <c r="B162" s="446" t="s">
        <v>24</v>
      </c>
      <c r="C162" s="182">
        <v>2.71</v>
      </c>
      <c r="D162" s="182">
        <v>2.71</v>
      </c>
      <c r="E162" s="182">
        <v>2.71</v>
      </c>
      <c r="F162" s="182">
        <f>F214</f>
        <v>3.35</v>
      </c>
      <c r="G162" s="182">
        <f>G214</f>
        <v>3.35</v>
      </c>
      <c r="H162" s="182">
        <f>H214</f>
        <v>3.35</v>
      </c>
      <c r="I162" s="182">
        <f>I214</f>
        <v>3.35</v>
      </c>
      <c r="J162" s="182">
        <f>J214</f>
        <v>3.35</v>
      </c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</row>
    <row r="163" spans="1:95" s="180" customFormat="1">
      <c r="A163" s="545"/>
      <c r="B163" s="447" t="s">
        <v>25</v>
      </c>
      <c r="C163" s="179">
        <f t="shared" ref="C163:I163" si="30">C162*C144</f>
        <v>58550.444300000003</v>
      </c>
      <c r="D163" s="179">
        <f t="shared" si="30"/>
        <v>58550.444300000003</v>
      </c>
      <c r="E163" s="179">
        <f t="shared" si="30"/>
        <v>58550.444300000003</v>
      </c>
      <c r="F163" s="179">
        <f t="shared" si="30"/>
        <v>72377.855500000005</v>
      </c>
      <c r="G163" s="179">
        <f t="shared" si="30"/>
        <v>72377.855500000005</v>
      </c>
      <c r="H163" s="179">
        <f t="shared" si="30"/>
        <v>72377.855500000005</v>
      </c>
      <c r="I163" s="179">
        <f t="shared" si="30"/>
        <v>65954.8</v>
      </c>
      <c r="J163" s="179">
        <f t="shared" ref="J163" si="31">J162*J144</f>
        <v>65954.8</v>
      </c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</row>
    <row r="164" spans="1:95" s="31" customFormat="1">
      <c r="A164" s="545"/>
      <c r="B164" s="448" t="s">
        <v>7</v>
      </c>
      <c r="C164" s="3">
        <v>5.44</v>
      </c>
      <c r="D164" s="3">
        <v>5.44</v>
      </c>
      <c r="E164" s="3">
        <v>5.44</v>
      </c>
      <c r="F164" s="3">
        <f>F216</f>
        <v>6.72</v>
      </c>
      <c r="G164" s="3">
        <f>G216</f>
        <v>6.72</v>
      </c>
      <c r="H164" s="3">
        <f>H216</f>
        <v>6.72</v>
      </c>
      <c r="I164" s="3">
        <f>I216</f>
        <v>6.72</v>
      </c>
      <c r="J164" s="3">
        <f>J216</f>
        <v>6.72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95" s="180" customFormat="1">
      <c r="A165" s="545"/>
      <c r="B165" s="447" t="s">
        <v>10</v>
      </c>
      <c r="C165" s="179">
        <f t="shared" ref="C165:I165" si="32">C164*C144</f>
        <v>117532.99520000002</v>
      </c>
      <c r="D165" s="179">
        <f t="shared" si="32"/>
        <v>117532.99520000002</v>
      </c>
      <c r="E165" s="179">
        <f t="shared" si="32"/>
        <v>117532.99520000002</v>
      </c>
      <c r="F165" s="179">
        <f t="shared" si="32"/>
        <v>145187.81760000001</v>
      </c>
      <c r="G165" s="179">
        <f t="shared" si="32"/>
        <v>145187.81760000001</v>
      </c>
      <c r="H165" s="179">
        <f t="shared" si="32"/>
        <v>145187.81760000001</v>
      </c>
      <c r="I165" s="179">
        <f t="shared" si="32"/>
        <v>132303.35999999999</v>
      </c>
      <c r="J165" s="179">
        <f t="shared" ref="J165" si="33">J164*J144</f>
        <v>132303.35999999999</v>
      </c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</row>
    <row r="166" spans="1:95" s="31" customFormat="1">
      <c r="A166" s="545"/>
      <c r="B166" s="448" t="s">
        <v>8</v>
      </c>
      <c r="C166" s="3">
        <v>10.31</v>
      </c>
      <c r="D166" s="3">
        <v>10.31</v>
      </c>
      <c r="E166" s="3">
        <v>10.31</v>
      </c>
      <c r="F166" s="3">
        <f>F218</f>
        <v>12.73</v>
      </c>
      <c r="G166" s="3">
        <f>G218</f>
        <v>12.73</v>
      </c>
      <c r="H166" s="3">
        <f>H218</f>
        <v>12.73</v>
      </c>
      <c r="I166" s="3">
        <f>I218</f>
        <v>12.73</v>
      </c>
      <c r="J166" s="3">
        <f>J218</f>
        <v>12.73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95" s="180" customFormat="1">
      <c r="A167" s="545"/>
      <c r="B167" s="447" t="s">
        <v>2</v>
      </c>
      <c r="C167" s="179">
        <f t="shared" ref="C167:I167" si="34">C166*MAX(C150:C151)</f>
        <v>157155.02069999999</v>
      </c>
      <c r="D167" s="179">
        <f t="shared" si="34"/>
        <v>0</v>
      </c>
      <c r="E167" s="179">
        <f t="shared" si="34"/>
        <v>154363.5882</v>
      </c>
      <c r="F167" s="179">
        <f t="shared" si="34"/>
        <v>199953.929</v>
      </c>
      <c r="G167" s="179">
        <f t="shared" si="34"/>
        <v>195613.38090000002</v>
      </c>
      <c r="H167" s="179">
        <f t="shared" si="34"/>
        <v>194135.6825</v>
      </c>
      <c r="I167" s="179">
        <f t="shared" si="34"/>
        <v>191624.8173</v>
      </c>
      <c r="J167" s="179">
        <f>J166*MAX(J150:J151)</f>
        <v>193012.00539999999</v>
      </c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</row>
    <row r="168" spans="1:95" s="31" customFormat="1">
      <c r="A168" s="545"/>
      <c r="B168" s="446" t="s">
        <v>29</v>
      </c>
      <c r="C168" s="115">
        <v>0.13789999999999999</v>
      </c>
      <c r="D168" s="115">
        <v>0.13789999999999999</v>
      </c>
      <c r="E168" s="115">
        <v>0.13789999999999999</v>
      </c>
      <c r="F168" s="115">
        <f>F220</f>
        <v>0.17030000000000001</v>
      </c>
      <c r="G168" s="115">
        <f>G220</f>
        <v>0.17030000000000001</v>
      </c>
      <c r="H168" s="66"/>
      <c r="I168" s="66"/>
      <c r="J168" s="66"/>
      <c r="K168" s="115"/>
      <c r="L168" s="115"/>
      <c r="M168" s="115"/>
      <c r="N168" s="115"/>
      <c r="O168" s="115"/>
      <c r="P168" s="115"/>
      <c r="Q168" s="115"/>
      <c r="R168" s="115"/>
      <c r="S168" s="115"/>
      <c r="T168" s="66"/>
      <c r="U168" s="66"/>
      <c r="V168" s="66"/>
      <c r="W168" s="115"/>
      <c r="X168" s="115"/>
      <c r="Y168" s="115"/>
      <c r="Z168" s="115"/>
      <c r="AA168" s="115"/>
      <c r="AB168" s="115"/>
      <c r="AC168" s="115"/>
      <c r="AD168" s="115"/>
    </row>
    <row r="169" spans="1:95" s="34" customFormat="1">
      <c r="A169" s="545"/>
      <c r="B169" s="449" t="s">
        <v>60</v>
      </c>
      <c r="C169" s="14">
        <f>C168*C145</f>
        <v>358557.21543599997</v>
      </c>
      <c r="D169" s="14">
        <f>D168*D145</f>
        <v>0</v>
      </c>
      <c r="E169" s="14">
        <f>E168*E145</f>
        <v>399776.76101999998</v>
      </c>
      <c r="F169" s="14">
        <f>F168*F145</f>
        <v>460670.92780800001</v>
      </c>
      <c r="G169" s="14">
        <f>G168*G145</f>
        <v>454942.06305600004</v>
      </c>
      <c r="H169" s="119"/>
      <c r="I169" s="119"/>
      <c r="J169" s="119"/>
      <c r="K169" s="14"/>
      <c r="L169" s="14"/>
      <c r="M169" s="14"/>
      <c r="N169" s="14"/>
      <c r="O169" s="14"/>
      <c r="P169" s="14"/>
      <c r="Q169" s="14"/>
      <c r="R169" s="14"/>
      <c r="S169" s="14"/>
      <c r="T169" s="119"/>
      <c r="U169" s="119"/>
      <c r="V169" s="119"/>
      <c r="W169" s="14"/>
      <c r="X169" s="14"/>
      <c r="Y169" s="14"/>
      <c r="Z169" s="14"/>
      <c r="AA169" s="14"/>
      <c r="AB169" s="14"/>
      <c r="AC169" s="14"/>
      <c r="AD169" s="14"/>
    </row>
    <row r="170" spans="1:95" s="31" customFormat="1">
      <c r="A170" s="545"/>
      <c r="B170" s="448" t="s">
        <v>30</v>
      </c>
      <c r="C170" s="117"/>
      <c r="D170" s="117"/>
      <c r="E170" s="117"/>
      <c r="F170" s="117"/>
      <c r="G170" s="117"/>
      <c r="H170" s="115">
        <v>0.19769999999999999</v>
      </c>
      <c r="I170" s="115">
        <v>0.19769999999999999</v>
      </c>
      <c r="J170" s="115">
        <v>0.19769999999999999</v>
      </c>
      <c r="K170" s="117"/>
      <c r="L170" s="117"/>
      <c r="M170" s="117"/>
      <c r="N170" s="117"/>
      <c r="O170" s="117"/>
      <c r="P170" s="117"/>
      <c r="Q170" s="117"/>
      <c r="R170" s="117"/>
      <c r="S170" s="117"/>
      <c r="T170" s="115"/>
      <c r="U170" s="115"/>
      <c r="V170" s="115"/>
      <c r="W170" s="117"/>
      <c r="X170" s="117"/>
      <c r="Y170" s="117"/>
      <c r="Z170" s="117"/>
      <c r="AA170" s="117"/>
      <c r="AB170" s="117"/>
      <c r="AC170" s="117"/>
      <c r="AD170" s="117"/>
    </row>
    <row r="171" spans="1:95" s="35" customFormat="1">
      <c r="A171" s="545"/>
      <c r="B171" s="450" t="s">
        <v>61</v>
      </c>
      <c r="C171" s="118"/>
      <c r="D171" s="118"/>
      <c r="E171" s="118"/>
      <c r="F171" s="118"/>
      <c r="G171" s="118"/>
      <c r="H171" s="33">
        <f>H170*H145</f>
        <v>562011.28750799992</v>
      </c>
      <c r="I171" s="33">
        <f>I170*I145</f>
        <v>612778.89193199994</v>
      </c>
      <c r="J171" s="33">
        <f>J170*J145</f>
        <v>596694.37579199998</v>
      </c>
      <c r="K171" s="118"/>
      <c r="L171" s="118"/>
      <c r="M171" s="118"/>
      <c r="N171" s="118"/>
      <c r="O171" s="118"/>
      <c r="P171" s="118"/>
      <c r="Q171" s="118"/>
      <c r="R171" s="118"/>
      <c r="S171" s="118"/>
      <c r="T171" s="33"/>
      <c r="U171" s="33"/>
      <c r="V171" s="33"/>
      <c r="W171" s="118"/>
      <c r="X171" s="118"/>
      <c r="Y171" s="118"/>
      <c r="Z171" s="118"/>
      <c r="AA171" s="118"/>
      <c r="AB171" s="118"/>
      <c r="AC171" s="118"/>
      <c r="AD171" s="118"/>
    </row>
    <row r="172" spans="1:95" s="31" customFormat="1">
      <c r="A172" s="545"/>
      <c r="B172" s="448" t="s">
        <v>31</v>
      </c>
      <c r="C172" s="115">
        <v>0.32190000000000002</v>
      </c>
      <c r="D172" s="115">
        <v>0.32190000000000002</v>
      </c>
      <c r="E172" s="115">
        <v>0.32190000000000002</v>
      </c>
      <c r="F172" s="115">
        <f>F224</f>
        <v>0.39750000000000002</v>
      </c>
      <c r="G172" s="115">
        <f>G224</f>
        <v>0.39750000000000002</v>
      </c>
      <c r="H172" s="120"/>
      <c r="I172" s="120"/>
      <c r="J172" s="120"/>
      <c r="K172" s="115"/>
      <c r="L172" s="115"/>
      <c r="M172" s="115"/>
      <c r="N172" s="115"/>
      <c r="O172" s="115"/>
      <c r="P172" s="115"/>
      <c r="Q172" s="115"/>
      <c r="R172" s="115"/>
      <c r="S172" s="115"/>
      <c r="T172" s="120"/>
      <c r="U172" s="120"/>
      <c r="V172" s="120"/>
      <c r="W172" s="115"/>
      <c r="X172" s="115"/>
      <c r="Y172" s="115"/>
      <c r="Z172" s="115"/>
      <c r="AA172" s="115"/>
      <c r="AB172" s="115"/>
      <c r="AC172" s="115"/>
      <c r="AD172" s="115"/>
    </row>
    <row r="173" spans="1:95" s="34" customFormat="1">
      <c r="A173" s="545"/>
      <c r="B173" s="449" t="s">
        <v>62</v>
      </c>
      <c r="C173" s="14">
        <f>C172*C147</f>
        <v>258751.35763200003</v>
      </c>
      <c r="D173" s="14">
        <f>D172*D147</f>
        <v>0</v>
      </c>
      <c r="E173" s="14">
        <f>E172*E147</f>
        <v>281470.99525199999</v>
      </c>
      <c r="F173" s="14">
        <f>F172*F147</f>
        <v>310359.52530000004</v>
      </c>
      <c r="G173" s="14">
        <f>G172*G147</f>
        <v>343776.85739999998</v>
      </c>
      <c r="H173" s="119"/>
      <c r="I173" s="119"/>
      <c r="J173" s="119"/>
      <c r="K173" s="14"/>
      <c r="L173" s="14"/>
      <c r="M173" s="14"/>
      <c r="N173" s="14"/>
      <c r="O173" s="14"/>
      <c r="P173" s="14"/>
      <c r="Q173" s="14"/>
      <c r="R173" s="14"/>
      <c r="S173" s="14"/>
      <c r="T173" s="119"/>
      <c r="U173" s="119"/>
      <c r="V173" s="119"/>
      <c r="W173" s="14"/>
      <c r="X173" s="14"/>
      <c r="Y173" s="14"/>
      <c r="Z173" s="14"/>
      <c r="AA173" s="14"/>
      <c r="AB173" s="14"/>
      <c r="AC173" s="14"/>
      <c r="AD173" s="14"/>
    </row>
    <row r="174" spans="1:95" s="31" customFormat="1">
      <c r="A174" s="545"/>
      <c r="B174" s="448" t="s">
        <v>32</v>
      </c>
      <c r="C174" s="117"/>
      <c r="D174" s="117"/>
      <c r="E174" s="117"/>
      <c r="F174" s="117"/>
      <c r="G174" s="117"/>
      <c r="H174" s="1">
        <v>1.4238</v>
      </c>
      <c r="I174" s="1">
        <v>1.4238</v>
      </c>
      <c r="J174" s="1">
        <v>1.4238</v>
      </c>
      <c r="K174" s="117"/>
      <c r="L174" s="117"/>
      <c r="M174" s="117"/>
      <c r="N174" s="117"/>
      <c r="O174" s="117"/>
      <c r="P174" s="117"/>
      <c r="Q174" s="117"/>
      <c r="R174" s="117"/>
      <c r="S174" s="117"/>
      <c r="T174" s="1"/>
      <c r="U174" s="1"/>
      <c r="V174" s="1"/>
      <c r="W174" s="117"/>
      <c r="X174" s="117"/>
      <c r="Y174" s="117"/>
      <c r="Z174" s="117"/>
      <c r="AA174" s="117"/>
      <c r="AB174" s="117"/>
      <c r="AC174" s="117"/>
      <c r="AD174" s="117"/>
    </row>
    <row r="175" spans="1:95" s="35" customFormat="1">
      <c r="A175" s="545"/>
      <c r="B175" s="450" t="s">
        <v>63</v>
      </c>
      <c r="C175" s="118"/>
      <c r="D175" s="118"/>
      <c r="E175" s="118"/>
      <c r="F175" s="118"/>
      <c r="G175" s="118"/>
      <c r="H175" s="116">
        <f>H174*H147</f>
        <v>1234215.220896</v>
      </c>
      <c r="I175" s="116">
        <f>I174*I147</f>
        <v>1323162.8544960001</v>
      </c>
      <c r="J175" s="116">
        <f>J174*J147</f>
        <v>1211769.0138960001</v>
      </c>
      <c r="K175" s="118"/>
      <c r="L175" s="118"/>
      <c r="M175" s="118"/>
      <c r="N175" s="118"/>
      <c r="O175" s="118"/>
      <c r="P175" s="118"/>
      <c r="Q175" s="118"/>
      <c r="R175" s="118"/>
      <c r="S175" s="118"/>
      <c r="T175" s="116"/>
      <c r="U175" s="116"/>
      <c r="V175" s="116"/>
      <c r="W175" s="118"/>
      <c r="X175" s="118"/>
      <c r="Y175" s="118"/>
      <c r="Z175" s="118"/>
      <c r="AA175" s="118"/>
      <c r="AB175" s="118"/>
      <c r="AC175" s="118"/>
      <c r="AD175" s="118"/>
    </row>
    <row r="176" spans="1:95" s="31" customFormat="1">
      <c r="A176" s="545"/>
      <c r="B176" s="448" t="s">
        <v>79</v>
      </c>
      <c r="C176" s="1">
        <v>0.19719999999999999</v>
      </c>
      <c r="D176" s="1">
        <v>0.19719999999999999</v>
      </c>
      <c r="E176" s="1">
        <v>0.19719999999999999</v>
      </c>
      <c r="F176" s="1">
        <f>F228</f>
        <v>0.24349999999999999</v>
      </c>
      <c r="G176" s="1">
        <f>G228</f>
        <v>0.24349999999999999</v>
      </c>
      <c r="H176" s="120"/>
      <c r="I176" s="120"/>
      <c r="J176" s="120"/>
      <c r="K176" s="1"/>
      <c r="L176" s="1"/>
      <c r="M176" s="1"/>
      <c r="N176" s="1"/>
      <c r="O176" s="1"/>
      <c r="P176" s="1"/>
      <c r="Q176" s="1"/>
      <c r="R176" s="1"/>
      <c r="S176" s="1"/>
      <c r="T176" s="120"/>
      <c r="U176" s="120"/>
      <c r="V176" s="120"/>
      <c r="W176" s="1"/>
      <c r="X176" s="1"/>
      <c r="Y176" s="1"/>
      <c r="Z176" s="1"/>
      <c r="AA176" s="1"/>
      <c r="AB176" s="1"/>
      <c r="AC176" s="1"/>
      <c r="AD176" s="1"/>
    </row>
    <row r="177" spans="1:95" s="34" customFormat="1">
      <c r="A177" s="545"/>
      <c r="B177" s="449" t="s">
        <v>64</v>
      </c>
      <c r="C177" s="14">
        <f>C176*C146</f>
        <v>399859.74230400001</v>
      </c>
      <c r="D177" s="14">
        <f>D176*D146</f>
        <v>0</v>
      </c>
      <c r="E177" s="14">
        <f>E176*E146</f>
        <v>437849.07599999994</v>
      </c>
      <c r="F177" s="14">
        <f>F176*F146</f>
        <v>472316.66753999999</v>
      </c>
      <c r="G177" s="14">
        <f>G176*G146</f>
        <v>518645.79570000002</v>
      </c>
      <c r="H177" s="121"/>
      <c r="I177" s="121"/>
      <c r="J177" s="121"/>
      <c r="K177" s="14"/>
      <c r="L177" s="14"/>
      <c r="M177" s="14"/>
      <c r="N177" s="14"/>
      <c r="O177" s="14"/>
      <c r="P177" s="14"/>
      <c r="Q177" s="14"/>
      <c r="R177" s="14"/>
      <c r="S177" s="14"/>
      <c r="T177" s="121"/>
      <c r="U177" s="121"/>
      <c r="V177" s="121"/>
      <c r="W177" s="14"/>
      <c r="X177" s="14"/>
      <c r="Y177" s="14"/>
      <c r="Z177" s="14"/>
      <c r="AA177" s="14"/>
      <c r="AB177" s="14"/>
      <c r="AC177" s="14"/>
      <c r="AD177" s="14"/>
    </row>
    <row r="178" spans="1:95" s="31" customFormat="1">
      <c r="A178" s="545"/>
      <c r="B178" s="451" t="s">
        <v>33</v>
      </c>
      <c r="C178" s="117"/>
      <c r="D178" s="117"/>
      <c r="E178" s="117"/>
      <c r="F178" s="117"/>
      <c r="G178" s="117"/>
      <c r="H178" s="1">
        <v>0.37009999999999998</v>
      </c>
      <c r="I178" s="1">
        <v>0.37009999999999998</v>
      </c>
      <c r="J178" s="1">
        <v>0.37009999999999998</v>
      </c>
      <c r="K178" s="117"/>
      <c r="L178" s="117"/>
      <c r="M178" s="117"/>
      <c r="N178" s="117"/>
      <c r="O178" s="117"/>
      <c r="P178" s="117"/>
      <c r="Q178" s="117"/>
      <c r="R178" s="117"/>
      <c r="S178" s="117"/>
      <c r="T178" s="1"/>
      <c r="U178" s="1"/>
      <c r="V178" s="1"/>
      <c r="W178" s="117"/>
      <c r="X178" s="117"/>
      <c r="Y178" s="117"/>
      <c r="Z178" s="117"/>
      <c r="AA178" s="117"/>
      <c r="AB178" s="117"/>
      <c r="AC178" s="117"/>
      <c r="AD178" s="117"/>
    </row>
    <row r="179" spans="1:95" s="55" customFormat="1" ht="13.5" thickBot="1">
      <c r="A179" s="545"/>
      <c r="B179" s="452" t="s">
        <v>65</v>
      </c>
      <c r="C179" s="125"/>
      <c r="D179" s="125"/>
      <c r="E179" s="125"/>
      <c r="F179" s="125"/>
      <c r="G179" s="125"/>
      <c r="H179" s="250">
        <f>H178*H146</f>
        <v>873478.87238399987</v>
      </c>
      <c r="I179" s="250">
        <f>I178*I146</f>
        <v>923412.0834</v>
      </c>
      <c r="J179" s="250">
        <f>J178*J146</f>
        <v>842776.27942799986</v>
      </c>
      <c r="K179" s="125"/>
      <c r="L179" s="125"/>
      <c r="M179" s="125"/>
      <c r="N179" s="125"/>
      <c r="O179" s="125"/>
      <c r="P179" s="125"/>
      <c r="Q179" s="125"/>
      <c r="R179" s="125"/>
      <c r="S179" s="125"/>
      <c r="T179" s="250"/>
      <c r="U179" s="250"/>
      <c r="V179" s="250"/>
      <c r="W179" s="125"/>
      <c r="X179" s="125"/>
      <c r="Y179" s="125"/>
      <c r="Z179" s="125"/>
      <c r="AA179" s="125"/>
      <c r="AB179" s="125"/>
      <c r="AC179" s="125"/>
      <c r="AD179" s="12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</row>
    <row r="180" spans="1:95" s="126" customFormat="1">
      <c r="A180" s="545"/>
      <c r="B180" s="453" t="s">
        <v>104</v>
      </c>
      <c r="C180" s="251"/>
      <c r="D180" s="251"/>
      <c r="E180" s="251"/>
      <c r="F180" s="251"/>
      <c r="G180" s="251"/>
      <c r="H180" s="86">
        <v>1003234</v>
      </c>
      <c r="I180" s="86">
        <v>1428426</v>
      </c>
      <c r="J180" s="86">
        <v>1450084</v>
      </c>
      <c r="K180" s="251"/>
      <c r="L180" s="251"/>
      <c r="M180" s="251"/>
      <c r="N180" s="251"/>
      <c r="O180" s="251"/>
      <c r="P180" s="251"/>
      <c r="Q180" s="251"/>
      <c r="R180" s="251"/>
      <c r="S180" s="251"/>
      <c r="T180" s="86"/>
      <c r="U180" s="86"/>
      <c r="V180" s="86"/>
      <c r="W180" s="251"/>
      <c r="X180" s="251"/>
      <c r="Y180" s="251"/>
      <c r="Z180" s="251"/>
      <c r="AA180" s="251"/>
      <c r="AB180" s="251"/>
      <c r="AC180" s="251"/>
      <c r="AD180" s="251"/>
    </row>
    <row r="181" spans="1:95" s="1" customFormat="1">
      <c r="A181" s="545"/>
      <c r="B181" s="454" t="s">
        <v>105</v>
      </c>
      <c r="C181" s="31"/>
      <c r="D181" s="31"/>
      <c r="E181" s="31"/>
      <c r="F181" s="31"/>
      <c r="G181" s="31"/>
      <c r="H181" s="427">
        <v>5.8900000000000001E-2</v>
      </c>
      <c r="I181" s="427">
        <v>5.8900000000000001E-2</v>
      </c>
      <c r="J181" s="427">
        <v>5.8900000000000001E-2</v>
      </c>
      <c r="K181" s="31"/>
      <c r="L181" s="31"/>
      <c r="M181" s="31"/>
      <c r="N181" s="31"/>
      <c r="O181" s="31"/>
      <c r="P181" s="31"/>
      <c r="Q181" s="31"/>
      <c r="R181" s="31"/>
      <c r="S181" s="31"/>
      <c r="T181" s="427"/>
      <c r="U181" s="427"/>
      <c r="V181" s="427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</row>
    <row r="182" spans="1:95" s="55" customFormat="1" ht="13.5" thickBot="1">
      <c r="A182" s="545"/>
      <c r="B182" s="455" t="s">
        <v>106</v>
      </c>
      <c r="C182" s="125"/>
      <c r="D182" s="125"/>
      <c r="E182" s="125"/>
      <c r="F182" s="125"/>
      <c r="G182" s="125"/>
      <c r="H182" s="54">
        <f>H181*H180</f>
        <v>59090.482600000003</v>
      </c>
      <c r="I182" s="54">
        <f>I180*I181</f>
        <v>84134.291400000002</v>
      </c>
      <c r="J182" s="54">
        <f>J180*J181</f>
        <v>85409.9476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54"/>
      <c r="U182" s="54"/>
      <c r="V182" s="54"/>
      <c r="W182" s="125"/>
      <c r="X182" s="125"/>
      <c r="Y182" s="125"/>
      <c r="Z182" s="125"/>
      <c r="AA182" s="125"/>
      <c r="AB182" s="125"/>
      <c r="AC182" s="125"/>
      <c r="AD182" s="12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</row>
    <row r="183" spans="1:95" s="31" customFormat="1" ht="12" customHeight="1">
      <c r="A183" s="545"/>
      <c r="B183" s="448" t="s">
        <v>9</v>
      </c>
      <c r="C183" s="1">
        <v>2.5000000000000001E-2</v>
      </c>
      <c r="D183" s="1">
        <v>2.5000000000000001E-2</v>
      </c>
      <c r="E183" s="1">
        <v>2.5000000000000001E-2</v>
      </c>
      <c r="F183" s="1">
        <f>F235</f>
        <v>3.09E-2</v>
      </c>
      <c r="G183" s="1">
        <f>G235</f>
        <v>3.09E-2</v>
      </c>
      <c r="H183" s="1">
        <f>H235</f>
        <v>3.09E-2</v>
      </c>
      <c r="I183" s="1">
        <f>I235</f>
        <v>3.09E-2</v>
      </c>
      <c r="J183" s="1">
        <f>J235</f>
        <v>3.09E-2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95" s="43" customFormat="1">
      <c r="A184" s="545"/>
      <c r="B184" s="456" t="s">
        <v>11</v>
      </c>
      <c r="C184" s="4">
        <f t="shared" ref="C184:J184" si="35">C183*C148</f>
        <v>135790.91100000002</v>
      </c>
      <c r="D184" s="4">
        <f t="shared" si="35"/>
        <v>0</v>
      </c>
      <c r="E184" s="4">
        <f t="shared" si="35"/>
        <v>149844.22200000001</v>
      </c>
      <c r="F184" s="4">
        <f t="shared" si="35"/>
        <v>167648.96599200001</v>
      </c>
      <c r="G184" s="4">
        <f t="shared" si="35"/>
        <v>175086.35744399999</v>
      </c>
      <c r="H184" s="4">
        <f t="shared" si="35"/>
        <v>187554.03281999999</v>
      </c>
      <c r="I184" s="4">
        <f t="shared" si="35"/>
        <v>201588.23437200001</v>
      </c>
      <c r="J184" s="4">
        <f t="shared" si="35"/>
        <v>189924.38294400001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95" s="31" customFormat="1">
      <c r="A185" s="545"/>
      <c r="B185" s="448" t="s">
        <v>26</v>
      </c>
      <c r="C185" s="49">
        <v>1.9699999999999999E-2</v>
      </c>
      <c r="D185" s="49">
        <v>1.9699999999999999E-2</v>
      </c>
      <c r="E185" s="49">
        <v>1.9699999999999999E-2</v>
      </c>
      <c r="F185" s="49">
        <f>F237</f>
        <v>0.02</v>
      </c>
      <c r="G185" s="49">
        <f>G237</f>
        <v>0.02</v>
      </c>
      <c r="H185" s="49">
        <f>H237</f>
        <v>0.02</v>
      </c>
      <c r="I185" s="49">
        <f>I237</f>
        <v>0.02</v>
      </c>
      <c r="J185" s="49">
        <f>J237</f>
        <v>0.02</v>
      </c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</row>
    <row r="186" spans="1:95" s="191" customFormat="1">
      <c r="A186" s="545"/>
      <c r="B186" s="456" t="s">
        <v>27</v>
      </c>
      <c r="C186" s="129">
        <f t="shared" ref="C186:J186" si="36">C185*C148</f>
        <v>107003.237868</v>
      </c>
      <c r="D186" s="129">
        <f t="shared" si="36"/>
        <v>0</v>
      </c>
      <c r="E186" s="129">
        <f t="shared" si="36"/>
        <v>118077.246936</v>
      </c>
      <c r="F186" s="129">
        <f t="shared" si="36"/>
        <v>108510.65760000001</v>
      </c>
      <c r="G186" s="129">
        <f t="shared" si="36"/>
        <v>113324.50320000001</v>
      </c>
      <c r="H186" s="129">
        <f t="shared" si="36"/>
        <v>121394.196</v>
      </c>
      <c r="I186" s="129">
        <f t="shared" si="36"/>
        <v>130477.82160000001</v>
      </c>
      <c r="J186" s="129">
        <f t="shared" si="36"/>
        <v>122928.4032</v>
      </c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  <c r="AC186" s="129"/>
      <c r="AD186" s="129"/>
    </row>
    <row r="187" spans="1:95" s="43" customFormat="1">
      <c r="A187" s="545"/>
      <c r="B187" s="456" t="s">
        <v>4</v>
      </c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</row>
    <row r="188" spans="1:95" s="46" customFormat="1" ht="13.5" thickBot="1">
      <c r="A188" s="545"/>
      <c r="B188" s="457" t="s">
        <v>34</v>
      </c>
      <c r="C188" s="94"/>
      <c r="D188" s="94"/>
      <c r="E188" s="94"/>
      <c r="F188" s="199"/>
      <c r="G188" s="94"/>
      <c r="H188" s="94"/>
      <c r="I188" s="94"/>
      <c r="J188" s="94"/>
      <c r="K188" s="199"/>
      <c r="L188" s="199"/>
      <c r="M188" s="199"/>
      <c r="N188" s="199"/>
      <c r="O188" s="199"/>
      <c r="P188" s="199"/>
      <c r="Q188" s="199"/>
      <c r="R188" s="199"/>
      <c r="S188" s="199"/>
      <c r="T188" s="94"/>
      <c r="U188" s="94"/>
      <c r="V188" s="94"/>
      <c r="W188" s="199"/>
      <c r="X188" s="199"/>
      <c r="Y188" s="199"/>
      <c r="Z188" s="199"/>
      <c r="AA188" s="199"/>
      <c r="AB188" s="199"/>
      <c r="AC188" s="199"/>
      <c r="AD188" s="199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</row>
    <row r="189" spans="1:95" s="48" customFormat="1" ht="13.5" thickBot="1">
      <c r="A189" s="545"/>
      <c r="B189" s="458" t="s">
        <v>51</v>
      </c>
      <c r="C189" s="74">
        <v>1594514.25</v>
      </c>
      <c r="D189" s="74"/>
      <c r="E189" s="74">
        <v>1718778.92</v>
      </c>
      <c r="F189" s="74">
        <v>1938596.5</v>
      </c>
      <c r="G189" s="74">
        <v>2020576.71</v>
      </c>
      <c r="H189" s="74">
        <v>3451015.65</v>
      </c>
      <c r="I189" s="74">
        <v>3667059.58</v>
      </c>
      <c r="J189" s="74">
        <v>3442394.82</v>
      </c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</row>
    <row r="190" spans="1:95" s="38" customFormat="1" ht="13.5" thickBot="1">
      <c r="A190" s="545"/>
      <c r="B190" s="459" t="s">
        <v>59</v>
      </c>
      <c r="C190" s="37">
        <f t="shared" ref="C190:J190" si="37">C189/C148*100</f>
        <v>29.356056275371774</v>
      </c>
      <c r="D190" s="37" t="e">
        <f t="shared" si="37"/>
        <v>#DIV/0!</v>
      </c>
      <c r="E190" s="37">
        <f t="shared" si="37"/>
        <v>28.67609603258509</v>
      </c>
      <c r="F190" s="37">
        <f t="shared" si="37"/>
        <v>35.730987957813284</v>
      </c>
      <c r="G190" s="37">
        <f t="shared" si="37"/>
        <v>35.66001443543059</v>
      </c>
      <c r="H190" s="37">
        <f t="shared" si="37"/>
        <v>56.856353330104845</v>
      </c>
      <c r="I190" s="37">
        <f t="shared" si="37"/>
        <v>56.209699626070396</v>
      </c>
      <c r="J190" s="91">
        <f t="shared" si="37"/>
        <v>56.006500212962983</v>
      </c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91"/>
      <c r="W190" s="37"/>
      <c r="X190" s="37"/>
      <c r="Y190" s="37"/>
      <c r="Z190" s="37"/>
      <c r="AA190" s="37"/>
      <c r="AB190" s="37"/>
      <c r="AC190" s="37"/>
      <c r="AD190" s="37"/>
      <c r="AE190" s="399"/>
      <c r="AF190" s="399"/>
      <c r="AG190" s="399"/>
      <c r="AH190" s="399"/>
      <c r="AI190" s="399"/>
      <c r="AJ190" s="399"/>
      <c r="AK190" s="399"/>
      <c r="AL190" s="399"/>
      <c r="AM190" s="399"/>
      <c r="AN190" s="399"/>
      <c r="AO190" s="399"/>
      <c r="AP190" s="399"/>
      <c r="AQ190" s="399"/>
      <c r="AR190" s="399"/>
      <c r="AS190" s="399"/>
      <c r="AT190" s="399"/>
      <c r="AU190" s="399"/>
      <c r="AV190" s="399"/>
      <c r="AW190" s="399"/>
      <c r="AX190" s="399"/>
      <c r="AY190" s="399"/>
      <c r="AZ190" s="399"/>
      <c r="BA190" s="399"/>
      <c r="BB190" s="399"/>
      <c r="BC190" s="399"/>
      <c r="BD190" s="399"/>
      <c r="BE190" s="399"/>
      <c r="BF190" s="399"/>
      <c r="BG190" s="399"/>
      <c r="BH190" s="399"/>
      <c r="BI190" s="399"/>
      <c r="BJ190" s="399"/>
      <c r="BK190" s="399"/>
      <c r="BL190" s="399"/>
      <c r="BM190" s="399"/>
      <c r="BN190" s="399"/>
      <c r="BO190" s="399"/>
      <c r="BP190" s="399"/>
      <c r="BQ190" s="399"/>
      <c r="BR190" s="399"/>
      <c r="BS190" s="399"/>
      <c r="BT190" s="399"/>
      <c r="BU190" s="399"/>
      <c r="BV190" s="399"/>
      <c r="BW190" s="399"/>
      <c r="BX190" s="399"/>
      <c r="BY190" s="399"/>
      <c r="BZ190" s="399"/>
      <c r="CA190" s="399"/>
      <c r="CB190" s="399"/>
      <c r="CC190" s="399"/>
      <c r="CD190" s="399"/>
      <c r="CE190" s="399"/>
      <c r="CF190" s="399"/>
      <c r="CG190" s="399"/>
      <c r="CH190" s="399"/>
      <c r="CI190" s="399"/>
      <c r="CJ190" s="399"/>
      <c r="CK190" s="399"/>
      <c r="CL190" s="399"/>
      <c r="CM190" s="399"/>
      <c r="CN190" s="399"/>
      <c r="CO190" s="399"/>
      <c r="CP190" s="399"/>
      <c r="CQ190" s="399"/>
    </row>
    <row r="191" spans="1:95" s="423" customFormat="1" ht="13.5" thickBot="1">
      <c r="A191" s="545"/>
      <c r="B191" s="421" t="s">
        <v>71</v>
      </c>
      <c r="C191" s="422">
        <f t="shared" ref="C191:J191" si="38">SUM(C161,C163,C167,C165,C169,C171,C173,C175,C177,C179,C182,C184,C186,C187,C188)-C189</f>
        <v>0.14444000017829239</v>
      </c>
      <c r="D191" s="422">
        <f t="shared" si="38"/>
        <v>176083.43950000004</v>
      </c>
      <c r="E191" s="422">
        <f t="shared" si="38"/>
        <v>-0.1210920000448823</v>
      </c>
      <c r="F191" s="422">
        <f t="shared" si="38"/>
        <v>-0.2536599999293685</v>
      </c>
      <c r="G191" s="422">
        <f t="shared" si="38"/>
        <v>0.15080000017769635</v>
      </c>
      <c r="H191" s="422">
        <f t="shared" si="38"/>
        <v>-0.30219199974089861</v>
      </c>
      <c r="I191" s="422">
        <f t="shared" si="38"/>
        <v>-0.19549999991431832</v>
      </c>
      <c r="J191" s="422">
        <f t="shared" si="38"/>
        <v>-2.1740000229328871E-2</v>
      </c>
      <c r="K191" s="422"/>
      <c r="L191" s="422"/>
      <c r="M191" s="422"/>
      <c r="N191" s="422"/>
      <c r="O191" s="422"/>
      <c r="P191" s="422"/>
      <c r="Q191" s="422"/>
      <c r="R191" s="422"/>
      <c r="S191" s="422"/>
      <c r="T191" s="422"/>
      <c r="U191" s="422"/>
      <c r="V191" s="422"/>
      <c r="W191" s="422"/>
      <c r="X191" s="422"/>
      <c r="Y191" s="422"/>
      <c r="Z191" s="422"/>
      <c r="AA191" s="422"/>
      <c r="AB191" s="422"/>
      <c r="AC191" s="422"/>
      <c r="AD191" s="422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103"/>
      <c r="BQ191" s="103"/>
      <c r="BR191" s="103"/>
      <c r="BS191" s="103"/>
      <c r="BT191" s="103"/>
      <c r="BU191" s="103"/>
      <c r="BV191" s="103"/>
      <c r="BW191" s="103"/>
      <c r="BX191" s="103"/>
      <c r="BY191" s="103"/>
      <c r="BZ191" s="103"/>
      <c r="CA191" s="103"/>
      <c r="CB191" s="103"/>
      <c r="CC191" s="103"/>
      <c r="CD191" s="103"/>
      <c r="CE191" s="103"/>
      <c r="CF191" s="103"/>
      <c r="CG191" s="103"/>
      <c r="CH191" s="103"/>
      <c r="CI191" s="103"/>
      <c r="CJ191" s="103"/>
      <c r="CK191" s="103"/>
      <c r="CL191" s="103"/>
      <c r="CM191" s="103"/>
      <c r="CN191" s="103"/>
      <c r="CO191" s="103"/>
      <c r="CP191" s="103"/>
      <c r="CQ191" s="103"/>
    </row>
    <row r="192" spans="1:95" s="426" customFormat="1" ht="13.5" thickBot="1">
      <c r="A192" s="546"/>
      <c r="B192" s="424" t="s">
        <v>72</v>
      </c>
      <c r="C192" s="425">
        <f t="shared" ref="C192" si="39">C191/C189</f>
        <v>9.0585581269212485E-8</v>
      </c>
      <c r="D192" s="425" t="e">
        <f t="shared" ref="D192" si="40">D191/D189</f>
        <v>#DIV/0!</v>
      </c>
      <c r="E192" s="425">
        <f t="shared" ref="E192" si="41">E191/E189</f>
        <v>-7.045234185492705E-8</v>
      </c>
      <c r="F192" s="425">
        <f t="shared" ref="F192" si="42">F191/F189</f>
        <v>-1.3084723919050123E-7</v>
      </c>
      <c r="G192" s="425">
        <f t="shared" ref="G192" si="43">G191/G189</f>
        <v>7.4632157953407451E-8</v>
      </c>
      <c r="H192" s="425">
        <f t="shared" ref="H192" si="44">H191/H189</f>
        <v>-8.7566105282918271E-8</v>
      </c>
      <c r="I192" s="425">
        <f t="shared" ref="I192" si="45">I191/I189</f>
        <v>-5.3312468927575568E-8</v>
      </c>
      <c r="J192" s="425">
        <f>J191/J189</f>
        <v>-6.3153709455468192E-9</v>
      </c>
      <c r="K192" s="425"/>
      <c r="L192" s="425"/>
      <c r="M192" s="425"/>
      <c r="N192" s="425"/>
      <c r="O192" s="425"/>
      <c r="P192" s="425"/>
      <c r="Q192" s="425"/>
      <c r="R192" s="425"/>
      <c r="S192" s="425"/>
      <c r="T192" s="425"/>
      <c r="U192" s="425"/>
      <c r="V192" s="425"/>
      <c r="W192" s="425"/>
      <c r="X192" s="425"/>
      <c r="Y192" s="425"/>
      <c r="Z192" s="425"/>
      <c r="AA192" s="425"/>
      <c r="AB192" s="425"/>
      <c r="AC192" s="425"/>
      <c r="AD192" s="425"/>
      <c r="AE192" s="400"/>
      <c r="AF192" s="400"/>
      <c r="AG192" s="400"/>
      <c r="AH192" s="400"/>
      <c r="AI192" s="400"/>
      <c r="AJ192" s="400"/>
      <c r="AK192" s="400"/>
      <c r="AL192" s="400"/>
      <c r="AM192" s="400"/>
      <c r="AN192" s="400"/>
      <c r="AO192" s="400"/>
      <c r="AP192" s="400"/>
      <c r="AQ192" s="400"/>
      <c r="AR192" s="400"/>
      <c r="AS192" s="400"/>
      <c r="AT192" s="400"/>
      <c r="AU192" s="400"/>
      <c r="AV192" s="400"/>
      <c r="AW192" s="400"/>
      <c r="AX192" s="400"/>
      <c r="AY192" s="400"/>
      <c r="AZ192" s="400"/>
      <c r="BA192" s="400"/>
      <c r="BB192" s="400"/>
      <c r="BC192" s="400"/>
      <c r="BD192" s="400"/>
      <c r="BE192" s="400"/>
      <c r="BF192" s="400"/>
      <c r="BG192" s="400"/>
      <c r="BH192" s="400"/>
      <c r="BI192" s="400"/>
      <c r="BJ192" s="400"/>
      <c r="BK192" s="400"/>
      <c r="BL192" s="400"/>
      <c r="BM192" s="400"/>
      <c r="BN192" s="400"/>
      <c r="BO192" s="400"/>
      <c r="BP192" s="400"/>
      <c r="BQ192" s="400"/>
      <c r="BR192" s="400"/>
      <c r="BS192" s="400"/>
      <c r="BT192" s="400"/>
      <c r="BU192" s="400"/>
      <c r="BV192" s="400"/>
      <c r="BW192" s="400"/>
      <c r="BX192" s="400"/>
      <c r="BY192" s="400"/>
      <c r="BZ192" s="400"/>
      <c r="CA192" s="400"/>
      <c r="CB192" s="400"/>
      <c r="CC192" s="400"/>
      <c r="CD192" s="400"/>
      <c r="CE192" s="400"/>
      <c r="CF192" s="400"/>
      <c r="CG192" s="400"/>
      <c r="CH192" s="400"/>
      <c r="CI192" s="400"/>
      <c r="CJ192" s="400"/>
      <c r="CK192" s="400"/>
      <c r="CL192" s="400"/>
      <c r="CM192" s="400"/>
      <c r="CN192" s="400"/>
      <c r="CO192" s="400"/>
      <c r="CP192" s="400"/>
      <c r="CQ192" s="400"/>
    </row>
    <row r="193" spans="1:95" s="65" customFormat="1">
      <c r="B193" s="496"/>
    </row>
    <row r="194" spans="1:95" s="64" customFormat="1" ht="13.5" thickBot="1">
      <c r="B194" s="49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</row>
    <row r="195" spans="1:95" s="68" customFormat="1" ht="12.75" customHeight="1">
      <c r="A195" s="547" t="s">
        <v>157</v>
      </c>
      <c r="B195" s="460" t="s">
        <v>56</v>
      </c>
      <c r="C195" s="68">
        <v>8000</v>
      </c>
      <c r="D195" s="68">
        <v>8000</v>
      </c>
      <c r="E195" s="68">
        <v>8000</v>
      </c>
      <c r="F195" s="68">
        <v>8000</v>
      </c>
      <c r="G195" s="68">
        <v>8000</v>
      </c>
      <c r="H195" s="68">
        <v>8000</v>
      </c>
      <c r="I195" s="68">
        <v>8000</v>
      </c>
      <c r="J195" s="266">
        <v>8000</v>
      </c>
      <c r="V195" s="266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</row>
    <row r="196" spans="1:95" s="76" customFormat="1">
      <c r="A196" s="548"/>
      <c r="B196" s="428" t="s">
        <v>55</v>
      </c>
      <c r="C196" s="76">
        <v>8000</v>
      </c>
      <c r="D196" s="76">
        <v>8000</v>
      </c>
      <c r="E196" s="76">
        <v>8000</v>
      </c>
      <c r="F196" s="76">
        <v>8000</v>
      </c>
      <c r="G196" s="76">
        <v>8000</v>
      </c>
      <c r="H196" s="76">
        <v>8000</v>
      </c>
      <c r="I196" s="76">
        <v>8000</v>
      </c>
      <c r="J196" s="267">
        <v>8000</v>
      </c>
      <c r="V196" s="26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</row>
    <row r="197" spans="1:95" s="77" customFormat="1" ht="12.75" customHeight="1">
      <c r="A197" s="548"/>
      <c r="B197" s="429" t="s">
        <v>14</v>
      </c>
      <c r="C197" s="80">
        <v>919087.77</v>
      </c>
      <c r="D197" s="80"/>
      <c r="E197" s="80">
        <v>907244.52</v>
      </c>
      <c r="F197" s="80">
        <v>872926.42</v>
      </c>
      <c r="G197" s="80">
        <v>784892.94</v>
      </c>
      <c r="H197" s="80">
        <v>802475.24</v>
      </c>
      <c r="I197" s="80">
        <v>794140.73</v>
      </c>
      <c r="J197" s="346">
        <v>855446.67</v>
      </c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346"/>
      <c r="W197" s="80"/>
      <c r="X197" s="80"/>
      <c r="Y197" s="80"/>
      <c r="Z197" s="80"/>
      <c r="AA197" s="80"/>
      <c r="AB197" s="80"/>
      <c r="AC197" s="80"/>
      <c r="AD197" s="80"/>
      <c r="AE197" s="126"/>
      <c r="AF197" s="126"/>
      <c r="AG197" s="126"/>
      <c r="AH197" s="126"/>
      <c r="AI197" s="126"/>
      <c r="AJ197" s="126"/>
      <c r="AK197" s="126"/>
      <c r="AL197" s="126"/>
      <c r="AM197" s="126"/>
      <c r="AN197" s="126"/>
      <c r="AO197" s="126"/>
      <c r="AP197" s="126"/>
      <c r="AQ197" s="126"/>
      <c r="AR197" s="126"/>
      <c r="AS197" s="126"/>
      <c r="AT197" s="126"/>
      <c r="AU197" s="126"/>
      <c r="AV197" s="126"/>
      <c r="AW197" s="126"/>
      <c r="AX197" s="126"/>
      <c r="AY197" s="126"/>
      <c r="AZ197" s="126"/>
      <c r="BA197" s="126"/>
      <c r="BB197" s="126"/>
      <c r="BC197" s="126"/>
      <c r="BD197" s="126"/>
      <c r="BE197" s="126"/>
      <c r="BF197" s="126"/>
      <c r="BG197" s="126"/>
      <c r="BH197" s="126"/>
      <c r="BI197" s="126"/>
      <c r="BJ197" s="126"/>
      <c r="BK197" s="126"/>
      <c r="BL197" s="126"/>
      <c r="BM197" s="126"/>
      <c r="BN197" s="126"/>
      <c r="BO197" s="126"/>
      <c r="BP197" s="126"/>
      <c r="BQ197" s="126"/>
      <c r="BR197" s="126"/>
      <c r="BS197" s="126"/>
      <c r="BT197" s="126"/>
      <c r="BU197" s="126"/>
      <c r="BV197" s="126"/>
      <c r="BW197" s="126"/>
      <c r="BX197" s="126"/>
      <c r="BY197" s="126"/>
      <c r="BZ197" s="126"/>
      <c r="CA197" s="126"/>
      <c r="CB197" s="126"/>
      <c r="CC197" s="126"/>
      <c r="CD197" s="126"/>
      <c r="CE197" s="126"/>
      <c r="CF197" s="126"/>
      <c r="CG197" s="126"/>
      <c r="CH197" s="126"/>
      <c r="CI197" s="126"/>
      <c r="CJ197" s="126"/>
      <c r="CK197" s="126"/>
      <c r="CL197" s="126"/>
      <c r="CM197" s="126"/>
      <c r="CN197" s="126"/>
      <c r="CO197" s="126"/>
      <c r="CP197" s="126"/>
      <c r="CQ197" s="126"/>
    </row>
    <row r="198" spans="1:95" s="126" customFormat="1">
      <c r="A198" s="548"/>
      <c r="B198" s="430" t="s">
        <v>15</v>
      </c>
      <c r="C198" s="240">
        <v>623696.92000000004</v>
      </c>
      <c r="D198" s="240"/>
      <c r="E198" s="240">
        <v>682728.05</v>
      </c>
      <c r="F198" s="253">
        <v>583351.64</v>
      </c>
      <c r="G198" s="240">
        <v>604161.1</v>
      </c>
      <c r="H198" s="240">
        <v>638116.87</v>
      </c>
      <c r="I198" s="240">
        <v>637139.25</v>
      </c>
      <c r="J198" s="347">
        <v>629280.19999999995</v>
      </c>
      <c r="K198" s="253"/>
      <c r="L198" s="253"/>
      <c r="M198" s="253"/>
      <c r="N198" s="253"/>
      <c r="O198" s="253"/>
      <c r="P198" s="253"/>
      <c r="Q198" s="253"/>
      <c r="R198" s="253"/>
      <c r="S198" s="253"/>
      <c r="T198" s="240"/>
      <c r="U198" s="240"/>
      <c r="V198" s="347"/>
      <c r="W198" s="253"/>
      <c r="X198" s="253"/>
      <c r="Y198" s="253"/>
      <c r="Z198" s="253"/>
      <c r="AA198" s="253"/>
      <c r="AB198" s="253"/>
      <c r="AC198" s="253"/>
      <c r="AD198" s="253"/>
    </row>
    <row r="199" spans="1:95" s="243" customFormat="1" ht="12.75" customHeight="1">
      <c r="A199" s="548"/>
      <c r="B199" s="431" t="s">
        <v>16</v>
      </c>
      <c r="C199" s="239">
        <v>241694.15</v>
      </c>
      <c r="D199" s="239"/>
      <c r="E199" s="239">
        <v>273642.78999999998</v>
      </c>
      <c r="F199" s="254">
        <v>232713.4</v>
      </c>
      <c r="G199" s="239">
        <v>239715.53</v>
      </c>
      <c r="H199" s="239">
        <v>223423.03</v>
      </c>
      <c r="I199" s="239">
        <v>229981.49</v>
      </c>
      <c r="J199" s="403">
        <v>224906.66</v>
      </c>
      <c r="K199" s="254"/>
      <c r="L199" s="254"/>
      <c r="M199" s="254"/>
      <c r="N199" s="254"/>
      <c r="O199" s="254"/>
      <c r="P199" s="254"/>
      <c r="Q199" s="254"/>
      <c r="R199" s="254"/>
      <c r="S199" s="254"/>
      <c r="T199" s="239"/>
      <c r="U199" s="239"/>
      <c r="V199" s="403"/>
      <c r="W199" s="254"/>
      <c r="X199" s="254"/>
      <c r="Y199" s="254"/>
      <c r="Z199" s="254"/>
      <c r="AA199" s="254"/>
      <c r="AB199" s="254"/>
      <c r="AC199" s="254"/>
      <c r="AD199" s="254"/>
      <c r="AE199" s="126"/>
      <c r="AF199" s="126"/>
      <c r="AG199" s="126"/>
      <c r="AH199" s="126"/>
      <c r="AI199" s="126"/>
      <c r="AJ199" s="126"/>
      <c r="AK199" s="126"/>
      <c r="AL199" s="126"/>
      <c r="AM199" s="126"/>
      <c r="AN199" s="126"/>
      <c r="AO199" s="126"/>
      <c r="AP199" s="126"/>
      <c r="AQ199" s="126"/>
      <c r="AR199" s="126"/>
      <c r="AS199" s="126"/>
      <c r="AT199" s="126"/>
      <c r="AU199" s="126"/>
      <c r="AV199" s="126"/>
      <c r="AW199" s="126"/>
      <c r="AX199" s="126"/>
      <c r="AY199" s="126"/>
      <c r="AZ199" s="126"/>
      <c r="BA199" s="126"/>
      <c r="BB199" s="126"/>
      <c r="BC199" s="126"/>
      <c r="BD199" s="126"/>
      <c r="BE199" s="126"/>
      <c r="BF199" s="126"/>
      <c r="BG199" s="126"/>
      <c r="BH199" s="126"/>
      <c r="BI199" s="126"/>
      <c r="BJ199" s="126"/>
      <c r="BK199" s="126"/>
      <c r="BL199" s="126"/>
      <c r="BM199" s="126"/>
      <c r="BN199" s="126"/>
      <c r="BO199" s="126"/>
      <c r="BP199" s="126"/>
      <c r="BQ199" s="126"/>
      <c r="BR199" s="126"/>
      <c r="BS199" s="126"/>
      <c r="BT199" s="126"/>
      <c r="BU199" s="126"/>
      <c r="BV199" s="126"/>
      <c r="BW199" s="126"/>
      <c r="BX199" s="126"/>
      <c r="BY199" s="126"/>
      <c r="BZ199" s="126"/>
      <c r="CA199" s="126"/>
      <c r="CB199" s="126"/>
      <c r="CC199" s="126"/>
      <c r="CD199" s="126"/>
      <c r="CE199" s="126"/>
      <c r="CF199" s="126"/>
      <c r="CG199" s="126"/>
      <c r="CH199" s="126"/>
      <c r="CI199" s="126"/>
      <c r="CJ199" s="126"/>
      <c r="CK199" s="126"/>
      <c r="CL199" s="126"/>
      <c r="CM199" s="126"/>
      <c r="CN199" s="126"/>
      <c r="CO199" s="126"/>
      <c r="CP199" s="126"/>
      <c r="CQ199" s="126"/>
    </row>
    <row r="200" spans="1:95" s="114" customFormat="1">
      <c r="A200" s="548"/>
      <c r="B200" s="432" t="s">
        <v>17</v>
      </c>
      <c r="C200" s="113">
        <v>1784478.84</v>
      </c>
      <c r="D200" s="113"/>
      <c r="E200" s="113">
        <v>1863615.36</v>
      </c>
      <c r="F200" s="113">
        <v>1688991.46</v>
      </c>
      <c r="G200" s="113">
        <v>1628769.57</v>
      </c>
      <c r="H200" s="113">
        <v>1664015.14</v>
      </c>
      <c r="I200" s="113">
        <v>1661261.47</v>
      </c>
      <c r="J200" s="404">
        <v>1709633.53</v>
      </c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404"/>
      <c r="W200" s="113"/>
      <c r="X200" s="113"/>
      <c r="Y200" s="113"/>
      <c r="Z200" s="113"/>
      <c r="AA200" s="113"/>
      <c r="AB200" s="113"/>
      <c r="AC200" s="113"/>
      <c r="AD200" s="113"/>
    </row>
    <row r="201" spans="1:95" s="83" customFormat="1">
      <c r="A201" s="548"/>
      <c r="B201" s="433" t="s">
        <v>12</v>
      </c>
      <c r="C201" s="82">
        <v>5290.63</v>
      </c>
      <c r="D201" s="82"/>
      <c r="E201" s="82">
        <v>5195.45</v>
      </c>
      <c r="F201" s="82">
        <v>5160.5200000000004</v>
      </c>
      <c r="G201" s="82">
        <v>4936.6400000000003</v>
      </c>
      <c r="H201" s="82">
        <v>4992.53</v>
      </c>
      <c r="I201" s="82">
        <v>4854.5200000000004</v>
      </c>
      <c r="J201" s="405">
        <v>4816.6000000000004</v>
      </c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405"/>
      <c r="W201" s="82"/>
      <c r="X201" s="82"/>
      <c r="Y201" s="82"/>
      <c r="Z201" s="82"/>
      <c r="AA201" s="82"/>
      <c r="AB201" s="82"/>
      <c r="AC201" s="82"/>
      <c r="AD201" s="82"/>
      <c r="AE201" s="245"/>
      <c r="AF201" s="245"/>
      <c r="AG201" s="245"/>
      <c r="AH201" s="245"/>
      <c r="AI201" s="245"/>
      <c r="AJ201" s="245"/>
      <c r="AK201" s="245"/>
      <c r="AL201" s="245"/>
      <c r="AM201" s="245"/>
      <c r="AN201" s="245"/>
      <c r="AO201" s="245"/>
      <c r="AP201" s="245"/>
      <c r="AQ201" s="245"/>
      <c r="AR201" s="245"/>
      <c r="AS201" s="245"/>
      <c r="AT201" s="245"/>
      <c r="AU201" s="245"/>
      <c r="AV201" s="245"/>
      <c r="AW201" s="245"/>
      <c r="AX201" s="245"/>
      <c r="AY201" s="245"/>
      <c r="AZ201" s="245"/>
      <c r="BA201" s="245"/>
      <c r="BB201" s="245"/>
      <c r="BC201" s="245"/>
      <c r="BD201" s="245"/>
      <c r="BE201" s="245"/>
      <c r="BF201" s="245"/>
      <c r="BG201" s="245"/>
      <c r="BH201" s="245"/>
      <c r="BI201" s="245"/>
      <c r="BJ201" s="245"/>
      <c r="BK201" s="245"/>
      <c r="BL201" s="245"/>
      <c r="BM201" s="245"/>
      <c r="BN201" s="245"/>
      <c r="BO201" s="245"/>
      <c r="BP201" s="245"/>
      <c r="BQ201" s="245"/>
      <c r="BR201" s="245"/>
      <c r="BS201" s="245"/>
      <c r="BT201" s="245"/>
      <c r="BU201" s="245"/>
      <c r="BV201" s="245"/>
      <c r="BW201" s="245"/>
      <c r="BX201" s="245"/>
      <c r="BY201" s="245"/>
      <c r="BZ201" s="245"/>
      <c r="CA201" s="245"/>
      <c r="CB201" s="245"/>
      <c r="CC201" s="245"/>
      <c r="CD201" s="245"/>
      <c r="CE201" s="245"/>
      <c r="CF201" s="245"/>
      <c r="CG201" s="245"/>
      <c r="CH201" s="245"/>
      <c r="CI201" s="245"/>
      <c r="CJ201" s="245"/>
      <c r="CK201" s="245"/>
      <c r="CL201" s="245"/>
      <c r="CM201" s="245"/>
      <c r="CN201" s="245"/>
      <c r="CO201" s="245"/>
      <c r="CP201" s="245"/>
      <c r="CQ201" s="245"/>
    </row>
    <row r="202" spans="1:95" s="245" customFormat="1">
      <c r="A202" s="548"/>
      <c r="B202" s="434" t="s">
        <v>6</v>
      </c>
      <c r="C202" s="95">
        <v>4640.96</v>
      </c>
      <c r="D202" s="95"/>
      <c r="E202" s="95">
        <v>4720.32</v>
      </c>
      <c r="F202" s="95">
        <v>5102.16</v>
      </c>
      <c r="G202" s="252">
        <v>4747.8900000000003</v>
      </c>
      <c r="H202" s="95">
        <v>4605.83</v>
      </c>
      <c r="I202" s="95">
        <v>4562.46</v>
      </c>
      <c r="J202" s="406">
        <v>4520.96</v>
      </c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406"/>
      <c r="W202" s="95"/>
      <c r="X202" s="95"/>
      <c r="Y202" s="95"/>
      <c r="Z202" s="95"/>
      <c r="AA202" s="95"/>
      <c r="AB202" s="95"/>
      <c r="AC202" s="95"/>
      <c r="AD202" s="95"/>
    </row>
    <row r="203" spans="1:95" s="245" customFormat="1">
      <c r="A203" s="548"/>
      <c r="B203" s="434" t="s">
        <v>13</v>
      </c>
      <c r="C203" s="95">
        <v>4524.07</v>
      </c>
      <c r="D203" s="95"/>
      <c r="E203" s="95">
        <v>4685.9799999999996</v>
      </c>
      <c r="F203" s="95">
        <v>4940.8100000000004</v>
      </c>
      <c r="G203" s="95">
        <v>5286.77</v>
      </c>
      <c r="H203" s="95">
        <v>3567.49</v>
      </c>
      <c r="I203" s="95">
        <v>3541.39</v>
      </c>
      <c r="J203" s="406">
        <v>3965.32</v>
      </c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406"/>
      <c r="W203" s="95"/>
      <c r="X203" s="95"/>
      <c r="Y203" s="95"/>
      <c r="Z203" s="95"/>
      <c r="AA203" s="95"/>
      <c r="AB203" s="95"/>
      <c r="AC203" s="95"/>
      <c r="AD203" s="95"/>
    </row>
    <row r="204" spans="1:95" s="87" customFormat="1">
      <c r="A204" s="548"/>
      <c r="B204" s="461" t="s">
        <v>18</v>
      </c>
      <c r="C204" s="100">
        <v>5290.63</v>
      </c>
      <c r="D204" s="100"/>
      <c r="E204" s="100">
        <v>5195.45</v>
      </c>
      <c r="F204" s="100">
        <v>5160.5200000000004</v>
      </c>
      <c r="G204" s="100">
        <v>5286.77</v>
      </c>
      <c r="H204" s="100">
        <v>4992.53</v>
      </c>
      <c r="I204" s="100">
        <v>4854.5200000000004</v>
      </c>
      <c r="J204" s="411">
        <v>4816.6000000000004</v>
      </c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411"/>
      <c r="W204" s="100"/>
      <c r="X204" s="100"/>
      <c r="Y204" s="100"/>
      <c r="Z204" s="100"/>
      <c r="AA204" s="100"/>
      <c r="AB204" s="100"/>
      <c r="AC204" s="100"/>
      <c r="AD204" s="100"/>
      <c r="AE204" s="401"/>
      <c r="AF204" s="401"/>
      <c r="AG204" s="401"/>
      <c r="AH204" s="401"/>
      <c r="AI204" s="401"/>
      <c r="AJ204" s="401"/>
      <c r="AK204" s="401"/>
      <c r="AL204" s="401"/>
      <c r="AM204" s="401"/>
      <c r="AN204" s="401"/>
      <c r="AO204" s="401"/>
      <c r="AP204" s="401"/>
      <c r="AQ204" s="401"/>
      <c r="AR204" s="401"/>
      <c r="AS204" s="401"/>
      <c r="AT204" s="401"/>
      <c r="AU204" s="401"/>
      <c r="AV204" s="401"/>
      <c r="AW204" s="401"/>
      <c r="AX204" s="401"/>
      <c r="AY204" s="401"/>
      <c r="AZ204" s="401"/>
      <c r="BA204" s="401"/>
      <c r="BB204" s="401"/>
      <c r="BC204" s="401"/>
      <c r="BD204" s="401"/>
      <c r="BE204" s="401"/>
      <c r="BF204" s="401"/>
      <c r="BG204" s="401"/>
      <c r="BH204" s="401"/>
      <c r="BI204" s="401"/>
      <c r="BJ204" s="401"/>
      <c r="BK204" s="401"/>
      <c r="BL204" s="401"/>
      <c r="BM204" s="401"/>
      <c r="BN204" s="401"/>
      <c r="BO204" s="396"/>
      <c r="BP204" s="396"/>
      <c r="BQ204" s="396"/>
      <c r="BR204" s="396"/>
      <c r="BS204" s="396"/>
      <c r="BT204" s="396"/>
      <c r="BU204" s="396"/>
      <c r="BV204" s="396"/>
      <c r="BW204" s="396"/>
      <c r="BX204" s="396"/>
      <c r="BY204" s="396"/>
      <c r="BZ204" s="396"/>
      <c r="CA204" s="396"/>
      <c r="CB204" s="396"/>
      <c r="CC204" s="396"/>
      <c r="CD204" s="396"/>
      <c r="CE204" s="396"/>
      <c r="CF204" s="396"/>
      <c r="CG204" s="396"/>
      <c r="CH204" s="396"/>
      <c r="CI204" s="396"/>
      <c r="CJ204" s="396"/>
      <c r="CK204" s="396"/>
      <c r="CL204" s="396"/>
      <c r="CM204" s="396"/>
      <c r="CN204" s="396"/>
      <c r="CO204" s="396"/>
      <c r="CP204" s="396"/>
      <c r="CQ204" s="396"/>
    </row>
    <row r="205" spans="1:95" s="90" customFormat="1">
      <c r="A205" s="548"/>
      <c r="B205" s="462" t="s">
        <v>19</v>
      </c>
      <c r="C205" s="89">
        <v>903999.44</v>
      </c>
      <c r="D205" s="89"/>
      <c r="E205" s="89">
        <v>830177.6</v>
      </c>
      <c r="F205" s="89">
        <v>783090.48</v>
      </c>
      <c r="G205" s="89">
        <v>666905.91</v>
      </c>
      <c r="H205" s="89">
        <v>699629.94</v>
      </c>
      <c r="I205" s="89">
        <v>600940.05000000005</v>
      </c>
      <c r="J205" s="412">
        <v>63087.35</v>
      </c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412"/>
      <c r="W205" s="89"/>
      <c r="X205" s="89"/>
      <c r="Y205" s="89"/>
      <c r="Z205" s="89"/>
      <c r="AA205" s="89"/>
      <c r="AB205" s="89"/>
      <c r="AC205" s="89"/>
      <c r="AD205" s="8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  <c r="CJ205" s="29"/>
      <c r="CK205" s="29"/>
      <c r="CL205" s="29"/>
      <c r="CM205" s="29"/>
      <c r="CN205" s="29"/>
      <c r="CO205" s="29"/>
      <c r="CP205" s="29"/>
      <c r="CQ205" s="29"/>
    </row>
    <row r="206" spans="1:95" s="29" customFormat="1">
      <c r="A206" s="548"/>
      <c r="B206" s="438" t="s">
        <v>20</v>
      </c>
      <c r="C206" s="92">
        <v>548311.19999999995</v>
      </c>
      <c r="D206" s="92"/>
      <c r="E206" s="92">
        <v>546749.68999999994</v>
      </c>
      <c r="F206" s="92">
        <v>469656.68</v>
      </c>
      <c r="G206" s="92">
        <v>497393.48</v>
      </c>
      <c r="H206" s="92">
        <v>501201.36</v>
      </c>
      <c r="I206" s="92">
        <v>449228.21</v>
      </c>
      <c r="J206" s="407">
        <v>381628.14</v>
      </c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407"/>
      <c r="W206" s="92"/>
      <c r="X206" s="92"/>
      <c r="Y206" s="92"/>
      <c r="Z206" s="92"/>
      <c r="AA206" s="92"/>
      <c r="AB206" s="92"/>
      <c r="AC206" s="92"/>
      <c r="AD206" s="92"/>
    </row>
    <row r="207" spans="1:95" s="198" customFormat="1">
      <c r="A207" s="548"/>
      <c r="B207" s="439" t="s">
        <v>21</v>
      </c>
      <c r="C207" s="86">
        <v>214214.34</v>
      </c>
      <c r="D207" s="86"/>
      <c r="E207" s="86">
        <v>226035.45</v>
      </c>
      <c r="F207" s="86">
        <v>181540.37</v>
      </c>
      <c r="G207" s="86">
        <v>204008.35</v>
      </c>
      <c r="H207" s="86">
        <v>162163.85999999999</v>
      </c>
      <c r="I207" s="86">
        <v>152269.35999999999</v>
      </c>
      <c r="J207" s="413">
        <v>130388.97</v>
      </c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413"/>
      <c r="W207" s="86"/>
      <c r="X207" s="86"/>
      <c r="Y207" s="86"/>
      <c r="Z207" s="86"/>
      <c r="AA207" s="86"/>
      <c r="AB207" s="86"/>
      <c r="AC207" s="86"/>
      <c r="AD207" s="86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29"/>
      <c r="CN207" s="29"/>
      <c r="CO207" s="29"/>
      <c r="CP207" s="29"/>
      <c r="CQ207" s="29"/>
    </row>
    <row r="208" spans="1:95" s="188" customFormat="1" ht="13.5" thickBot="1">
      <c r="A208" s="548"/>
      <c r="B208" s="463" t="s">
        <v>28</v>
      </c>
      <c r="C208" s="187"/>
      <c r="D208" s="187"/>
      <c r="E208" s="187"/>
      <c r="F208" s="187"/>
      <c r="G208" s="187"/>
      <c r="H208" s="500">
        <v>418400.02</v>
      </c>
      <c r="I208" s="500">
        <v>352373</v>
      </c>
      <c r="J208" s="503">
        <v>278049.93</v>
      </c>
      <c r="K208" s="187"/>
      <c r="L208" s="187"/>
      <c r="M208" s="187"/>
      <c r="N208" s="187"/>
      <c r="O208" s="187"/>
      <c r="P208" s="187"/>
      <c r="Q208" s="187"/>
      <c r="R208" s="187"/>
      <c r="S208" s="187"/>
      <c r="T208" s="500"/>
      <c r="U208" s="500"/>
      <c r="V208" s="503"/>
      <c r="W208" s="187"/>
      <c r="X208" s="187"/>
      <c r="Y208" s="187"/>
      <c r="Z208" s="187"/>
      <c r="AA208" s="187"/>
      <c r="AB208" s="187"/>
      <c r="AC208" s="187"/>
      <c r="AD208" s="187"/>
      <c r="AE208" s="330"/>
      <c r="AF208" s="330"/>
      <c r="AG208" s="330"/>
      <c r="AH208" s="330"/>
      <c r="AI208" s="330"/>
      <c r="AJ208" s="330"/>
      <c r="AK208" s="330"/>
      <c r="AL208" s="330"/>
      <c r="AM208" s="330"/>
      <c r="AN208" s="330"/>
      <c r="AO208" s="330"/>
      <c r="AP208" s="330"/>
      <c r="AQ208" s="330"/>
      <c r="AR208" s="330"/>
      <c r="AS208" s="330"/>
      <c r="AT208" s="330"/>
      <c r="AU208" s="330"/>
      <c r="AV208" s="330"/>
      <c r="AW208" s="330"/>
      <c r="AX208" s="330"/>
      <c r="AY208" s="330"/>
      <c r="AZ208" s="330"/>
      <c r="BA208" s="330"/>
      <c r="BB208" s="330"/>
      <c r="BC208" s="330"/>
      <c r="BD208" s="330"/>
      <c r="BE208" s="330"/>
      <c r="BF208" s="330"/>
      <c r="BG208" s="330"/>
      <c r="BH208" s="330"/>
      <c r="BI208" s="330"/>
      <c r="BJ208" s="330"/>
      <c r="BK208" s="330"/>
      <c r="BL208" s="330"/>
      <c r="BM208" s="330"/>
      <c r="BN208" s="330"/>
      <c r="BO208" s="330"/>
      <c r="BP208" s="330"/>
      <c r="BQ208" s="330"/>
      <c r="BR208" s="330"/>
      <c r="BS208" s="330"/>
      <c r="BT208" s="330"/>
      <c r="BU208" s="330"/>
      <c r="BV208" s="330"/>
      <c r="BW208" s="330"/>
      <c r="BX208" s="330"/>
      <c r="BY208" s="330"/>
      <c r="BZ208" s="330"/>
      <c r="CA208" s="330"/>
      <c r="CB208" s="330"/>
      <c r="CC208" s="330"/>
      <c r="CD208" s="330"/>
      <c r="CE208" s="330"/>
      <c r="CF208" s="330"/>
      <c r="CG208" s="330"/>
      <c r="CH208" s="330"/>
      <c r="CI208" s="330"/>
      <c r="CJ208" s="330"/>
      <c r="CK208" s="330"/>
      <c r="CL208" s="330"/>
      <c r="CM208" s="330"/>
      <c r="CN208" s="330"/>
      <c r="CO208" s="330"/>
      <c r="CP208" s="330"/>
      <c r="CQ208" s="330"/>
    </row>
    <row r="209" spans="1:95" s="5" customFormat="1">
      <c r="A209" s="548"/>
      <c r="B209" s="441" t="s">
        <v>22</v>
      </c>
      <c r="C209" s="93">
        <v>67</v>
      </c>
      <c r="D209" s="93"/>
      <c r="E209" s="27">
        <v>68</v>
      </c>
      <c r="F209" s="27">
        <v>65</v>
      </c>
      <c r="G209" s="27">
        <v>66</v>
      </c>
      <c r="H209" s="27">
        <v>65</v>
      </c>
      <c r="I209" s="27">
        <v>65</v>
      </c>
      <c r="J209" s="27">
        <v>67</v>
      </c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</row>
    <row r="210" spans="1:95" s="5" customFormat="1">
      <c r="A210" s="548"/>
      <c r="B210" s="442" t="s">
        <v>73</v>
      </c>
      <c r="C210" s="30">
        <v>31</v>
      </c>
      <c r="D210" s="30"/>
      <c r="E210" s="174">
        <v>31</v>
      </c>
      <c r="F210" s="174">
        <v>30</v>
      </c>
      <c r="G210" s="174">
        <v>31</v>
      </c>
      <c r="H210" s="380">
        <v>30</v>
      </c>
      <c r="I210" s="380">
        <v>31</v>
      </c>
      <c r="J210" s="380">
        <v>31</v>
      </c>
      <c r="K210" s="174"/>
      <c r="L210" s="174"/>
      <c r="M210" s="174"/>
      <c r="N210" s="174"/>
      <c r="O210" s="174"/>
      <c r="P210" s="174"/>
      <c r="Q210" s="174"/>
      <c r="R210" s="174"/>
      <c r="S210" s="174"/>
      <c r="T210" s="380"/>
      <c r="U210" s="380"/>
      <c r="V210" s="380"/>
      <c r="W210" s="174"/>
      <c r="X210" s="174"/>
      <c r="Y210" s="174"/>
      <c r="Z210" s="174"/>
      <c r="AA210" s="174"/>
      <c r="AB210" s="174"/>
      <c r="AC210" s="174"/>
      <c r="AD210" s="174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</row>
    <row r="211" spans="1:95" s="173" customFormat="1" ht="4.5" customHeight="1">
      <c r="A211" s="548"/>
      <c r="B211" s="443"/>
      <c r="C211" s="172"/>
      <c r="D211" s="172"/>
      <c r="E211" s="172"/>
      <c r="F211" s="172"/>
      <c r="G211" s="172"/>
      <c r="J211" s="408"/>
      <c r="K211" s="172"/>
      <c r="L211" s="172"/>
      <c r="M211" s="172"/>
      <c r="N211" s="172"/>
      <c r="O211" s="172"/>
      <c r="P211" s="172"/>
      <c r="Q211" s="172"/>
      <c r="R211" s="172"/>
      <c r="S211" s="172"/>
      <c r="V211" s="408"/>
      <c r="W211" s="172"/>
      <c r="X211" s="172"/>
      <c r="Y211" s="172"/>
      <c r="Z211" s="172"/>
      <c r="AA211" s="172"/>
      <c r="AB211" s="172"/>
      <c r="AC211" s="172"/>
      <c r="AD211" s="172"/>
      <c r="AE211" s="397"/>
      <c r="AF211" s="397"/>
      <c r="AG211" s="397"/>
      <c r="AH211" s="397"/>
      <c r="AI211" s="397"/>
      <c r="AJ211" s="397"/>
      <c r="AK211" s="397"/>
      <c r="AL211" s="397"/>
      <c r="AM211" s="397"/>
      <c r="AN211" s="397"/>
      <c r="AO211" s="397"/>
      <c r="AP211" s="397"/>
      <c r="AQ211" s="397"/>
      <c r="AR211" s="397"/>
      <c r="AS211" s="397"/>
      <c r="AT211" s="397"/>
      <c r="AU211" s="397"/>
      <c r="AV211" s="397"/>
      <c r="AW211" s="397"/>
      <c r="AX211" s="397"/>
      <c r="AY211" s="397"/>
      <c r="AZ211" s="397"/>
      <c r="BA211" s="397"/>
      <c r="BB211" s="397"/>
      <c r="BC211" s="397"/>
      <c r="BD211" s="397"/>
      <c r="BE211" s="397"/>
      <c r="BF211" s="397"/>
      <c r="BG211" s="397"/>
      <c r="BH211" s="397"/>
      <c r="BI211" s="397"/>
      <c r="BJ211" s="397"/>
      <c r="BK211" s="397"/>
      <c r="BL211" s="397"/>
      <c r="BM211" s="397"/>
      <c r="BN211" s="397"/>
      <c r="BO211" s="397"/>
      <c r="BP211" s="397"/>
      <c r="BQ211" s="397"/>
      <c r="BR211" s="397"/>
      <c r="BS211" s="397"/>
      <c r="BT211" s="397"/>
      <c r="BU211" s="397"/>
      <c r="BV211" s="397"/>
      <c r="BW211" s="397"/>
      <c r="BX211" s="397"/>
      <c r="BY211" s="397"/>
      <c r="BZ211" s="397"/>
      <c r="CA211" s="397"/>
      <c r="CB211" s="397"/>
      <c r="CC211" s="397"/>
      <c r="CD211" s="397"/>
      <c r="CE211" s="397"/>
      <c r="CF211" s="397"/>
      <c r="CG211" s="397"/>
      <c r="CH211" s="397"/>
      <c r="CI211" s="397"/>
      <c r="CJ211" s="397"/>
      <c r="CK211" s="397"/>
      <c r="CL211" s="397"/>
      <c r="CM211" s="397"/>
      <c r="CN211" s="397"/>
      <c r="CO211" s="397"/>
      <c r="CP211" s="397"/>
      <c r="CQ211" s="397"/>
    </row>
    <row r="212" spans="1:95" s="177" customFormat="1">
      <c r="A212" s="548"/>
      <c r="B212" s="444" t="s">
        <v>74</v>
      </c>
      <c r="C212" s="176"/>
      <c r="D212" s="176"/>
      <c r="E212" s="176">
        <v>42.37</v>
      </c>
      <c r="F212" s="176">
        <v>52.33</v>
      </c>
      <c r="G212" s="176">
        <v>52.33</v>
      </c>
      <c r="H212" s="176">
        <v>52.33</v>
      </c>
      <c r="I212" s="176">
        <v>52.33</v>
      </c>
      <c r="J212" s="176">
        <v>52.33</v>
      </c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398"/>
      <c r="AF212" s="398"/>
      <c r="AG212" s="398"/>
      <c r="AH212" s="398"/>
      <c r="AI212" s="398"/>
      <c r="AJ212" s="398"/>
      <c r="AK212" s="398"/>
      <c r="AL212" s="398"/>
      <c r="AM212" s="398"/>
      <c r="AN212" s="398"/>
      <c r="AO212" s="398"/>
      <c r="AP212" s="398"/>
      <c r="AQ212" s="398"/>
      <c r="AR212" s="398"/>
      <c r="AS212" s="398"/>
      <c r="AT212" s="398"/>
      <c r="AU212" s="398"/>
      <c r="AV212" s="398"/>
      <c r="AW212" s="398"/>
      <c r="AX212" s="398"/>
      <c r="AY212" s="398"/>
      <c r="AZ212" s="398"/>
      <c r="BA212" s="398"/>
      <c r="BB212" s="398"/>
      <c r="BC212" s="398"/>
      <c r="BD212" s="398"/>
      <c r="BE212" s="398"/>
      <c r="BF212" s="398"/>
      <c r="BG212" s="398"/>
      <c r="BH212" s="398"/>
      <c r="BI212" s="398"/>
      <c r="BJ212" s="398"/>
      <c r="BK212" s="398"/>
      <c r="BL212" s="398"/>
      <c r="BM212" s="398"/>
      <c r="BN212" s="398"/>
      <c r="BO212" s="398"/>
      <c r="BP212" s="398"/>
      <c r="BQ212" s="398"/>
      <c r="BR212" s="398"/>
      <c r="BS212" s="398"/>
      <c r="BT212" s="398"/>
      <c r="BU212" s="398"/>
      <c r="BV212" s="398"/>
      <c r="BW212" s="398"/>
      <c r="BX212" s="398"/>
      <c r="BY212" s="398"/>
      <c r="BZ212" s="398"/>
      <c r="CA212" s="398"/>
      <c r="CB212" s="398"/>
      <c r="CC212" s="398"/>
      <c r="CD212" s="398"/>
      <c r="CE212" s="398"/>
      <c r="CF212" s="398"/>
      <c r="CG212" s="398"/>
      <c r="CH212" s="398"/>
      <c r="CI212" s="398"/>
      <c r="CJ212" s="398"/>
      <c r="CK212" s="398"/>
      <c r="CL212" s="398"/>
      <c r="CM212" s="398"/>
      <c r="CN212" s="398"/>
      <c r="CO212" s="398"/>
      <c r="CP212" s="398"/>
      <c r="CQ212" s="398"/>
    </row>
    <row r="213" spans="1:95" s="185" customFormat="1">
      <c r="A213" s="548"/>
      <c r="B213" s="445" t="s">
        <v>75</v>
      </c>
      <c r="C213" s="4">
        <v>1186</v>
      </c>
      <c r="D213" s="4">
        <v>1186</v>
      </c>
      <c r="E213" s="4">
        <f t="shared" ref="E213:I213" si="46">E212*E210</f>
        <v>1313.47</v>
      </c>
      <c r="F213" s="4">
        <f t="shared" si="46"/>
        <v>1569.8999999999999</v>
      </c>
      <c r="G213" s="4">
        <f t="shared" si="46"/>
        <v>1622.23</v>
      </c>
      <c r="H213" s="4">
        <f t="shared" si="46"/>
        <v>1569.8999999999999</v>
      </c>
      <c r="I213" s="4">
        <f t="shared" si="46"/>
        <v>1622.23</v>
      </c>
      <c r="J213" s="4">
        <f t="shared" ref="J213" si="47">J212*J210</f>
        <v>1622.23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</row>
    <row r="214" spans="1:95" s="31" customFormat="1">
      <c r="A214" s="548"/>
      <c r="B214" s="446" t="s">
        <v>24</v>
      </c>
      <c r="C214" s="183">
        <v>2.71</v>
      </c>
      <c r="D214" s="183">
        <v>2.71</v>
      </c>
      <c r="E214" s="183">
        <v>2.71</v>
      </c>
      <c r="F214" s="183">
        <v>3.35</v>
      </c>
      <c r="G214" s="183">
        <v>3.35</v>
      </c>
      <c r="H214" s="183">
        <v>3.35</v>
      </c>
      <c r="I214" s="183">
        <v>3.35</v>
      </c>
      <c r="J214" s="183">
        <v>3.35</v>
      </c>
      <c r="K214" s="183"/>
      <c r="L214" s="183"/>
      <c r="M214" s="183"/>
      <c r="N214" s="183"/>
      <c r="O214" s="183"/>
      <c r="P214" s="183"/>
      <c r="Q214" s="183"/>
      <c r="R214" s="183"/>
      <c r="S214" s="183"/>
      <c r="T214" s="183"/>
      <c r="U214" s="183"/>
      <c r="V214" s="183"/>
      <c r="W214" s="183"/>
      <c r="X214" s="183"/>
      <c r="Y214" s="183"/>
      <c r="Z214" s="183"/>
      <c r="AA214" s="183"/>
      <c r="AB214" s="183"/>
      <c r="AC214" s="183"/>
      <c r="AD214" s="183"/>
    </row>
    <row r="215" spans="1:95" s="180" customFormat="1">
      <c r="A215" s="548"/>
      <c r="B215" s="447" t="s">
        <v>25</v>
      </c>
      <c r="C215" s="179">
        <f t="shared" ref="C215:I215" si="48">C196*C214</f>
        <v>21680</v>
      </c>
      <c r="D215" s="179">
        <f t="shared" si="48"/>
        <v>21680</v>
      </c>
      <c r="E215" s="179">
        <f t="shared" si="48"/>
        <v>21680</v>
      </c>
      <c r="F215" s="179">
        <f t="shared" si="48"/>
        <v>26800</v>
      </c>
      <c r="G215" s="179">
        <f t="shared" si="48"/>
        <v>26800</v>
      </c>
      <c r="H215" s="179">
        <f t="shared" si="48"/>
        <v>26800</v>
      </c>
      <c r="I215" s="179">
        <f t="shared" si="48"/>
        <v>26800</v>
      </c>
      <c r="J215" s="179">
        <f t="shared" ref="J215" si="49">J196*J214</f>
        <v>26800</v>
      </c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  <c r="AA215" s="179"/>
      <c r="AB215" s="179"/>
      <c r="AC215" s="179"/>
      <c r="AD215" s="179"/>
    </row>
    <row r="216" spans="1:95" s="31" customFormat="1">
      <c r="A216" s="548"/>
      <c r="B216" s="448" t="s">
        <v>7</v>
      </c>
      <c r="C216" s="3">
        <v>5.44</v>
      </c>
      <c r="D216" s="3">
        <v>5.44</v>
      </c>
      <c r="E216" s="3">
        <v>5.44</v>
      </c>
      <c r="F216" s="3">
        <v>6.72</v>
      </c>
      <c r="G216" s="3">
        <v>6.72</v>
      </c>
      <c r="H216" s="3">
        <v>6.72</v>
      </c>
      <c r="I216" s="3">
        <v>6.72</v>
      </c>
      <c r="J216" s="3">
        <v>6.72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95" s="180" customFormat="1">
      <c r="A217" s="548"/>
      <c r="B217" s="447" t="s">
        <v>10</v>
      </c>
      <c r="C217" s="181">
        <f t="shared" ref="C217:I217" si="50">C216*C196</f>
        <v>43520</v>
      </c>
      <c r="D217" s="181">
        <f t="shared" si="50"/>
        <v>43520</v>
      </c>
      <c r="E217" s="181">
        <f t="shared" si="50"/>
        <v>43520</v>
      </c>
      <c r="F217" s="181">
        <f t="shared" si="50"/>
        <v>53760</v>
      </c>
      <c r="G217" s="181">
        <f t="shared" si="50"/>
        <v>53760</v>
      </c>
      <c r="H217" s="181">
        <f t="shared" si="50"/>
        <v>53760</v>
      </c>
      <c r="I217" s="181">
        <f t="shared" si="50"/>
        <v>53760</v>
      </c>
      <c r="J217" s="181">
        <f t="shared" ref="J217" si="51">J216*J196</f>
        <v>53760</v>
      </c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</row>
    <row r="218" spans="1:95" s="31" customFormat="1">
      <c r="A218" s="548"/>
      <c r="B218" s="448" t="s">
        <v>8</v>
      </c>
      <c r="C218" s="3">
        <v>10.31</v>
      </c>
      <c r="D218" s="3">
        <v>10.31</v>
      </c>
      <c r="E218" s="3">
        <v>10.31</v>
      </c>
      <c r="F218" s="3">
        <v>12.73</v>
      </c>
      <c r="G218" s="3">
        <v>12.73</v>
      </c>
      <c r="H218" s="3">
        <v>12.73</v>
      </c>
      <c r="I218" s="3">
        <v>12.73</v>
      </c>
      <c r="J218" s="3">
        <v>12.73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95" s="211" customFormat="1" ht="13.5" thickBot="1">
      <c r="A219" s="548"/>
      <c r="B219" s="464" t="s">
        <v>2</v>
      </c>
      <c r="C219" s="210">
        <f t="shared" ref="C219:I219" si="52">C218*MAX(C202:C203)</f>
        <v>47848.297600000005</v>
      </c>
      <c r="D219" s="210">
        <f t="shared" si="52"/>
        <v>0</v>
      </c>
      <c r="E219" s="210">
        <f t="shared" si="52"/>
        <v>48666.499199999998</v>
      </c>
      <c r="F219" s="210">
        <f t="shared" si="52"/>
        <v>64950.496800000001</v>
      </c>
      <c r="G219" s="210">
        <f t="shared" si="52"/>
        <v>67300.582100000014</v>
      </c>
      <c r="H219" s="210">
        <f t="shared" si="52"/>
        <v>58632.215900000003</v>
      </c>
      <c r="I219" s="210">
        <f t="shared" si="52"/>
        <v>58080.1158</v>
      </c>
      <c r="J219" s="210">
        <f t="shared" ref="J219" si="53">J218*MAX(J202:J203)</f>
        <v>57551.820800000001</v>
      </c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  <c r="AX219" s="180"/>
      <c r="AY219" s="180"/>
      <c r="AZ219" s="180"/>
      <c r="BA219" s="180"/>
      <c r="BB219" s="180"/>
      <c r="BC219" s="180"/>
      <c r="BD219" s="180"/>
      <c r="BE219" s="180"/>
      <c r="BF219" s="180"/>
      <c r="BG219" s="180"/>
      <c r="BH219" s="180"/>
      <c r="BI219" s="180"/>
      <c r="BJ219" s="180"/>
      <c r="BK219" s="180"/>
      <c r="BL219" s="180"/>
      <c r="BM219" s="180"/>
      <c r="BN219" s="180"/>
      <c r="BO219" s="180"/>
      <c r="BP219" s="180"/>
      <c r="BQ219" s="180"/>
      <c r="BR219" s="180"/>
      <c r="BS219" s="180"/>
      <c r="BT219" s="180"/>
      <c r="BU219" s="180"/>
      <c r="BV219" s="180"/>
      <c r="BW219" s="180"/>
      <c r="BX219" s="180"/>
      <c r="BY219" s="180"/>
      <c r="BZ219" s="180"/>
      <c r="CA219" s="180"/>
      <c r="CB219" s="180"/>
      <c r="CC219" s="180"/>
      <c r="CD219" s="180"/>
      <c r="CE219" s="180"/>
      <c r="CF219" s="180"/>
      <c r="CG219" s="180"/>
      <c r="CH219" s="180"/>
      <c r="CI219" s="180"/>
      <c r="CJ219" s="180"/>
      <c r="CK219" s="180"/>
      <c r="CL219" s="180"/>
      <c r="CM219" s="180"/>
      <c r="CN219" s="180"/>
      <c r="CO219" s="180"/>
      <c r="CP219" s="180"/>
      <c r="CQ219" s="180"/>
    </row>
    <row r="220" spans="1:95" s="31" customFormat="1">
      <c r="A220" s="548"/>
      <c r="B220" s="446" t="s">
        <v>29</v>
      </c>
      <c r="C220" s="115">
        <v>0.13789999999999999</v>
      </c>
      <c r="D220" s="115">
        <v>0.13789999999999999</v>
      </c>
      <c r="E220" s="115">
        <v>0.13789999999999999</v>
      </c>
      <c r="F220" s="115">
        <v>0.17030000000000001</v>
      </c>
      <c r="G220" s="115">
        <v>0.17030000000000001</v>
      </c>
      <c r="H220" s="66"/>
      <c r="I220" s="66"/>
      <c r="J220" s="66"/>
      <c r="K220" s="115"/>
      <c r="L220" s="115"/>
      <c r="M220" s="115"/>
      <c r="N220" s="115"/>
      <c r="O220" s="115"/>
      <c r="P220" s="115"/>
      <c r="Q220" s="115"/>
      <c r="R220" s="115"/>
      <c r="S220" s="115"/>
      <c r="T220" s="66"/>
      <c r="U220" s="66"/>
      <c r="V220" s="66"/>
      <c r="W220" s="115"/>
      <c r="X220" s="115"/>
      <c r="Y220" s="115"/>
      <c r="Z220" s="115"/>
      <c r="AA220" s="115"/>
      <c r="AB220" s="115"/>
      <c r="AC220" s="115"/>
      <c r="AD220" s="115"/>
    </row>
    <row r="221" spans="1:95" s="34" customFormat="1">
      <c r="A221" s="548"/>
      <c r="B221" s="449" t="s">
        <v>60</v>
      </c>
      <c r="C221" s="14">
        <f>C220*C197</f>
        <v>126742.203483</v>
      </c>
      <c r="D221" s="14">
        <f>D220*D197</f>
        <v>0</v>
      </c>
      <c r="E221" s="14">
        <f>E220*E197</f>
        <v>125109.019308</v>
      </c>
      <c r="F221" s="14">
        <f>F220*F197</f>
        <v>148659.36932600001</v>
      </c>
      <c r="G221" s="14">
        <f>G220*G197</f>
        <v>133667.26768200001</v>
      </c>
      <c r="H221" s="119"/>
      <c r="I221" s="119"/>
      <c r="J221" s="119"/>
      <c r="K221" s="14"/>
      <c r="L221" s="14"/>
      <c r="M221" s="14"/>
      <c r="N221" s="14"/>
      <c r="O221" s="14"/>
      <c r="P221" s="14"/>
      <c r="Q221" s="14"/>
      <c r="R221" s="14"/>
      <c r="S221" s="14"/>
      <c r="T221" s="119"/>
      <c r="U221" s="119"/>
      <c r="V221" s="119"/>
      <c r="W221" s="14"/>
      <c r="X221" s="14"/>
      <c r="Y221" s="14"/>
      <c r="Z221" s="14"/>
      <c r="AA221" s="14"/>
      <c r="AB221" s="14"/>
      <c r="AC221" s="14"/>
      <c r="AD221" s="14"/>
    </row>
    <row r="222" spans="1:95" s="31" customFormat="1">
      <c r="A222" s="548"/>
      <c r="B222" s="448" t="s">
        <v>30</v>
      </c>
      <c r="C222" s="117"/>
      <c r="D222" s="117"/>
      <c r="E222" s="117"/>
      <c r="F222" s="117"/>
      <c r="G222" s="117"/>
      <c r="H222" s="115">
        <v>0.19769999999999999</v>
      </c>
      <c r="I222" s="115">
        <v>0.19769999999999999</v>
      </c>
      <c r="J222" s="115">
        <v>0.19769999999999999</v>
      </c>
      <c r="K222" s="117"/>
      <c r="L222" s="117"/>
      <c r="M222" s="117"/>
      <c r="N222" s="117"/>
      <c r="O222" s="117"/>
      <c r="P222" s="117"/>
      <c r="Q222" s="117"/>
      <c r="R222" s="117"/>
      <c r="S222" s="117"/>
      <c r="T222" s="115"/>
      <c r="U222" s="115"/>
      <c r="V222" s="115"/>
      <c r="W222" s="117"/>
      <c r="X222" s="117"/>
      <c r="Y222" s="117"/>
      <c r="Z222" s="117"/>
      <c r="AA222" s="117"/>
      <c r="AB222" s="117"/>
      <c r="AC222" s="117"/>
      <c r="AD222" s="117"/>
    </row>
    <row r="223" spans="1:95" s="35" customFormat="1">
      <c r="A223" s="548"/>
      <c r="B223" s="450" t="s">
        <v>61</v>
      </c>
      <c r="C223" s="118"/>
      <c r="D223" s="118"/>
      <c r="E223" s="118"/>
      <c r="F223" s="118"/>
      <c r="G223" s="118"/>
      <c r="H223" s="33">
        <f>H222*H197</f>
        <v>158649.35494799999</v>
      </c>
      <c r="I223" s="33">
        <f>I222*I197</f>
        <v>157001.62232099997</v>
      </c>
      <c r="J223" s="33">
        <f>J222*J197</f>
        <v>169121.80665899999</v>
      </c>
      <c r="K223" s="118"/>
      <c r="L223" s="118"/>
      <c r="M223" s="118"/>
      <c r="N223" s="118"/>
      <c r="O223" s="118"/>
      <c r="P223" s="118"/>
      <c r="Q223" s="118"/>
      <c r="R223" s="118"/>
      <c r="S223" s="118"/>
      <c r="T223" s="33"/>
      <c r="U223" s="33"/>
      <c r="V223" s="33"/>
      <c r="W223" s="118"/>
      <c r="X223" s="118"/>
      <c r="Y223" s="118"/>
      <c r="Z223" s="118"/>
      <c r="AA223" s="118"/>
      <c r="AB223" s="118"/>
      <c r="AC223" s="118"/>
      <c r="AD223" s="118"/>
    </row>
    <row r="224" spans="1:95" s="31" customFormat="1">
      <c r="A224" s="548"/>
      <c r="B224" s="448" t="s">
        <v>31</v>
      </c>
      <c r="C224" s="115">
        <v>0.32190000000000002</v>
      </c>
      <c r="D224" s="115">
        <v>0.32190000000000002</v>
      </c>
      <c r="E224" s="115">
        <v>0.32190000000000002</v>
      </c>
      <c r="F224" s="115">
        <v>0.39750000000000002</v>
      </c>
      <c r="G224" s="115">
        <v>0.39750000000000002</v>
      </c>
      <c r="H224" s="120"/>
      <c r="I224" s="120"/>
      <c r="J224" s="120"/>
      <c r="K224" s="115"/>
      <c r="L224" s="115"/>
      <c r="M224" s="115"/>
      <c r="N224" s="115"/>
      <c r="O224" s="115"/>
      <c r="P224" s="115"/>
      <c r="Q224" s="115"/>
      <c r="R224" s="115"/>
      <c r="S224" s="115"/>
      <c r="T224" s="120"/>
      <c r="U224" s="120"/>
      <c r="V224" s="120"/>
      <c r="W224" s="115"/>
      <c r="X224" s="115"/>
      <c r="Y224" s="115"/>
      <c r="Z224" s="115"/>
      <c r="AA224" s="115"/>
      <c r="AB224" s="115"/>
      <c r="AC224" s="115"/>
      <c r="AD224" s="115"/>
    </row>
    <row r="225" spans="1:95" s="34" customFormat="1">
      <c r="A225" s="548"/>
      <c r="B225" s="449" t="s">
        <v>62</v>
      </c>
      <c r="C225" s="14">
        <f>C224*C199</f>
        <v>77801.346885000006</v>
      </c>
      <c r="D225" s="14">
        <f>D224*D199</f>
        <v>0</v>
      </c>
      <c r="E225" s="14">
        <f>E224*E199</f>
        <v>88085.614100999999</v>
      </c>
      <c r="F225" s="14">
        <f>F224*F199</f>
        <v>92503.576499999996</v>
      </c>
      <c r="G225" s="14">
        <f>G224*G199</f>
        <v>95286.923175000004</v>
      </c>
      <c r="H225" s="119"/>
      <c r="I225" s="119"/>
      <c r="J225" s="119"/>
      <c r="K225" s="14"/>
      <c r="L225" s="14"/>
      <c r="M225" s="14"/>
      <c r="N225" s="14"/>
      <c r="O225" s="14"/>
      <c r="P225" s="14"/>
      <c r="Q225" s="14"/>
      <c r="R225" s="14"/>
      <c r="S225" s="14"/>
      <c r="T225" s="119"/>
      <c r="U225" s="119"/>
      <c r="V225" s="119"/>
      <c r="W225" s="14"/>
      <c r="X225" s="14"/>
      <c r="Y225" s="14"/>
      <c r="Z225" s="14"/>
      <c r="AA225" s="14"/>
      <c r="AB225" s="14"/>
      <c r="AC225" s="14"/>
      <c r="AD225" s="14"/>
    </row>
    <row r="226" spans="1:95" s="31" customFormat="1">
      <c r="A226" s="548"/>
      <c r="B226" s="448" t="s">
        <v>32</v>
      </c>
      <c r="C226" s="117"/>
      <c r="D226" s="117"/>
      <c r="E226" s="117"/>
      <c r="F226" s="117"/>
      <c r="G226" s="117"/>
      <c r="H226" s="1">
        <v>1.4238</v>
      </c>
      <c r="I226" s="1">
        <v>1.4238</v>
      </c>
      <c r="J226" s="1">
        <v>1.4238</v>
      </c>
      <c r="K226" s="117"/>
      <c r="L226" s="117"/>
      <c r="M226" s="117"/>
      <c r="N226" s="117"/>
      <c r="O226" s="117"/>
      <c r="P226" s="117"/>
      <c r="Q226" s="117"/>
      <c r="R226" s="117"/>
      <c r="S226" s="117"/>
      <c r="T226" s="1"/>
      <c r="U226" s="1"/>
      <c r="V226" s="1"/>
      <c r="W226" s="117"/>
      <c r="X226" s="117"/>
      <c r="Y226" s="117"/>
      <c r="Z226" s="117"/>
      <c r="AA226" s="117"/>
      <c r="AB226" s="117"/>
      <c r="AC226" s="117"/>
      <c r="AD226" s="117"/>
    </row>
    <row r="227" spans="1:95" s="35" customFormat="1">
      <c r="A227" s="548"/>
      <c r="B227" s="450" t="s">
        <v>63</v>
      </c>
      <c r="C227" s="118"/>
      <c r="D227" s="118"/>
      <c r="E227" s="118"/>
      <c r="F227" s="118"/>
      <c r="G227" s="118"/>
      <c r="H227" s="116">
        <f>H226*H199</f>
        <v>318109.71011400002</v>
      </c>
      <c r="I227" s="116">
        <f>I226*I199</f>
        <v>327447.64546199999</v>
      </c>
      <c r="J227" s="116">
        <f>J226*J199</f>
        <v>320222.10250799998</v>
      </c>
      <c r="K227" s="118"/>
      <c r="L227" s="118"/>
      <c r="M227" s="118"/>
      <c r="N227" s="118"/>
      <c r="O227" s="118"/>
      <c r="P227" s="118"/>
      <c r="Q227" s="118"/>
      <c r="R227" s="118"/>
      <c r="S227" s="118"/>
      <c r="T227" s="116"/>
      <c r="U227" s="116"/>
      <c r="V227" s="116"/>
      <c r="W227" s="118"/>
      <c r="X227" s="118"/>
      <c r="Y227" s="118"/>
      <c r="Z227" s="118"/>
      <c r="AA227" s="118"/>
      <c r="AB227" s="118"/>
      <c r="AC227" s="118"/>
      <c r="AD227" s="118"/>
    </row>
    <row r="228" spans="1:95" s="31" customFormat="1">
      <c r="A228" s="548"/>
      <c r="B228" s="465" t="s">
        <v>79</v>
      </c>
      <c r="C228" s="115">
        <v>0.19719999999999999</v>
      </c>
      <c r="D228" s="1">
        <v>0.19719999999999999</v>
      </c>
      <c r="E228" s="1">
        <v>0.19719999999999999</v>
      </c>
      <c r="F228" s="1">
        <v>0.24349999999999999</v>
      </c>
      <c r="G228" s="1">
        <v>0.24349999999999999</v>
      </c>
      <c r="H228" s="120"/>
      <c r="I228" s="120"/>
      <c r="J228" s="120"/>
      <c r="K228" s="1"/>
      <c r="L228" s="1"/>
      <c r="M228" s="1"/>
      <c r="N228" s="1"/>
      <c r="O228" s="1"/>
      <c r="P228" s="1"/>
      <c r="Q228" s="1"/>
      <c r="R228" s="1"/>
      <c r="S228" s="1"/>
      <c r="T228" s="120"/>
      <c r="U228" s="120"/>
      <c r="V228" s="120"/>
      <c r="W228" s="1"/>
      <c r="X228" s="1"/>
      <c r="Y228" s="1"/>
      <c r="Z228" s="1"/>
      <c r="AA228" s="1"/>
      <c r="AB228" s="1"/>
      <c r="AC228" s="1"/>
      <c r="AD228" s="1"/>
    </row>
    <row r="229" spans="1:95" s="34" customFormat="1">
      <c r="A229" s="548"/>
      <c r="B229" s="449" t="s">
        <v>64</v>
      </c>
      <c r="C229" s="14">
        <f>C228*C198</f>
        <v>122993.032624</v>
      </c>
      <c r="D229" s="14">
        <f>D228*D198</f>
        <v>0</v>
      </c>
      <c r="E229" s="14">
        <f>E228*E198</f>
        <v>134633.97146</v>
      </c>
      <c r="F229" s="14">
        <f>F228*F198</f>
        <v>142046.12434000001</v>
      </c>
      <c r="G229" s="14">
        <f>G228*G198</f>
        <v>147113.22785</v>
      </c>
      <c r="H229" s="121"/>
      <c r="I229" s="121"/>
      <c r="J229" s="121"/>
      <c r="K229" s="14"/>
      <c r="L229" s="14"/>
      <c r="M229" s="14"/>
      <c r="N229" s="14"/>
      <c r="O229" s="14"/>
      <c r="P229" s="14"/>
      <c r="Q229" s="14"/>
      <c r="R229" s="14"/>
      <c r="S229" s="14"/>
      <c r="T229" s="121"/>
      <c r="U229" s="121"/>
      <c r="V229" s="121"/>
      <c r="W229" s="14"/>
      <c r="X229" s="14"/>
      <c r="Y229" s="14"/>
      <c r="Z229" s="14"/>
      <c r="AA229" s="14"/>
      <c r="AB229" s="14"/>
      <c r="AC229" s="14"/>
      <c r="AD229" s="14"/>
    </row>
    <row r="230" spans="1:95" s="31" customFormat="1">
      <c r="A230" s="548"/>
      <c r="B230" s="448" t="s">
        <v>33</v>
      </c>
      <c r="C230" s="117"/>
      <c r="D230" s="117"/>
      <c r="E230" s="117"/>
      <c r="F230" s="117"/>
      <c r="G230" s="117"/>
      <c r="H230" s="1">
        <v>0.37009999999999998</v>
      </c>
      <c r="I230" s="1">
        <v>0.37009999999999998</v>
      </c>
      <c r="J230" s="1">
        <v>0.37009999999999998</v>
      </c>
      <c r="K230" s="117"/>
      <c r="L230" s="117"/>
      <c r="M230" s="117"/>
      <c r="N230" s="117"/>
      <c r="O230" s="117"/>
      <c r="P230" s="117"/>
      <c r="Q230" s="117"/>
      <c r="R230" s="117"/>
      <c r="S230" s="117"/>
      <c r="T230" s="1"/>
      <c r="U230" s="1"/>
      <c r="V230" s="1"/>
      <c r="W230" s="117"/>
      <c r="X230" s="117"/>
      <c r="Y230" s="117"/>
      <c r="Z230" s="117"/>
      <c r="AA230" s="117"/>
      <c r="AB230" s="117"/>
      <c r="AC230" s="117"/>
      <c r="AD230" s="117"/>
    </row>
    <row r="231" spans="1:95" s="124" customFormat="1" ht="13.5" thickBot="1">
      <c r="A231" s="548"/>
      <c r="B231" s="452" t="s">
        <v>65</v>
      </c>
      <c r="C231" s="125"/>
      <c r="D231" s="125"/>
      <c r="E231" s="125"/>
      <c r="F231" s="125"/>
      <c r="G231" s="125"/>
      <c r="H231" s="250">
        <f>H230*H198</f>
        <v>236167.053587</v>
      </c>
      <c r="I231" s="250">
        <f>I230*I198</f>
        <v>235805.23642499998</v>
      </c>
      <c r="J231" s="250">
        <f>J230*J198</f>
        <v>232896.60201999996</v>
      </c>
      <c r="K231" s="125"/>
      <c r="L231" s="125"/>
      <c r="M231" s="125"/>
      <c r="N231" s="125"/>
      <c r="O231" s="125"/>
      <c r="P231" s="125"/>
      <c r="Q231" s="125"/>
      <c r="R231" s="125"/>
      <c r="S231" s="125"/>
      <c r="T231" s="250"/>
      <c r="U231" s="250"/>
      <c r="V231" s="250"/>
      <c r="W231" s="125"/>
      <c r="X231" s="125"/>
      <c r="Y231" s="125"/>
      <c r="Z231" s="125"/>
      <c r="AA231" s="125"/>
      <c r="AB231" s="125"/>
      <c r="AC231" s="125"/>
      <c r="AD231" s="12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</row>
    <row r="232" spans="1:95" s="126" customFormat="1">
      <c r="A232" s="548"/>
      <c r="B232" s="466" t="s">
        <v>104</v>
      </c>
      <c r="C232" s="251"/>
      <c r="D232" s="251"/>
      <c r="E232" s="251"/>
      <c r="F232" s="251"/>
      <c r="G232" s="251"/>
      <c r="H232" s="86">
        <v>404903</v>
      </c>
      <c r="I232" s="86">
        <v>341361</v>
      </c>
      <c r="J232" s="86">
        <v>269361</v>
      </c>
      <c r="K232" s="251"/>
      <c r="L232" s="251"/>
      <c r="M232" s="251"/>
      <c r="N232" s="251"/>
      <c r="O232" s="251"/>
      <c r="P232" s="251"/>
      <c r="Q232" s="251"/>
      <c r="R232" s="251"/>
      <c r="S232" s="251"/>
      <c r="T232" s="86"/>
      <c r="U232" s="86"/>
      <c r="V232" s="86"/>
      <c r="W232" s="251"/>
      <c r="X232" s="251"/>
      <c r="Y232" s="251"/>
      <c r="Z232" s="251"/>
      <c r="AA232" s="251"/>
      <c r="AB232" s="251"/>
      <c r="AC232" s="251"/>
      <c r="AD232" s="251"/>
    </row>
    <row r="233" spans="1:95" s="1" customFormat="1">
      <c r="A233" s="548"/>
      <c r="B233" s="454" t="s">
        <v>105</v>
      </c>
      <c r="C233" s="31"/>
      <c r="D233" s="31"/>
      <c r="E233" s="31"/>
      <c r="F233" s="31"/>
      <c r="G233" s="31"/>
      <c r="H233" s="122">
        <v>5.8900000000000001E-2</v>
      </c>
      <c r="I233" s="122">
        <v>5.8900000000000001E-2</v>
      </c>
      <c r="J233" s="122">
        <v>5.8900000000000001E-2</v>
      </c>
      <c r="K233" s="31"/>
      <c r="L233" s="31"/>
      <c r="M233" s="31"/>
      <c r="N233" s="31"/>
      <c r="O233" s="31"/>
      <c r="P233" s="31"/>
      <c r="Q233" s="31"/>
      <c r="R233" s="31"/>
      <c r="S233" s="31"/>
      <c r="T233" s="122"/>
      <c r="U233" s="122"/>
      <c r="V233" s="122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</row>
    <row r="234" spans="1:95" s="57" customFormat="1" ht="13.5" thickBot="1">
      <c r="A234" s="548"/>
      <c r="B234" s="455" t="s">
        <v>106</v>
      </c>
      <c r="C234" s="125"/>
      <c r="D234" s="125"/>
      <c r="E234" s="125"/>
      <c r="F234" s="125"/>
      <c r="G234" s="125"/>
      <c r="H234" s="54">
        <f>H233*H232</f>
        <v>23848.786700000001</v>
      </c>
      <c r="I234" s="54">
        <f>I232*I233</f>
        <v>20106.162899999999</v>
      </c>
      <c r="J234" s="54">
        <f>J232*J233</f>
        <v>15865.3629</v>
      </c>
      <c r="K234" s="125"/>
      <c r="L234" s="125"/>
      <c r="M234" s="125"/>
      <c r="N234" s="125"/>
      <c r="O234" s="125"/>
      <c r="P234" s="125"/>
      <c r="Q234" s="125"/>
      <c r="R234" s="125"/>
      <c r="S234" s="125"/>
      <c r="T234" s="54"/>
      <c r="U234" s="54"/>
      <c r="V234" s="54"/>
      <c r="W234" s="125"/>
      <c r="X234" s="125"/>
      <c r="Y234" s="125"/>
      <c r="Z234" s="125"/>
      <c r="AA234" s="125"/>
      <c r="AB234" s="125"/>
      <c r="AC234" s="125"/>
      <c r="AD234" s="12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5"/>
      <c r="CQ234" s="35"/>
    </row>
    <row r="235" spans="1:95" s="31" customFormat="1" ht="12" customHeight="1">
      <c r="A235" s="548"/>
      <c r="B235" s="448" t="s">
        <v>9</v>
      </c>
      <c r="C235" s="1">
        <v>2.5000000000000001E-2</v>
      </c>
      <c r="D235" s="1">
        <v>2.5000000000000001E-2</v>
      </c>
      <c r="E235" s="1">
        <v>2.5000000000000001E-2</v>
      </c>
      <c r="F235" s="1">
        <v>3.09E-2</v>
      </c>
      <c r="G235" s="1">
        <v>3.09E-2</v>
      </c>
      <c r="H235" s="1">
        <v>3.09E-2</v>
      </c>
      <c r="I235" s="1">
        <v>3.09E-2</v>
      </c>
      <c r="J235" s="1">
        <v>3.09E-2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95" s="43" customFormat="1">
      <c r="A236" s="548"/>
      <c r="B236" s="456" t="s">
        <v>11</v>
      </c>
      <c r="C236" s="4">
        <f t="shared" ref="C236:J236" si="54">C235*C200</f>
        <v>44611.971000000005</v>
      </c>
      <c r="D236" s="4">
        <f t="shared" si="54"/>
        <v>0</v>
      </c>
      <c r="E236" s="4">
        <f t="shared" si="54"/>
        <v>46590.384000000005</v>
      </c>
      <c r="F236" s="4">
        <f t="shared" si="54"/>
        <v>52189.836113999998</v>
      </c>
      <c r="G236" s="4">
        <f t="shared" si="54"/>
        <v>50328.979713000001</v>
      </c>
      <c r="H236" s="4">
        <f t="shared" si="54"/>
        <v>51418.067825999999</v>
      </c>
      <c r="I236" s="4">
        <f t="shared" si="54"/>
        <v>51332.979422999997</v>
      </c>
      <c r="J236" s="4">
        <f t="shared" si="54"/>
        <v>52827.676077000004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95" s="31" customFormat="1">
      <c r="A237" s="548"/>
      <c r="B237" s="448" t="s">
        <v>26</v>
      </c>
      <c r="C237" s="49">
        <v>1.9699999999999999E-2</v>
      </c>
      <c r="D237" s="49">
        <v>1.9699999999999999E-2</v>
      </c>
      <c r="E237" s="49">
        <v>1.9699999999999999E-2</v>
      </c>
      <c r="F237" s="49">
        <v>0.02</v>
      </c>
      <c r="G237" s="49">
        <v>0.02</v>
      </c>
      <c r="H237" s="49">
        <v>0.02</v>
      </c>
      <c r="I237" s="49">
        <v>0.02</v>
      </c>
      <c r="J237" s="49">
        <v>0.02</v>
      </c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</row>
    <row r="238" spans="1:95" s="43" customFormat="1">
      <c r="A238" s="548"/>
      <c r="B238" s="456" t="s">
        <v>27</v>
      </c>
      <c r="C238" s="129">
        <f t="shared" ref="C238:J238" si="55">C237*C200</f>
        <v>35154.233147999999</v>
      </c>
      <c r="D238" s="129">
        <f t="shared" si="55"/>
        <v>0</v>
      </c>
      <c r="E238" s="129">
        <f t="shared" si="55"/>
        <v>36713.222591999998</v>
      </c>
      <c r="F238" s="129">
        <f t="shared" si="55"/>
        <v>33779.8292</v>
      </c>
      <c r="G238" s="129">
        <f t="shared" si="55"/>
        <v>32575.3914</v>
      </c>
      <c r="H238" s="129">
        <f t="shared" si="55"/>
        <v>33280.302799999998</v>
      </c>
      <c r="I238" s="129">
        <f t="shared" si="55"/>
        <v>33225.229399999997</v>
      </c>
      <c r="J238" s="129">
        <f t="shared" si="55"/>
        <v>34192.670599999998</v>
      </c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  <c r="AA238" s="129"/>
      <c r="AB238" s="129"/>
      <c r="AC238" s="129"/>
      <c r="AD238" s="129"/>
    </row>
    <row r="239" spans="1:95" s="46" customFormat="1" ht="13.5" thickBot="1">
      <c r="A239" s="548"/>
      <c r="B239" s="456" t="s">
        <v>4</v>
      </c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</row>
    <row r="240" spans="1:95" s="46" customFormat="1" ht="13.5" thickBot="1">
      <c r="A240" s="548"/>
      <c r="B240" s="457" t="s">
        <v>34</v>
      </c>
      <c r="C240" s="94"/>
      <c r="D240" s="94"/>
      <c r="E240" s="94"/>
      <c r="F240" s="199"/>
      <c r="G240" s="94"/>
      <c r="H240" s="94"/>
      <c r="I240" s="94"/>
      <c r="J240" s="94"/>
      <c r="K240" s="199"/>
      <c r="L240" s="199"/>
      <c r="M240" s="199"/>
      <c r="N240" s="199"/>
      <c r="O240" s="199"/>
      <c r="P240" s="199"/>
      <c r="Q240" s="199"/>
      <c r="R240" s="199"/>
      <c r="S240" s="199"/>
      <c r="T240" s="94"/>
      <c r="U240" s="94"/>
      <c r="V240" s="94"/>
      <c r="W240" s="199"/>
      <c r="X240" s="199"/>
      <c r="Y240" s="199"/>
      <c r="Z240" s="199"/>
      <c r="AA240" s="199"/>
      <c r="AB240" s="199"/>
      <c r="AC240" s="199"/>
      <c r="AD240" s="199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</row>
    <row r="241" spans="1:95" s="42" customFormat="1" ht="13.5" thickBot="1">
      <c r="A241" s="548"/>
      <c r="B241" s="467" t="s">
        <v>51</v>
      </c>
      <c r="C241" s="41">
        <v>521664.68</v>
      </c>
      <c r="D241" s="41"/>
      <c r="E241" s="41">
        <v>546312.4</v>
      </c>
      <c r="F241" s="41">
        <v>616258.97</v>
      </c>
      <c r="G241" s="41">
        <v>608454.79</v>
      </c>
      <c r="H241" s="41">
        <v>962235.47</v>
      </c>
      <c r="I241" s="41">
        <v>965180.58</v>
      </c>
      <c r="J241" s="41">
        <v>964860.9</v>
      </c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02"/>
      <c r="AF241" s="402"/>
      <c r="AG241" s="402"/>
      <c r="AH241" s="402"/>
      <c r="AI241" s="402"/>
      <c r="AJ241" s="402"/>
      <c r="AK241" s="402"/>
      <c r="AL241" s="402"/>
      <c r="AM241" s="402"/>
      <c r="AN241" s="402"/>
      <c r="AO241" s="402"/>
      <c r="AP241" s="402"/>
      <c r="AQ241" s="402"/>
      <c r="AR241" s="402"/>
      <c r="AS241" s="402"/>
      <c r="AT241" s="402"/>
      <c r="AU241" s="402"/>
      <c r="AV241" s="402"/>
      <c r="AW241" s="402"/>
      <c r="AX241" s="402"/>
      <c r="AY241" s="402"/>
      <c r="AZ241" s="402"/>
      <c r="BA241" s="402"/>
      <c r="BB241" s="402"/>
      <c r="BC241" s="402"/>
      <c r="BD241" s="402"/>
      <c r="BE241" s="402"/>
      <c r="BF241" s="402"/>
      <c r="BG241" s="402"/>
      <c r="BH241" s="402"/>
      <c r="BI241" s="402"/>
      <c r="BJ241" s="402"/>
      <c r="BK241" s="402"/>
      <c r="BL241" s="402"/>
      <c r="BM241" s="402"/>
      <c r="BN241" s="402"/>
      <c r="BO241" s="402"/>
      <c r="BP241" s="402"/>
      <c r="BQ241" s="402"/>
      <c r="BR241" s="402"/>
      <c r="BS241" s="402"/>
      <c r="BT241" s="402"/>
      <c r="BU241" s="402"/>
      <c r="BV241" s="402"/>
      <c r="BW241" s="402"/>
      <c r="BX241" s="402"/>
      <c r="BY241" s="402"/>
      <c r="BZ241" s="402"/>
      <c r="CA241" s="402"/>
      <c r="CB241" s="402"/>
      <c r="CC241" s="402"/>
      <c r="CD241" s="402"/>
      <c r="CE241" s="402"/>
      <c r="CF241" s="402"/>
      <c r="CG241" s="402"/>
      <c r="CH241" s="402"/>
      <c r="CI241" s="402"/>
      <c r="CJ241" s="402"/>
      <c r="CK241" s="402"/>
      <c r="CL241" s="402"/>
      <c r="CM241" s="402"/>
      <c r="CN241" s="402"/>
      <c r="CO241" s="402"/>
      <c r="CP241" s="402"/>
      <c r="CQ241" s="402"/>
    </row>
    <row r="242" spans="1:95" s="38" customFormat="1" ht="13.5" thickBot="1">
      <c r="A242" s="548"/>
      <c r="B242" s="377" t="s">
        <v>59</v>
      </c>
      <c r="C242" s="91">
        <f t="shared" ref="C242:J242" si="56">C241/C200*100</f>
        <v>29.233447228771848</v>
      </c>
      <c r="D242" s="91" t="e">
        <f t="shared" si="56"/>
        <v>#DIV/0!</v>
      </c>
      <c r="E242" s="91">
        <f t="shared" si="56"/>
        <v>29.314654285742741</v>
      </c>
      <c r="F242" s="91">
        <f t="shared" si="56"/>
        <v>36.486802011420473</v>
      </c>
      <c r="G242" s="91">
        <f t="shared" si="56"/>
        <v>37.356714000986649</v>
      </c>
      <c r="H242" s="91">
        <f t="shared" si="56"/>
        <v>57.82612470701438</v>
      </c>
      <c r="I242" s="91">
        <f t="shared" si="56"/>
        <v>58.099257547940361</v>
      </c>
      <c r="J242" s="91">
        <f t="shared" si="56"/>
        <v>56.436708982889449</v>
      </c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399"/>
      <c r="AF242" s="399"/>
      <c r="AG242" s="399"/>
      <c r="AH242" s="399"/>
      <c r="AI242" s="399"/>
      <c r="AJ242" s="399"/>
      <c r="AK242" s="399"/>
      <c r="AL242" s="399"/>
      <c r="AM242" s="399"/>
      <c r="AN242" s="399"/>
      <c r="AO242" s="399"/>
      <c r="AP242" s="399"/>
      <c r="AQ242" s="399"/>
      <c r="AR242" s="399"/>
      <c r="AS242" s="399"/>
      <c r="AT242" s="399"/>
      <c r="AU242" s="399"/>
      <c r="AV242" s="399"/>
      <c r="AW242" s="399"/>
      <c r="AX242" s="399"/>
      <c r="AY242" s="399"/>
      <c r="AZ242" s="399"/>
      <c r="BA242" s="399"/>
      <c r="BB242" s="399"/>
      <c r="BC242" s="399"/>
      <c r="BD242" s="399"/>
      <c r="BE242" s="399"/>
      <c r="BF242" s="399"/>
      <c r="BG242" s="399"/>
      <c r="BH242" s="399"/>
      <c r="BI242" s="399"/>
      <c r="BJ242" s="399"/>
      <c r="BK242" s="399"/>
      <c r="BL242" s="399"/>
      <c r="BM242" s="399"/>
      <c r="BN242" s="399"/>
      <c r="BO242" s="399"/>
      <c r="BP242" s="399"/>
      <c r="BQ242" s="399"/>
      <c r="BR242" s="399"/>
      <c r="BS242" s="399"/>
      <c r="BT242" s="399"/>
      <c r="BU242" s="399"/>
      <c r="BV242" s="399"/>
      <c r="BW242" s="399"/>
      <c r="BX242" s="399"/>
      <c r="BY242" s="399"/>
      <c r="BZ242" s="399"/>
      <c r="CA242" s="399"/>
      <c r="CB242" s="399"/>
      <c r="CC242" s="399"/>
      <c r="CD242" s="399"/>
      <c r="CE242" s="399"/>
      <c r="CF242" s="399"/>
      <c r="CG242" s="399"/>
      <c r="CH242" s="399"/>
      <c r="CI242" s="399"/>
      <c r="CJ242" s="399"/>
      <c r="CK242" s="399"/>
      <c r="CL242" s="399"/>
      <c r="CM242" s="399"/>
      <c r="CN242" s="399"/>
      <c r="CO242" s="399"/>
      <c r="CP242" s="399"/>
      <c r="CQ242" s="399"/>
    </row>
    <row r="243" spans="1:95" s="423" customFormat="1" ht="13.5" thickBot="1">
      <c r="A243" s="548"/>
      <c r="B243" s="421" t="s">
        <v>71</v>
      </c>
      <c r="C243" s="422">
        <f t="shared" ref="C243:J243" si="57">SUM(C213,C215,C219,C217,C221,C223,C225,C227,C229,C231,C234,C236,C238,C239,C240)-C241</f>
        <v>-127.59526000003098</v>
      </c>
      <c r="D243" s="422">
        <f t="shared" si="57"/>
        <v>66386</v>
      </c>
      <c r="E243" s="422">
        <f t="shared" si="57"/>
        <v>-0.21933900006115437</v>
      </c>
      <c r="F243" s="422">
        <f t="shared" si="57"/>
        <v>0.1622799999313429</v>
      </c>
      <c r="G243" s="422">
        <f t="shared" si="57"/>
        <v>-0.18807999999262393</v>
      </c>
      <c r="H243" s="422">
        <f t="shared" si="57"/>
        <v>-7.8124999883584678E-2</v>
      </c>
      <c r="I243" s="422">
        <f t="shared" si="57"/>
        <v>0.64173099992331117</v>
      </c>
      <c r="J243" s="422">
        <f t="shared" si="57"/>
        <v>-0.62843600020278245</v>
      </c>
      <c r="K243" s="422"/>
      <c r="L243" s="422"/>
      <c r="M243" s="422"/>
      <c r="N243" s="422"/>
      <c r="O243" s="422"/>
      <c r="P243" s="422"/>
      <c r="Q243" s="422"/>
      <c r="R243" s="422"/>
      <c r="S243" s="422"/>
      <c r="T243" s="422"/>
      <c r="U243" s="422"/>
      <c r="V243" s="422"/>
      <c r="W243" s="422"/>
      <c r="X243" s="422"/>
      <c r="Y243" s="422"/>
      <c r="Z243" s="422"/>
      <c r="AA243" s="422"/>
      <c r="AB243" s="422"/>
      <c r="AC243" s="422"/>
      <c r="AD243" s="422"/>
      <c r="AE243" s="103"/>
      <c r="AF243" s="103"/>
      <c r="AG243" s="103"/>
      <c r="AH243" s="103"/>
      <c r="AI243" s="103"/>
      <c r="AJ243" s="103"/>
      <c r="AK243" s="103"/>
      <c r="AL243" s="103"/>
      <c r="AM243" s="103"/>
      <c r="AN243" s="103"/>
      <c r="AO243" s="103"/>
      <c r="AP243" s="103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  <c r="BP243" s="103"/>
      <c r="BQ243" s="103"/>
      <c r="BR243" s="103"/>
      <c r="BS243" s="103"/>
      <c r="BT243" s="103"/>
      <c r="BU243" s="103"/>
      <c r="BV243" s="103"/>
      <c r="BW243" s="103"/>
      <c r="BX243" s="103"/>
      <c r="BY243" s="103"/>
      <c r="BZ243" s="103"/>
      <c r="CA243" s="103"/>
      <c r="CB243" s="103"/>
      <c r="CC243" s="103"/>
      <c r="CD243" s="103"/>
      <c r="CE243" s="103"/>
      <c r="CF243" s="103"/>
      <c r="CG243" s="103"/>
      <c r="CH243" s="103"/>
      <c r="CI243" s="103"/>
      <c r="CJ243" s="103"/>
      <c r="CK243" s="103"/>
      <c r="CL243" s="103"/>
      <c r="CM243" s="103"/>
      <c r="CN243" s="103"/>
      <c r="CO243" s="103"/>
      <c r="CP243" s="103"/>
      <c r="CQ243" s="103"/>
    </row>
    <row r="244" spans="1:95" s="426" customFormat="1" ht="13.5" thickBot="1">
      <c r="A244" s="549"/>
      <c r="B244" s="424" t="s">
        <v>72</v>
      </c>
      <c r="C244" s="425">
        <f t="shared" ref="C244" si="58">C243/C241</f>
        <v>-2.4459248419891297E-4</v>
      </c>
      <c r="D244" s="425" t="e">
        <f t="shared" ref="D244" si="59">D243/D241</f>
        <v>#DIV/0!</v>
      </c>
      <c r="E244" s="425">
        <f t="shared" ref="E244" si="60">E243/E241</f>
        <v>-4.0149006330655202E-7</v>
      </c>
      <c r="F244" s="425">
        <f t="shared" ref="F244" si="61">F243/F241</f>
        <v>2.6333085250076427E-7</v>
      </c>
      <c r="G244" s="425">
        <f t="shared" ref="G244" si="62">G243/G241</f>
        <v>-3.0911088725692159E-7</v>
      </c>
      <c r="H244" s="425">
        <f t="shared" ref="H244" si="63">H243/H241</f>
        <v>-8.1191145327021341E-8</v>
      </c>
      <c r="I244" s="425">
        <f t="shared" ref="I244" si="64">I243/I241</f>
        <v>6.6488179851620223E-7</v>
      </c>
      <c r="J244" s="425">
        <f>J243/J241</f>
        <v>-6.5132290074432742E-7</v>
      </c>
      <c r="K244" s="425"/>
      <c r="L244" s="425"/>
      <c r="M244" s="425"/>
      <c r="N244" s="425"/>
      <c r="O244" s="425"/>
      <c r="P244" s="425"/>
      <c r="Q244" s="425"/>
      <c r="R244" s="425"/>
      <c r="S244" s="425"/>
      <c r="T244" s="425"/>
      <c r="U244" s="425"/>
      <c r="V244" s="425"/>
      <c r="W244" s="425"/>
      <c r="X244" s="425"/>
      <c r="Y244" s="425"/>
      <c r="Z244" s="425"/>
      <c r="AA244" s="425"/>
      <c r="AB244" s="425"/>
      <c r="AC244" s="425"/>
      <c r="AD244" s="425"/>
      <c r="AE244" s="400"/>
      <c r="AF244" s="400"/>
      <c r="AG244" s="400"/>
      <c r="AH244" s="400"/>
      <c r="AI244" s="400"/>
      <c r="AJ244" s="400"/>
      <c r="AK244" s="400"/>
      <c r="AL244" s="400"/>
      <c r="AM244" s="400"/>
      <c r="AN244" s="400"/>
      <c r="AO244" s="400"/>
      <c r="AP244" s="400"/>
      <c r="AQ244" s="400"/>
      <c r="AR244" s="400"/>
      <c r="AS244" s="400"/>
      <c r="AT244" s="400"/>
      <c r="AU244" s="400"/>
      <c r="AV244" s="400"/>
      <c r="AW244" s="400"/>
      <c r="AX244" s="400"/>
      <c r="AY244" s="400"/>
      <c r="AZ244" s="400"/>
      <c r="BA244" s="400"/>
      <c r="BB244" s="400"/>
      <c r="BC244" s="400"/>
      <c r="BD244" s="400"/>
      <c r="BE244" s="400"/>
      <c r="BF244" s="400"/>
      <c r="BG244" s="400"/>
      <c r="BH244" s="400"/>
      <c r="BI244" s="400"/>
      <c r="BJ244" s="400"/>
      <c r="BK244" s="400"/>
      <c r="BL244" s="400"/>
      <c r="BM244" s="400"/>
      <c r="BN244" s="400"/>
      <c r="BO244" s="400"/>
      <c r="BP244" s="400"/>
      <c r="BQ244" s="400"/>
      <c r="BR244" s="400"/>
      <c r="BS244" s="400"/>
      <c r="BT244" s="400"/>
      <c r="BU244" s="400"/>
      <c r="BV244" s="400"/>
      <c r="BW244" s="400"/>
      <c r="BX244" s="400"/>
      <c r="BY244" s="400"/>
      <c r="BZ244" s="400"/>
      <c r="CA244" s="400"/>
      <c r="CB244" s="400"/>
      <c r="CC244" s="400"/>
      <c r="CD244" s="400"/>
      <c r="CE244" s="400"/>
      <c r="CF244" s="400"/>
      <c r="CG244" s="400"/>
      <c r="CH244" s="400"/>
      <c r="CI244" s="400"/>
      <c r="CJ244" s="400"/>
      <c r="CK244" s="400"/>
      <c r="CL244" s="400"/>
      <c r="CM244" s="400"/>
      <c r="CN244" s="400"/>
      <c r="CO244" s="400"/>
      <c r="CP244" s="400"/>
      <c r="CQ244" s="400"/>
    </row>
    <row r="245" spans="1:95" s="65" customFormat="1">
      <c r="B245" s="496"/>
    </row>
    <row r="246" spans="1:95" s="64" customFormat="1" ht="13.5" thickBot="1">
      <c r="B246" s="49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</row>
    <row r="247" spans="1:95" s="68" customFormat="1" ht="13.5" customHeight="1">
      <c r="A247" s="529" t="s">
        <v>158</v>
      </c>
      <c r="B247" s="460" t="s">
        <v>56</v>
      </c>
      <c r="AE247" s="127"/>
      <c r="AF247" s="127"/>
      <c r="AG247" s="127"/>
      <c r="AH247" s="127"/>
      <c r="AI247" s="127"/>
      <c r="AJ247" s="127"/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  <c r="CB247" s="127"/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</row>
    <row r="248" spans="1:95" s="76" customFormat="1">
      <c r="A248" s="530"/>
      <c r="B248" s="428" t="s">
        <v>55</v>
      </c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  <c r="AA248" s="128"/>
      <c r="AB248" s="128"/>
      <c r="AC248" s="128"/>
      <c r="AD248" s="128"/>
      <c r="AE248" s="127"/>
      <c r="AF248" s="127"/>
      <c r="AG248" s="127"/>
      <c r="AH248" s="127"/>
      <c r="AI248" s="127"/>
      <c r="AJ248" s="127"/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  <c r="CB248" s="127"/>
      <c r="CC248" s="127"/>
      <c r="CD248" s="127"/>
      <c r="CE248" s="127"/>
      <c r="CF248" s="127"/>
      <c r="CG248" s="127"/>
      <c r="CH248" s="127"/>
      <c r="CI248" s="127"/>
      <c r="CJ248" s="127"/>
      <c r="CK248" s="127"/>
      <c r="CL248" s="127"/>
      <c r="CM248" s="127"/>
      <c r="CN248" s="127"/>
      <c r="CO248" s="127"/>
      <c r="CP248" s="127"/>
      <c r="CQ248" s="127"/>
    </row>
    <row r="249" spans="1:95" s="77" customFormat="1" ht="12.75" customHeight="1">
      <c r="A249" s="530"/>
      <c r="B249" s="429" t="s">
        <v>14</v>
      </c>
      <c r="C249" s="80"/>
      <c r="D249" s="80"/>
      <c r="E249" s="80"/>
      <c r="F249" s="80"/>
      <c r="G249" s="80"/>
      <c r="H249" s="80"/>
      <c r="I249" s="240"/>
      <c r="J249" s="24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240"/>
      <c r="V249" s="240"/>
      <c r="W249" s="80"/>
      <c r="X249" s="80"/>
      <c r="Y249" s="80"/>
      <c r="Z249" s="80"/>
      <c r="AA249" s="80"/>
      <c r="AB249" s="80"/>
      <c r="AC249" s="80"/>
      <c r="AD249" s="80"/>
      <c r="AE249" s="126"/>
      <c r="AF249" s="126"/>
      <c r="AG249" s="126"/>
      <c r="AH249" s="126"/>
      <c r="AI249" s="126"/>
      <c r="AJ249" s="126"/>
      <c r="AK249" s="126"/>
      <c r="AL249" s="126"/>
      <c r="AM249" s="126"/>
      <c r="AN249" s="126"/>
      <c r="AO249" s="126"/>
      <c r="AP249" s="126"/>
      <c r="AQ249" s="126"/>
      <c r="AR249" s="126"/>
      <c r="AS249" s="126"/>
      <c r="AT249" s="126"/>
      <c r="AU249" s="126"/>
      <c r="AV249" s="126"/>
      <c r="AW249" s="126"/>
      <c r="AX249" s="126"/>
      <c r="AY249" s="126"/>
      <c r="AZ249" s="126"/>
      <c r="BA249" s="126"/>
      <c r="BB249" s="126"/>
      <c r="BC249" s="126"/>
      <c r="BD249" s="126"/>
      <c r="BE249" s="126"/>
      <c r="BF249" s="126"/>
      <c r="BG249" s="126"/>
      <c r="BH249" s="126"/>
      <c r="BI249" s="126"/>
      <c r="BJ249" s="126"/>
      <c r="BK249" s="126"/>
      <c r="BL249" s="126"/>
      <c r="BM249" s="126"/>
      <c r="BN249" s="126"/>
      <c r="BO249" s="126"/>
      <c r="BP249" s="126"/>
      <c r="BQ249" s="126"/>
      <c r="BR249" s="126"/>
      <c r="BS249" s="126"/>
      <c r="BT249" s="126"/>
      <c r="BU249" s="126"/>
      <c r="BV249" s="126"/>
      <c r="BW249" s="126"/>
      <c r="BX249" s="126"/>
      <c r="BY249" s="126"/>
      <c r="BZ249" s="126"/>
      <c r="CA249" s="126"/>
      <c r="CB249" s="126"/>
      <c r="CC249" s="126"/>
      <c r="CD249" s="126"/>
      <c r="CE249" s="126"/>
      <c r="CF249" s="126"/>
      <c r="CG249" s="126"/>
      <c r="CH249" s="126"/>
      <c r="CI249" s="126"/>
      <c r="CJ249" s="126"/>
      <c r="CK249" s="126"/>
      <c r="CL249" s="126"/>
      <c r="CM249" s="126"/>
      <c r="CN249" s="126"/>
      <c r="CO249" s="126"/>
      <c r="CP249" s="126"/>
      <c r="CQ249" s="126"/>
    </row>
    <row r="250" spans="1:95" s="126" customFormat="1">
      <c r="A250" s="530"/>
      <c r="B250" s="430" t="s">
        <v>15</v>
      </c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  <c r="AA250" s="240"/>
      <c r="AB250" s="240"/>
      <c r="AC250" s="240"/>
      <c r="AD250" s="240"/>
    </row>
    <row r="251" spans="1:95" s="243" customFormat="1" ht="12.75" customHeight="1">
      <c r="A251" s="530"/>
      <c r="B251" s="431" t="s">
        <v>16</v>
      </c>
      <c r="C251" s="239"/>
      <c r="D251" s="239"/>
      <c r="E251" s="239"/>
      <c r="F251" s="239"/>
      <c r="G251" s="239"/>
      <c r="H251" s="239"/>
      <c r="I251" s="239"/>
      <c r="J251" s="239"/>
      <c r="K251" s="239"/>
      <c r="L251" s="239"/>
      <c r="M251" s="239"/>
      <c r="N251" s="239"/>
      <c r="O251" s="239"/>
      <c r="P251" s="239"/>
      <c r="Q251" s="239"/>
      <c r="R251" s="239"/>
      <c r="S251" s="239"/>
      <c r="T251" s="239"/>
      <c r="U251" s="239"/>
      <c r="V251" s="239"/>
      <c r="W251" s="239"/>
      <c r="X251" s="239"/>
      <c r="Y251" s="239"/>
      <c r="Z251" s="239"/>
      <c r="AA251" s="239"/>
      <c r="AB251" s="239"/>
      <c r="AC251" s="239"/>
      <c r="AD251" s="239"/>
      <c r="AE251" s="126"/>
      <c r="AF251" s="126"/>
      <c r="AG251" s="126"/>
      <c r="AH251" s="126"/>
      <c r="AI251" s="126"/>
      <c r="AJ251" s="126"/>
      <c r="AK251" s="126"/>
      <c r="AL251" s="126"/>
      <c r="AM251" s="126"/>
      <c r="AN251" s="126"/>
      <c r="AO251" s="126"/>
      <c r="AP251" s="126"/>
      <c r="AQ251" s="126"/>
      <c r="AR251" s="126"/>
      <c r="AS251" s="126"/>
      <c r="AT251" s="126"/>
      <c r="AU251" s="126"/>
      <c r="AV251" s="126"/>
      <c r="AW251" s="126"/>
      <c r="AX251" s="126"/>
      <c r="AY251" s="126"/>
      <c r="AZ251" s="126"/>
      <c r="BA251" s="126"/>
      <c r="BB251" s="126"/>
      <c r="BC251" s="126"/>
      <c r="BD251" s="126"/>
      <c r="BE251" s="126"/>
      <c r="BF251" s="126"/>
      <c r="BG251" s="126"/>
      <c r="BH251" s="126"/>
      <c r="BI251" s="126"/>
      <c r="BJ251" s="126"/>
      <c r="BK251" s="126"/>
      <c r="BL251" s="126"/>
      <c r="BM251" s="126"/>
      <c r="BN251" s="126"/>
      <c r="BO251" s="126"/>
      <c r="BP251" s="126"/>
      <c r="BQ251" s="126"/>
      <c r="BR251" s="126"/>
      <c r="BS251" s="126"/>
      <c r="BT251" s="126"/>
      <c r="BU251" s="126"/>
      <c r="BV251" s="126"/>
      <c r="BW251" s="126"/>
      <c r="BX251" s="126"/>
      <c r="BY251" s="126"/>
      <c r="BZ251" s="126"/>
      <c r="CA251" s="126"/>
      <c r="CB251" s="126"/>
      <c r="CC251" s="126"/>
      <c r="CD251" s="126"/>
      <c r="CE251" s="126"/>
      <c r="CF251" s="126"/>
      <c r="CG251" s="126"/>
      <c r="CH251" s="126"/>
      <c r="CI251" s="126"/>
      <c r="CJ251" s="126"/>
      <c r="CK251" s="126"/>
      <c r="CL251" s="126"/>
      <c r="CM251" s="126"/>
      <c r="CN251" s="126"/>
      <c r="CO251" s="126"/>
      <c r="CP251" s="126"/>
      <c r="CQ251" s="126"/>
    </row>
    <row r="252" spans="1:95" s="114" customFormat="1">
      <c r="A252" s="530"/>
      <c r="B252" s="432" t="s">
        <v>17</v>
      </c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13"/>
    </row>
    <row r="253" spans="1:95" s="83" customFormat="1">
      <c r="A253" s="530"/>
      <c r="B253" s="433" t="s">
        <v>12</v>
      </c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245"/>
      <c r="AF253" s="245"/>
      <c r="AG253" s="245"/>
      <c r="AH253" s="245"/>
      <c r="AI253" s="245"/>
      <c r="AJ253" s="245"/>
      <c r="AK253" s="245"/>
      <c r="AL253" s="245"/>
      <c r="AM253" s="245"/>
      <c r="AN253" s="245"/>
      <c r="AO253" s="245"/>
      <c r="AP253" s="245"/>
      <c r="AQ253" s="245"/>
      <c r="AR253" s="245"/>
      <c r="AS253" s="245"/>
      <c r="AT253" s="245"/>
      <c r="AU253" s="245"/>
      <c r="AV253" s="245"/>
      <c r="AW253" s="245"/>
      <c r="AX253" s="245"/>
      <c r="AY253" s="245"/>
      <c r="AZ253" s="245"/>
      <c r="BA253" s="245"/>
      <c r="BB253" s="245"/>
      <c r="BC253" s="245"/>
      <c r="BD253" s="245"/>
      <c r="BE253" s="245"/>
      <c r="BF253" s="245"/>
      <c r="BG253" s="245"/>
      <c r="BH253" s="245"/>
      <c r="BI253" s="245"/>
      <c r="BJ253" s="245"/>
      <c r="BK253" s="245"/>
      <c r="BL253" s="245"/>
      <c r="BM253" s="245"/>
      <c r="BN253" s="245"/>
      <c r="BO253" s="245"/>
      <c r="BP253" s="245"/>
      <c r="BQ253" s="245"/>
      <c r="BR253" s="245"/>
      <c r="BS253" s="245"/>
      <c r="BT253" s="245"/>
      <c r="BU253" s="245"/>
      <c r="BV253" s="245"/>
      <c r="BW253" s="245"/>
      <c r="BX253" s="245"/>
      <c r="BY253" s="245"/>
      <c r="BZ253" s="245"/>
      <c r="CA253" s="245"/>
      <c r="CB253" s="245"/>
      <c r="CC253" s="245"/>
      <c r="CD253" s="245"/>
      <c r="CE253" s="245"/>
      <c r="CF253" s="245"/>
      <c r="CG253" s="245"/>
      <c r="CH253" s="245"/>
      <c r="CI253" s="245"/>
      <c r="CJ253" s="245"/>
      <c r="CK253" s="245"/>
      <c r="CL253" s="245"/>
      <c r="CM253" s="245"/>
      <c r="CN253" s="245"/>
      <c r="CO253" s="245"/>
      <c r="CP253" s="245"/>
      <c r="CQ253" s="245"/>
    </row>
    <row r="254" spans="1:95" s="245" customFormat="1">
      <c r="A254" s="530"/>
      <c r="B254" s="434" t="s">
        <v>6</v>
      </c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</row>
    <row r="255" spans="1:95" s="245" customFormat="1">
      <c r="A255" s="530"/>
      <c r="B255" s="435" t="s">
        <v>13</v>
      </c>
      <c r="C255" s="95"/>
      <c r="D255" s="95"/>
      <c r="E255" s="95"/>
      <c r="F255" s="95"/>
      <c r="G255" s="95"/>
      <c r="H255" s="16"/>
      <c r="I255" s="16"/>
      <c r="J255" s="16"/>
      <c r="K255" s="95"/>
      <c r="L255" s="95"/>
      <c r="M255" s="95"/>
      <c r="N255" s="95"/>
      <c r="O255" s="95"/>
      <c r="P255" s="95"/>
      <c r="Q255" s="95"/>
      <c r="R255" s="95"/>
      <c r="S255" s="95"/>
      <c r="T255" s="16"/>
      <c r="U255" s="16"/>
      <c r="V255" s="16"/>
      <c r="W255" s="95"/>
      <c r="X255" s="95"/>
      <c r="Y255" s="95"/>
      <c r="Z255" s="95"/>
      <c r="AA255" s="95"/>
      <c r="AB255" s="95"/>
      <c r="AC255" s="95"/>
      <c r="AD255" s="95"/>
    </row>
    <row r="256" spans="1:95" s="103" customFormat="1" ht="13.5" thickBot="1">
      <c r="A256" s="530"/>
      <c r="B256" s="436" t="s">
        <v>18</v>
      </c>
      <c r="C256" s="104"/>
      <c r="D256" s="104"/>
      <c r="E256" s="104"/>
      <c r="F256" s="104"/>
      <c r="G256" s="104"/>
      <c r="H256" s="248"/>
      <c r="I256" s="248"/>
      <c r="J256" s="248"/>
      <c r="K256" s="104"/>
      <c r="L256" s="104"/>
      <c r="M256" s="104"/>
      <c r="N256" s="104"/>
      <c r="O256" s="104"/>
      <c r="P256" s="104"/>
      <c r="Q256" s="104"/>
      <c r="R256" s="104"/>
      <c r="S256" s="104"/>
      <c r="T256" s="248"/>
      <c r="U256" s="248"/>
      <c r="V256" s="248"/>
      <c r="W256" s="104"/>
      <c r="X256" s="104"/>
      <c r="Y256" s="104"/>
      <c r="Z256" s="104"/>
      <c r="AA256" s="104"/>
      <c r="AB256" s="104"/>
      <c r="AC256" s="104"/>
      <c r="AD256" s="104"/>
    </row>
    <row r="257" spans="1:95" s="28" customFormat="1">
      <c r="A257" s="530"/>
      <c r="B257" s="437" t="s">
        <v>19</v>
      </c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  <c r="CJ257" s="29"/>
      <c r="CK257" s="29"/>
      <c r="CL257" s="29"/>
      <c r="CM257" s="29"/>
      <c r="CN257" s="29"/>
      <c r="CO257" s="29"/>
      <c r="CP257" s="29"/>
      <c r="CQ257" s="29"/>
    </row>
    <row r="258" spans="1:95" s="29" customFormat="1">
      <c r="A258" s="530"/>
      <c r="B258" s="438" t="s">
        <v>20</v>
      </c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</row>
    <row r="259" spans="1:95" s="29" customFormat="1">
      <c r="A259" s="530"/>
      <c r="B259" s="439" t="s">
        <v>21</v>
      </c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</row>
    <row r="260" spans="1:95" s="189" customFormat="1" ht="13.5" thickBot="1">
      <c r="A260" s="530"/>
      <c r="B260" s="440" t="s">
        <v>28</v>
      </c>
      <c r="C260" s="187"/>
      <c r="D260" s="187"/>
      <c r="E260" s="187"/>
      <c r="F260" s="187"/>
      <c r="G260" s="187"/>
      <c r="H260" s="500"/>
      <c r="I260" s="500"/>
      <c r="J260" s="500"/>
      <c r="K260" s="187"/>
      <c r="L260" s="187"/>
      <c r="M260" s="187"/>
      <c r="N260" s="187"/>
      <c r="O260" s="187"/>
      <c r="P260" s="187"/>
      <c r="Q260" s="187"/>
      <c r="R260" s="187"/>
      <c r="S260" s="187"/>
      <c r="T260" s="500"/>
      <c r="U260" s="500"/>
      <c r="V260" s="500"/>
      <c r="W260" s="187"/>
      <c r="X260" s="187"/>
      <c r="Y260" s="187"/>
      <c r="Z260" s="187"/>
      <c r="AA260" s="187"/>
      <c r="AB260" s="187"/>
      <c r="AC260" s="187"/>
      <c r="AD260" s="187"/>
      <c r="AE260" s="330"/>
      <c r="AF260" s="330"/>
      <c r="AG260" s="330"/>
      <c r="AH260" s="330"/>
      <c r="AI260" s="330"/>
      <c r="AJ260" s="330"/>
      <c r="AK260" s="330"/>
      <c r="AL260" s="330"/>
      <c r="AM260" s="330"/>
      <c r="AN260" s="330"/>
      <c r="AO260" s="330"/>
      <c r="AP260" s="330"/>
      <c r="AQ260" s="330"/>
      <c r="AR260" s="330"/>
      <c r="AS260" s="330"/>
      <c r="AT260" s="330"/>
      <c r="AU260" s="330"/>
      <c r="AV260" s="330"/>
      <c r="AW260" s="330"/>
      <c r="AX260" s="330"/>
      <c r="AY260" s="330"/>
      <c r="AZ260" s="330"/>
      <c r="BA260" s="330"/>
      <c r="BB260" s="330"/>
      <c r="BC260" s="330"/>
      <c r="BD260" s="330"/>
      <c r="BE260" s="330"/>
      <c r="BF260" s="330"/>
      <c r="BG260" s="330"/>
      <c r="BH260" s="330"/>
      <c r="BI260" s="330"/>
      <c r="BJ260" s="330"/>
      <c r="BK260" s="330"/>
      <c r="BL260" s="330"/>
      <c r="BM260" s="330"/>
      <c r="BN260" s="330"/>
      <c r="BO260" s="494"/>
      <c r="BP260" s="494"/>
      <c r="BQ260" s="494"/>
      <c r="BR260" s="494"/>
      <c r="BS260" s="494"/>
      <c r="BT260" s="494"/>
      <c r="BU260" s="494"/>
      <c r="BV260" s="494"/>
      <c r="BW260" s="494"/>
      <c r="BX260" s="494"/>
      <c r="BY260" s="494"/>
      <c r="BZ260" s="494"/>
      <c r="CA260" s="494"/>
      <c r="CB260" s="494"/>
      <c r="CC260" s="494"/>
      <c r="CD260" s="494"/>
      <c r="CE260" s="494"/>
      <c r="CF260" s="494"/>
      <c r="CG260" s="494"/>
      <c r="CH260" s="494"/>
      <c r="CI260" s="494"/>
      <c r="CJ260" s="494"/>
      <c r="CK260" s="494"/>
      <c r="CL260" s="494"/>
      <c r="CM260" s="494"/>
      <c r="CN260" s="494"/>
      <c r="CO260" s="494"/>
      <c r="CP260" s="494"/>
      <c r="CQ260" s="494"/>
    </row>
    <row r="261" spans="1:95" s="8" customFormat="1">
      <c r="A261" s="530"/>
      <c r="B261" s="441" t="s">
        <v>22</v>
      </c>
      <c r="C261" s="84"/>
      <c r="D261" s="84"/>
      <c r="E261" s="84"/>
      <c r="F261" s="84"/>
      <c r="G261" s="84"/>
      <c r="H261" s="499"/>
      <c r="I261" s="499"/>
      <c r="J261" s="499"/>
      <c r="K261" s="84"/>
      <c r="L261" s="84"/>
      <c r="M261" s="84"/>
      <c r="N261" s="84"/>
      <c r="O261" s="84"/>
      <c r="P261" s="84"/>
      <c r="Q261" s="84"/>
      <c r="R261" s="84"/>
      <c r="S261" s="84"/>
      <c r="T261" s="499"/>
      <c r="U261" s="499"/>
      <c r="V261" s="499"/>
      <c r="W261" s="84"/>
      <c r="X261" s="84"/>
      <c r="Y261" s="84"/>
      <c r="Z261" s="84"/>
      <c r="AA261" s="84"/>
      <c r="AB261" s="84"/>
      <c r="AC261" s="84"/>
      <c r="AD261" s="84"/>
      <c r="AE261" s="396"/>
      <c r="AF261" s="396"/>
      <c r="AG261" s="396"/>
      <c r="AH261" s="396"/>
      <c r="AI261" s="396"/>
      <c r="AJ261" s="396"/>
      <c r="AK261" s="396"/>
      <c r="AL261" s="396"/>
      <c r="AM261" s="396"/>
      <c r="AN261" s="396"/>
      <c r="AO261" s="396"/>
      <c r="AP261" s="396"/>
      <c r="AQ261" s="396"/>
      <c r="AR261" s="396"/>
      <c r="AS261" s="396"/>
      <c r="AT261" s="396"/>
      <c r="AU261" s="396"/>
      <c r="AV261" s="396"/>
      <c r="AW261" s="396"/>
      <c r="AX261" s="396"/>
      <c r="AY261" s="396"/>
      <c r="AZ261" s="396"/>
      <c r="BA261" s="396"/>
      <c r="BB261" s="396"/>
      <c r="BC261" s="396"/>
      <c r="BD261" s="396"/>
      <c r="BE261" s="396"/>
      <c r="BF261" s="396"/>
      <c r="BG261" s="396"/>
      <c r="BH261" s="396"/>
      <c r="BI261" s="396"/>
      <c r="BJ261" s="396"/>
      <c r="BK261" s="396"/>
      <c r="BL261" s="396"/>
      <c r="BM261" s="396"/>
      <c r="BN261" s="396"/>
      <c r="BO261" s="396"/>
      <c r="BP261" s="396"/>
      <c r="BQ261" s="396"/>
      <c r="BR261" s="396"/>
      <c r="BS261" s="396"/>
      <c r="BT261" s="396"/>
      <c r="BU261" s="396"/>
      <c r="BV261" s="396"/>
      <c r="BW261" s="396"/>
      <c r="BX261" s="396"/>
      <c r="BY261" s="396"/>
      <c r="BZ261" s="396"/>
      <c r="CA261" s="396"/>
      <c r="CB261" s="396"/>
      <c r="CC261" s="396"/>
      <c r="CD261" s="396"/>
      <c r="CE261" s="396"/>
      <c r="CF261" s="396"/>
      <c r="CG261" s="396"/>
      <c r="CH261" s="396"/>
      <c r="CI261" s="396"/>
      <c r="CJ261" s="396"/>
      <c r="CK261" s="396"/>
      <c r="CL261" s="396"/>
      <c r="CM261" s="396"/>
      <c r="CN261" s="396"/>
      <c r="CO261" s="396"/>
      <c r="CP261" s="396"/>
      <c r="CQ261" s="396"/>
    </row>
    <row r="262" spans="1:95" s="5" customFormat="1">
      <c r="A262" s="530"/>
      <c r="B262" s="442" t="s">
        <v>73</v>
      </c>
      <c r="C262" s="30"/>
      <c r="D262" s="30"/>
      <c r="E262" s="174"/>
      <c r="F262" s="174"/>
      <c r="G262" s="174"/>
      <c r="H262" s="380"/>
      <c r="I262" s="380"/>
      <c r="J262" s="380"/>
      <c r="K262" s="174"/>
      <c r="L262" s="174"/>
      <c r="M262" s="174"/>
      <c r="N262" s="174"/>
      <c r="O262" s="174"/>
      <c r="P262" s="174"/>
      <c r="Q262" s="174"/>
      <c r="R262" s="174"/>
      <c r="S262" s="174"/>
      <c r="T262" s="380"/>
      <c r="U262" s="380"/>
      <c r="V262" s="380"/>
      <c r="W262" s="174"/>
      <c r="X262" s="174"/>
      <c r="Y262" s="174"/>
      <c r="Z262" s="174"/>
      <c r="AA262" s="174"/>
      <c r="AB262" s="174"/>
      <c r="AC262" s="174"/>
      <c r="AD262" s="174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</row>
    <row r="263" spans="1:95" s="173" customFormat="1" ht="4.5" customHeight="1">
      <c r="A263" s="530"/>
      <c r="B263" s="443"/>
      <c r="C263" s="172"/>
      <c r="D263" s="172"/>
      <c r="E263" s="172"/>
      <c r="F263" s="172"/>
      <c r="G263" s="172"/>
      <c r="H263" s="497"/>
      <c r="I263" s="497"/>
      <c r="J263" s="497"/>
      <c r="K263" s="172"/>
      <c r="L263" s="172"/>
      <c r="M263" s="172"/>
      <c r="N263" s="172"/>
      <c r="O263" s="172"/>
      <c r="P263" s="172"/>
      <c r="Q263" s="172"/>
      <c r="R263" s="172"/>
      <c r="S263" s="172"/>
      <c r="T263" s="497"/>
      <c r="U263" s="497"/>
      <c r="V263" s="497"/>
      <c r="W263" s="172"/>
      <c r="X263" s="172"/>
      <c r="Y263" s="172"/>
      <c r="Z263" s="172"/>
      <c r="AA263" s="172"/>
      <c r="AB263" s="172"/>
      <c r="AC263" s="172"/>
      <c r="AD263" s="172"/>
      <c r="AE263" s="397"/>
      <c r="AF263" s="397"/>
      <c r="AG263" s="397"/>
      <c r="AH263" s="397"/>
      <c r="AI263" s="397"/>
      <c r="AJ263" s="397"/>
      <c r="AK263" s="397"/>
      <c r="AL263" s="397"/>
      <c r="AM263" s="397"/>
      <c r="AN263" s="397"/>
      <c r="AO263" s="397"/>
      <c r="AP263" s="397"/>
      <c r="AQ263" s="397"/>
      <c r="AR263" s="397"/>
      <c r="AS263" s="397"/>
      <c r="AT263" s="397"/>
      <c r="AU263" s="397"/>
      <c r="AV263" s="397"/>
      <c r="AW263" s="397"/>
      <c r="AX263" s="397"/>
      <c r="AY263" s="397"/>
      <c r="AZ263" s="397"/>
      <c r="BA263" s="397"/>
      <c r="BB263" s="397"/>
      <c r="BC263" s="397"/>
      <c r="BD263" s="397"/>
      <c r="BE263" s="397"/>
      <c r="BF263" s="397"/>
      <c r="BG263" s="397"/>
      <c r="BH263" s="397"/>
      <c r="BI263" s="397"/>
      <c r="BJ263" s="397"/>
      <c r="BK263" s="397"/>
      <c r="BL263" s="397"/>
      <c r="BM263" s="397"/>
      <c r="BN263" s="397"/>
      <c r="BO263" s="397"/>
      <c r="BP263" s="397"/>
      <c r="BQ263" s="397"/>
      <c r="BR263" s="397"/>
      <c r="BS263" s="397"/>
      <c r="BT263" s="397"/>
      <c r="BU263" s="397"/>
      <c r="BV263" s="397"/>
      <c r="BW263" s="397"/>
      <c r="BX263" s="397"/>
      <c r="BY263" s="397"/>
      <c r="BZ263" s="397"/>
      <c r="CA263" s="397"/>
      <c r="CB263" s="397"/>
      <c r="CC263" s="397"/>
      <c r="CD263" s="397"/>
      <c r="CE263" s="397"/>
      <c r="CF263" s="397"/>
      <c r="CG263" s="397"/>
      <c r="CH263" s="397"/>
      <c r="CI263" s="397"/>
      <c r="CJ263" s="397"/>
      <c r="CK263" s="397"/>
      <c r="CL263" s="397"/>
      <c r="CM263" s="397"/>
      <c r="CN263" s="397"/>
      <c r="CO263" s="397"/>
      <c r="CP263" s="397"/>
      <c r="CQ263" s="397"/>
    </row>
    <row r="264" spans="1:95" s="177" customFormat="1">
      <c r="A264" s="530"/>
      <c r="B264" s="444" t="s">
        <v>74</v>
      </c>
      <c r="C264" s="176">
        <v>42.37</v>
      </c>
      <c r="D264" s="176">
        <v>42.37</v>
      </c>
      <c r="E264" s="176">
        <v>42.37</v>
      </c>
      <c r="F264" s="176">
        <f>F421</f>
        <v>0</v>
      </c>
      <c r="G264" s="176">
        <f>G421</f>
        <v>0</v>
      </c>
      <c r="H264" s="502">
        <f>H421</f>
        <v>0</v>
      </c>
      <c r="I264" s="502">
        <f>I421</f>
        <v>0</v>
      </c>
      <c r="J264" s="502">
        <f>J421</f>
        <v>0</v>
      </c>
      <c r="K264" s="176"/>
      <c r="L264" s="176"/>
      <c r="M264" s="176"/>
      <c r="N264" s="176"/>
      <c r="O264" s="176"/>
      <c r="P264" s="176"/>
      <c r="Q264" s="176"/>
      <c r="R264" s="176"/>
      <c r="S264" s="176"/>
      <c r="T264" s="502"/>
      <c r="U264" s="502"/>
      <c r="V264" s="502"/>
      <c r="W264" s="176"/>
      <c r="X264" s="176"/>
      <c r="Y264" s="176"/>
      <c r="Z264" s="176"/>
      <c r="AA264" s="176"/>
      <c r="AB264" s="176"/>
      <c r="AC264" s="176"/>
      <c r="AD264" s="176"/>
      <c r="AE264" s="398"/>
      <c r="AF264" s="398"/>
      <c r="AG264" s="398"/>
      <c r="AH264" s="398"/>
      <c r="AI264" s="398"/>
      <c r="AJ264" s="398"/>
      <c r="AK264" s="398"/>
      <c r="AL264" s="398"/>
      <c r="AM264" s="398"/>
      <c r="AN264" s="398"/>
      <c r="AO264" s="398"/>
      <c r="AP264" s="398"/>
      <c r="AQ264" s="398"/>
      <c r="AR264" s="398"/>
      <c r="AS264" s="398"/>
      <c r="AT264" s="398"/>
      <c r="AU264" s="398"/>
      <c r="AV264" s="398"/>
      <c r="AW264" s="398"/>
      <c r="AX264" s="398"/>
      <c r="AY264" s="398"/>
      <c r="AZ264" s="398"/>
      <c r="BA264" s="398"/>
      <c r="BB264" s="398"/>
      <c r="BC264" s="398"/>
      <c r="BD264" s="398"/>
      <c r="BE264" s="398"/>
      <c r="BF264" s="398"/>
      <c r="BG264" s="398"/>
      <c r="BH264" s="398"/>
      <c r="BI264" s="398"/>
      <c r="BJ264" s="398"/>
      <c r="BK264" s="398"/>
      <c r="BL264" s="398"/>
      <c r="BM264" s="398"/>
      <c r="BN264" s="398"/>
      <c r="BO264" s="398"/>
      <c r="BP264" s="398"/>
      <c r="BQ264" s="398"/>
      <c r="BR264" s="398"/>
      <c r="BS264" s="398"/>
      <c r="BT264" s="398"/>
      <c r="BU264" s="398"/>
      <c r="BV264" s="398"/>
      <c r="BW264" s="398"/>
      <c r="BX264" s="398"/>
      <c r="BY264" s="398"/>
      <c r="BZ264" s="398"/>
      <c r="CA264" s="398"/>
      <c r="CB264" s="398"/>
      <c r="CC264" s="398"/>
      <c r="CD264" s="398"/>
      <c r="CE264" s="398"/>
      <c r="CF264" s="398"/>
      <c r="CG264" s="398"/>
      <c r="CH264" s="398"/>
      <c r="CI264" s="398"/>
      <c r="CJ264" s="398"/>
      <c r="CK264" s="398"/>
      <c r="CL264" s="398"/>
      <c r="CM264" s="398"/>
      <c r="CN264" s="398"/>
      <c r="CO264" s="398"/>
      <c r="CP264" s="398"/>
      <c r="CQ264" s="398"/>
    </row>
    <row r="265" spans="1:95" s="185" customFormat="1">
      <c r="A265" s="530"/>
      <c r="B265" s="445" t="s">
        <v>75</v>
      </c>
      <c r="C265" s="4">
        <f t="shared" ref="C265:J265" si="65">C262*C264</f>
        <v>0</v>
      </c>
      <c r="D265" s="4">
        <f t="shared" si="65"/>
        <v>0</v>
      </c>
      <c r="E265" s="4">
        <f t="shared" si="65"/>
        <v>0</v>
      </c>
      <c r="F265" s="4">
        <f t="shared" si="65"/>
        <v>0</v>
      </c>
      <c r="G265" s="4">
        <f t="shared" si="65"/>
        <v>0</v>
      </c>
      <c r="H265" s="4">
        <f t="shared" si="65"/>
        <v>0</v>
      </c>
      <c r="I265" s="4">
        <f t="shared" si="65"/>
        <v>0</v>
      </c>
      <c r="J265" s="4">
        <f t="shared" si="65"/>
        <v>0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</row>
    <row r="266" spans="1:95" s="31" customFormat="1">
      <c r="A266" s="530"/>
      <c r="B266" s="446" t="s">
        <v>24</v>
      </c>
      <c r="C266" s="182">
        <v>2.71</v>
      </c>
      <c r="D266" s="182">
        <v>2.71</v>
      </c>
      <c r="E266" s="182">
        <v>2.71</v>
      </c>
      <c r="F266" s="182">
        <f>F423</f>
        <v>0</v>
      </c>
      <c r="G266" s="182">
        <f>G423</f>
        <v>0</v>
      </c>
      <c r="H266" s="182">
        <f>H423</f>
        <v>0</v>
      </c>
      <c r="I266" s="182">
        <f>I423</f>
        <v>0</v>
      </c>
      <c r="J266" s="182">
        <f>J423</f>
        <v>0</v>
      </c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</row>
    <row r="267" spans="1:95" s="180" customFormat="1">
      <c r="A267" s="530"/>
      <c r="B267" s="447" t="s">
        <v>25</v>
      </c>
      <c r="C267" s="179">
        <f t="shared" ref="C267:J267" si="66">C266*C248</f>
        <v>0</v>
      </c>
      <c r="D267" s="179">
        <f t="shared" si="66"/>
        <v>0</v>
      </c>
      <c r="E267" s="179">
        <f t="shared" si="66"/>
        <v>0</v>
      </c>
      <c r="F267" s="179">
        <f t="shared" si="66"/>
        <v>0</v>
      </c>
      <c r="G267" s="179">
        <f t="shared" si="66"/>
        <v>0</v>
      </c>
      <c r="H267" s="179">
        <f t="shared" si="66"/>
        <v>0</v>
      </c>
      <c r="I267" s="179">
        <f t="shared" si="66"/>
        <v>0</v>
      </c>
      <c r="J267" s="179">
        <f t="shared" si="66"/>
        <v>0</v>
      </c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  <c r="AC267" s="179"/>
      <c r="AD267" s="179"/>
    </row>
    <row r="268" spans="1:95" s="31" customFormat="1">
      <c r="A268" s="530"/>
      <c r="B268" s="448" t="s">
        <v>7</v>
      </c>
      <c r="C268" s="3">
        <v>5.44</v>
      </c>
      <c r="D268" s="3">
        <v>5.44</v>
      </c>
      <c r="E268" s="3">
        <v>5.44</v>
      </c>
      <c r="F268" s="3">
        <f>F425</f>
        <v>0</v>
      </c>
      <c r="G268" s="3">
        <f>G425</f>
        <v>0</v>
      </c>
      <c r="H268" s="3">
        <f>H425</f>
        <v>0</v>
      </c>
      <c r="I268" s="3">
        <f>I425</f>
        <v>0</v>
      </c>
      <c r="J268" s="3">
        <f>J425</f>
        <v>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95" s="180" customFormat="1">
      <c r="A269" s="530"/>
      <c r="B269" s="447" t="s">
        <v>10</v>
      </c>
      <c r="C269" s="179">
        <f t="shared" ref="C269:J269" si="67">C268*C248</f>
        <v>0</v>
      </c>
      <c r="D269" s="179">
        <f t="shared" si="67"/>
        <v>0</v>
      </c>
      <c r="E269" s="179">
        <f t="shared" si="67"/>
        <v>0</v>
      </c>
      <c r="F269" s="179">
        <f t="shared" si="67"/>
        <v>0</v>
      </c>
      <c r="G269" s="179">
        <f t="shared" si="67"/>
        <v>0</v>
      </c>
      <c r="H269" s="179">
        <f t="shared" si="67"/>
        <v>0</v>
      </c>
      <c r="I269" s="179">
        <f t="shared" si="67"/>
        <v>0</v>
      </c>
      <c r="J269" s="179">
        <f t="shared" si="67"/>
        <v>0</v>
      </c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  <c r="AA269" s="179"/>
      <c r="AB269" s="179"/>
      <c r="AC269" s="179"/>
      <c r="AD269" s="179"/>
    </row>
    <row r="270" spans="1:95" s="31" customFormat="1">
      <c r="A270" s="530"/>
      <c r="B270" s="448" t="s">
        <v>8</v>
      </c>
      <c r="C270" s="3">
        <v>10.31</v>
      </c>
      <c r="D270" s="3">
        <v>10.31</v>
      </c>
      <c r="E270" s="3">
        <v>10.31</v>
      </c>
      <c r="F270" s="3">
        <f>F427</f>
        <v>0</v>
      </c>
      <c r="G270" s="3">
        <f>G427</f>
        <v>0</v>
      </c>
      <c r="H270" s="3">
        <f>H427</f>
        <v>0</v>
      </c>
      <c r="I270" s="3">
        <f>I427</f>
        <v>0</v>
      </c>
      <c r="J270" s="3">
        <f>J427</f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95" s="180" customFormat="1">
      <c r="A271" s="530"/>
      <c r="B271" s="447" t="s">
        <v>2</v>
      </c>
      <c r="C271" s="179">
        <f t="shared" ref="C271:I271" si="68">C270*MAX(C254:C255)</f>
        <v>0</v>
      </c>
      <c r="D271" s="179">
        <f t="shared" si="68"/>
        <v>0</v>
      </c>
      <c r="E271" s="179">
        <f t="shared" si="68"/>
        <v>0</v>
      </c>
      <c r="F271" s="179">
        <f t="shared" si="68"/>
        <v>0</v>
      </c>
      <c r="G271" s="179">
        <f t="shared" si="68"/>
        <v>0</v>
      </c>
      <c r="H271" s="179">
        <f t="shared" si="68"/>
        <v>0</v>
      </c>
      <c r="I271" s="179">
        <f t="shared" si="68"/>
        <v>0</v>
      </c>
      <c r="J271" s="179">
        <f>J270*MAX(J254:J255)</f>
        <v>0</v>
      </c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  <c r="AA271" s="179"/>
      <c r="AB271" s="179"/>
      <c r="AC271" s="179"/>
      <c r="AD271" s="179"/>
    </row>
    <row r="272" spans="1:95" s="31" customFormat="1">
      <c r="A272" s="530"/>
      <c r="B272" s="446" t="s">
        <v>29</v>
      </c>
      <c r="C272" s="115">
        <v>0.13789999999999999</v>
      </c>
      <c r="D272" s="115">
        <v>0.13789999999999999</v>
      </c>
      <c r="E272" s="115">
        <v>0.13789999999999999</v>
      </c>
      <c r="F272" s="115">
        <f>F429</f>
        <v>0</v>
      </c>
      <c r="G272" s="115">
        <f>G429</f>
        <v>0</v>
      </c>
      <c r="H272" s="66"/>
      <c r="I272" s="66"/>
      <c r="J272" s="66"/>
      <c r="K272" s="115"/>
      <c r="L272" s="115"/>
      <c r="M272" s="115"/>
      <c r="N272" s="115"/>
      <c r="O272" s="115"/>
      <c r="P272" s="115"/>
      <c r="Q272" s="115"/>
      <c r="R272" s="115"/>
      <c r="S272" s="115"/>
      <c r="T272" s="66"/>
      <c r="U272" s="66"/>
      <c r="V272" s="66"/>
      <c r="W272" s="115"/>
      <c r="X272" s="115"/>
      <c r="Y272" s="115"/>
      <c r="Z272" s="115"/>
      <c r="AA272" s="115"/>
      <c r="AB272" s="115"/>
      <c r="AC272" s="115"/>
      <c r="AD272" s="115"/>
    </row>
    <row r="273" spans="1:95" s="34" customFormat="1">
      <c r="A273" s="530"/>
      <c r="B273" s="449" t="s">
        <v>60</v>
      </c>
      <c r="C273" s="14">
        <f>C272*C249</f>
        <v>0</v>
      </c>
      <c r="D273" s="14">
        <f>D272*D249</f>
        <v>0</v>
      </c>
      <c r="E273" s="14">
        <f>E272*E249</f>
        <v>0</v>
      </c>
      <c r="F273" s="14">
        <f>F272*F249</f>
        <v>0</v>
      </c>
      <c r="G273" s="14">
        <f>G272*G249</f>
        <v>0</v>
      </c>
      <c r="H273" s="119"/>
      <c r="I273" s="119"/>
      <c r="J273" s="119"/>
      <c r="K273" s="14"/>
      <c r="L273" s="14"/>
      <c r="M273" s="14"/>
      <c r="N273" s="14"/>
      <c r="O273" s="14"/>
      <c r="P273" s="14"/>
      <c r="Q273" s="14"/>
      <c r="R273" s="14"/>
      <c r="S273" s="14"/>
      <c r="T273" s="119"/>
      <c r="U273" s="119"/>
      <c r="V273" s="119"/>
      <c r="W273" s="14"/>
      <c r="X273" s="14"/>
      <c r="Y273" s="14"/>
      <c r="Z273" s="14"/>
      <c r="AA273" s="14"/>
      <c r="AB273" s="14"/>
      <c r="AC273" s="14"/>
      <c r="AD273" s="14"/>
    </row>
    <row r="274" spans="1:95" s="31" customFormat="1">
      <c r="A274" s="530"/>
      <c r="B274" s="448" t="s">
        <v>30</v>
      </c>
      <c r="C274" s="117"/>
      <c r="D274" s="117"/>
      <c r="E274" s="117"/>
      <c r="F274" s="117"/>
      <c r="G274" s="117"/>
      <c r="H274" s="115">
        <v>0.19769999999999999</v>
      </c>
      <c r="I274" s="115">
        <v>0.19769999999999999</v>
      </c>
      <c r="J274" s="115">
        <v>0.19769999999999999</v>
      </c>
      <c r="K274" s="117"/>
      <c r="L274" s="117"/>
      <c r="M274" s="117"/>
      <c r="N274" s="117"/>
      <c r="O274" s="117"/>
      <c r="P274" s="117"/>
      <c r="Q274" s="117"/>
      <c r="R274" s="117"/>
      <c r="S274" s="117"/>
      <c r="T274" s="115"/>
      <c r="U274" s="115"/>
      <c r="V274" s="115"/>
      <c r="W274" s="117"/>
      <c r="X274" s="117"/>
      <c r="Y274" s="117"/>
      <c r="Z274" s="117"/>
      <c r="AA274" s="117"/>
      <c r="AB274" s="117"/>
      <c r="AC274" s="117"/>
      <c r="AD274" s="117"/>
    </row>
    <row r="275" spans="1:95" s="35" customFormat="1">
      <c r="A275" s="530"/>
      <c r="B275" s="450" t="s">
        <v>61</v>
      </c>
      <c r="C275" s="118"/>
      <c r="D275" s="118"/>
      <c r="E275" s="118"/>
      <c r="F275" s="118"/>
      <c r="G275" s="118"/>
      <c r="H275" s="33">
        <f>H274*H249</f>
        <v>0</v>
      </c>
      <c r="I275" s="33">
        <f>I274*I249</f>
        <v>0</v>
      </c>
      <c r="J275" s="33">
        <f>J274*J249</f>
        <v>0</v>
      </c>
      <c r="K275" s="118"/>
      <c r="L275" s="118"/>
      <c r="M275" s="118"/>
      <c r="N275" s="118"/>
      <c r="O275" s="118"/>
      <c r="P275" s="118"/>
      <c r="Q275" s="118"/>
      <c r="R275" s="118"/>
      <c r="S275" s="118"/>
      <c r="T275" s="33"/>
      <c r="U275" s="33"/>
      <c r="V275" s="33"/>
      <c r="W275" s="118"/>
      <c r="X275" s="118"/>
      <c r="Y275" s="118"/>
      <c r="Z275" s="118"/>
      <c r="AA275" s="118"/>
      <c r="AB275" s="118"/>
      <c r="AC275" s="118"/>
      <c r="AD275" s="118"/>
    </row>
    <row r="276" spans="1:95" s="31" customFormat="1">
      <c r="A276" s="530"/>
      <c r="B276" s="448" t="s">
        <v>31</v>
      </c>
      <c r="C276" s="115">
        <v>0.32190000000000002</v>
      </c>
      <c r="D276" s="115">
        <v>0.32190000000000002</v>
      </c>
      <c r="E276" s="115">
        <v>0.32190000000000002</v>
      </c>
      <c r="F276" s="115">
        <f>F433</f>
        <v>0</v>
      </c>
      <c r="G276" s="115">
        <f>G433</f>
        <v>0</v>
      </c>
      <c r="H276" s="120"/>
      <c r="I276" s="120"/>
      <c r="J276" s="120"/>
      <c r="K276" s="115"/>
      <c r="L276" s="115"/>
      <c r="M276" s="115"/>
      <c r="N276" s="115"/>
      <c r="O276" s="115"/>
      <c r="P276" s="115"/>
      <c r="Q276" s="115"/>
      <c r="R276" s="115"/>
      <c r="S276" s="115"/>
      <c r="T276" s="120"/>
      <c r="U276" s="120"/>
      <c r="V276" s="120"/>
      <c r="W276" s="115"/>
      <c r="X276" s="115"/>
      <c r="Y276" s="115"/>
      <c r="Z276" s="115"/>
      <c r="AA276" s="115"/>
      <c r="AB276" s="115"/>
      <c r="AC276" s="115"/>
      <c r="AD276" s="115"/>
    </row>
    <row r="277" spans="1:95" s="34" customFormat="1">
      <c r="A277" s="530"/>
      <c r="B277" s="449" t="s">
        <v>62</v>
      </c>
      <c r="C277" s="14">
        <f>C276*C251</f>
        <v>0</v>
      </c>
      <c r="D277" s="14">
        <f>D276*D251</f>
        <v>0</v>
      </c>
      <c r="E277" s="14">
        <f>E276*E251</f>
        <v>0</v>
      </c>
      <c r="F277" s="14">
        <f>F276*F251</f>
        <v>0</v>
      </c>
      <c r="G277" s="14">
        <f>G276*G251</f>
        <v>0</v>
      </c>
      <c r="H277" s="119"/>
      <c r="I277" s="119"/>
      <c r="J277" s="119"/>
      <c r="K277" s="14"/>
      <c r="L277" s="14"/>
      <c r="M277" s="14"/>
      <c r="N277" s="14"/>
      <c r="O277" s="14"/>
      <c r="P277" s="14"/>
      <c r="Q277" s="14"/>
      <c r="R277" s="14"/>
      <c r="S277" s="14"/>
      <c r="T277" s="119"/>
      <c r="U277" s="119"/>
      <c r="V277" s="119"/>
      <c r="W277" s="14"/>
      <c r="X277" s="14"/>
      <c r="Y277" s="14"/>
      <c r="Z277" s="14"/>
      <c r="AA277" s="14"/>
      <c r="AB277" s="14"/>
      <c r="AC277" s="14"/>
      <c r="AD277" s="14"/>
    </row>
    <row r="278" spans="1:95" s="31" customFormat="1">
      <c r="A278" s="530"/>
      <c r="B278" s="448" t="s">
        <v>32</v>
      </c>
      <c r="C278" s="117"/>
      <c r="D278" s="117"/>
      <c r="E278" s="117"/>
      <c r="F278" s="117"/>
      <c r="G278" s="117"/>
      <c r="H278" s="1">
        <v>1.4238</v>
      </c>
      <c r="I278" s="1">
        <v>1.4238</v>
      </c>
      <c r="J278" s="1">
        <v>1.4238</v>
      </c>
      <c r="K278" s="117"/>
      <c r="L278" s="117"/>
      <c r="M278" s="117"/>
      <c r="N278" s="117"/>
      <c r="O278" s="117"/>
      <c r="P278" s="117"/>
      <c r="Q278" s="117"/>
      <c r="R278" s="117"/>
      <c r="S278" s="117"/>
      <c r="T278" s="1"/>
      <c r="U278" s="1"/>
      <c r="V278" s="1"/>
      <c r="W278" s="117"/>
      <c r="X278" s="117"/>
      <c r="Y278" s="117"/>
      <c r="Z278" s="117"/>
      <c r="AA278" s="117"/>
      <c r="AB278" s="117"/>
      <c r="AC278" s="117"/>
      <c r="AD278" s="117"/>
    </row>
    <row r="279" spans="1:95" s="35" customFormat="1">
      <c r="A279" s="530"/>
      <c r="B279" s="450" t="s">
        <v>63</v>
      </c>
      <c r="C279" s="118"/>
      <c r="D279" s="118"/>
      <c r="E279" s="118"/>
      <c r="F279" s="118"/>
      <c r="G279" s="118"/>
      <c r="H279" s="116">
        <f>H278*H251</f>
        <v>0</v>
      </c>
      <c r="I279" s="116">
        <f>I278*I251</f>
        <v>0</v>
      </c>
      <c r="J279" s="116">
        <f>J278*J251</f>
        <v>0</v>
      </c>
      <c r="K279" s="118"/>
      <c r="L279" s="118"/>
      <c r="M279" s="118"/>
      <c r="N279" s="118"/>
      <c r="O279" s="118"/>
      <c r="P279" s="118"/>
      <c r="Q279" s="118"/>
      <c r="R279" s="118"/>
      <c r="S279" s="118"/>
      <c r="T279" s="116"/>
      <c r="U279" s="116"/>
      <c r="V279" s="116"/>
      <c r="W279" s="118"/>
      <c r="X279" s="118"/>
      <c r="Y279" s="118"/>
      <c r="Z279" s="118"/>
      <c r="AA279" s="118"/>
      <c r="AB279" s="118"/>
      <c r="AC279" s="118"/>
      <c r="AD279" s="118"/>
    </row>
    <row r="280" spans="1:95" s="31" customFormat="1">
      <c r="A280" s="530"/>
      <c r="B280" s="448" t="s">
        <v>79</v>
      </c>
      <c r="C280" s="1">
        <v>0.19719999999999999</v>
      </c>
      <c r="D280" s="1">
        <v>0.19719999999999999</v>
      </c>
      <c r="E280" s="1">
        <v>0.19719999999999999</v>
      </c>
      <c r="F280" s="1">
        <f>F437</f>
        <v>0</v>
      </c>
      <c r="G280" s="1">
        <f>G437</f>
        <v>0</v>
      </c>
      <c r="H280" s="120"/>
      <c r="I280" s="120"/>
      <c r="J280" s="120"/>
      <c r="K280" s="1"/>
      <c r="L280" s="1"/>
      <c r="M280" s="1"/>
      <c r="N280" s="1"/>
      <c r="O280" s="1"/>
      <c r="P280" s="1"/>
      <c r="Q280" s="1"/>
      <c r="R280" s="1"/>
      <c r="S280" s="1"/>
      <c r="T280" s="120"/>
      <c r="U280" s="120"/>
      <c r="V280" s="120"/>
      <c r="W280" s="1"/>
      <c r="X280" s="1"/>
      <c r="Y280" s="1"/>
      <c r="Z280" s="1"/>
      <c r="AA280" s="1"/>
      <c r="AB280" s="1"/>
      <c r="AC280" s="1"/>
      <c r="AD280" s="1"/>
    </row>
    <row r="281" spans="1:95" s="34" customFormat="1">
      <c r="A281" s="530"/>
      <c r="B281" s="449" t="s">
        <v>64</v>
      </c>
      <c r="C281" s="14">
        <f>C280*C250</f>
        <v>0</v>
      </c>
      <c r="D281" s="14">
        <f>D280*D250</f>
        <v>0</v>
      </c>
      <c r="E281" s="14">
        <f>E280*E250</f>
        <v>0</v>
      </c>
      <c r="F281" s="14">
        <f>F280*F250</f>
        <v>0</v>
      </c>
      <c r="G281" s="14">
        <f>G280*G250</f>
        <v>0</v>
      </c>
      <c r="H281" s="121"/>
      <c r="I281" s="121"/>
      <c r="J281" s="121"/>
      <c r="K281" s="14"/>
      <c r="L281" s="14"/>
      <c r="M281" s="14"/>
      <c r="N281" s="14"/>
      <c r="O281" s="14"/>
      <c r="P281" s="14"/>
      <c r="Q281" s="14"/>
      <c r="R281" s="14"/>
      <c r="S281" s="14"/>
      <c r="T281" s="121"/>
      <c r="U281" s="121"/>
      <c r="V281" s="121"/>
      <c r="W281" s="14"/>
      <c r="X281" s="14"/>
      <c r="Y281" s="14"/>
      <c r="Z281" s="14"/>
      <c r="AA281" s="14"/>
      <c r="AB281" s="14"/>
      <c r="AC281" s="14"/>
      <c r="AD281" s="14"/>
    </row>
    <row r="282" spans="1:95" s="31" customFormat="1">
      <c r="A282" s="530"/>
      <c r="B282" s="451" t="s">
        <v>33</v>
      </c>
      <c r="C282" s="117"/>
      <c r="D282" s="117"/>
      <c r="E282" s="117"/>
      <c r="F282" s="117"/>
      <c r="G282" s="117"/>
      <c r="H282" s="1">
        <v>0.37009999999999998</v>
      </c>
      <c r="I282" s="1">
        <v>0.37009999999999998</v>
      </c>
      <c r="J282" s="1">
        <v>0.37009999999999998</v>
      </c>
      <c r="K282" s="117"/>
      <c r="L282" s="117"/>
      <c r="M282" s="117"/>
      <c r="N282" s="117"/>
      <c r="O282" s="117"/>
      <c r="P282" s="117"/>
      <c r="Q282" s="117"/>
      <c r="R282" s="117"/>
      <c r="S282" s="117"/>
      <c r="T282" s="1"/>
      <c r="U282" s="1"/>
      <c r="V282" s="1"/>
      <c r="W282" s="117"/>
      <c r="X282" s="117"/>
      <c r="Y282" s="117"/>
      <c r="Z282" s="117"/>
      <c r="AA282" s="117"/>
      <c r="AB282" s="117"/>
      <c r="AC282" s="117"/>
      <c r="AD282" s="117"/>
    </row>
    <row r="283" spans="1:95" s="55" customFormat="1" ht="13.5" thickBot="1">
      <c r="A283" s="530"/>
      <c r="B283" s="452" t="s">
        <v>65</v>
      </c>
      <c r="C283" s="125"/>
      <c r="D283" s="125"/>
      <c r="E283" s="125"/>
      <c r="F283" s="125"/>
      <c r="G283" s="125"/>
      <c r="H283" s="250">
        <f>H282*H250</f>
        <v>0</v>
      </c>
      <c r="I283" s="250">
        <f>I282*I250</f>
        <v>0</v>
      </c>
      <c r="J283" s="250">
        <f>J282*J250</f>
        <v>0</v>
      </c>
      <c r="K283" s="125"/>
      <c r="L283" s="125"/>
      <c r="M283" s="125"/>
      <c r="N283" s="125"/>
      <c r="O283" s="125"/>
      <c r="P283" s="125"/>
      <c r="Q283" s="125"/>
      <c r="R283" s="125"/>
      <c r="S283" s="125"/>
      <c r="T283" s="250"/>
      <c r="U283" s="250"/>
      <c r="V283" s="250"/>
      <c r="W283" s="125"/>
      <c r="X283" s="125"/>
      <c r="Y283" s="125"/>
      <c r="Z283" s="125"/>
      <c r="AA283" s="125"/>
      <c r="AB283" s="125"/>
      <c r="AC283" s="125"/>
      <c r="AD283" s="12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  <c r="CB283" s="35"/>
      <c r="CC283" s="35"/>
      <c r="CD283" s="35"/>
      <c r="CE283" s="35"/>
      <c r="CF283" s="35"/>
      <c r="CG283" s="35"/>
      <c r="CH283" s="35"/>
      <c r="CI283" s="35"/>
      <c r="CJ283" s="35"/>
      <c r="CK283" s="35"/>
      <c r="CL283" s="35"/>
      <c r="CM283" s="35"/>
      <c r="CN283" s="35"/>
      <c r="CO283" s="35"/>
      <c r="CP283" s="35"/>
      <c r="CQ283" s="35"/>
    </row>
    <row r="284" spans="1:95" s="126" customFormat="1">
      <c r="A284" s="530"/>
      <c r="B284" s="453" t="s">
        <v>104</v>
      </c>
      <c r="C284" s="251"/>
      <c r="D284" s="251"/>
      <c r="E284" s="251"/>
      <c r="F284" s="251"/>
      <c r="G284" s="251"/>
      <c r="H284" s="86"/>
      <c r="I284" s="86"/>
      <c r="J284" s="86"/>
      <c r="K284" s="251"/>
      <c r="L284" s="251"/>
      <c r="M284" s="251"/>
      <c r="N284" s="251"/>
      <c r="O284" s="251"/>
      <c r="P284" s="251"/>
      <c r="Q284" s="251"/>
      <c r="R284" s="251"/>
      <c r="S284" s="251"/>
      <c r="T284" s="86"/>
      <c r="U284" s="86"/>
      <c r="V284" s="86"/>
      <c r="W284" s="251"/>
      <c r="X284" s="251"/>
      <c r="Y284" s="251"/>
      <c r="Z284" s="251"/>
      <c r="AA284" s="251"/>
      <c r="AB284" s="251"/>
      <c r="AC284" s="251"/>
      <c r="AD284" s="251"/>
    </row>
    <row r="285" spans="1:95" s="1" customFormat="1">
      <c r="A285" s="530"/>
      <c r="B285" s="454" t="s">
        <v>105</v>
      </c>
      <c r="C285" s="31"/>
      <c r="D285" s="31"/>
      <c r="E285" s="31"/>
      <c r="F285" s="31"/>
      <c r="G285" s="31"/>
      <c r="H285" s="427">
        <v>5.8900000000000001E-2</v>
      </c>
      <c r="I285" s="427">
        <v>5.8900000000000001E-2</v>
      </c>
      <c r="J285" s="427">
        <v>5.8900000000000001E-2</v>
      </c>
      <c r="K285" s="31"/>
      <c r="L285" s="31"/>
      <c r="M285" s="31"/>
      <c r="N285" s="31"/>
      <c r="O285" s="31"/>
      <c r="P285" s="31"/>
      <c r="Q285" s="31"/>
      <c r="R285" s="31"/>
      <c r="S285" s="31"/>
      <c r="T285" s="427"/>
      <c r="U285" s="427"/>
      <c r="V285" s="427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</row>
    <row r="286" spans="1:95" s="55" customFormat="1" ht="13.5" thickBot="1">
      <c r="A286" s="530"/>
      <c r="B286" s="455" t="s">
        <v>106</v>
      </c>
      <c r="C286" s="125"/>
      <c r="D286" s="125"/>
      <c r="E286" s="125"/>
      <c r="F286" s="125"/>
      <c r="G286" s="125"/>
      <c r="H286" s="54">
        <f>H285*H284</f>
        <v>0</v>
      </c>
      <c r="I286" s="54">
        <f>I284*I285</f>
        <v>0</v>
      </c>
      <c r="J286" s="54">
        <f>J284*J285</f>
        <v>0</v>
      </c>
      <c r="K286" s="125"/>
      <c r="L286" s="125"/>
      <c r="M286" s="125"/>
      <c r="N286" s="125"/>
      <c r="O286" s="125"/>
      <c r="P286" s="125"/>
      <c r="Q286" s="125"/>
      <c r="R286" s="125"/>
      <c r="S286" s="125"/>
      <c r="T286" s="54"/>
      <c r="U286" s="54"/>
      <c r="V286" s="54"/>
      <c r="W286" s="125"/>
      <c r="X286" s="125"/>
      <c r="Y286" s="125"/>
      <c r="Z286" s="125"/>
      <c r="AA286" s="125"/>
      <c r="AB286" s="125"/>
      <c r="AC286" s="125"/>
      <c r="AD286" s="12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</row>
    <row r="287" spans="1:95" s="31" customFormat="1" ht="12" customHeight="1">
      <c r="A287" s="530"/>
      <c r="B287" s="448" t="s">
        <v>9</v>
      </c>
      <c r="C287" s="1">
        <v>2.5000000000000001E-2</v>
      </c>
      <c r="D287" s="1">
        <v>2.5000000000000001E-2</v>
      </c>
      <c r="E287" s="1">
        <v>2.5000000000000001E-2</v>
      </c>
      <c r="F287" s="1">
        <f>F444</f>
        <v>0</v>
      </c>
      <c r="G287" s="1">
        <f>G444</f>
        <v>0</v>
      </c>
      <c r="H287" s="1">
        <f>H444</f>
        <v>0</v>
      </c>
      <c r="I287" s="1">
        <f>I444</f>
        <v>0</v>
      </c>
      <c r="J287" s="1">
        <f>J444</f>
        <v>0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95" s="43" customFormat="1">
      <c r="A288" s="530"/>
      <c r="B288" s="456" t="s">
        <v>11</v>
      </c>
      <c r="C288" s="4">
        <f t="shared" ref="C288:J288" si="69">C287*C252</f>
        <v>0</v>
      </c>
      <c r="D288" s="4">
        <f t="shared" si="69"/>
        <v>0</v>
      </c>
      <c r="E288" s="4">
        <f t="shared" si="69"/>
        <v>0</v>
      </c>
      <c r="F288" s="4">
        <f t="shared" si="69"/>
        <v>0</v>
      </c>
      <c r="G288" s="4">
        <f t="shared" si="69"/>
        <v>0</v>
      </c>
      <c r="H288" s="4">
        <f t="shared" si="69"/>
        <v>0</v>
      </c>
      <c r="I288" s="4">
        <f t="shared" si="69"/>
        <v>0</v>
      </c>
      <c r="J288" s="4">
        <f t="shared" si="69"/>
        <v>0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95" s="31" customFormat="1">
      <c r="A289" s="530"/>
      <c r="B289" s="448" t="s">
        <v>26</v>
      </c>
      <c r="C289" s="49">
        <v>1.9699999999999999E-2</v>
      </c>
      <c r="D289" s="49">
        <v>1.9699999999999999E-2</v>
      </c>
      <c r="E289" s="49">
        <v>1.9699999999999999E-2</v>
      </c>
      <c r="F289" s="49">
        <f>F446</f>
        <v>0</v>
      </c>
      <c r="G289" s="49">
        <f>G446</f>
        <v>0</v>
      </c>
      <c r="H289" s="49">
        <f>H446</f>
        <v>0</v>
      </c>
      <c r="I289" s="49">
        <f>I446</f>
        <v>0</v>
      </c>
      <c r="J289" s="49">
        <f>J446</f>
        <v>0</v>
      </c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</row>
    <row r="290" spans="1:95" s="191" customFormat="1">
      <c r="A290" s="530"/>
      <c r="B290" s="456" t="s">
        <v>27</v>
      </c>
      <c r="C290" s="129">
        <f t="shared" ref="C290:J290" si="70">C289*C252</f>
        <v>0</v>
      </c>
      <c r="D290" s="129">
        <f t="shared" si="70"/>
        <v>0</v>
      </c>
      <c r="E290" s="129">
        <f t="shared" si="70"/>
        <v>0</v>
      </c>
      <c r="F290" s="129">
        <f t="shared" si="70"/>
        <v>0</v>
      </c>
      <c r="G290" s="129">
        <f t="shared" si="70"/>
        <v>0</v>
      </c>
      <c r="H290" s="129">
        <f t="shared" si="70"/>
        <v>0</v>
      </c>
      <c r="I290" s="129">
        <f t="shared" si="70"/>
        <v>0</v>
      </c>
      <c r="J290" s="129">
        <f t="shared" si="70"/>
        <v>0</v>
      </c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  <c r="AA290" s="129"/>
      <c r="AB290" s="129"/>
      <c r="AC290" s="129"/>
      <c r="AD290" s="129"/>
    </row>
    <row r="291" spans="1:95" s="43" customFormat="1">
      <c r="A291" s="530"/>
      <c r="B291" s="456" t="s">
        <v>4</v>
      </c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</row>
    <row r="292" spans="1:95" s="46" customFormat="1" ht="13.5" thickBot="1">
      <c r="A292" s="530"/>
      <c r="B292" s="457" t="s">
        <v>34</v>
      </c>
      <c r="C292" s="94"/>
      <c r="D292" s="94"/>
      <c r="E292" s="94"/>
      <c r="F292" s="199"/>
      <c r="G292" s="94"/>
      <c r="H292" s="94"/>
      <c r="I292" s="94"/>
      <c r="J292" s="94"/>
      <c r="K292" s="199"/>
      <c r="L292" s="199"/>
      <c r="M292" s="199"/>
      <c r="N292" s="199"/>
      <c r="O292" s="199"/>
      <c r="P292" s="199"/>
      <c r="Q292" s="199"/>
      <c r="R292" s="199"/>
      <c r="S292" s="199"/>
      <c r="T292" s="94"/>
      <c r="U292" s="94"/>
      <c r="V292" s="94"/>
      <c r="W292" s="199"/>
      <c r="X292" s="199"/>
      <c r="Y292" s="199"/>
      <c r="Z292" s="199"/>
      <c r="AA292" s="199"/>
      <c r="AB292" s="199"/>
      <c r="AC292" s="199"/>
      <c r="AD292" s="199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</row>
    <row r="293" spans="1:95" s="48" customFormat="1" ht="13.5" thickBot="1">
      <c r="A293" s="530"/>
      <c r="B293" s="458" t="s">
        <v>51</v>
      </c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</row>
    <row r="294" spans="1:95" s="38" customFormat="1" ht="13.5" thickBot="1">
      <c r="A294" s="530"/>
      <c r="B294" s="459" t="s">
        <v>59</v>
      </c>
      <c r="C294" s="37" t="e">
        <f t="shared" ref="C294:J294" si="71">C293/C252*100</f>
        <v>#DIV/0!</v>
      </c>
      <c r="D294" s="37" t="e">
        <f t="shared" si="71"/>
        <v>#DIV/0!</v>
      </c>
      <c r="E294" s="37" t="e">
        <f t="shared" si="71"/>
        <v>#DIV/0!</v>
      </c>
      <c r="F294" s="37" t="e">
        <f t="shared" si="71"/>
        <v>#DIV/0!</v>
      </c>
      <c r="G294" s="37" t="e">
        <f t="shared" si="71"/>
        <v>#DIV/0!</v>
      </c>
      <c r="H294" s="37" t="e">
        <f t="shared" si="71"/>
        <v>#DIV/0!</v>
      </c>
      <c r="I294" s="37" t="e">
        <f t="shared" si="71"/>
        <v>#DIV/0!</v>
      </c>
      <c r="J294" s="91" t="e">
        <f t="shared" si="71"/>
        <v>#DIV/0!</v>
      </c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91"/>
      <c r="W294" s="37"/>
      <c r="X294" s="37"/>
      <c r="Y294" s="37"/>
      <c r="Z294" s="37"/>
      <c r="AA294" s="37"/>
      <c r="AB294" s="37"/>
      <c r="AC294" s="37"/>
      <c r="AD294" s="37"/>
      <c r="AE294" s="399"/>
      <c r="AF294" s="399"/>
      <c r="AG294" s="399"/>
      <c r="AH294" s="399"/>
      <c r="AI294" s="399"/>
      <c r="AJ294" s="399"/>
      <c r="AK294" s="399"/>
      <c r="AL294" s="399"/>
      <c r="AM294" s="399"/>
      <c r="AN294" s="399"/>
      <c r="AO294" s="399"/>
      <c r="AP294" s="399"/>
      <c r="AQ294" s="399"/>
      <c r="AR294" s="399"/>
      <c r="AS294" s="399"/>
      <c r="AT294" s="399"/>
      <c r="AU294" s="399"/>
      <c r="AV294" s="399"/>
      <c r="AW294" s="399"/>
      <c r="AX294" s="399"/>
      <c r="AY294" s="399"/>
      <c r="AZ294" s="399"/>
      <c r="BA294" s="399"/>
      <c r="BB294" s="399"/>
      <c r="BC294" s="399"/>
      <c r="BD294" s="399"/>
      <c r="BE294" s="399"/>
      <c r="BF294" s="399"/>
      <c r="BG294" s="399"/>
      <c r="BH294" s="399"/>
      <c r="BI294" s="399"/>
      <c r="BJ294" s="399"/>
      <c r="BK294" s="399"/>
      <c r="BL294" s="399"/>
      <c r="BM294" s="399"/>
      <c r="BN294" s="399"/>
      <c r="BO294" s="399"/>
      <c r="BP294" s="399"/>
      <c r="BQ294" s="399"/>
      <c r="BR294" s="399"/>
      <c r="BS294" s="399"/>
      <c r="BT294" s="399"/>
      <c r="BU294" s="399"/>
      <c r="BV294" s="399"/>
      <c r="BW294" s="399"/>
      <c r="BX294" s="399"/>
      <c r="BY294" s="399"/>
      <c r="BZ294" s="399"/>
      <c r="CA294" s="399"/>
      <c r="CB294" s="399"/>
      <c r="CC294" s="399"/>
      <c r="CD294" s="399"/>
      <c r="CE294" s="399"/>
      <c r="CF294" s="399"/>
      <c r="CG294" s="399"/>
      <c r="CH294" s="399"/>
      <c r="CI294" s="399"/>
      <c r="CJ294" s="399"/>
      <c r="CK294" s="399"/>
      <c r="CL294" s="399"/>
      <c r="CM294" s="399"/>
      <c r="CN294" s="399"/>
      <c r="CO294" s="399"/>
      <c r="CP294" s="399"/>
      <c r="CQ294" s="399"/>
    </row>
    <row r="295" spans="1:95" s="423" customFormat="1" ht="13.5" thickBot="1">
      <c r="A295" s="530"/>
      <c r="B295" s="421" t="s">
        <v>71</v>
      </c>
      <c r="C295" s="422">
        <f t="shared" ref="C295:J295" si="72">SUM(C265,C267,C271,C269,C273,C275,C277,C279,C281,C283,C286,C288,C290,C291,C292)-C293</f>
        <v>0</v>
      </c>
      <c r="D295" s="422">
        <f t="shared" si="72"/>
        <v>0</v>
      </c>
      <c r="E295" s="422">
        <f t="shared" si="72"/>
        <v>0</v>
      </c>
      <c r="F295" s="422">
        <f t="shared" si="72"/>
        <v>0</v>
      </c>
      <c r="G295" s="422">
        <f t="shared" si="72"/>
        <v>0</v>
      </c>
      <c r="H295" s="422">
        <f t="shared" si="72"/>
        <v>0</v>
      </c>
      <c r="I295" s="422">
        <f t="shared" si="72"/>
        <v>0</v>
      </c>
      <c r="J295" s="422">
        <f t="shared" si="72"/>
        <v>0</v>
      </c>
      <c r="K295" s="422"/>
      <c r="L295" s="422"/>
      <c r="M295" s="422"/>
      <c r="N295" s="422"/>
      <c r="O295" s="422"/>
      <c r="P295" s="422"/>
      <c r="Q295" s="422"/>
      <c r="R295" s="422"/>
      <c r="S295" s="422"/>
      <c r="T295" s="422"/>
      <c r="U295" s="422"/>
      <c r="V295" s="422"/>
      <c r="W295" s="422"/>
      <c r="X295" s="422"/>
      <c r="Y295" s="422"/>
      <c r="Z295" s="422"/>
      <c r="AA295" s="422"/>
      <c r="AB295" s="422"/>
      <c r="AC295" s="422"/>
      <c r="AD295" s="422"/>
      <c r="AE295" s="103"/>
      <c r="AF295" s="103"/>
      <c r="AG295" s="103"/>
      <c r="AH295" s="103"/>
      <c r="AI295" s="103"/>
      <c r="AJ295" s="103"/>
      <c r="AK295" s="103"/>
      <c r="AL295" s="103"/>
      <c r="AM295" s="103"/>
      <c r="AN295" s="103"/>
      <c r="AO295" s="103"/>
      <c r="AP295" s="103"/>
      <c r="AQ295" s="103"/>
      <c r="AR295" s="103"/>
      <c r="AS295" s="103"/>
      <c r="AT295" s="103"/>
      <c r="AU295" s="103"/>
      <c r="AV295" s="103"/>
      <c r="AW295" s="103"/>
      <c r="AX295" s="103"/>
      <c r="AY295" s="103"/>
      <c r="AZ295" s="103"/>
      <c r="BA295" s="103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  <c r="BP295" s="103"/>
      <c r="BQ295" s="103"/>
      <c r="BR295" s="103"/>
      <c r="BS295" s="103"/>
      <c r="BT295" s="103"/>
      <c r="BU295" s="103"/>
      <c r="BV295" s="103"/>
      <c r="BW295" s="103"/>
      <c r="BX295" s="103"/>
      <c r="BY295" s="103"/>
      <c r="BZ295" s="103"/>
      <c r="CA295" s="103"/>
      <c r="CB295" s="103"/>
      <c r="CC295" s="103"/>
      <c r="CD295" s="103"/>
      <c r="CE295" s="103"/>
      <c r="CF295" s="103"/>
      <c r="CG295" s="103"/>
      <c r="CH295" s="103"/>
      <c r="CI295" s="103"/>
      <c r="CJ295" s="103"/>
      <c r="CK295" s="103"/>
      <c r="CL295" s="103"/>
      <c r="CM295" s="103"/>
      <c r="CN295" s="103"/>
      <c r="CO295" s="103"/>
      <c r="CP295" s="103"/>
      <c r="CQ295" s="103"/>
    </row>
    <row r="296" spans="1:95" s="426" customFormat="1" ht="13.5" thickBot="1">
      <c r="A296" s="531"/>
      <c r="B296" s="424" t="s">
        <v>72</v>
      </c>
      <c r="C296" s="425" t="e">
        <f t="shared" ref="C296" si="73">C295/C293</f>
        <v>#DIV/0!</v>
      </c>
      <c r="D296" s="425" t="e">
        <f t="shared" ref="D296" si="74">D295/D293</f>
        <v>#DIV/0!</v>
      </c>
      <c r="E296" s="425" t="e">
        <f t="shared" ref="E296" si="75">E295/E293</f>
        <v>#DIV/0!</v>
      </c>
      <c r="F296" s="425" t="e">
        <f t="shared" ref="F296" si="76">F295/F293</f>
        <v>#DIV/0!</v>
      </c>
      <c r="G296" s="425" t="e">
        <f t="shared" ref="G296" si="77">G295/G293</f>
        <v>#DIV/0!</v>
      </c>
      <c r="H296" s="425" t="e">
        <f t="shared" ref="H296" si="78">H295/H293</f>
        <v>#DIV/0!</v>
      </c>
      <c r="I296" s="425" t="e">
        <f t="shared" ref="I296" si="79">I295/I293</f>
        <v>#DIV/0!</v>
      </c>
      <c r="J296" s="425" t="e">
        <f>J295/J293</f>
        <v>#DIV/0!</v>
      </c>
      <c r="K296" s="425"/>
      <c r="L296" s="425"/>
      <c r="M296" s="425"/>
      <c r="N296" s="425"/>
      <c r="O296" s="425"/>
      <c r="P296" s="425"/>
      <c r="Q296" s="425"/>
      <c r="R296" s="425"/>
      <c r="S296" s="425"/>
      <c r="T296" s="425"/>
      <c r="U296" s="425"/>
      <c r="V296" s="425"/>
      <c r="W296" s="425"/>
      <c r="X296" s="425"/>
      <c r="Y296" s="425"/>
      <c r="Z296" s="425"/>
      <c r="AA296" s="425"/>
      <c r="AB296" s="425"/>
      <c r="AC296" s="425"/>
      <c r="AD296" s="425"/>
      <c r="AE296" s="400"/>
      <c r="AF296" s="400"/>
      <c r="AG296" s="400"/>
      <c r="AH296" s="400"/>
      <c r="AI296" s="400"/>
      <c r="AJ296" s="400"/>
      <c r="AK296" s="400"/>
      <c r="AL296" s="400"/>
      <c r="AM296" s="400"/>
      <c r="AN296" s="400"/>
      <c r="AO296" s="400"/>
      <c r="AP296" s="400"/>
      <c r="AQ296" s="400"/>
      <c r="AR296" s="400"/>
      <c r="AS296" s="400"/>
      <c r="AT296" s="400"/>
      <c r="AU296" s="400"/>
      <c r="AV296" s="400"/>
      <c r="AW296" s="400"/>
      <c r="AX296" s="400"/>
      <c r="AY296" s="400"/>
      <c r="AZ296" s="400"/>
      <c r="BA296" s="400"/>
      <c r="BB296" s="400"/>
      <c r="BC296" s="400"/>
      <c r="BD296" s="400"/>
      <c r="BE296" s="400"/>
      <c r="BF296" s="400"/>
      <c r="BG296" s="400"/>
      <c r="BH296" s="400"/>
      <c r="BI296" s="400"/>
      <c r="BJ296" s="400"/>
      <c r="BK296" s="400"/>
      <c r="BL296" s="400"/>
      <c r="BM296" s="400"/>
      <c r="BN296" s="400"/>
      <c r="BO296" s="400"/>
      <c r="BP296" s="400"/>
      <c r="BQ296" s="400"/>
      <c r="BR296" s="400"/>
      <c r="BS296" s="400"/>
      <c r="BT296" s="400"/>
      <c r="BU296" s="400"/>
      <c r="BV296" s="400"/>
      <c r="BW296" s="400"/>
      <c r="BX296" s="400"/>
      <c r="BY296" s="400"/>
      <c r="BZ296" s="400"/>
      <c r="CA296" s="400"/>
      <c r="CB296" s="400"/>
      <c r="CC296" s="400"/>
      <c r="CD296" s="400"/>
      <c r="CE296" s="400"/>
      <c r="CF296" s="400"/>
      <c r="CG296" s="400"/>
      <c r="CH296" s="400"/>
      <c r="CI296" s="400"/>
      <c r="CJ296" s="400"/>
      <c r="CK296" s="400"/>
      <c r="CL296" s="400"/>
      <c r="CM296" s="400"/>
      <c r="CN296" s="400"/>
      <c r="CO296" s="400"/>
      <c r="CP296" s="400"/>
      <c r="CQ296" s="400"/>
    </row>
    <row r="297" spans="1:95" s="65" customFormat="1">
      <c r="B297" s="496"/>
    </row>
    <row r="298" spans="1:95" s="64" customFormat="1" ht="13.5" thickBot="1">
      <c r="B298" s="49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</row>
    <row r="299" spans="1:95" s="68" customFormat="1" ht="13.5" customHeight="1">
      <c r="A299" s="514" t="s">
        <v>159</v>
      </c>
      <c r="B299" s="460" t="s">
        <v>56</v>
      </c>
      <c r="AE299" s="127"/>
      <c r="AF299" s="127"/>
      <c r="AG299" s="127"/>
      <c r="AH299" s="127"/>
      <c r="AI299" s="127"/>
      <c r="AJ299" s="127"/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27"/>
      <c r="BZ299" s="127"/>
      <c r="CA299" s="127"/>
      <c r="CB299" s="127"/>
      <c r="CC299" s="127"/>
      <c r="CD299" s="127"/>
      <c r="CE299" s="127"/>
      <c r="CF299" s="127"/>
      <c r="CG299" s="127"/>
      <c r="CH299" s="127"/>
      <c r="CI299" s="127"/>
      <c r="CJ299" s="127"/>
      <c r="CK299" s="127"/>
      <c r="CL299" s="127"/>
      <c r="CM299" s="127"/>
      <c r="CN299" s="127"/>
      <c r="CO299" s="127"/>
      <c r="CP299" s="127"/>
      <c r="CQ299" s="127"/>
    </row>
    <row r="300" spans="1:95" s="76" customFormat="1">
      <c r="A300" s="515"/>
      <c r="B300" s="428" t="s">
        <v>55</v>
      </c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  <c r="AA300" s="128"/>
      <c r="AB300" s="128"/>
      <c r="AC300" s="128"/>
      <c r="AD300" s="128"/>
      <c r="AE300" s="127"/>
      <c r="AF300" s="127"/>
      <c r="AG300" s="127"/>
      <c r="AH300" s="127"/>
      <c r="AI300" s="127"/>
      <c r="AJ300" s="127"/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27"/>
      <c r="BZ300" s="127"/>
      <c r="CA300" s="127"/>
      <c r="CB300" s="127"/>
      <c r="CC300" s="127"/>
      <c r="CD300" s="127"/>
      <c r="CE300" s="127"/>
      <c r="CF300" s="127"/>
      <c r="CG300" s="127"/>
      <c r="CH300" s="127"/>
      <c r="CI300" s="127"/>
      <c r="CJ300" s="127"/>
      <c r="CK300" s="127"/>
      <c r="CL300" s="127"/>
      <c r="CM300" s="127"/>
      <c r="CN300" s="127"/>
      <c r="CO300" s="127"/>
      <c r="CP300" s="127"/>
      <c r="CQ300" s="127"/>
    </row>
    <row r="301" spans="1:95" s="77" customFormat="1" ht="12.75" customHeight="1">
      <c r="A301" s="515"/>
      <c r="B301" s="429" t="s">
        <v>14</v>
      </c>
      <c r="C301" s="80"/>
      <c r="D301" s="80"/>
      <c r="E301" s="80"/>
      <c r="F301" s="80"/>
      <c r="G301" s="80"/>
      <c r="H301" s="80"/>
      <c r="I301" s="240"/>
      <c r="J301" s="24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240"/>
      <c r="V301" s="240"/>
      <c r="W301" s="80"/>
      <c r="X301" s="80"/>
      <c r="Y301" s="80"/>
      <c r="Z301" s="80"/>
      <c r="AA301" s="80"/>
      <c r="AB301" s="80"/>
      <c r="AC301" s="80"/>
      <c r="AD301" s="80"/>
      <c r="AE301" s="126"/>
      <c r="AF301" s="126"/>
      <c r="AG301" s="126"/>
      <c r="AH301" s="126"/>
      <c r="AI301" s="126"/>
      <c r="AJ301" s="126"/>
      <c r="AK301" s="126"/>
      <c r="AL301" s="126"/>
      <c r="AM301" s="126"/>
      <c r="AN301" s="126"/>
      <c r="AO301" s="126"/>
      <c r="AP301" s="126"/>
      <c r="AQ301" s="126"/>
      <c r="AR301" s="126"/>
      <c r="AS301" s="126"/>
      <c r="AT301" s="126"/>
      <c r="AU301" s="126"/>
      <c r="AV301" s="126"/>
      <c r="AW301" s="126"/>
      <c r="AX301" s="126"/>
      <c r="AY301" s="126"/>
      <c r="AZ301" s="126"/>
      <c r="BA301" s="126"/>
      <c r="BB301" s="126"/>
      <c r="BC301" s="126"/>
      <c r="BD301" s="126"/>
      <c r="BE301" s="126"/>
      <c r="BF301" s="126"/>
      <c r="BG301" s="126"/>
      <c r="BH301" s="126"/>
      <c r="BI301" s="126"/>
      <c r="BJ301" s="126"/>
      <c r="BK301" s="126"/>
      <c r="BL301" s="126"/>
      <c r="BM301" s="126"/>
      <c r="BN301" s="126"/>
      <c r="BO301" s="126"/>
      <c r="BP301" s="126"/>
      <c r="BQ301" s="126"/>
      <c r="BR301" s="126"/>
      <c r="BS301" s="126"/>
      <c r="BT301" s="126"/>
      <c r="BU301" s="126"/>
      <c r="BV301" s="126"/>
      <c r="BW301" s="126"/>
      <c r="BX301" s="126"/>
      <c r="BY301" s="126"/>
      <c r="BZ301" s="126"/>
      <c r="CA301" s="126"/>
      <c r="CB301" s="126"/>
      <c r="CC301" s="126"/>
      <c r="CD301" s="126"/>
      <c r="CE301" s="126"/>
      <c r="CF301" s="126"/>
      <c r="CG301" s="126"/>
      <c r="CH301" s="126"/>
      <c r="CI301" s="126"/>
      <c r="CJ301" s="126"/>
      <c r="CK301" s="126"/>
      <c r="CL301" s="126"/>
      <c r="CM301" s="126"/>
      <c r="CN301" s="126"/>
      <c r="CO301" s="126"/>
      <c r="CP301" s="126"/>
      <c r="CQ301" s="126"/>
    </row>
    <row r="302" spans="1:95" s="126" customFormat="1">
      <c r="A302" s="515"/>
      <c r="B302" s="430" t="s">
        <v>15</v>
      </c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  <c r="AA302" s="240"/>
      <c r="AB302" s="240"/>
      <c r="AC302" s="240"/>
      <c r="AD302" s="240"/>
    </row>
    <row r="303" spans="1:95" s="243" customFormat="1" ht="12.75" customHeight="1">
      <c r="A303" s="515"/>
      <c r="B303" s="431" t="s">
        <v>16</v>
      </c>
      <c r="C303" s="239"/>
      <c r="D303" s="239"/>
      <c r="E303" s="239"/>
      <c r="F303" s="239"/>
      <c r="G303" s="239"/>
      <c r="H303" s="239"/>
      <c r="I303" s="239"/>
      <c r="J303" s="239"/>
      <c r="K303" s="239"/>
      <c r="L303" s="239"/>
      <c r="M303" s="239"/>
      <c r="N303" s="239"/>
      <c r="O303" s="239"/>
      <c r="P303" s="239"/>
      <c r="Q303" s="239"/>
      <c r="R303" s="239"/>
      <c r="S303" s="239"/>
      <c r="T303" s="239"/>
      <c r="U303" s="239"/>
      <c r="V303" s="239"/>
      <c r="W303" s="239"/>
      <c r="X303" s="239"/>
      <c r="Y303" s="239"/>
      <c r="Z303" s="239"/>
      <c r="AA303" s="239"/>
      <c r="AB303" s="239"/>
      <c r="AC303" s="239"/>
      <c r="AD303" s="239"/>
      <c r="AE303" s="126"/>
      <c r="AF303" s="126"/>
      <c r="AG303" s="126"/>
      <c r="AH303" s="126"/>
      <c r="AI303" s="126"/>
      <c r="AJ303" s="126"/>
      <c r="AK303" s="126"/>
      <c r="AL303" s="126"/>
      <c r="AM303" s="126"/>
      <c r="AN303" s="126"/>
      <c r="AO303" s="126"/>
      <c r="AP303" s="126"/>
      <c r="AQ303" s="126"/>
      <c r="AR303" s="126"/>
      <c r="AS303" s="126"/>
      <c r="AT303" s="126"/>
      <c r="AU303" s="126"/>
      <c r="AV303" s="126"/>
      <c r="AW303" s="126"/>
      <c r="AX303" s="126"/>
      <c r="AY303" s="126"/>
      <c r="AZ303" s="126"/>
      <c r="BA303" s="126"/>
      <c r="BB303" s="126"/>
      <c r="BC303" s="126"/>
      <c r="BD303" s="126"/>
      <c r="BE303" s="126"/>
      <c r="BF303" s="126"/>
      <c r="BG303" s="126"/>
      <c r="BH303" s="126"/>
      <c r="BI303" s="126"/>
      <c r="BJ303" s="126"/>
      <c r="BK303" s="126"/>
      <c r="BL303" s="126"/>
      <c r="BM303" s="126"/>
      <c r="BN303" s="126"/>
      <c r="BO303" s="126"/>
      <c r="BP303" s="126"/>
      <c r="BQ303" s="126"/>
      <c r="BR303" s="126"/>
      <c r="BS303" s="126"/>
      <c r="BT303" s="126"/>
      <c r="BU303" s="126"/>
      <c r="BV303" s="126"/>
      <c r="BW303" s="126"/>
      <c r="BX303" s="126"/>
      <c r="BY303" s="126"/>
      <c r="BZ303" s="126"/>
      <c r="CA303" s="126"/>
      <c r="CB303" s="126"/>
      <c r="CC303" s="126"/>
      <c r="CD303" s="126"/>
      <c r="CE303" s="126"/>
      <c r="CF303" s="126"/>
      <c r="CG303" s="126"/>
      <c r="CH303" s="126"/>
      <c r="CI303" s="126"/>
      <c r="CJ303" s="126"/>
      <c r="CK303" s="126"/>
      <c r="CL303" s="126"/>
      <c r="CM303" s="126"/>
      <c r="CN303" s="126"/>
      <c r="CO303" s="126"/>
      <c r="CP303" s="126"/>
      <c r="CQ303" s="126"/>
    </row>
    <row r="304" spans="1:95" s="114" customFormat="1">
      <c r="A304" s="515"/>
      <c r="B304" s="432" t="s">
        <v>17</v>
      </c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  <c r="AD304" s="113"/>
    </row>
    <row r="305" spans="1:95" s="83" customFormat="1">
      <c r="A305" s="515"/>
      <c r="B305" s="433" t="s">
        <v>12</v>
      </c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245"/>
      <c r="AF305" s="245"/>
      <c r="AG305" s="245"/>
      <c r="AH305" s="245"/>
      <c r="AI305" s="245"/>
      <c r="AJ305" s="245"/>
      <c r="AK305" s="245"/>
      <c r="AL305" s="245"/>
      <c r="AM305" s="245"/>
      <c r="AN305" s="245"/>
      <c r="AO305" s="245"/>
      <c r="AP305" s="245"/>
      <c r="AQ305" s="245"/>
      <c r="AR305" s="245"/>
      <c r="AS305" s="245"/>
      <c r="AT305" s="245"/>
      <c r="AU305" s="245"/>
      <c r="AV305" s="245"/>
      <c r="AW305" s="245"/>
      <c r="AX305" s="245"/>
      <c r="AY305" s="245"/>
      <c r="AZ305" s="245"/>
      <c r="BA305" s="245"/>
      <c r="BB305" s="245"/>
      <c r="BC305" s="245"/>
      <c r="BD305" s="245"/>
      <c r="BE305" s="245"/>
      <c r="BF305" s="245"/>
      <c r="BG305" s="245"/>
      <c r="BH305" s="245"/>
      <c r="BI305" s="245"/>
      <c r="BJ305" s="245"/>
      <c r="BK305" s="245"/>
      <c r="BL305" s="245"/>
      <c r="BM305" s="245"/>
      <c r="BN305" s="245"/>
      <c r="BO305" s="245"/>
      <c r="BP305" s="245"/>
      <c r="BQ305" s="245"/>
      <c r="BR305" s="245"/>
      <c r="BS305" s="245"/>
      <c r="BT305" s="245"/>
      <c r="BU305" s="245"/>
      <c r="BV305" s="245"/>
      <c r="BW305" s="245"/>
      <c r="BX305" s="245"/>
      <c r="BY305" s="245"/>
      <c r="BZ305" s="245"/>
      <c r="CA305" s="245"/>
      <c r="CB305" s="245"/>
      <c r="CC305" s="245"/>
      <c r="CD305" s="245"/>
      <c r="CE305" s="245"/>
      <c r="CF305" s="245"/>
      <c r="CG305" s="245"/>
      <c r="CH305" s="245"/>
      <c r="CI305" s="245"/>
      <c r="CJ305" s="245"/>
      <c r="CK305" s="245"/>
      <c r="CL305" s="245"/>
      <c r="CM305" s="245"/>
      <c r="CN305" s="245"/>
      <c r="CO305" s="245"/>
      <c r="CP305" s="245"/>
      <c r="CQ305" s="245"/>
    </row>
    <row r="306" spans="1:95" s="245" customFormat="1">
      <c r="A306" s="515"/>
      <c r="B306" s="434" t="s">
        <v>6</v>
      </c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</row>
    <row r="307" spans="1:95" s="245" customFormat="1">
      <c r="A307" s="515"/>
      <c r="B307" s="435" t="s">
        <v>13</v>
      </c>
      <c r="C307" s="95"/>
      <c r="D307" s="95"/>
      <c r="E307" s="95"/>
      <c r="F307" s="95"/>
      <c r="G307" s="95"/>
      <c r="H307" s="16"/>
      <c r="I307" s="16"/>
      <c r="J307" s="16"/>
      <c r="K307" s="95"/>
      <c r="L307" s="95"/>
      <c r="M307" s="95"/>
      <c r="N307" s="95"/>
      <c r="O307" s="95"/>
      <c r="P307" s="95"/>
      <c r="Q307" s="95"/>
      <c r="R307" s="95"/>
      <c r="S307" s="95"/>
      <c r="T307" s="16"/>
      <c r="U307" s="16"/>
      <c r="V307" s="16"/>
      <c r="W307" s="95"/>
      <c r="X307" s="95"/>
      <c r="Y307" s="95"/>
      <c r="Z307" s="95"/>
      <c r="AA307" s="95"/>
      <c r="AB307" s="95"/>
      <c r="AC307" s="95"/>
      <c r="AD307" s="95"/>
    </row>
    <row r="308" spans="1:95" s="103" customFormat="1" ht="13.5" thickBot="1">
      <c r="A308" s="515"/>
      <c r="B308" s="436" t="s">
        <v>18</v>
      </c>
      <c r="C308" s="104"/>
      <c r="D308" s="104"/>
      <c r="E308" s="104"/>
      <c r="F308" s="104"/>
      <c r="G308" s="104"/>
      <c r="H308" s="248"/>
      <c r="I308" s="248"/>
      <c r="J308" s="248"/>
      <c r="K308" s="104"/>
      <c r="L308" s="104"/>
      <c r="M308" s="104"/>
      <c r="N308" s="104"/>
      <c r="O308" s="104"/>
      <c r="P308" s="104"/>
      <c r="Q308" s="104"/>
      <c r="R308" s="104"/>
      <c r="S308" s="104"/>
      <c r="T308" s="248"/>
      <c r="U308" s="248"/>
      <c r="V308" s="248"/>
      <c r="W308" s="104"/>
      <c r="X308" s="104"/>
      <c r="Y308" s="104"/>
      <c r="Z308" s="104"/>
      <c r="AA308" s="104"/>
      <c r="AB308" s="104"/>
      <c r="AC308" s="104"/>
      <c r="AD308" s="104"/>
    </row>
    <row r="309" spans="1:95" s="28" customFormat="1">
      <c r="A309" s="515"/>
      <c r="B309" s="437" t="s">
        <v>19</v>
      </c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29"/>
      <c r="CJ309" s="29"/>
      <c r="CK309" s="29"/>
      <c r="CL309" s="29"/>
      <c r="CM309" s="29"/>
      <c r="CN309" s="29"/>
      <c r="CO309" s="29"/>
      <c r="CP309" s="29"/>
      <c r="CQ309" s="29"/>
    </row>
    <row r="310" spans="1:95" s="29" customFormat="1">
      <c r="A310" s="515"/>
      <c r="B310" s="438" t="s">
        <v>20</v>
      </c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</row>
    <row r="311" spans="1:95" s="29" customFormat="1">
      <c r="A311" s="515"/>
      <c r="B311" s="439" t="s">
        <v>21</v>
      </c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</row>
    <row r="312" spans="1:95" s="189" customFormat="1" ht="13.5" thickBot="1">
      <c r="A312" s="515"/>
      <c r="B312" s="440" t="s">
        <v>28</v>
      </c>
      <c r="C312" s="187"/>
      <c r="D312" s="187"/>
      <c r="E312" s="187"/>
      <c r="F312" s="187"/>
      <c r="G312" s="187"/>
      <c r="H312" s="500"/>
      <c r="I312" s="500"/>
      <c r="J312" s="500"/>
      <c r="K312" s="187"/>
      <c r="L312" s="187"/>
      <c r="M312" s="187"/>
      <c r="N312" s="187"/>
      <c r="O312" s="187"/>
      <c r="P312" s="187"/>
      <c r="Q312" s="187"/>
      <c r="R312" s="187"/>
      <c r="S312" s="187"/>
      <c r="T312" s="500"/>
      <c r="U312" s="500"/>
      <c r="V312" s="500"/>
      <c r="W312" s="187"/>
      <c r="X312" s="187"/>
      <c r="Y312" s="187"/>
      <c r="Z312" s="187"/>
      <c r="AA312" s="187"/>
      <c r="AB312" s="187"/>
      <c r="AC312" s="187"/>
      <c r="AD312" s="187"/>
      <c r="AE312" s="330"/>
      <c r="AF312" s="330"/>
      <c r="AG312" s="330"/>
      <c r="AH312" s="330"/>
      <c r="AI312" s="330"/>
      <c r="AJ312" s="330"/>
      <c r="AK312" s="330"/>
      <c r="AL312" s="330"/>
      <c r="AM312" s="330"/>
      <c r="AN312" s="330"/>
      <c r="AO312" s="330"/>
      <c r="AP312" s="330"/>
      <c r="AQ312" s="330"/>
      <c r="AR312" s="330"/>
      <c r="AS312" s="330"/>
      <c r="AT312" s="330"/>
      <c r="AU312" s="330"/>
      <c r="AV312" s="330"/>
      <c r="AW312" s="330"/>
      <c r="AX312" s="330"/>
      <c r="AY312" s="330"/>
      <c r="AZ312" s="330"/>
      <c r="BA312" s="330"/>
      <c r="BB312" s="330"/>
      <c r="BC312" s="330"/>
      <c r="BD312" s="330"/>
      <c r="BE312" s="330"/>
      <c r="BF312" s="330"/>
      <c r="BG312" s="330"/>
      <c r="BH312" s="330"/>
      <c r="BI312" s="330"/>
      <c r="BJ312" s="330"/>
      <c r="BK312" s="330"/>
      <c r="BL312" s="330"/>
      <c r="BM312" s="330"/>
      <c r="BN312" s="330"/>
      <c r="BO312" s="494"/>
      <c r="BP312" s="494"/>
      <c r="BQ312" s="494"/>
      <c r="BR312" s="494"/>
      <c r="BS312" s="494"/>
      <c r="BT312" s="494"/>
      <c r="BU312" s="494"/>
      <c r="BV312" s="494"/>
      <c r="BW312" s="494"/>
      <c r="BX312" s="494"/>
      <c r="BY312" s="494"/>
      <c r="BZ312" s="494"/>
      <c r="CA312" s="494"/>
      <c r="CB312" s="494"/>
      <c r="CC312" s="494"/>
      <c r="CD312" s="494"/>
      <c r="CE312" s="494"/>
      <c r="CF312" s="494"/>
      <c r="CG312" s="494"/>
      <c r="CH312" s="494"/>
      <c r="CI312" s="494"/>
      <c r="CJ312" s="494"/>
      <c r="CK312" s="494"/>
      <c r="CL312" s="494"/>
      <c r="CM312" s="494"/>
      <c r="CN312" s="494"/>
      <c r="CO312" s="494"/>
      <c r="CP312" s="494"/>
      <c r="CQ312" s="494"/>
    </row>
    <row r="313" spans="1:95" s="8" customFormat="1">
      <c r="A313" s="515"/>
      <c r="B313" s="441" t="s">
        <v>22</v>
      </c>
      <c r="C313" s="84"/>
      <c r="D313" s="84"/>
      <c r="E313" s="84"/>
      <c r="F313" s="84"/>
      <c r="G313" s="84"/>
      <c r="H313" s="499"/>
      <c r="I313" s="499"/>
      <c r="J313" s="499"/>
      <c r="K313" s="84"/>
      <c r="L313" s="84"/>
      <c r="M313" s="84"/>
      <c r="N313" s="84"/>
      <c r="O313" s="84"/>
      <c r="P313" s="84"/>
      <c r="Q313" s="84"/>
      <c r="R313" s="84"/>
      <c r="S313" s="84"/>
      <c r="T313" s="499"/>
      <c r="U313" s="499"/>
      <c r="V313" s="499"/>
      <c r="W313" s="84"/>
      <c r="X313" s="84"/>
      <c r="Y313" s="84"/>
      <c r="Z313" s="84"/>
      <c r="AA313" s="84"/>
      <c r="AB313" s="84"/>
      <c r="AC313" s="84"/>
      <c r="AD313" s="84"/>
      <c r="AE313" s="396"/>
      <c r="AF313" s="396"/>
      <c r="AG313" s="396"/>
      <c r="AH313" s="396"/>
      <c r="AI313" s="396"/>
      <c r="AJ313" s="396"/>
      <c r="AK313" s="396"/>
      <c r="AL313" s="396"/>
      <c r="AM313" s="396"/>
      <c r="AN313" s="396"/>
      <c r="AO313" s="396"/>
      <c r="AP313" s="396"/>
      <c r="AQ313" s="396"/>
      <c r="AR313" s="396"/>
      <c r="AS313" s="396"/>
      <c r="AT313" s="396"/>
      <c r="AU313" s="396"/>
      <c r="AV313" s="396"/>
      <c r="AW313" s="396"/>
      <c r="AX313" s="396"/>
      <c r="AY313" s="396"/>
      <c r="AZ313" s="396"/>
      <c r="BA313" s="396"/>
      <c r="BB313" s="396"/>
      <c r="BC313" s="396"/>
      <c r="BD313" s="396"/>
      <c r="BE313" s="396"/>
      <c r="BF313" s="396"/>
      <c r="BG313" s="396"/>
      <c r="BH313" s="396"/>
      <c r="BI313" s="396"/>
      <c r="BJ313" s="396"/>
      <c r="BK313" s="396"/>
      <c r="BL313" s="396"/>
      <c r="BM313" s="396"/>
      <c r="BN313" s="396"/>
      <c r="BO313" s="396"/>
      <c r="BP313" s="396"/>
      <c r="BQ313" s="396"/>
      <c r="BR313" s="396"/>
      <c r="BS313" s="396"/>
      <c r="BT313" s="396"/>
      <c r="BU313" s="396"/>
      <c r="BV313" s="396"/>
      <c r="BW313" s="396"/>
      <c r="BX313" s="396"/>
      <c r="BY313" s="396"/>
      <c r="BZ313" s="396"/>
      <c r="CA313" s="396"/>
      <c r="CB313" s="396"/>
      <c r="CC313" s="396"/>
      <c r="CD313" s="396"/>
      <c r="CE313" s="396"/>
      <c r="CF313" s="396"/>
      <c r="CG313" s="396"/>
      <c r="CH313" s="396"/>
      <c r="CI313" s="396"/>
      <c r="CJ313" s="396"/>
      <c r="CK313" s="396"/>
      <c r="CL313" s="396"/>
      <c r="CM313" s="396"/>
      <c r="CN313" s="396"/>
      <c r="CO313" s="396"/>
      <c r="CP313" s="396"/>
      <c r="CQ313" s="396"/>
    </row>
    <row r="314" spans="1:95" s="5" customFormat="1">
      <c r="A314" s="515"/>
      <c r="B314" s="442" t="s">
        <v>73</v>
      </c>
      <c r="C314" s="30"/>
      <c r="D314" s="30"/>
      <c r="E314" s="174"/>
      <c r="F314" s="174"/>
      <c r="G314" s="174"/>
      <c r="H314" s="380"/>
      <c r="I314" s="380"/>
      <c r="J314" s="380"/>
      <c r="K314" s="174"/>
      <c r="L314" s="174"/>
      <c r="M314" s="174"/>
      <c r="N314" s="174"/>
      <c r="O314" s="174"/>
      <c r="P314" s="174"/>
      <c r="Q314" s="174"/>
      <c r="R314" s="174"/>
      <c r="S314" s="174"/>
      <c r="T314" s="380"/>
      <c r="U314" s="380"/>
      <c r="V314" s="380"/>
      <c r="W314" s="174"/>
      <c r="X314" s="174"/>
      <c r="Y314" s="174"/>
      <c r="Z314" s="174"/>
      <c r="AA314" s="174"/>
      <c r="AB314" s="174"/>
      <c r="AC314" s="174"/>
      <c r="AD314" s="174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</row>
    <row r="315" spans="1:95" s="173" customFormat="1" ht="4.5" customHeight="1">
      <c r="A315" s="515"/>
      <c r="B315" s="443"/>
      <c r="C315" s="172"/>
      <c r="D315" s="172"/>
      <c r="E315" s="172"/>
      <c r="F315" s="172"/>
      <c r="G315" s="172"/>
      <c r="K315" s="172"/>
      <c r="L315" s="172"/>
      <c r="M315" s="172"/>
      <c r="N315" s="172"/>
      <c r="O315" s="172"/>
      <c r="P315" s="172"/>
      <c r="Q315" s="172"/>
      <c r="R315" s="172"/>
      <c r="S315" s="172"/>
      <c r="W315" s="172"/>
      <c r="X315" s="172"/>
      <c r="Y315" s="172"/>
      <c r="Z315" s="172"/>
      <c r="AA315" s="172"/>
      <c r="AB315" s="172"/>
      <c r="AC315" s="172"/>
      <c r="AD315" s="172"/>
      <c r="AE315" s="397"/>
      <c r="AF315" s="397"/>
      <c r="AG315" s="397"/>
      <c r="AH315" s="397"/>
      <c r="AI315" s="397"/>
      <c r="AJ315" s="397"/>
      <c r="AK315" s="397"/>
      <c r="AL315" s="397"/>
      <c r="AM315" s="397"/>
      <c r="AN315" s="397"/>
      <c r="AO315" s="397"/>
      <c r="AP315" s="397"/>
      <c r="AQ315" s="397"/>
      <c r="AR315" s="397"/>
      <c r="AS315" s="397"/>
      <c r="AT315" s="397"/>
      <c r="AU315" s="397"/>
      <c r="AV315" s="397"/>
      <c r="AW315" s="397"/>
      <c r="AX315" s="397"/>
      <c r="AY315" s="397"/>
      <c r="AZ315" s="397"/>
      <c r="BA315" s="397"/>
      <c r="BB315" s="397"/>
      <c r="BC315" s="397"/>
      <c r="BD315" s="397"/>
      <c r="BE315" s="397"/>
      <c r="BF315" s="397"/>
      <c r="BG315" s="397"/>
      <c r="BH315" s="397"/>
      <c r="BI315" s="397"/>
      <c r="BJ315" s="397"/>
      <c r="BK315" s="397"/>
      <c r="BL315" s="397"/>
      <c r="BM315" s="397"/>
      <c r="BN315" s="397"/>
      <c r="BO315" s="397"/>
      <c r="BP315" s="397"/>
      <c r="BQ315" s="397"/>
      <c r="BR315" s="397"/>
      <c r="BS315" s="397"/>
      <c r="BT315" s="397"/>
      <c r="BU315" s="397"/>
      <c r="BV315" s="397"/>
      <c r="BW315" s="397"/>
      <c r="BX315" s="397"/>
      <c r="BY315" s="397"/>
      <c r="BZ315" s="397"/>
      <c r="CA315" s="397"/>
      <c r="CB315" s="397"/>
      <c r="CC315" s="397"/>
      <c r="CD315" s="397"/>
      <c r="CE315" s="397"/>
      <c r="CF315" s="397"/>
      <c r="CG315" s="397"/>
      <c r="CH315" s="397"/>
      <c r="CI315" s="397"/>
      <c r="CJ315" s="397"/>
      <c r="CK315" s="397"/>
      <c r="CL315" s="397"/>
      <c r="CM315" s="397"/>
      <c r="CN315" s="397"/>
      <c r="CO315" s="397"/>
      <c r="CP315" s="397"/>
      <c r="CQ315" s="397"/>
    </row>
    <row r="316" spans="1:95" s="177" customFormat="1">
      <c r="A316" s="515"/>
      <c r="B316" s="444" t="s">
        <v>74</v>
      </c>
      <c r="C316" s="176">
        <v>42.37</v>
      </c>
      <c r="D316" s="176">
        <v>42.37</v>
      </c>
      <c r="E316" s="176">
        <v>42.37</v>
      </c>
      <c r="F316" s="176">
        <f>F473</f>
        <v>0</v>
      </c>
      <c r="G316" s="176">
        <f>G473</f>
        <v>0</v>
      </c>
      <c r="H316" s="176">
        <f>H473</f>
        <v>0</v>
      </c>
      <c r="I316" s="176">
        <f>I473</f>
        <v>0</v>
      </c>
      <c r="J316" s="176">
        <f>J473</f>
        <v>0</v>
      </c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  <c r="AE316" s="398"/>
      <c r="AF316" s="398"/>
      <c r="AG316" s="398"/>
      <c r="AH316" s="398"/>
      <c r="AI316" s="398"/>
      <c r="AJ316" s="398"/>
      <c r="AK316" s="398"/>
      <c r="AL316" s="398"/>
      <c r="AM316" s="398"/>
      <c r="AN316" s="398"/>
      <c r="AO316" s="398"/>
      <c r="AP316" s="398"/>
      <c r="AQ316" s="398"/>
      <c r="AR316" s="398"/>
      <c r="AS316" s="398"/>
      <c r="AT316" s="398"/>
      <c r="AU316" s="398"/>
      <c r="AV316" s="398"/>
      <c r="AW316" s="398"/>
      <c r="AX316" s="398"/>
      <c r="AY316" s="398"/>
      <c r="AZ316" s="398"/>
      <c r="BA316" s="398"/>
      <c r="BB316" s="398"/>
      <c r="BC316" s="398"/>
      <c r="BD316" s="398"/>
      <c r="BE316" s="398"/>
      <c r="BF316" s="398"/>
      <c r="BG316" s="398"/>
      <c r="BH316" s="398"/>
      <c r="BI316" s="398"/>
      <c r="BJ316" s="398"/>
      <c r="BK316" s="398"/>
      <c r="BL316" s="398"/>
      <c r="BM316" s="398"/>
      <c r="BN316" s="398"/>
      <c r="BO316" s="398"/>
      <c r="BP316" s="398"/>
      <c r="BQ316" s="398"/>
      <c r="BR316" s="398"/>
      <c r="BS316" s="398"/>
      <c r="BT316" s="398"/>
      <c r="BU316" s="398"/>
      <c r="BV316" s="398"/>
      <c r="BW316" s="398"/>
      <c r="BX316" s="398"/>
      <c r="BY316" s="398"/>
      <c r="BZ316" s="398"/>
      <c r="CA316" s="398"/>
      <c r="CB316" s="398"/>
      <c r="CC316" s="398"/>
      <c r="CD316" s="398"/>
      <c r="CE316" s="398"/>
      <c r="CF316" s="398"/>
      <c r="CG316" s="398"/>
      <c r="CH316" s="398"/>
      <c r="CI316" s="398"/>
      <c r="CJ316" s="398"/>
      <c r="CK316" s="398"/>
      <c r="CL316" s="398"/>
      <c r="CM316" s="398"/>
      <c r="CN316" s="398"/>
      <c r="CO316" s="398"/>
      <c r="CP316" s="398"/>
      <c r="CQ316" s="398"/>
    </row>
    <row r="317" spans="1:95" s="185" customFormat="1">
      <c r="A317" s="515"/>
      <c r="B317" s="445" t="s">
        <v>75</v>
      </c>
      <c r="C317" s="4">
        <f t="shared" ref="C317:J317" si="80">C314*C316</f>
        <v>0</v>
      </c>
      <c r="D317" s="4">
        <f t="shared" si="80"/>
        <v>0</v>
      </c>
      <c r="E317" s="4">
        <f t="shared" si="80"/>
        <v>0</v>
      </c>
      <c r="F317" s="4">
        <f t="shared" si="80"/>
        <v>0</v>
      </c>
      <c r="G317" s="4">
        <f t="shared" si="80"/>
        <v>0</v>
      </c>
      <c r="H317" s="4">
        <f t="shared" si="80"/>
        <v>0</v>
      </c>
      <c r="I317" s="4">
        <f t="shared" si="80"/>
        <v>0</v>
      </c>
      <c r="J317" s="4">
        <f t="shared" si="80"/>
        <v>0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</row>
    <row r="318" spans="1:95" s="31" customFormat="1">
      <c r="A318" s="515"/>
      <c r="B318" s="446" t="s">
        <v>24</v>
      </c>
      <c r="C318" s="182">
        <v>2.71</v>
      </c>
      <c r="D318" s="182">
        <v>2.71</v>
      </c>
      <c r="E318" s="182">
        <v>2.71</v>
      </c>
      <c r="F318" s="182">
        <f>F475</f>
        <v>0</v>
      </c>
      <c r="G318" s="182">
        <f>G475</f>
        <v>0</v>
      </c>
      <c r="H318" s="182">
        <f>H475</f>
        <v>0</v>
      </c>
      <c r="I318" s="182">
        <f>I475</f>
        <v>0</v>
      </c>
      <c r="J318" s="182">
        <f>J475</f>
        <v>0</v>
      </c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</row>
    <row r="319" spans="1:95" s="180" customFormat="1">
      <c r="A319" s="515"/>
      <c r="B319" s="447" t="s">
        <v>25</v>
      </c>
      <c r="C319" s="179">
        <f t="shared" ref="C319:J319" si="81">C318*C300</f>
        <v>0</v>
      </c>
      <c r="D319" s="179">
        <f t="shared" si="81"/>
        <v>0</v>
      </c>
      <c r="E319" s="179">
        <f t="shared" si="81"/>
        <v>0</v>
      </c>
      <c r="F319" s="179">
        <f t="shared" si="81"/>
        <v>0</v>
      </c>
      <c r="G319" s="179">
        <f t="shared" si="81"/>
        <v>0</v>
      </c>
      <c r="H319" s="179">
        <f t="shared" si="81"/>
        <v>0</v>
      </c>
      <c r="I319" s="179">
        <f t="shared" si="81"/>
        <v>0</v>
      </c>
      <c r="J319" s="179">
        <f t="shared" si="81"/>
        <v>0</v>
      </c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  <c r="AA319" s="179"/>
      <c r="AB319" s="179"/>
      <c r="AC319" s="179"/>
      <c r="AD319" s="179"/>
    </row>
    <row r="320" spans="1:95" s="31" customFormat="1">
      <c r="A320" s="515"/>
      <c r="B320" s="448" t="s">
        <v>7</v>
      </c>
      <c r="C320" s="3">
        <v>5.44</v>
      </c>
      <c r="D320" s="3">
        <v>5.44</v>
      </c>
      <c r="E320" s="3">
        <v>5.44</v>
      </c>
      <c r="F320" s="3">
        <f>F477</f>
        <v>0</v>
      </c>
      <c r="G320" s="3">
        <f>G477</f>
        <v>0</v>
      </c>
      <c r="H320" s="3">
        <f>H477</f>
        <v>0</v>
      </c>
      <c r="I320" s="3">
        <f>I477</f>
        <v>0</v>
      </c>
      <c r="J320" s="3">
        <f>J477</f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95" s="180" customFormat="1">
      <c r="A321" s="515"/>
      <c r="B321" s="447" t="s">
        <v>10</v>
      </c>
      <c r="C321" s="179">
        <f t="shared" ref="C321:J321" si="82">C320*C300</f>
        <v>0</v>
      </c>
      <c r="D321" s="179">
        <f t="shared" si="82"/>
        <v>0</v>
      </c>
      <c r="E321" s="179">
        <f t="shared" si="82"/>
        <v>0</v>
      </c>
      <c r="F321" s="179">
        <f t="shared" si="82"/>
        <v>0</v>
      </c>
      <c r="G321" s="179">
        <f t="shared" si="82"/>
        <v>0</v>
      </c>
      <c r="H321" s="179">
        <f t="shared" si="82"/>
        <v>0</v>
      </c>
      <c r="I321" s="179">
        <f t="shared" si="82"/>
        <v>0</v>
      </c>
      <c r="J321" s="179">
        <f t="shared" si="82"/>
        <v>0</v>
      </c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  <c r="AA321" s="179"/>
      <c r="AB321" s="179"/>
      <c r="AC321" s="179"/>
      <c r="AD321" s="179"/>
    </row>
    <row r="322" spans="1:95" s="31" customFormat="1">
      <c r="A322" s="515"/>
      <c r="B322" s="448" t="s">
        <v>8</v>
      </c>
      <c r="C322" s="3">
        <v>10.31</v>
      </c>
      <c r="D322" s="3">
        <v>10.31</v>
      </c>
      <c r="E322" s="3">
        <v>10.31</v>
      </c>
      <c r="F322" s="3">
        <f>F479</f>
        <v>0</v>
      </c>
      <c r="G322" s="3">
        <f>G479</f>
        <v>0</v>
      </c>
      <c r="H322" s="3">
        <f>H479</f>
        <v>0</v>
      </c>
      <c r="I322" s="3">
        <f>I479</f>
        <v>0</v>
      </c>
      <c r="J322" s="3">
        <f>J479</f>
        <v>0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95" s="180" customFormat="1">
      <c r="A323" s="515"/>
      <c r="B323" s="447" t="s">
        <v>2</v>
      </c>
      <c r="C323" s="179">
        <f t="shared" ref="C323:I323" si="83">C322*MAX(C306:C307)</f>
        <v>0</v>
      </c>
      <c r="D323" s="179">
        <f t="shared" si="83"/>
        <v>0</v>
      </c>
      <c r="E323" s="179">
        <f t="shared" si="83"/>
        <v>0</v>
      </c>
      <c r="F323" s="179">
        <f t="shared" si="83"/>
        <v>0</v>
      </c>
      <c r="G323" s="179">
        <f t="shared" si="83"/>
        <v>0</v>
      </c>
      <c r="H323" s="179">
        <f t="shared" si="83"/>
        <v>0</v>
      </c>
      <c r="I323" s="179">
        <f t="shared" si="83"/>
        <v>0</v>
      </c>
      <c r="J323" s="179">
        <f>J322*MAX(J306:J307)</f>
        <v>0</v>
      </c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  <c r="AA323" s="179"/>
      <c r="AB323" s="179"/>
      <c r="AC323" s="179"/>
      <c r="AD323" s="179"/>
    </row>
    <row r="324" spans="1:95" s="31" customFormat="1">
      <c r="A324" s="515"/>
      <c r="B324" s="446" t="s">
        <v>29</v>
      </c>
      <c r="C324" s="115">
        <v>0.13789999999999999</v>
      </c>
      <c r="D324" s="115">
        <v>0.13789999999999999</v>
      </c>
      <c r="E324" s="115">
        <v>0.13789999999999999</v>
      </c>
      <c r="F324" s="115">
        <f>F481</f>
        <v>0</v>
      </c>
      <c r="G324" s="115">
        <f>G481</f>
        <v>0</v>
      </c>
      <c r="H324" s="66"/>
      <c r="I324" s="66"/>
      <c r="J324" s="66"/>
      <c r="K324" s="115"/>
      <c r="L324" s="115"/>
      <c r="M324" s="115"/>
      <c r="N324" s="115"/>
      <c r="O324" s="115"/>
      <c r="P324" s="115"/>
      <c r="Q324" s="115"/>
      <c r="R324" s="115"/>
      <c r="S324" s="115"/>
      <c r="T324" s="66"/>
      <c r="U324" s="66"/>
      <c r="V324" s="66"/>
      <c r="W324" s="115"/>
      <c r="X324" s="115"/>
      <c r="Y324" s="115"/>
      <c r="Z324" s="115"/>
      <c r="AA324" s="115"/>
      <c r="AB324" s="115"/>
      <c r="AC324" s="115"/>
      <c r="AD324" s="115"/>
    </row>
    <row r="325" spans="1:95" s="34" customFormat="1">
      <c r="A325" s="515"/>
      <c r="B325" s="449" t="s">
        <v>60</v>
      </c>
      <c r="C325" s="14">
        <f>C324*C301</f>
        <v>0</v>
      </c>
      <c r="D325" s="14">
        <f>D324*D301</f>
        <v>0</v>
      </c>
      <c r="E325" s="14">
        <f>E324*E301</f>
        <v>0</v>
      </c>
      <c r="F325" s="14">
        <f>F324*F301</f>
        <v>0</v>
      </c>
      <c r="G325" s="14">
        <f>G324*G301</f>
        <v>0</v>
      </c>
      <c r="H325" s="119"/>
      <c r="I325" s="119"/>
      <c r="J325" s="119"/>
      <c r="K325" s="14"/>
      <c r="L325" s="14"/>
      <c r="M325" s="14"/>
      <c r="N325" s="14"/>
      <c r="O325" s="14"/>
      <c r="P325" s="14"/>
      <c r="Q325" s="14"/>
      <c r="R325" s="14"/>
      <c r="S325" s="14"/>
      <c r="T325" s="119"/>
      <c r="U325" s="119"/>
      <c r="V325" s="119"/>
      <c r="W325" s="14"/>
      <c r="X325" s="14"/>
      <c r="Y325" s="14"/>
      <c r="Z325" s="14"/>
      <c r="AA325" s="14"/>
      <c r="AB325" s="14"/>
      <c r="AC325" s="14"/>
      <c r="AD325" s="14"/>
    </row>
    <row r="326" spans="1:95" s="31" customFormat="1">
      <c r="A326" s="515"/>
      <c r="B326" s="448" t="s">
        <v>30</v>
      </c>
      <c r="C326" s="117"/>
      <c r="D326" s="117"/>
      <c r="E326" s="117"/>
      <c r="F326" s="117"/>
      <c r="G326" s="117"/>
      <c r="H326" s="115">
        <v>0.19769999999999999</v>
      </c>
      <c r="I326" s="115">
        <v>0.19769999999999999</v>
      </c>
      <c r="J326" s="115">
        <v>0.19769999999999999</v>
      </c>
      <c r="K326" s="117"/>
      <c r="L326" s="117"/>
      <c r="M326" s="117"/>
      <c r="N326" s="117"/>
      <c r="O326" s="117"/>
      <c r="P326" s="117"/>
      <c r="Q326" s="117"/>
      <c r="R326" s="117"/>
      <c r="S326" s="117"/>
      <c r="T326" s="115"/>
      <c r="U326" s="115"/>
      <c r="V326" s="115"/>
      <c r="W326" s="117"/>
      <c r="X326" s="117"/>
      <c r="Y326" s="117"/>
      <c r="Z326" s="117"/>
      <c r="AA326" s="117"/>
      <c r="AB326" s="117"/>
      <c r="AC326" s="117"/>
      <c r="AD326" s="117"/>
    </row>
    <row r="327" spans="1:95" s="35" customFormat="1">
      <c r="A327" s="515"/>
      <c r="B327" s="450" t="s">
        <v>61</v>
      </c>
      <c r="C327" s="118"/>
      <c r="D327" s="118"/>
      <c r="E327" s="118"/>
      <c r="F327" s="118"/>
      <c r="G327" s="118"/>
      <c r="H327" s="33">
        <f>H326*H301</f>
        <v>0</v>
      </c>
      <c r="I327" s="33">
        <f>I326*I301</f>
        <v>0</v>
      </c>
      <c r="J327" s="33">
        <f>J326*J301</f>
        <v>0</v>
      </c>
      <c r="K327" s="118"/>
      <c r="L327" s="118"/>
      <c r="M327" s="118"/>
      <c r="N327" s="118"/>
      <c r="O327" s="118"/>
      <c r="P327" s="118"/>
      <c r="Q327" s="118"/>
      <c r="R327" s="118"/>
      <c r="S327" s="118"/>
      <c r="T327" s="33"/>
      <c r="U327" s="33"/>
      <c r="V327" s="33"/>
      <c r="W327" s="118"/>
      <c r="X327" s="118"/>
      <c r="Y327" s="118"/>
      <c r="Z327" s="118"/>
      <c r="AA327" s="118"/>
      <c r="AB327" s="118"/>
      <c r="AC327" s="118"/>
      <c r="AD327" s="118"/>
    </row>
    <row r="328" spans="1:95" s="31" customFormat="1">
      <c r="A328" s="515"/>
      <c r="B328" s="448" t="s">
        <v>31</v>
      </c>
      <c r="C328" s="115">
        <v>0.32190000000000002</v>
      </c>
      <c r="D328" s="115">
        <v>0.32190000000000002</v>
      </c>
      <c r="E328" s="115">
        <v>0.32190000000000002</v>
      </c>
      <c r="F328" s="115">
        <f>F485</f>
        <v>0</v>
      </c>
      <c r="G328" s="115">
        <f>G485</f>
        <v>0</v>
      </c>
      <c r="H328" s="120"/>
      <c r="I328" s="120"/>
      <c r="J328" s="120"/>
      <c r="K328" s="115"/>
      <c r="L328" s="115"/>
      <c r="M328" s="115"/>
      <c r="N328" s="115"/>
      <c r="O328" s="115"/>
      <c r="P328" s="115"/>
      <c r="Q328" s="115"/>
      <c r="R328" s="115"/>
      <c r="S328" s="115"/>
      <c r="T328" s="120"/>
      <c r="U328" s="120"/>
      <c r="V328" s="120"/>
      <c r="W328" s="115"/>
      <c r="X328" s="115"/>
      <c r="Y328" s="115"/>
      <c r="Z328" s="115"/>
      <c r="AA328" s="115"/>
      <c r="AB328" s="115"/>
      <c r="AC328" s="115"/>
      <c r="AD328" s="115"/>
    </row>
    <row r="329" spans="1:95" s="34" customFormat="1">
      <c r="A329" s="515"/>
      <c r="B329" s="449" t="s">
        <v>62</v>
      </c>
      <c r="C329" s="14">
        <f>C328*C303</f>
        <v>0</v>
      </c>
      <c r="D329" s="14">
        <f>D328*D303</f>
        <v>0</v>
      </c>
      <c r="E329" s="14">
        <f>E328*E303</f>
        <v>0</v>
      </c>
      <c r="F329" s="14">
        <f>F328*F303</f>
        <v>0</v>
      </c>
      <c r="G329" s="14">
        <f>G328*G303</f>
        <v>0</v>
      </c>
      <c r="H329" s="119"/>
      <c r="I329" s="119"/>
      <c r="J329" s="119"/>
      <c r="K329" s="14"/>
      <c r="L329" s="14"/>
      <c r="M329" s="14"/>
      <c r="N329" s="14"/>
      <c r="O329" s="14"/>
      <c r="P329" s="14"/>
      <c r="Q329" s="14"/>
      <c r="R329" s="14"/>
      <c r="S329" s="14"/>
      <c r="T329" s="119"/>
      <c r="U329" s="119"/>
      <c r="V329" s="119"/>
      <c r="W329" s="14"/>
      <c r="X329" s="14"/>
      <c r="Y329" s="14"/>
      <c r="Z329" s="14"/>
      <c r="AA329" s="14"/>
      <c r="AB329" s="14"/>
      <c r="AC329" s="14"/>
      <c r="AD329" s="14"/>
    </row>
    <row r="330" spans="1:95" s="31" customFormat="1">
      <c r="A330" s="515"/>
      <c r="B330" s="448" t="s">
        <v>32</v>
      </c>
      <c r="C330" s="117"/>
      <c r="D330" s="117"/>
      <c r="E330" s="117"/>
      <c r="F330" s="117"/>
      <c r="G330" s="117"/>
      <c r="H330" s="1">
        <v>1.4238</v>
      </c>
      <c r="I330" s="1">
        <v>1.4238</v>
      </c>
      <c r="J330" s="1">
        <v>1.4238</v>
      </c>
      <c r="K330" s="117"/>
      <c r="L330" s="117"/>
      <c r="M330" s="117"/>
      <c r="N330" s="117"/>
      <c r="O330" s="117"/>
      <c r="P330" s="117"/>
      <c r="Q330" s="117"/>
      <c r="R330" s="117"/>
      <c r="S330" s="117"/>
      <c r="T330" s="1"/>
      <c r="U330" s="1"/>
      <c r="V330" s="1"/>
      <c r="W330" s="117"/>
      <c r="X330" s="117"/>
      <c r="Y330" s="117"/>
      <c r="Z330" s="117"/>
      <c r="AA330" s="117"/>
      <c r="AB330" s="117"/>
      <c r="AC330" s="117"/>
      <c r="AD330" s="117"/>
    </row>
    <row r="331" spans="1:95" s="35" customFormat="1">
      <c r="A331" s="515"/>
      <c r="B331" s="450" t="s">
        <v>63</v>
      </c>
      <c r="C331" s="118"/>
      <c r="D331" s="118"/>
      <c r="E331" s="118"/>
      <c r="F331" s="118"/>
      <c r="G331" s="118"/>
      <c r="H331" s="116">
        <f>H330*H303</f>
        <v>0</v>
      </c>
      <c r="I331" s="116">
        <f>I330*I303</f>
        <v>0</v>
      </c>
      <c r="J331" s="116">
        <f>J330*J303</f>
        <v>0</v>
      </c>
      <c r="K331" s="118"/>
      <c r="L331" s="118"/>
      <c r="M331" s="118"/>
      <c r="N331" s="118"/>
      <c r="O331" s="118"/>
      <c r="P331" s="118"/>
      <c r="Q331" s="118"/>
      <c r="R331" s="118"/>
      <c r="S331" s="118"/>
      <c r="T331" s="116"/>
      <c r="U331" s="116"/>
      <c r="V331" s="116"/>
      <c r="W331" s="118"/>
      <c r="X331" s="118"/>
      <c r="Y331" s="118"/>
      <c r="Z331" s="118"/>
      <c r="AA331" s="118"/>
      <c r="AB331" s="118"/>
      <c r="AC331" s="118"/>
      <c r="AD331" s="118"/>
    </row>
    <row r="332" spans="1:95" s="31" customFormat="1">
      <c r="A332" s="515"/>
      <c r="B332" s="448" t="s">
        <v>79</v>
      </c>
      <c r="C332" s="1">
        <v>0.19719999999999999</v>
      </c>
      <c r="D332" s="1">
        <v>0.19719999999999999</v>
      </c>
      <c r="E332" s="1">
        <v>0.19719999999999999</v>
      </c>
      <c r="F332" s="1">
        <f>F489</f>
        <v>0</v>
      </c>
      <c r="G332" s="1">
        <f>G489</f>
        <v>0</v>
      </c>
      <c r="H332" s="120"/>
      <c r="I332" s="120"/>
      <c r="J332" s="120"/>
      <c r="K332" s="1"/>
      <c r="L332" s="1"/>
      <c r="M332" s="1"/>
      <c r="N332" s="1"/>
      <c r="O332" s="1"/>
      <c r="P332" s="1"/>
      <c r="Q332" s="1"/>
      <c r="R332" s="1"/>
      <c r="S332" s="1"/>
      <c r="T332" s="120"/>
      <c r="U332" s="120"/>
      <c r="V332" s="120"/>
      <c r="W332" s="1"/>
      <c r="X332" s="1"/>
      <c r="Y332" s="1"/>
      <c r="Z332" s="1"/>
      <c r="AA332" s="1"/>
      <c r="AB332" s="1"/>
      <c r="AC332" s="1"/>
      <c r="AD332" s="1"/>
    </row>
    <row r="333" spans="1:95" s="34" customFormat="1">
      <c r="A333" s="515"/>
      <c r="B333" s="449" t="s">
        <v>64</v>
      </c>
      <c r="C333" s="14">
        <f>C332*C302</f>
        <v>0</v>
      </c>
      <c r="D333" s="14">
        <f>D332*D302</f>
        <v>0</v>
      </c>
      <c r="E333" s="14">
        <f>E332*E302</f>
        <v>0</v>
      </c>
      <c r="F333" s="14">
        <f>F332*F302</f>
        <v>0</v>
      </c>
      <c r="G333" s="14">
        <f>G332*G302</f>
        <v>0</v>
      </c>
      <c r="H333" s="121"/>
      <c r="I333" s="121"/>
      <c r="J333" s="121"/>
      <c r="K333" s="14"/>
      <c r="L333" s="14"/>
      <c r="M333" s="14"/>
      <c r="N333" s="14"/>
      <c r="O333" s="14"/>
      <c r="P333" s="14"/>
      <c r="Q333" s="14"/>
      <c r="R333" s="14"/>
      <c r="S333" s="14"/>
      <c r="T333" s="121"/>
      <c r="U333" s="121"/>
      <c r="V333" s="121"/>
      <c r="W333" s="14"/>
      <c r="X333" s="14"/>
      <c r="Y333" s="14"/>
      <c r="Z333" s="14"/>
      <c r="AA333" s="14"/>
      <c r="AB333" s="14"/>
      <c r="AC333" s="14"/>
      <c r="AD333" s="14"/>
    </row>
    <row r="334" spans="1:95" s="31" customFormat="1">
      <c r="A334" s="515"/>
      <c r="B334" s="451" t="s">
        <v>33</v>
      </c>
      <c r="C334" s="117"/>
      <c r="D334" s="117"/>
      <c r="E334" s="117"/>
      <c r="F334" s="117"/>
      <c r="G334" s="117"/>
      <c r="H334" s="1">
        <v>0.37009999999999998</v>
      </c>
      <c r="I334" s="1">
        <v>0.37009999999999998</v>
      </c>
      <c r="J334" s="1">
        <v>0.37009999999999998</v>
      </c>
      <c r="K334" s="117"/>
      <c r="L334" s="117"/>
      <c r="M334" s="117"/>
      <c r="N334" s="117"/>
      <c r="O334" s="117"/>
      <c r="P334" s="117"/>
      <c r="Q334" s="117"/>
      <c r="R334" s="117"/>
      <c r="S334" s="117"/>
      <c r="T334" s="1"/>
      <c r="U334" s="1"/>
      <c r="V334" s="1"/>
      <c r="W334" s="117"/>
      <c r="X334" s="117"/>
      <c r="Y334" s="117"/>
      <c r="Z334" s="117"/>
      <c r="AA334" s="117"/>
      <c r="AB334" s="117"/>
      <c r="AC334" s="117"/>
      <c r="AD334" s="117"/>
    </row>
    <row r="335" spans="1:95" s="55" customFormat="1" ht="13.5" thickBot="1">
      <c r="A335" s="515"/>
      <c r="B335" s="452" t="s">
        <v>65</v>
      </c>
      <c r="C335" s="125"/>
      <c r="D335" s="125"/>
      <c r="E335" s="125"/>
      <c r="F335" s="125"/>
      <c r="G335" s="125"/>
      <c r="H335" s="250">
        <f>H334*H302</f>
        <v>0</v>
      </c>
      <c r="I335" s="250">
        <f>I334*I302</f>
        <v>0</v>
      </c>
      <c r="J335" s="250">
        <f>J334*J302</f>
        <v>0</v>
      </c>
      <c r="K335" s="125"/>
      <c r="L335" s="125"/>
      <c r="M335" s="125"/>
      <c r="N335" s="125"/>
      <c r="O335" s="125"/>
      <c r="P335" s="125"/>
      <c r="Q335" s="125"/>
      <c r="R335" s="125"/>
      <c r="S335" s="125"/>
      <c r="T335" s="250"/>
      <c r="U335" s="250"/>
      <c r="V335" s="250"/>
      <c r="W335" s="125"/>
      <c r="X335" s="125"/>
      <c r="Y335" s="125"/>
      <c r="Z335" s="125"/>
      <c r="AA335" s="125"/>
      <c r="AB335" s="125"/>
      <c r="AC335" s="125"/>
      <c r="AD335" s="12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  <c r="CB335" s="35"/>
      <c r="CC335" s="35"/>
      <c r="CD335" s="35"/>
      <c r="CE335" s="35"/>
      <c r="CF335" s="35"/>
      <c r="CG335" s="35"/>
      <c r="CH335" s="35"/>
      <c r="CI335" s="35"/>
      <c r="CJ335" s="35"/>
      <c r="CK335" s="35"/>
      <c r="CL335" s="35"/>
      <c r="CM335" s="35"/>
      <c r="CN335" s="35"/>
      <c r="CO335" s="35"/>
      <c r="CP335" s="35"/>
      <c r="CQ335" s="35"/>
    </row>
    <row r="336" spans="1:95" s="126" customFormat="1">
      <c r="A336" s="515"/>
      <c r="B336" s="453" t="s">
        <v>104</v>
      </c>
      <c r="C336" s="251"/>
      <c r="D336" s="251"/>
      <c r="E336" s="251"/>
      <c r="F336" s="251"/>
      <c r="G336" s="251"/>
      <c r="H336" s="86"/>
      <c r="I336" s="86"/>
      <c r="J336" s="86"/>
      <c r="K336" s="251"/>
      <c r="L336" s="251"/>
      <c r="M336" s="251"/>
      <c r="N336" s="251"/>
      <c r="O336" s="251"/>
      <c r="P336" s="251"/>
      <c r="Q336" s="251"/>
      <c r="R336" s="251"/>
      <c r="S336" s="251"/>
      <c r="T336" s="86"/>
      <c r="U336" s="86"/>
      <c r="V336" s="86"/>
      <c r="W336" s="251"/>
      <c r="X336" s="251"/>
      <c r="Y336" s="251"/>
      <c r="Z336" s="251"/>
      <c r="AA336" s="251"/>
      <c r="AB336" s="251"/>
      <c r="AC336" s="251"/>
      <c r="AD336" s="251"/>
    </row>
    <row r="337" spans="1:95" s="1" customFormat="1">
      <c r="A337" s="515"/>
      <c r="B337" s="454" t="s">
        <v>105</v>
      </c>
      <c r="C337" s="31"/>
      <c r="D337" s="31"/>
      <c r="E337" s="31"/>
      <c r="F337" s="31"/>
      <c r="G337" s="31"/>
      <c r="H337" s="427">
        <v>5.8900000000000001E-2</v>
      </c>
      <c r="I337" s="427">
        <v>5.8900000000000001E-2</v>
      </c>
      <c r="J337" s="427">
        <v>5.8900000000000001E-2</v>
      </c>
      <c r="K337" s="31"/>
      <c r="L337" s="31"/>
      <c r="M337" s="31"/>
      <c r="N337" s="31"/>
      <c r="O337" s="31"/>
      <c r="P337" s="31"/>
      <c r="Q337" s="31"/>
      <c r="R337" s="31"/>
      <c r="S337" s="31"/>
      <c r="T337" s="427"/>
      <c r="U337" s="427"/>
      <c r="V337" s="427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  <c r="CO337" s="31"/>
      <c r="CP337" s="31"/>
      <c r="CQ337" s="31"/>
    </row>
    <row r="338" spans="1:95" s="55" customFormat="1" ht="13.5" thickBot="1">
      <c r="A338" s="515"/>
      <c r="B338" s="455" t="s">
        <v>106</v>
      </c>
      <c r="C338" s="125"/>
      <c r="D338" s="125"/>
      <c r="E338" s="125"/>
      <c r="F338" s="125"/>
      <c r="G338" s="125"/>
      <c r="H338" s="54">
        <f>H337*H336</f>
        <v>0</v>
      </c>
      <c r="I338" s="54">
        <f>I336*I337</f>
        <v>0</v>
      </c>
      <c r="J338" s="54">
        <f>J336*J337</f>
        <v>0</v>
      </c>
      <c r="K338" s="125"/>
      <c r="L338" s="125"/>
      <c r="M338" s="125"/>
      <c r="N338" s="125"/>
      <c r="O338" s="125"/>
      <c r="P338" s="125"/>
      <c r="Q338" s="125"/>
      <c r="R338" s="125"/>
      <c r="S338" s="125"/>
      <c r="T338" s="54"/>
      <c r="U338" s="54"/>
      <c r="V338" s="54"/>
      <c r="W338" s="125"/>
      <c r="X338" s="125"/>
      <c r="Y338" s="125"/>
      <c r="Z338" s="125"/>
      <c r="AA338" s="125"/>
      <c r="AB338" s="125"/>
      <c r="AC338" s="125"/>
      <c r="AD338" s="12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  <c r="CB338" s="35"/>
      <c r="CC338" s="35"/>
      <c r="CD338" s="35"/>
      <c r="CE338" s="35"/>
      <c r="CF338" s="35"/>
      <c r="CG338" s="35"/>
      <c r="CH338" s="35"/>
      <c r="CI338" s="35"/>
      <c r="CJ338" s="35"/>
      <c r="CK338" s="35"/>
      <c r="CL338" s="35"/>
      <c r="CM338" s="35"/>
      <c r="CN338" s="35"/>
      <c r="CO338" s="35"/>
      <c r="CP338" s="35"/>
      <c r="CQ338" s="35"/>
    </row>
    <row r="339" spans="1:95" s="31" customFormat="1" ht="12" customHeight="1">
      <c r="A339" s="515"/>
      <c r="B339" s="448" t="s">
        <v>9</v>
      </c>
      <c r="C339" s="1">
        <v>2.5000000000000001E-2</v>
      </c>
      <c r="D339" s="1">
        <v>2.5000000000000001E-2</v>
      </c>
      <c r="E339" s="1">
        <v>2.5000000000000001E-2</v>
      </c>
      <c r="F339" s="1">
        <f>F496</f>
        <v>0</v>
      </c>
      <c r="G339" s="1">
        <f>G496</f>
        <v>0</v>
      </c>
      <c r="H339" s="1">
        <f>H496</f>
        <v>0</v>
      </c>
      <c r="I339" s="1">
        <f>I496</f>
        <v>0</v>
      </c>
      <c r="J339" s="1">
        <f>J496</f>
        <v>0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95" s="43" customFormat="1">
      <c r="A340" s="515"/>
      <c r="B340" s="456" t="s">
        <v>11</v>
      </c>
      <c r="C340" s="4">
        <f t="shared" ref="C340:J340" si="84">C339*C304</f>
        <v>0</v>
      </c>
      <c r="D340" s="4">
        <f t="shared" si="84"/>
        <v>0</v>
      </c>
      <c r="E340" s="4">
        <f t="shared" si="84"/>
        <v>0</v>
      </c>
      <c r="F340" s="4">
        <f t="shared" si="84"/>
        <v>0</v>
      </c>
      <c r="G340" s="4">
        <f t="shared" si="84"/>
        <v>0</v>
      </c>
      <c r="H340" s="4">
        <f t="shared" si="84"/>
        <v>0</v>
      </c>
      <c r="I340" s="4">
        <f t="shared" si="84"/>
        <v>0</v>
      </c>
      <c r="J340" s="4">
        <f t="shared" si="84"/>
        <v>0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95" s="31" customFormat="1">
      <c r="A341" s="515"/>
      <c r="B341" s="448" t="s">
        <v>26</v>
      </c>
      <c r="C341" s="49">
        <v>1.9699999999999999E-2</v>
      </c>
      <c r="D341" s="49">
        <v>1.9699999999999999E-2</v>
      </c>
      <c r="E341" s="49">
        <v>1.9699999999999999E-2</v>
      </c>
      <c r="F341" s="49">
        <f>F498</f>
        <v>0</v>
      </c>
      <c r="G341" s="49">
        <f>G498</f>
        <v>0</v>
      </c>
      <c r="H341" s="49">
        <f>H498</f>
        <v>0</v>
      </c>
      <c r="I341" s="49">
        <f>I498</f>
        <v>0</v>
      </c>
      <c r="J341" s="49">
        <f>J498</f>
        <v>0</v>
      </c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</row>
    <row r="342" spans="1:95" s="191" customFormat="1">
      <c r="A342" s="515"/>
      <c r="B342" s="456" t="s">
        <v>27</v>
      </c>
      <c r="C342" s="129">
        <f t="shared" ref="C342:J342" si="85">C341*C304</f>
        <v>0</v>
      </c>
      <c r="D342" s="129">
        <f t="shared" si="85"/>
        <v>0</v>
      </c>
      <c r="E342" s="129">
        <f t="shared" si="85"/>
        <v>0</v>
      </c>
      <c r="F342" s="129">
        <f t="shared" si="85"/>
        <v>0</v>
      </c>
      <c r="G342" s="129">
        <f t="shared" si="85"/>
        <v>0</v>
      </c>
      <c r="H342" s="129">
        <f t="shared" si="85"/>
        <v>0</v>
      </c>
      <c r="I342" s="129">
        <f t="shared" si="85"/>
        <v>0</v>
      </c>
      <c r="J342" s="129">
        <f t="shared" si="85"/>
        <v>0</v>
      </c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  <c r="AA342" s="129"/>
      <c r="AB342" s="129"/>
      <c r="AC342" s="129"/>
      <c r="AD342" s="129"/>
    </row>
    <row r="343" spans="1:95" s="43" customFormat="1">
      <c r="A343" s="515"/>
      <c r="B343" s="456" t="s">
        <v>4</v>
      </c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</row>
    <row r="344" spans="1:95" s="46" customFormat="1" ht="13.5" thickBot="1">
      <c r="A344" s="515"/>
      <c r="B344" s="457" t="s">
        <v>34</v>
      </c>
      <c r="C344" s="94"/>
      <c r="D344" s="94"/>
      <c r="E344" s="94"/>
      <c r="F344" s="199"/>
      <c r="G344" s="94"/>
      <c r="H344" s="94"/>
      <c r="I344" s="94"/>
      <c r="J344" s="94"/>
      <c r="K344" s="199"/>
      <c r="L344" s="199"/>
      <c r="M344" s="199"/>
      <c r="N344" s="199"/>
      <c r="O344" s="199"/>
      <c r="P344" s="199"/>
      <c r="Q344" s="199"/>
      <c r="R344" s="199"/>
      <c r="S344" s="199"/>
      <c r="T344" s="94"/>
      <c r="U344" s="94"/>
      <c r="V344" s="94"/>
      <c r="W344" s="199"/>
      <c r="X344" s="199"/>
      <c r="Y344" s="199"/>
      <c r="Z344" s="199"/>
      <c r="AA344" s="199"/>
      <c r="AB344" s="199"/>
      <c r="AC344" s="199"/>
      <c r="AD344" s="199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</row>
    <row r="345" spans="1:95" s="48" customFormat="1" ht="13.5" thickBot="1">
      <c r="A345" s="515"/>
      <c r="B345" s="458" t="s">
        <v>51</v>
      </c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</row>
    <row r="346" spans="1:95" s="38" customFormat="1" ht="13.5" thickBot="1">
      <c r="A346" s="515"/>
      <c r="B346" s="459" t="s">
        <v>59</v>
      </c>
      <c r="C346" s="37" t="e">
        <f t="shared" ref="C346:J346" si="86">C345/C304*100</f>
        <v>#DIV/0!</v>
      </c>
      <c r="D346" s="37" t="e">
        <f t="shared" si="86"/>
        <v>#DIV/0!</v>
      </c>
      <c r="E346" s="37" t="e">
        <f t="shared" si="86"/>
        <v>#DIV/0!</v>
      </c>
      <c r="F346" s="37" t="e">
        <f t="shared" si="86"/>
        <v>#DIV/0!</v>
      </c>
      <c r="G346" s="37" t="e">
        <f t="shared" si="86"/>
        <v>#DIV/0!</v>
      </c>
      <c r="H346" s="37" t="e">
        <f t="shared" si="86"/>
        <v>#DIV/0!</v>
      </c>
      <c r="I346" s="37" t="e">
        <f t="shared" si="86"/>
        <v>#DIV/0!</v>
      </c>
      <c r="J346" s="91" t="e">
        <f t="shared" si="86"/>
        <v>#DIV/0!</v>
      </c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91"/>
      <c r="W346" s="37"/>
      <c r="X346" s="37"/>
      <c r="Y346" s="37"/>
      <c r="Z346" s="37"/>
      <c r="AA346" s="37"/>
      <c r="AB346" s="37"/>
      <c r="AC346" s="37"/>
      <c r="AD346" s="37"/>
      <c r="AE346" s="399"/>
      <c r="AF346" s="399"/>
      <c r="AG346" s="399"/>
      <c r="AH346" s="399"/>
      <c r="AI346" s="399"/>
      <c r="AJ346" s="399"/>
      <c r="AK346" s="399"/>
      <c r="AL346" s="399"/>
      <c r="AM346" s="399"/>
      <c r="AN346" s="399"/>
      <c r="AO346" s="399"/>
      <c r="AP346" s="399"/>
      <c r="AQ346" s="399"/>
      <c r="AR346" s="399"/>
      <c r="AS346" s="399"/>
      <c r="AT346" s="399"/>
      <c r="AU346" s="399"/>
      <c r="AV346" s="399"/>
      <c r="AW346" s="399"/>
      <c r="AX346" s="399"/>
      <c r="AY346" s="399"/>
      <c r="AZ346" s="399"/>
      <c r="BA346" s="399"/>
      <c r="BB346" s="399"/>
      <c r="BC346" s="399"/>
      <c r="BD346" s="399"/>
      <c r="BE346" s="399"/>
      <c r="BF346" s="399"/>
      <c r="BG346" s="399"/>
      <c r="BH346" s="399"/>
      <c r="BI346" s="399"/>
      <c r="BJ346" s="399"/>
      <c r="BK346" s="399"/>
      <c r="BL346" s="399"/>
      <c r="BM346" s="399"/>
      <c r="BN346" s="399"/>
      <c r="BO346" s="399"/>
      <c r="BP346" s="399"/>
      <c r="BQ346" s="399"/>
      <c r="BR346" s="399"/>
      <c r="BS346" s="399"/>
      <c r="BT346" s="399"/>
      <c r="BU346" s="399"/>
      <c r="BV346" s="399"/>
      <c r="BW346" s="399"/>
      <c r="BX346" s="399"/>
      <c r="BY346" s="399"/>
      <c r="BZ346" s="399"/>
      <c r="CA346" s="399"/>
      <c r="CB346" s="399"/>
      <c r="CC346" s="399"/>
      <c r="CD346" s="399"/>
      <c r="CE346" s="399"/>
      <c r="CF346" s="399"/>
      <c r="CG346" s="399"/>
      <c r="CH346" s="399"/>
      <c r="CI346" s="399"/>
      <c r="CJ346" s="399"/>
      <c r="CK346" s="399"/>
      <c r="CL346" s="399"/>
      <c r="CM346" s="399"/>
      <c r="CN346" s="399"/>
      <c r="CO346" s="399"/>
      <c r="CP346" s="399"/>
      <c r="CQ346" s="399"/>
    </row>
    <row r="347" spans="1:95" s="423" customFormat="1" ht="13.5" thickBot="1">
      <c r="A347" s="515"/>
      <c r="B347" s="421" t="s">
        <v>71</v>
      </c>
      <c r="C347" s="422">
        <f t="shared" ref="C347:J347" si="87">SUM(C317,C319,C323,C321,C325,C327,C329,C331,C333,C335,C338,C340,C342,C343,C344)-C345</f>
        <v>0</v>
      </c>
      <c r="D347" s="422">
        <f t="shared" si="87"/>
        <v>0</v>
      </c>
      <c r="E347" s="422">
        <f t="shared" si="87"/>
        <v>0</v>
      </c>
      <c r="F347" s="422">
        <f t="shared" si="87"/>
        <v>0</v>
      </c>
      <c r="G347" s="422">
        <f t="shared" si="87"/>
        <v>0</v>
      </c>
      <c r="H347" s="422">
        <f t="shared" si="87"/>
        <v>0</v>
      </c>
      <c r="I347" s="422">
        <f t="shared" si="87"/>
        <v>0</v>
      </c>
      <c r="J347" s="422">
        <f t="shared" si="87"/>
        <v>0</v>
      </c>
      <c r="K347" s="422"/>
      <c r="L347" s="422"/>
      <c r="M347" s="422"/>
      <c r="N347" s="422"/>
      <c r="O347" s="422"/>
      <c r="P347" s="422"/>
      <c r="Q347" s="422"/>
      <c r="R347" s="422"/>
      <c r="S347" s="422"/>
      <c r="T347" s="422"/>
      <c r="U347" s="422"/>
      <c r="V347" s="422"/>
      <c r="W347" s="422"/>
      <c r="X347" s="422"/>
      <c r="Y347" s="422"/>
      <c r="Z347" s="422"/>
      <c r="AA347" s="422"/>
      <c r="AB347" s="422"/>
      <c r="AC347" s="422"/>
      <c r="AD347" s="422"/>
      <c r="AE347" s="103"/>
      <c r="AF347" s="103"/>
      <c r="AG347" s="103"/>
      <c r="AH347" s="103"/>
      <c r="AI347" s="103"/>
      <c r="AJ347" s="103"/>
      <c r="AK347" s="103"/>
      <c r="AL347" s="103"/>
      <c r="AM347" s="103"/>
      <c r="AN347" s="103"/>
      <c r="AO347" s="103"/>
      <c r="AP347" s="103"/>
      <c r="AQ347" s="103"/>
      <c r="AR347" s="103"/>
      <c r="AS347" s="103"/>
      <c r="AT347" s="103"/>
      <c r="AU347" s="103"/>
      <c r="AV347" s="103"/>
      <c r="AW347" s="103"/>
      <c r="AX347" s="103"/>
      <c r="AY347" s="103"/>
      <c r="AZ347" s="103"/>
      <c r="BA347" s="103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  <c r="BP347" s="103"/>
      <c r="BQ347" s="103"/>
      <c r="BR347" s="103"/>
      <c r="BS347" s="103"/>
      <c r="BT347" s="103"/>
      <c r="BU347" s="103"/>
      <c r="BV347" s="103"/>
      <c r="BW347" s="103"/>
      <c r="BX347" s="103"/>
      <c r="BY347" s="103"/>
      <c r="BZ347" s="103"/>
      <c r="CA347" s="103"/>
      <c r="CB347" s="103"/>
      <c r="CC347" s="103"/>
      <c r="CD347" s="103"/>
      <c r="CE347" s="103"/>
      <c r="CF347" s="103"/>
      <c r="CG347" s="103"/>
      <c r="CH347" s="103"/>
      <c r="CI347" s="103"/>
      <c r="CJ347" s="103"/>
      <c r="CK347" s="103"/>
      <c r="CL347" s="103"/>
      <c r="CM347" s="103"/>
      <c r="CN347" s="103"/>
      <c r="CO347" s="103"/>
      <c r="CP347" s="103"/>
      <c r="CQ347" s="103"/>
    </row>
    <row r="348" spans="1:95" s="426" customFormat="1" ht="13.5" thickBot="1">
      <c r="A348" s="516"/>
      <c r="B348" s="424" t="s">
        <v>72</v>
      </c>
      <c r="C348" s="425" t="e">
        <f t="shared" ref="C348" si="88">C347/C345</f>
        <v>#DIV/0!</v>
      </c>
      <c r="D348" s="425" t="e">
        <f t="shared" ref="D348" si="89">D347/D345</f>
        <v>#DIV/0!</v>
      </c>
      <c r="E348" s="425" t="e">
        <f t="shared" ref="E348" si="90">E347/E345</f>
        <v>#DIV/0!</v>
      </c>
      <c r="F348" s="425" t="e">
        <f t="shared" ref="F348" si="91">F347/F345</f>
        <v>#DIV/0!</v>
      </c>
      <c r="G348" s="425" t="e">
        <f t="shared" ref="G348" si="92">G347/G345</f>
        <v>#DIV/0!</v>
      </c>
      <c r="H348" s="425" t="e">
        <f t="shared" ref="H348" si="93">H347/H345</f>
        <v>#DIV/0!</v>
      </c>
      <c r="I348" s="425" t="e">
        <f t="shared" ref="I348" si="94">I347/I345</f>
        <v>#DIV/0!</v>
      </c>
      <c r="J348" s="425" t="e">
        <f>J347/J345</f>
        <v>#DIV/0!</v>
      </c>
      <c r="K348" s="425"/>
      <c r="L348" s="425"/>
      <c r="M348" s="425"/>
      <c r="N348" s="425"/>
      <c r="O348" s="425"/>
      <c r="P348" s="425"/>
      <c r="Q348" s="425"/>
      <c r="R348" s="425"/>
      <c r="S348" s="425"/>
      <c r="T348" s="425"/>
      <c r="U348" s="425"/>
      <c r="V348" s="425"/>
      <c r="W348" s="425"/>
      <c r="X348" s="425"/>
      <c r="Y348" s="425"/>
      <c r="Z348" s="425"/>
      <c r="AA348" s="425"/>
      <c r="AB348" s="425"/>
      <c r="AC348" s="425"/>
      <c r="AD348" s="425"/>
      <c r="AE348" s="400"/>
      <c r="AF348" s="400"/>
      <c r="AG348" s="400"/>
      <c r="AH348" s="400"/>
      <c r="AI348" s="400"/>
      <c r="AJ348" s="400"/>
      <c r="AK348" s="400"/>
      <c r="AL348" s="400"/>
      <c r="AM348" s="400"/>
      <c r="AN348" s="400"/>
      <c r="AO348" s="400"/>
      <c r="AP348" s="400"/>
      <c r="AQ348" s="400"/>
      <c r="AR348" s="400"/>
      <c r="AS348" s="400"/>
      <c r="AT348" s="400"/>
      <c r="AU348" s="400"/>
      <c r="AV348" s="400"/>
      <c r="AW348" s="400"/>
      <c r="AX348" s="400"/>
      <c r="AY348" s="400"/>
      <c r="AZ348" s="400"/>
      <c r="BA348" s="400"/>
      <c r="BB348" s="400"/>
      <c r="BC348" s="400"/>
      <c r="BD348" s="400"/>
      <c r="BE348" s="400"/>
      <c r="BF348" s="400"/>
      <c r="BG348" s="400"/>
      <c r="BH348" s="400"/>
      <c r="BI348" s="400"/>
      <c r="BJ348" s="400"/>
      <c r="BK348" s="400"/>
      <c r="BL348" s="400"/>
      <c r="BM348" s="400"/>
      <c r="BN348" s="400"/>
      <c r="BO348" s="400"/>
      <c r="BP348" s="400"/>
      <c r="BQ348" s="400"/>
      <c r="BR348" s="400"/>
      <c r="BS348" s="400"/>
      <c r="BT348" s="400"/>
      <c r="BU348" s="400"/>
      <c r="BV348" s="400"/>
      <c r="BW348" s="400"/>
      <c r="BX348" s="400"/>
      <c r="BY348" s="400"/>
      <c r="BZ348" s="400"/>
      <c r="CA348" s="400"/>
      <c r="CB348" s="400"/>
      <c r="CC348" s="400"/>
      <c r="CD348" s="400"/>
      <c r="CE348" s="400"/>
      <c r="CF348" s="400"/>
      <c r="CG348" s="400"/>
      <c r="CH348" s="400"/>
      <c r="CI348" s="400"/>
      <c r="CJ348" s="400"/>
      <c r="CK348" s="400"/>
      <c r="CL348" s="400"/>
      <c r="CM348" s="400"/>
      <c r="CN348" s="400"/>
      <c r="CO348" s="400"/>
      <c r="CP348" s="400"/>
      <c r="CQ348" s="400"/>
    </row>
    <row r="349" spans="1:95">
      <c r="J349" s="507"/>
      <c r="V349" s="507"/>
    </row>
    <row r="350" spans="1:95" s="64" customFormat="1" ht="13.5" thickBot="1">
      <c r="B350" s="495"/>
      <c r="C350" s="319"/>
    </row>
    <row r="351" spans="1:95" s="68" customFormat="1" ht="13.5" customHeight="1">
      <c r="A351" s="517" t="s">
        <v>154</v>
      </c>
      <c r="B351" s="460" t="s">
        <v>56</v>
      </c>
      <c r="AE351" s="127"/>
      <c r="AF351" s="127"/>
      <c r="AG351" s="127"/>
      <c r="AH351" s="127"/>
      <c r="AI351" s="127"/>
      <c r="AJ351" s="127"/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27"/>
      <c r="BZ351" s="127"/>
      <c r="CA351" s="127"/>
      <c r="CB351" s="127"/>
      <c r="CC351" s="127"/>
      <c r="CD351" s="127"/>
      <c r="CE351" s="127"/>
      <c r="CF351" s="127"/>
      <c r="CG351" s="127"/>
      <c r="CH351" s="127"/>
      <c r="CI351" s="127"/>
      <c r="CJ351" s="127"/>
      <c r="CK351" s="127"/>
      <c r="CL351" s="127"/>
      <c r="CM351" s="127"/>
      <c r="CN351" s="127"/>
      <c r="CO351" s="127"/>
      <c r="CP351" s="127"/>
      <c r="CQ351" s="127"/>
    </row>
    <row r="352" spans="1:95" s="76" customFormat="1">
      <c r="A352" s="518"/>
      <c r="B352" s="428" t="s">
        <v>55</v>
      </c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  <c r="AA352" s="128"/>
      <c r="AB352" s="128"/>
      <c r="AC352" s="128"/>
      <c r="AD352" s="128"/>
      <c r="AE352" s="127"/>
      <c r="AF352" s="127"/>
      <c r="AG352" s="127"/>
      <c r="AH352" s="127"/>
      <c r="AI352" s="127"/>
      <c r="AJ352" s="127"/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27"/>
      <c r="BZ352" s="127"/>
      <c r="CA352" s="127"/>
      <c r="CB352" s="127"/>
      <c r="CC352" s="127"/>
      <c r="CD352" s="127"/>
      <c r="CE352" s="127"/>
      <c r="CF352" s="127"/>
      <c r="CG352" s="127"/>
      <c r="CH352" s="127"/>
      <c r="CI352" s="127"/>
      <c r="CJ352" s="127"/>
      <c r="CK352" s="127"/>
      <c r="CL352" s="127"/>
      <c r="CM352" s="127"/>
      <c r="CN352" s="127"/>
      <c r="CO352" s="127"/>
      <c r="CP352" s="127"/>
      <c r="CQ352" s="127"/>
    </row>
    <row r="353" spans="1:95" s="77" customFormat="1" ht="12.75" customHeight="1">
      <c r="A353" s="518"/>
      <c r="B353" s="429" t="s">
        <v>14</v>
      </c>
      <c r="C353" s="80"/>
      <c r="D353" s="80"/>
      <c r="E353" s="80"/>
      <c r="F353" s="80"/>
      <c r="G353" s="80"/>
      <c r="H353" s="80"/>
      <c r="I353" s="240"/>
      <c r="J353" s="24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240"/>
      <c r="V353" s="240"/>
      <c r="W353" s="80"/>
      <c r="X353" s="80"/>
      <c r="Y353" s="80"/>
      <c r="Z353" s="80"/>
      <c r="AA353" s="80"/>
      <c r="AB353" s="80"/>
      <c r="AC353" s="80"/>
      <c r="AD353" s="80"/>
      <c r="AE353" s="126"/>
      <c r="AF353" s="126"/>
      <c r="AG353" s="126"/>
      <c r="AH353" s="126"/>
      <c r="AI353" s="126"/>
      <c r="AJ353" s="126"/>
      <c r="AK353" s="126"/>
      <c r="AL353" s="126"/>
      <c r="AM353" s="126"/>
      <c r="AN353" s="126"/>
      <c r="AO353" s="126"/>
      <c r="AP353" s="126"/>
      <c r="AQ353" s="126"/>
      <c r="AR353" s="126"/>
      <c r="AS353" s="126"/>
      <c r="AT353" s="126"/>
      <c r="AU353" s="126"/>
      <c r="AV353" s="126"/>
      <c r="AW353" s="126"/>
      <c r="AX353" s="126"/>
      <c r="AY353" s="126"/>
      <c r="AZ353" s="126"/>
      <c r="BA353" s="126"/>
      <c r="BB353" s="126"/>
      <c r="BC353" s="126"/>
      <c r="BD353" s="126"/>
      <c r="BE353" s="126"/>
      <c r="BF353" s="126"/>
      <c r="BG353" s="126"/>
      <c r="BH353" s="126"/>
      <c r="BI353" s="126"/>
      <c r="BJ353" s="126"/>
      <c r="BK353" s="126"/>
      <c r="BL353" s="126"/>
      <c r="BM353" s="126"/>
      <c r="BN353" s="126"/>
      <c r="BO353" s="126"/>
      <c r="BP353" s="126"/>
      <c r="BQ353" s="126"/>
      <c r="BR353" s="126"/>
      <c r="BS353" s="126"/>
      <c r="BT353" s="126"/>
      <c r="BU353" s="126"/>
      <c r="BV353" s="126"/>
      <c r="BW353" s="126"/>
      <c r="BX353" s="126"/>
      <c r="BY353" s="126"/>
      <c r="BZ353" s="126"/>
      <c r="CA353" s="126"/>
      <c r="CB353" s="126"/>
      <c r="CC353" s="126"/>
      <c r="CD353" s="126"/>
      <c r="CE353" s="126"/>
      <c r="CF353" s="126"/>
      <c r="CG353" s="126"/>
      <c r="CH353" s="126"/>
      <c r="CI353" s="126"/>
      <c r="CJ353" s="126"/>
      <c r="CK353" s="126"/>
      <c r="CL353" s="126"/>
      <c r="CM353" s="126"/>
      <c r="CN353" s="126"/>
      <c r="CO353" s="126"/>
      <c r="CP353" s="126"/>
      <c r="CQ353" s="126"/>
    </row>
    <row r="354" spans="1:95" s="126" customFormat="1">
      <c r="A354" s="518"/>
      <c r="B354" s="430" t="s">
        <v>15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  <c r="AA354" s="240"/>
      <c r="AB354" s="240"/>
      <c r="AC354" s="240"/>
      <c r="AD354" s="240"/>
    </row>
    <row r="355" spans="1:95" s="243" customFormat="1" ht="12.75" customHeight="1">
      <c r="A355" s="518"/>
      <c r="B355" s="431" t="s">
        <v>16</v>
      </c>
      <c r="C355" s="239"/>
      <c r="D355" s="239"/>
      <c r="E355" s="239"/>
      <c r="F355" s="239"/>
      <c r="G355" s="239"/>
      <c r="H355" s="239"/>
      <c r="I355" s="239"/>
      <c r="J355" s="239"/>
      <c r="K355" s="239"/>
      <c r="L355" s="239"/>
      <c r="M355" s="239"/>
      <c r="N355" s="239"/>
      <c r="O355" s="239"/>
      <c r="P355" s="239"/>
      <c r="Q355" s="239"/>
      <c r="R355" s="239"/>
      <c r="S355" s="239"/>
      <c r="T355" s="239"/>
      <c r="U355" s="239"/>
      <c r="V355" s="239"/>
      <c r="W355" s="239"/>
      <c r="X355" s="239"/>
      <c r="Y355" s="239"/>
      <c r="Z355" s="239"/>
      <c r="AA355" s="239"/>
      <c r="AB355" s="239"/>
      <c r="AC355" s="239"/>
      <c r="AD355" s="239"/>
      <c r="AE355" s="126"/>
      <c r="AF355" s="126"/>
      <c r="AG355" s="126"/>
      <c r="AH355" s="126"/>
      <c r="AI355" s="126"/>
      <c r="AJ355" s="126"/>
      <c r="AK355" s="126"/>
      <c r="AL355" s="126"/>
      <c r="AM355" s="126"/>
      <c r="AN355" s="126"/>
      <c r="AO355" s="126"/>
      <c r="AP355" s="126"/>
      <c r="AQ355" s="126"/>
      <c r="AR355" s="126"/>
      <c r="AS355" s="126"/>
      <c r="AT355" s="126"/>
      <c r="AU355" s="126"/>
      <c r="AV355" s="126"/>
      <c r="AW355" s="126"/>
      <c r="AX355" s="126"/>
      <c r="AY355" s="126"/>
      <c r="AZ355" s="126"/>
      <c r="BA355" s="126"/>
      <c r="BB355" s="126"/>
      <c r="BC355" s="126"/>
      <c r="BD355" s="126"/>
      <c r="BE355" s="126"/>
      <c r="BF355" s="126"/>
      <c r="BG355" s="126"/>
      <c r="BH355" s="126"/>
      <c r="BI355" s="126"/>
      <c r="BJ355" s="126"/>
      <c r="BK355" s="126"/>
      <c r="BL355" s="126"/>
      <c r="BM355" s="126"/>
      <c r="BN355" s="126"/>
      <c r="BO355" s="126"/>
      <c r="BP355" s="126"/>
      <c r="BQ355" s="126"/>
      <c r="BR355" s="126"/>
      <c r="BS355" s="126"/>
      <c r="BT355" s="126"/>
      <c r="BU355" s="126"/>
      <c r="BV355" s="126"/>
      <c r="BW355" s="126"/>
      <c r="BX355" s="126"/>
      <c r="BY355" s="126"/>
      <c r="BZ355" s="126"/>
      <c r="CA355" s="126"/>
      <c r="CB355" s="126"/>
      <c r="CC355" s="126"/>
      <c r="CD355" s="126"/>
      <c r="CE355" s="126"/>
      <c r="CF355" s="126"/>
      <c r="CG355" s="126"/>
      <c r="CH355" s="126"/>
      <c r="CI355" s="126"/>
      <c r="CJ355" s="126"/>
      <c r="CK355" s="126"/>
      <c r="CL355" s="126"/>
      <c r="CM355" s="126"/>
      <c r="CN355" s="126"/>
      <c r="CO355" s="126"/>
      <c r="CP355" s="126"/>
      <c r="CQ355" s="126"/>
    </row>
    <row r="356" spans="1:95" s="114" customFormat="1">
      <c r="A356" s="518"/>
      <c r="B356" s="432" t="s">
        <v>17</v>
      </c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13"/>
    </row>
    <row r="357" spans="1:95" s="83" customFormat="1">
      <c r="A357" s="518"/>
      <c r="B357" s="433" t="s">
        <v>12</v>
      </c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245"/>
      <c r="AF357" s="245"/>
      <c r="AG357" s="245"/>
      <c r="AH357" s="245"/>
      <c r="AI357" s="245"/>
      <c r="AJ357" s="245"/>
      <c r="AK357" s="245"/>
      <c r="AL357" s="245"/>
      <c r="AM357" s="245"/>
      <c r="AN357" s="245"/>
      <c r="AO357" s="245"/>
      <c r="AP357" s="245"/>
      <c r="AQ357" s="245"/>
      <c r="AR357" s="245"/>
      <c r="AS357" s="245"/>
      <c r="AT357" s="245"/>
      <c r="AU357" s="245"/>
      <c r="AV357" s="245"/>
      <c r="AW357" s="245"/>
      <c r="AX357" s="245"/>
      <c r="AY357" s="245"/>
      <c r="AZ357" s="245"/>
      <c r="BA357" s="245"/>
      <c r="BB357" s="245"/>
      <c r="BC357" s="245"/>
      <c r="BD357" s="245"/>
      <c r="BE357" s="245"/>
      <c r="BF357" s="245"/>
      <c r="BG357" s="245"/>
      <c r="BH357" s="245"/>
      <c r="BI357" s="245"/>
      <c r="BJ357" s="245"/>
      <c r="BK357" s="245"/>
      <c r="BL357" s="245"/>
      <c r="BM357" s="245"/>
      <c r="BN357" s="245"/>
      <c r="BO357" s="245"/>
      <c r="BP357" s="245"/>
      <c r="BQ357" s="245"/>
      <c r="BR357" s="245"/>
      <c r="BS357" s="245"/>
      <c r="BT357" s="245"/>
      <c r="BU357" s="245"/>
      <c r="BV357" s="245"/>
      <c r="BW357" s="245"/>
      <c r="BX357" s="245"/>
      <c r="BY357" s="245"/>
      <c r="BZ357" s="245"/>
      <c r="CA357" s="245"/>
      <c r="CB357" s="245"/>
      <c r="CC357" s="245"/>
      <c r="CD357" s="245"/>
      <c r="CE357" s="245"/>
      <c r="CF357" s="245"/>
      <c r="CG357" s="245"/>
      <c r="CH357" s="245"/>
      <c r="CI357" s="245"/>
      <c r="CJ357" s="245"/>
      <c r="CK357" s="245"/>
      <c r="CL357" s="245"/>
      <c r="CM357" s="245"/>
      <c r="CN357" s="245"/>
      <c r="CO357" s="245"/>
      <c r="CP357" s="245"/>
      <c r="CQ357" s="245"/>
    </row>
    <row r="358" spans="1:95" s="245" customFormat="1">
      <c r="A358" s="518"/>
      <c r="B358" s="434" t="s">
        <v>6</v>
      </c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</row>
    <row r="359" spans="1:95" s="245" customFormat="1">
      <c r="A359" s="518"/>
      <c r="B359" s="435" t="s">
        <v>13</v>
      </c>
      <c r="C359" s="95"/>
      <c r="D359" s="95"/>
      <c r="E359" s="95"/>
      <c r="F359" s="95"/>
      <c r="G359" s="95"/>
      <c r="H359" s="16"/>
      <c r="I359" s="16"/>
      <c r="J359" s="16"/>
      <c r="K359" s="95"/>
      <c r="L359" s="95"/>
      <c r="M359" s="95"/>
      <c r="N359" s="95"/>
      <c r="O359" s="95"/>
      <c r="P359" s="95"/>
      <c r="Q359" s="95"/>
      <c r="R359" s="95"/>
      <c r="S359" s="95"/>
      <c r="T359" s="16"/>
      <c r="U359" s="16"/>
      <c r="V359" s="16"/>
      <c r="W359" s="95"/>
      <c r="X359" s="95"/>
      <c r="Y359" s="95"/>
      <c r="Z359" s="95"/>
      <c r="AA359" s="95"/>
      <c r="AB359" s="95"/>
      <c r="AC359" s="95"/>
      <c r="AD359" s="95"/>
    </row>
    <row r="360" spans="1:95" s="103" customFormat="1" ht="13.5" thickBot="1">
      <c r="A360" s="518"/>
      <c r="B360" s="436" t="s">
        <v>18</v>
      </c>
      <c r="C360" s="104"/>
      <c r="D360" s="104"/>
      <c r="E360" s="104"/>
      <c r="F360" s="104"/>
      <c r="G360" s="104"/>
      <c r="H360" s="248"/>
      <c r="I360" s="248"/>
      <c r="J360" s="248"/>
      <c r="K360" s="104"/>
      <c r="L360" s="104"/>
      <c r="M360" s="104"/>
      <c r="N360" s="104"/>
      <c r="O360" s="104"/>
      <c r="P360" s="104"/>
      <c r="Q360" s="104"/>
      <c r="R360" s="104"/>
      <c r="S360" s="104"/>
      <c r="T360" s="248"/>
      <c r="U360" s="248"/>
      <c r="V360" s="248"/>
      <c r="W360" s="104"/>
      <c r="X360" s="104"/>
      <c r="Y360" s="104"/>
      <c r="Z360" s="104"/>
      <c r="AA360" s="104"/>
      <c r="AB360" s="104"/>
      <c r="AC360" s="104"/>
      <c r="AD360" s="104"/>
    </row>
    <row r="361" spans="1:95" s="28" customFormat="1">
      <c r="A361" s="518"/>
      <c r="B361" s="437" t="s">
        <v>19</v>
      </c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29"/>
      <c r="BV361" s="29"/>
      <c r="BW361" s="29"/>
      <c r="BX361" s="29"/>
      <c r="BY361" s="29"/>
      <c r="BZ361" s="29"/>
      <c r="CA361" s="29"/>
      <c r="CB361" s="29"/>
      <c r="CC361" s="29"/>
      <c r="CD361" s="29"/>
      <c r="CE361" s="29"/>
      <c r="CF361" s="29"/>
      <c r="CG361" s="29"/>
      <c r="CH361" s="29"/>
      <c r="CI361" s="29"/>
      <c r="CJ361" s="29"/>
      <c r="CK361" s="29"/>
      <c r="CL361" s="29"/>
      <c r="CM361" s="29"/>
      <c r="CN361" s="29"/>
      <c r="CO361" s="29"/>
      <c r="CP361" s="29"/>
      <c r="CQ361" s="29"/>
    </row>
    <row r="362" spans="1:95" s="29" customFormat="1">
      <c r="A362" s="518"/>
      <c r="B362" s="438" t="s">
        <v>20</v>
      </c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</row>
    <row r="363" spans="1:95" s="29" customFormat="1">
      <c r="A363" s="518"/>
      <c r="B363" s="439" t="s">
        <v>21</v>
      </c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</row>
    <row r="364" spans="1:95" s="189" customFormat="1" ht="13.5" thickBot="1">
      <c r="A364" s="518"/>
      <c r="B364" s="440" t="s">
        <v>28</v>
      </c>
      <c r="C364" s="187"/>
      <c r="D364" s="187"/>
      <c r="E364" s="187"/>
      <c r="F364" s="187"/>
      <c r="G364" s="187"/>
      <c r="H364" s="500"/>
      <c r="I364" s="500"/>
      <c r="J364" s="500"/>
      <c r="K364" s="187"/>
      <c r="L364" s="187"/>
      <c r="M364" s="187"/>
      <c r="N364" s="187"/>
      <c r="O364" s="187"/>
      <c r="P364" s="187"/>
      <c r="Q364" s="187"/>
      <c r="R364" s="187"/>
      <c r="S364" s="187"/>
      <c r="T364" s="500"/>
      <c r="U364" s="500"/>
      <c r="V364" s="500"/>
      <c r="W364" s="187"/>
      <c r="X364" s="187"/>
      <c r="Y364" s="187"/>
      <c r="Z364" s="187"/>
      <c r="AA364" s="187"/>
      <c r="AB364" s="187"/>
      <c r="AC364" s="187"/>
      <c r="AD364" s="187"/>
      <c r="AE364" s="330"/>
      <c r="AF364" s="330"/>
      <c r="AG364" s="330"/>
      <c r="AH364" s="330"/>
      <c r="AI364" s="330"/>
      <c r="AJ364" s="330"/>
      <c r="AK364" s="330"/>
      <c r="AL364" s="330"/>
      <c r="AM364" s="330"/>
      <c r="AN364" s="330"/>
      <c r="AO364" s="330"/>
      <c r="AP364" s="330"/>
      <c r="AQ364" s="330"/>
      <c r="AR364" s="330"/>
      <c r="AS364" s="330"/>
      <c r="AT364" s="330"/>
      <c r="AU364" s="330"/>
      <c r="AV364" s="330"/>
      <c r="AW364" s="330"/>
      <c r="AX364" s="330"/>
      <c r="AY364" s="330"/>
      <c r="AZ364" s="330"/>
      <c r="BA364" s="330"/>
      <c r="BB364" s="330"/>
      <c r="BC364" s="330"/>
      <c r="BD364" s="330"/>
      <c r="BE364" s="330"/>
      <c r="BF364" s="330"/>
      <c r="BG364" s="330"/>
      <c r="BH364" s="330"/>
      <c r="BI364" s="330"/>
      <c r="BJ364" s="330"/>
      <c r="BK364" s="330"/>
      <c r="BL364" s="330"/>
      <c r="BM364" s="330"/>
      <c r="BN364" s="330"/>
      <c r="BO364" s="494"/>
      <c r="BP364" s="494"/>
      <c r="BQ364" s="494"/>
      <c r="BR364" s="494"/>
      <c r="BS364" s="494"/>
      <c r="BT364" s="494"/>
      <c r="BU364" s="494"/>
      <c r="BV364" s="494"/>
      <c r="BW364" s="494"/>
      <c r="BX364" s="494"/>
      <c r="BY364" s="494"/>
      <c r="BZ364" s="494"/>
      <c r="CA364" s="494"/>
      <c r="CB364" s="494"/>
      <c r="CC364" s="494"/>
      <c r="CD364" s="494"/>
      <c r="CE364" s="494"/>
      <c r="CF364" s="494"/>
      <c r="CG364" s="494"/>
      <c r="CH364" s="494"/>
      <c r="CI364" s="494"/>
      <c r="CJ364" s="494"/>
      <c r="CK364" s="494"/>
      <c r="CL364" s="494"/>
      <c r="CM364" s="494"/>
      <c r="CN364" s="494"/>
      <c r="CO364" s="494"/>
      <c r="CP364" s="494"/>
      <c r="CQ364" s="494"/>
    </row>
    <row r="365" spans="1:95" s="8" customFormat="1">
      <c r="A365" s="518"/>
      <c r="B365" s="441" t="s">
        <v>22</v>
      </c>
      <c r="C365" s="84"/>
      <c r="D365" s="84"/>
      <c r="E365" s="84"/>
      <c r="F365" s="84"/>
      <c r="G365" s="84"/>
      <c r="H365" s="499"/>
      <c r="I365" s="499"/>
      <c r="J365" s="499"/>
      <c r="K365" s="84"/>
      <c r="L365" s="84"/>
      <c r="M365" s="84"/>
      <c r="N365" s="84"/>
      <c r="O365" s="84"/>
      <c r="P365" s="84"/>
      <c r="Q365" s="84"/>
      <c r="R365" s="84"/>
      <c r="S365" s="84"/>
      <c r="T365" s="499"/>
      <c r="U365" s="499"/>
      <c r="V365" s="499"/>
      <c r="W365" s="84"/>
      <c r="X365" s="84"/>
      <c r="Y365" s="84"/>
      <c r="Z365" s="84"/>
      <c r="AA365" s="84"/>
      <c r="AB365" s="84"/>
      <c r="AC365" s="84"/>
      <c r="AD365" s="84"/>
      <c r="AE365" s="396"/>
      <c r="AF365" s="396"/>
      <c r="AG365" s="396"/>
      <c r="AH365" s="396"/>
      <c r="AI365" s="396"/>
      <c r="AJ365" s="396"/>
      <c r="AK365" s="396"/>
      <c r="AL365" s="396"/>
      <c r="AM365" s="396"/>
      <c r="AN365" s="396"/>
      <c r="AO365" s="396"/>
      <c r="AP365" s="396"/>
      <c r="AQ365" s="396"/>
      <c r="AR365" s="396"/>
      <c r="AS365" s="396"/>
      <c r="AT365" s="396"/>
      <c r="AU365" s="396"/>
      <c r="AV365" s="396"/>
      <c r="AW365" s="396"/>
      <c r="AX365" s="396"/>
      <c r="AY365" s="396"/>
      <c r="AZ365" s="396"/>
      <c r="BA365" s="396"/>
      <c r="BB365" s="396"/>
      <c r="BC365" s="396"/>
      <c r="BD365" s="396"/>
      <c r="BE365" s="396"/>
      <c r="BF365" s="396"/>
      <c r="BG365" s="396"/>
      <c r="BH365" s="396"/>
      <c r="BI365" s="396"/>
      <c r="BJ365" s="396"/>
      <c r="BK365" s="396"/>
      <c r="BL365" s="396"/>
      <c r="BM365" s="396"/>
      <c r="BN365" s="396"/>
      <c r="BO365" s="396"/>
      <c r="BP365" s="396"/>
      <c r="BQ365" s="396"/>
      <c r="BR365" s="396"/>
      <c r="BS365" s="396"/>
      <c r="BT365" s="396"/>
      <c r="BU365" s="396"/>
      <c r="BV365" s="396"/>
      <c r="BW365" s="396"/>
      <c r="BX365" s="396"/>
      <c r="BY365" s="396"/>
      <c r="BZ365" s="396"/>
      <c r="CA365" s="396"/>
      <c r="CB365" s="396"/>
      <c r="CC365" s="396"/>
      <c r="CD365" s="396"/>
      <c r="CE365" s="396"/>
      <c r="CF365" s="396"/>
      <c r="CG365" s="396"/>
      <c r="CH365" s="396"/>
      <c r="CI365" s="396"/>
      <c r="CJ365" s="396"/>
      <c r="CK365" s="396"/>
      <c r="CL365" s="396"/>
      <c r="CM365" s="396"/>
      <c r="CN365" s="396"/>
      <c r="CO365" s="396"/>
      <c r="CP365" s="396"/>
      <c r="CQ365" s="396"/>
    </row>
    <row r="366" spans="1:95" s="5" customFormat="1">
      <c r="A366" s="518"/>
      <c r="B366" s="442" t="s">
        <v>73</v>
      </c>
      <c r="C366" s="30"/>
      <c r="D366" s="30"/>
      <c r="E366" s="174"/>
      <c r="F366" s="174"/>
      <c r="G366" s="174"/>
      <c r="H366" s="380"/>
      <c r="I366" s="380"/>
      <c r="J366" s="380"/>
      <c r="K366" s="174"/>
      <c r="L366" s="174"/>
      <c r="M366" s="174"/>
      <c r="N366" s="174"/>
      <c r="O366" s="174"/>
      <c r="P366" s="174"/>
      <c r="Q366" s="174"/>
      <c r="R366" s="174"/>
      <c r="S366" s="174"/>
      <c r="T366" s="380"/>
      <c r="U366" s="380"/>
      <c r="V366" s="380"/>
      <c r="W366" s="174"/>
      <c r="X366" s="174"/>
      <c r="Y366" s="174"/>
      <c r="Z366" s="174"/>
      <c r="AA366" s="174"/>
      <c r="AB366" s="174"/>
      <c r="AC366" s="174"/>
      <c r="AD366" s="174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</row>
    <row r="367" spans="1:95" s="173" customFormat="1" ht="4.5" customHeight="1">
      <c r="A367" s="518"/>
      <c r="B367" s="443"/>
      <c r="C367" s="172"/>
      <c r="D367" s="172"/>
      <c r="E367" s="172"/>
      <c r="F367" s="172"/>
      <c r="G367" s="172"/>
      <c r="H367" s="497"/>
      <c r="I367" s="497"/>
      <c r="J367" s="497"/>
      <c r="K367" s="172"/>
      <c r="L367" s="172"/>
      <c r="M367" s="172"/>
      <c r="N367" s="172"/>
      <c r="O367" s="172"/>
      <c r="P367" s="172"/>
      <c r="Q367" s="172"/>
      <c r="R367" s="172"/>
      <c r="S367" s="172"/>
      <c r="T367" s="497"/>
      <c r="U367" s="497"/>
      <c r="V367" s="497"/>
      <c r="W367" s="172"/>
      <c r="X367" s="172"/>
      <c r="Y367" s="172"/>
      <c r="Z367" s="172"/>
      <c r="AA367" s="172"/>
      <c r="AB367" s="172"/>
      <c r="AC367" s="172"/>
      <c r="AD367" s="172"/>
      <c r="AE367" s="397"/>
      <c r="AF367" s="397"/>
      <c r="AG367" s="397"/>
      <c r="AH367" s="397"/>
      <c r="AI367" s="397"/>
      <c r="AJ367" s="397"/>
      <c r="AK367" s="397"/>
      <c r="AL367" s="397"/>
      <c r="AM367" s="397"/>
      <c r="AN367" s="397"/>
      <c r="AO367" s="397"/>
      <c r="AP367" s="397"/>
      <c r="AQ367" s="397"/>
      <c r="AR367" s="397"/>
      <c r="AS367" s="397"/>
      <c r="AT367" s="397"/>
      <c r="AU367" s="397"/>
      <c r="AV367" s="397"/>
      <c r="AW367" s="397"/>
      <c r="AX367" s="397"/>
      <c r="AY367" s="397"/>
      <c r="AZ367" s="397"/>
      <c r="BA367" s="397"/>
      <c r="BB367" s="397"/>
      <c r="BC367" s="397"/>
      <c r="BD367" s="397"/>
      <c r="BE367" s="397"/>
      <c r="BF367" s="397"/>
      <c r="BG367" s="397"/>
      <c r="BH367" s="397"/>
      <c r="BI367" s="397"/>
      <c r="BJ367" s="397"/>
      <c r="BK367" s="397"/>
      <c r="BL367" s="397"/>
      <c r="BM367" s="397"/>
      <c r="BN367" s="397"/>
      <c r="BO367" s="397"/>
      <c r="BP367" s="397"/>
      <c r="BQ367" s="397"/>
      <c r="BR367" s="397"/>
      <c r="BS367" s="397"/>
      <c r="BT367" s="397"/>
      <c r="BU367" s="397"/>
      <c r="BV367" s="397"/>
      <c r="BW367" s="397"/>
      <c r="BX367" s="397"/>
      <c r="BY367" s="397"/>
      <c r="BZ367" s="397"/>
      <c r="CA367" s="397"/>
      <c r="CB367" s="397"/>
      <c r="CC367" s="397"/>
      <c r="CD367" s="397"/>
      <c r="CE367" s="397"/>
      <c r="CF367" s="397"/>
      <c r="CG367" s="397"/>
      <c r="CH367" s="397"/>
      <c r="CI367" s="397"/>
      <c r="CJ367" s="397"/>
      <c r="CK367" s="397"/>
      <c r="CL367" s="397"/>
      <c r="CM367" s="397"/>
      <c r="CN367" s="397"/>
      <c r="CO367" s="397"/>
      <c r="CP367" s="397"/>
      <c r="CQ367" s="397"/>
    </row>
    <row r="368" spans="1:95" s="177" customFormat="1">
      <c r="A368" s="518"/>
      <c r="B368" s="444" t="s">
        <v>74</v>
      </c>
      <c r="C368" s="176">
        <v>42.37</v>
      </c>
      <c r="D368" s="176">
        <v>42.37</v>
      </c>
      <c r="E368" s="176">
        <v>42.37</v>
      </c>
      <c r="F368" s="176">
        <f>F317</f>
        <v>0</v>
      </c>
      <c r="G368" s="176">
        <f>G317</f>
        <v>0</v>
      </c>
      <c r="H368" s="176">
        <f>H317</f>
        <v>0</v>
      </c>
      <c r="I368" s="176">
        <f>I317</f>
        <v>0</v>
      </c>
      <c r="J368" s="176">
        <f>J317</f>
        <v>0</v>
      </c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  <c r="AA368" s="176"/>
      <c r="AB368" s="176"/>
      <c r="AC368" s="176"/>
      <c r="AD368" s="176"/>
      <c r="AE368" s="398"/>
      <c r="AF368" s="398"/>
      <c r="AG368" s="398"/>
      <c r="AH368" s="398"/>
      <c r="AI368" s="398"/>
      <c r="AJ368" s="398"/>
      <c r="AK368" s="398"/>
      <c r="AL368" s="398"/>
      <c r="AM368" s="398"/>
      <c r="AN368" s="398"/>
      <c r="AO368" s="398"/>
      <c r="AP368" s="398"/>
      <c r="AQ368" s="398"/>
      <c r="AR368" s="398"/>
      <c r="AS368" s="398"/>
      <c r="AT368" s="398"/>
      <c r="AU368" s="398"/>
      <c r="AV368" s="398"/>
      <c r="AW368" s="398"/>
      <c r="AX368" s="398"/>
      <c r="AY368" s="398"/>
      <c r="AZ368" s="398"/>
      <c r="BA368" s="398"/>
      <c r="BB368" s="398"/>
      <c r="BC368" s="398"/>
      <c r="BD368" s="398"/>
      <c r="BE368" s="398"/>
      <c r="BF368" s="398"/>
      <c r="BG368" s="398"/>
      <c r="BH368" s="398"/>
      <c r="BI368" s="398"/>
      <c r="BJ368" s="398"/>
      <c r="BK368" s="398"/>
      <c r="BL368" s="398"/>
      <c r="BM368" s="398"/>
      <c r="BN368" s="398"/>
      <c r="BO368" s="398"/>
      <c r="BP368" s="398"/>
      <c r="BQ368" s="398"/>
      <c r="BR368" s="398"/>
      <c r="BS368" s="398"/>
      <c r="BT368" s="398"/>
      <c r="BU368" s="398"/>
      <c r="BV368" s="398"/>
      <c r="BW368" s="398"/>
      <c r="BX368" s="398"/>
      <c r="BY368" s="398"/>
      <c r="BZ368" s="398"/>
      <c r="CA368" s="398"/>
      <c r="CB368" s="398"/>
      <c r="CC368" s="398"/>
      <c r="CD368" s="398"/>
      <c r="CE368" s="398"/>
      <c r="CF368" s="398"/>
      <c r="CG368" s="398"/>
      <c r="CH368" s="398"/>
      <c r="CI368" s="398"/>
      <c r="CJ368" s="398"/>
      <c r="CK368" s="398"/>
      <c r="CL368" s="398"/>
      <c r="CM368" s="398"/>
      <c r="CN368" s="398"/>
      <c r="CO368" s="398"/>
      <c r="CP368" s="398"/>
      <c r="CQ368" s="398"/>
    </row>
    <row r="369" spans="1:95" s="185" customFormat="1">
      <c r="A369" s="518"/>
      <c r="B369" s="445" t="s">
        <v>75</v>
      </c>
      <c r="C369" s="4">
        <f t="shared" ref="C369:J369" si="95">C366*C368</f>
        <v>0</v>
      </c>
      <c r="D369" s="4">
        <f t="shared" si="95"/>
        <v>0</v>
      </c>
      <c r="E369" s="4">
        <f t="shared" si="95"/>
        <v>0</v>
      </c>
      <c r="F369" s="4">
        <f t="shared" si="95"/>
        <v>0</v>
      </c>
      <c r="G369" s="4">
        <f t="shared" si="95"/>
        <v>0</v>
      </c>
      <c r="H369" s="4">
        <f t="shared" si="95"/>
        <v>0</v>
      </c>
      <c r="I369" s="4">
        <f t="shared" si="95"/>
        <v>0</v>
      </c>
      <c r="J369" s="4">
        <f t="shared" si="95"/>
        <v>0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</row>
    <row r="370" spans="1:95" s="31" customFormat="1">
      <c r="A370" s="518"/>
      <c r="B370" s="446" t="s">
        <v>24</v>
      </c>
      <c r="C370" s="182">
        <v>2.71</v>
      </c>
      <c r="D370" s="182">
        <v>2.71</v>
      </c>
      <c r="E370" s="182">
        <v>2.71</v>
      </c>
      <c r="F370" s="182">
        <f>F319</f>
        <v>0</v>
      </c>
      <c r="G370" s="182">
        <f>G319</f>
        <v>0</v>
      </c>
      <c r="H370" s="182">
        <f>H319</f>
        <v>0</v>
      </c>
      <c r="I370" s="182">
        <f>I319</f>
        <v>0</v>
      </c>
      <c r="J370" s="182">
        <f>J319</f>
        <v>0</v>
      </c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  <c r="AD370" s="182"/>
    </row>
    <row r="371" spans="1:95" s="180" customFormat="1">
      <c r="A371" s="518"/>
      <c r="B371" s="447" t="s">
        <v>25</v>
      </c>
      <c r="C371" s="179">
        <f t="shared" ref="C371:J371" si="96">C370*C352</f>
        <v>0</v>
      </c>
      <c r="D371" s="179">
        <f t="shared" si="96"/>
        <v>0</v>
      </c>
      <c r="E371" s="179">
        <f t="shared" si="96"/>
        <v>0</v>
      </c>
      <c r="F371" s="179">
        <f t="shared" si="96"/>
        <v>0</v>
      </c>
      <c r="G371" s="179">
        <f t="shared" si="96"/>
        <v>0</v>
      </c>
      <c r="H371" s="179">
        <f t="shared" si="96"/>
        <v>0</v>
      </c>
      <c r="I371" s="179">
        <f t="shared" si="96"/>
        <v>0</v>
      </c>
      <c r="J371" s="179">
        <f t="shared" si="96"/>
        <v>0</v>
      </c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79"/>
      <c r="AB371" s="179"/>
      <c r="AC371" s="179"/>
      <c r="AD371" s="179"/>
    </row>
    <row r="372" spans="1:95" s="31" customFormat="1">
      <c r="A372" s="518"/>
      <c r="B372" s="448" t="s">
        <v>7</v>
      </c>
      <c r="C372" s="3">
        <v>5.44</v>
      </c>
      <c r="D372" s="3">
        <v>5.44</v>
      </c>
      <c r="E372" s="3">
        <v>5.44</v>
      </c>
      <c r="F372" s="3">
        <f>F321</f>
        <v>0</v>
      </c>
      <c r="G372" s="3">
        <f>G321</f>
        <v>0</v>
      </c>
      <c r="H372" s="3">
        <f>H321</f>
        <v>0</v>
      </c>
      <c r="I372" s="3">
        <f>I321</f>
        <v>0</v>
      </c>
      <c r="J372" s="3">
        <f>J321</f>
        <v>0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95" s="180" customFormat="1">
      <c r="A373" s="518"/>
      <c r="B373" s="447" t="s">
        <v>10</v>
      </c>
      <c r="C373" s="179">
        <f t="shared" ref="C373:J373" si="97">C372*C352</f>
        <v>0</v>
      </c>
      <c r="D373" s="179">
        <f t="shared" si="97"/>
        <v>0</v>
      </c>
      <c r="E373" s="179">
        <f t="shared" si="97"/>
        <v>0</v>
      </c>
      <c r="F373" s="179">
        <f t="shared" si="97"/>
        <v>0</v>
      </c>
      <c r="G373" s="179">
        <f t="shared" si="97"/>
        <v>0</v>
      </c>
      <c r="H373" s="179">
        <f t="shared" si="97"/>
        <v>0</v>
      </c>
      <c r="I373" s="179">
        <f t="shared" si="97"/>
        <v>0</v>
      </c>
      <c r="J373" s="179">
        <f t="shared" si="97"/>
        <v>0</v>
      </c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79"/>
      <c r="AB373" s="179"/>
      <c r="AC373" s="179"/>
      <c r="AD373" s="179"/>
    </row>
    <row r="374" spans="1:95" s="31" customFormat="1">
      <c r="A374" s="518"/>
      <c r="B374" s="448" t="s">
        <v>8</v>
      </c>
      <c r="C374" s="3">
        <v>10.31</v>
      </c>
      <c r="D374" s="3">
        <v>10.31</v>
      </c>
      <c r="E374" s="3">
        <v>10.31</v>
      </c>
      <c r="F374" s="3">
        <f>F323</f>
        <v>0</v>
      </c>
      <c r="G374" s="3">
        <f>G323</f>
        <v>0</v>
      </c>
      <c r="H374" s="3">
        <f>H323</f>
        <v>0</v>
      </c>
      <c r="I374" s="3">
        <f>I323</f>
        <v>0</v>
      </c>
      <c r="J374" s="3">
        <f>J323</f>
        <v>0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95" s="180" customFormat="1">
      <c r="A375" s="518"/>
      <c r="B375" s="447" t="s">
        <v>2</v>
      </c>
      <c r="C375" s="179">
        <f t="shared" ref="C375:I375" si="98">C374*MAX(C358:C359)</f>
        <v>0</v>
      </c>
      <c r="D375" s="179">
        <f t="shared" si="98"/>
        <v>0</v>
      </c>
      <c r="E375" s="179">
        <f t="shared" si="98"/>
        <v>0</v>
      </c>
      <c r="F375" s="179">
        <f t="shared" si="98"/>
        <v>0</v>
      </c>
      <c r="G375" s="179">
        <f t="shared" si="98"/>
        <v>0</v>
      </c>
      <c r="H375" s="179">
        <f t="shared" si="98"/>
        <v>0</v>
      </c>
      <c r="I375" s="179">
        <f t="shared" si="98"/>
        <v>0</v>
      </c>
      <c r="J375" s="179">
        <f>J374*MAX(J358:J359)</f>
        <v>0</v>
      </c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  <c r="AD375" s="179"/>
    </row>
    <row r="376" spans="1:95" s="31" customFormat="1">
      <c r="A376" s="518"/>
      <c r="B376" s="446" t="s">
        <v>29</v>
      </c>
      <c r="C376" s="115">
        <v>0.13789999999999999</v>
      </c>
      <c r="D376" s="115">
        <v>0.13789999999999999</v>
      </c>
      <c r="E376" s="115">
        <v>0.13789999999999999</v>
      </c>
      <c r="F376" s="115">
        <f>F325</f>
        <v>0</v>
      </c>
      <c r="G376" s="115">
        <f>G325</f>
        <v>0</v>
      </c>
      <c r="H376" s="66"/>
      <c r="I376" s="66"/>
      <c r="J376" s="66"/>
      <c r="K376" s="115"/>
      <c r="L376" s="115"/>
      <c r="M376" s="115"/>
      <c r="N376" s="115"/>
      <c r="O376" s="115"/>
      <c r="P376" s="115"/>
      <c r="Q376" s="115"/>
      <c r="R376" s="115"/>
      <c r="S376" s="115"/>
      <c r="T376" s="66"/>
      <c r="U376" s="66"/>
      <c r="V376" s="66"/>
      <c r="W376" s="115"/>
      <c r="X376" s="115"/>
      <c r="Y376" s="115"/>
      <c r="Z376" s="115"/>
      <c r="AA376" s="115"/>
      <c r="AB376" s="115"/>
      <c r="AC376" s="115"/>
      <c r="AD376" s="115"/>
    </row>
    <row r="377" spans="1:95" s="34" customFormat="1">
      <c r="A377" s="518"/>
      <c r="B377" s="449" t="s">
        <v>60</v>
      </c>
      <c r="C377" s="14">
        <f>C376*C353</f>
        <v>0</v>
      </c>
      <c r="D377" s="14">
        <f>D376*D353</f>
        <v>0</v>
      </c>
      <c r="E377" s="14">
        <f>E376*E353</f>
        <v>0</v>
      </c>
      <c r="F377" s="14">
        <f>F376*F353</f>
        <v>0</v>
      </c>
      <c r="G377" s="14">
        <f>G376*G353</f>
        <v>0</v>
      </c>
      <c r="H377" s="119"/>
      <c r="I377" s="119"/>
      <c r="J377" s="119"/>
      <c r="K377" s="14"/>
      <c r="L377" s="14"/>
      <c r="M377" s="14"/>
      <c r="N377" s="14"/>
      <c r="O377" s="14"/>
      <c r="P377" s="14"/>
      <c r="Q377" s="14"/>
      <c r="R377" s="14"/>
      <c r="S377" s="14"/>
      <c r="T377" s="119"/>
      <c r="U377" s="119"/>
      <c r="V377" s="119"/>
      <c r="W377" s="14"/>
      <c r="X377" s="14"/>
      <c r="Y377" s="14"/>
      <c r="Z377" s="14"/>
      <c r="AA377" s="14"/>
      <c r="AB377" s="14"/>
      <c r="AC377" s="14"/>
      <c r="AD377" s="14"/>
    </row>
    <row r="378" spans="1:95" s="31" customFormat="1">
      <c r="A378" s="518"/>
      <c r="B378" s="448" t="s">
        <v>30</v>
      </c>
      <c r="C378" s="117"/>
      <c r="D378" s="117"/>
      <c r="E378" s="117"/>
      <c r="F378" s="117"/>
      <c r="G378" s="117"/>
      <c r="H378" s="115">
        <v>0.19769999999999999</v>
      </c>
      <c r="I378" s="115">
        <v>0.19769999999999999</v>
      </c>
      <c r="J378" s="115">
        <v>0.19769999999999999</v>
      </c>
      <c r="K378" s="117"/>
      <c r="L378" s="117"/>
      <c r="M378" s="117"/>
      <c r="N378" s="117"/>
      <c r="O378" s="117"/>
      <c r="P378" s="117"/>
      <c r="Q378" s="117"/>
      <c r="R378" s="117"/>
      <c r="S378" s="117"/>
      <c r="T378" s="115"/>
      <c r="U378" s="115"/>
      <c r="V378" s="115"/>
      <c r="W378" s="117"/>
      <c r="X378" s="117"/>
      <c r="Y378" s="117"/>
      <c r="Z378" s="117"/>
      <c r="AA378" s="117"/>
      <c r="AB378" s="117"/>
      <c r="AC378" s="117"/>
      <c r="AD378" s="117"/>
    </row>
    <row r="379" spans="1:95" s="35" customFormat="1">
      <c r="A379" s="518"/>
      <c r="B379" s="450" t="s">
        <v>61</v>
      </c>
      <c r="C379" s="118"/>
      <c r="D379" s="118"/>
      <c r="E379" s="118"/>
      <c r="F379" s="118"/>
      <c r="G379" s="118"/>
      <c r="H379" s="33">
        <f>H378*H353</f>
        <v>0</v>
      </c>
      <c r="I379" s="33">
        <f>I378*I353</f>
        <v>0</v>
      </c>
      <c r="J379" s="33">
        <f>J378*J353</f>
        <v>0</v>
      </c>
      <c r="K379" s="118"/>
      <c r="L379" s="118"/>
      <c r="M379" s="118"/>
      <c r="N379" s="118"/>
      <c r="O379" s="118"/>
      <c r="P379" s="118"/>
      <c r="Q379" s="118"/>
      <c r="R379" s="118"/>
      <c r="S379" s="118"/>
      <c r="T379" s="33"/>
      <c r="U379" s="33"/>
      <c r="V379" s="33"/>
      <c r="W379" s="118"/>
      <c r="X379" s="118"/>
      <c r="Y379" s="118"/>
      <c r="Z379" s="118"/>
      <c r="AA379" s="118"/>
      <c r="AB379" s="118"/>
      <c r="AC379" s="118"/>
      <c r="AD379" s="118"/>
    </row>
    <row r="380" spans="1:95" s="31" customFormat="1">
      <c r="A380" s="518"/>
      <c r="B380" s="448" t="s">
        <v>31</v>
      </c>
      <c r="C380" s="115">
        <v>0.32190000000000002</v>
      </c>
      <c r="D380" s="115">
        <v>0.32190000000000002</v>
      </c>
      <c r="E380" s="115">
        <v>0.32190000000000002</v>
      </c>
      <c r="F380" s="115">
        <f>F329</f>
        <v>0</v>
      </c>
      <c r="G380" s="115">
        <f>G329</f>
        <v>0</v>
      </c>
      <c r="H380" s="120"/>
      <c r="I380" s="120"/>
      <c r="J380" s="120"/>
      <c r="K380" s="115"/>
      <c r="L380" s="115"/>
      <c r="M380" s="115"/>
      <c r="N380" s="115"/>
      <c r="O380" s="115"/>
      <c r="P380" s="115"/>
      <c r="Q380" s="115"/>
      <c r="R380" s="115"/>
      <c r="S380" s="115"/>
      <c r="T380" s="120"/>
      <c r="U380" s="120"/>
      <c r="V380" s="120"/>
      <c r="W380" s="115"/>
      <c r="X380" s="115"/>
      <c r="Y380" s="115"/>
      <c r="Z380" s="115"/>
      <c r="AA380" s="115"/>
      <c r="AB380" s="115"/>
      <c r="AC380" s="115"/>
      <c r="AD380" s="115"/>
    </row>
    <row r="381" spans="1:95" s="34" customFormat="1">
      <c r="A381" s="518"/>
      <c r="B381" s="449" t="s">
        <v>62</v>
      </c>
      <c r="C381" s="14">
        <f>C380*C355</f>
        <v>0</v>
      </c>
      <c r="D381" s="14">
        <f>D380*D355</f>
        <v>0</v>
      </c>
      <c r="E381" s="14">
        <f>E380*E355</f>
        <v>0</v>
      </c>
      <c r="F381" s="14">
        <f>F380*F355</f>
        <v>0</v>
      </c>
      <c r="G381" s="14">
        <f>G380*G355</f>
        <v>0</v>
      </c>
      <c r="H381" s="119"/>
      <c r="I381" s="119"/>
      <c r="J381" s="119"/>
      <c r="K381" s="14"/>
      <c r="L381" s="14"/>
      <c r="M381" s="14"/>
      <c r="N381" s="14"/>
      <c r="O381" s="14"/>
      <c r="P381" s="14"/>
      <c r="Q381" s="14"/>
      <c r="R381" s="14"/>
      <c r="S381" s="14"/>
      <c r="T381" s="119"/>
      <c r="U381" s="119"/>
      <c r="V381" s="119"/>
      <c r="W381" s="14"/>
      <c r="X381" s="14"/>
      <c r="Y381" s="14"/>
      <c r="Z381" s="14"/>
      <c r="AA381" s="14"/>
      <c r="AB381" s="14"/>
      <c r="AC381" s="14"/>
      <c r="AD381" s="14"/>
    </row>
    <row r="382" spans="1:95" s="31" customFormat="1">
      <c r="A382" s="518"/>
      <c r="B382" s="448" t="s">
        <v>32</v>
      </c>
      <c r="C382" s="117"/>
      <c r="D382" s="117"/>
      <c r="E382" s="117"/>
      <c r="F382" s="117"/>
      <c r="G382" s="117"/>
      <c r="H382" s="1">
        <v>1.4238</v>
      </c>
      <c r="I382" s="1">
        <v>1.4238</v>
      </c>
      <c r="J382" s="1">
        <v>1.4238</v>
      </c>
      <c r="K382" s="117"/>
      <c r="L382" s="117"/>
      <c r="M382" s="117"/>
      <c r="N382" s="117"/>
      <c r="O382" s="117"/>
      <c r="P382" s="117"/>
      <c r="Q382" s="117"/>
      <c r="R382" s="117"/>
      <c r="S382" s="117"/>
      <c r="T382" s="1"/>
      <c r="U382" s="1"/>
      <c r="V382" s="1"/>
      <c r="W382" s="117"/>
      <c r="X382" s="117"/>
      <c r="Y382" s="117"/>
      <c r="Z382" s="117"/>
      <c r="AA382" s="117"/>
      <c r="AB382" s="117"/>
      <c r="AC382" s="117"/>
      <c r="AD382" s="117"/>
    </row>
    <row r="383" spans="1:95" s="35" customFormat="1">
      <c r="A383" s="518"/>
      <c r="B383" s="450" t="s">
        <v>63</v>
      </c>
      <c r="C383" s="118"/>
      <c r="D383" s="118"/>
      <c r="E383" s="118"/>
      <c r="F383" s="118"/>
      <c r="G383" s="118"/>
      <c r="H383" s="116">
        <f>H382*H355</f>
        <v>0</v>
      </c>
      <c r="I383" s="116">
        <f>I382*I355</f>
        <v>0</v>
      </c>
      <c r="J383" s="116">
        <f>J382*J355</f>
        <v>0</v>
      </c>
      <c r="K383" s="118"/>
      <c r="L383" s="118"/>
      <c r="M383" s="118"/>
      <c r="N383" s="118"/>
      <c r="O383" s="118"/>
      <c r="P383" s="118"/>
      <c r="Q383" s="118"/>
      <c r="R383" s="118"/>
      <c r="S383" s="118"/>
      <c r="T383" s="116"/>
      <c r="U383" s="116"/>
      <c r="V383" s="116"/>
      <c r="W383" s="118"/>
      <c r="X383" s="118"/>
      <c r="Y383" s="118"/>
      <c r="Z383" s="118"/>
      <c r="AA383" s="118"/>
      <c r="AB383" s="118"/>
      <c r="AC383" s="118"/>
      <c r="AD383" s="118"/>
    </row>
    <row r="384" spans="1:95" s="31" customFormat="1">
      <c r="A384" s="518"/>
      <c r="B384" s="448" t="s">
        <v>79</v>
      </c>
      <c r="C384" s="1">
        <v>0.19719999999999999</v>
      </c>
      <c r="D384" s="1">
        <v>0.19719999999999999</v>
      </c>
      <c r="E384" s="1">
        <v>0.19719999999999999</v>
      </c>
      <c r="F384" s="1">
        <f>F333</f>
        <v>0</v>
      </c>
      <c r="G384" s="1">
        <f>G333</f>
        <v>0</v>
      </c>
      <c r="H384" s="120"/>
      <c r="I384" s="120"/>
      <c r="J384" s="120"/>
      <c r="K384" s="1"/>
      <c r="L384" s="1"/>
      <c r="M384" s="1"/>
      <c r="N384" s="1"/>
      <c r="O384" s="1"/>
      <c r="P384" s="1"/>
      <c r="Q384" s="1"/>
      <c r="R384" s="1"/>
      <c r="S384" s="1"/>
      <c r="T384" s="120"/>
      <c r="U384" s="120"/>
      <c r="V384" s="120"/>
      <c r="W384" s="1"/>
      <c r="X384" s="1"/>
      <c r="Y384" s="1"/>
      <c r="Z384" s="1"/>
      <c r="AA384" s="1"/>
      <c r="AB384" s="1"/>
      <c r="AC384" s="1"/>
      <c r="AD384" s="1"/>
    </row>
    <row r="385" spans="1:95" s="34" customFormat="1">
      <c r="A385" s="518"/>
      <c r="B385" s="449" t="s">
        <v>64</v>
      </c>
      <c r="C385" s="14">
        <f>C384*C354</f>
        <v>0</v>
      </c>
      <c r="D385" s="14">
        <f>D384*D354</f>
        <v>0</v>
      </c>
      <c r="E385" s="14">
        <f>E384*E354</f>
        <v>0</v>
      </c>
      <c r="F385" s="14">
        <f>F384*F354</f>
        <v>0</v>
      </c>
      <c r="G385" s="14">
        <f>G384*G354</f>
        <v>0</v>
      </c>
      <c r="H385" s="121"/>
      <c r="I385" s="121"/>
      <c r="J385" s="121"/>
      <c r="K385" s="14"/>
      <c r="L385" s="14"/>
      <c r="M385" s="14"/>
      <c r="N385" s="14"/>
      <c r="O385" s="14"/>
      <c r="P385" s="14"/>
      <c r="Q385" s="14"/>
      <c r="R385" s="14"/>
      <c r="S385" s="14"/>
      <c r="T385" s="121"/>
      <c r="U385" s="121"/>
      <c r="V385" s="121"/>
      <c r="W385" s="14"/>
      <c r="X385" s="14"/>
      <c r="Y385" s="14"/>
      <c r="Z385" s="14"/>
      <c r="AA385" s="14"/>
      <c r="AB385" s="14"/>
      <c r="AC385" s="14"/>
      <c r="AD385" s="14"/>
    </row>
    <row r="386" spans="1:95" s="31" customFormat="1">
      <c r="A386" s="518"/>
      <c r="B386" s="451" t="s">
        <v>33</v>
      </c>
      <c r="C386" s="117"/>
      <c r="D386" s="117"/>
      <c r="E386" s="117"/>
      <c r="F386" s="117"/>
      <c r="G386" s="117"/>
      <c r="H386" s="1">
        <v>0.37009999999999998</v>
      </c>
      <c r="I386" s="1">
        <v>0.37009999999999998</v>
      </c>
      <c r="J386" s="1">
        <v>0.37009999999999998</v>
      </c>
      <c r="K386" s="117"/>
      <c r="L386" s="117"/>
      <c r="M386" s="117"/>
      <c r="N386" s="117"/>
      <c r="O386" s="117"/>
      <c r="P386" s="117"/>
      <c r="Q386" s="117"/>
      <c r="R386" s="117"/>
      <c r="S386" s="117"/>
      <c r="T386" s="1"/>
      <c r="U386" s="1"/>
      <c r="V386" s="1"/>
      <c r="W386" s="117"/>
      <c r="X386" s="117"/>
      <c r="Y386" s="117"/>
      <c r="Z386" s="117"/>
      <c r="AA386" s="117"/>
      <c r="AB386" s="117"/>
      <c r="AC386" s="117"/>
      <c r="AD386" s="117"/>
    </row>
    <row r="387" spans="1:95" s="55" customFormat="1" ht="13.5" thickBot="1">
      <c r="A387" s="518"/>
      <c r="B387" s="452" t="s">
        <v>65</v>
      </c>
      <c r="C387" s="125"/>
      <c r="D387" s="125"/>
      <c r="E387" s="125"/>
      <c r="F387" s="125"/>
      <c r="G387" s="125"/>
      <c r="H387" s="250">
        <f>H386*H354</f>
        <v>0</v>
      </c>
      <c r="I387" s="250">
        <f>I386*I354</f>
        <v>0</v>
      </c>
      <c r="J387" s="250">
        <f>J386*J354</f>
        <v>0</v>
      </c>
      <c r="K387" s="125"/>
      <c r="L387" s="125"/>
      <c r="M387" s="125"/>
      <c r="N387" s="125"/>
      <c r="O387" s="125"/>
      <c r="P387" s="125"/>
      <c r="Q387" s="125"/>
      <c r="R387" s="125"/>
      <c r="S387" s="125"/>
      <c r="T387" s="250"/>
      <c r="U387" s="250"/>
      <c r="V387" s="250"/>
      <c r="W387" s="125"/>
      <c r="X387" s="125"/>
      <c r="Y387" s="125"/>
      <c r="Z387" s="125"/>
      <c r="AA387" s="125"/>
      <c r="AB387" s="125"/>
      <c r="AC387" s="125"/>
      <c r="AD387" s="12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  <c r="CB387" s="35"/>
      <c r="CC387" s="35"/>
      <c r="CD387" s="35"/>
      <c r="CE387" s="35"/>
      <c r="CF387" s="35"/>
      <c r="CG387" s="35"/>
      <c r="CH387" s="35"/>
      <c r="CI387" s="35"/>
      <c r="CJ387" s="35"/>
      <c r="CK387" s="35"/>
      <c r="CL387" s="35"/>
      <c r="CM387" s="35"/>
      <c r="CN387" s="35"/>
      <c r="CO387" s="35"/>
      <c r="CP387" s="35"/>
      <c r="CQ387" s="35"/>
    </row>
    <row r="388" spans="1:95" s="126" customFormat="1">
      <c r="A388" s="518"/>
      <c r="B388" s="453" t="s">
        <v>104</v>
      </c>
      <c r="C388" s="251"/>
      <c r="D388" s="251"/>
      <c r="E388" s="251"/>
      <c r="F388" s="251"/>
      <c r="G388" s="251"/>
      <c r="H388" s="86"/>
      <c r="I388" s="86"/>
      <c r="J388" s="86"/>
      <c r="K388" s="251"/>
      <c r="L388" s="251"/>
      <c r="M388" s="251"/>
      <c r="N388" s="251"/>
      <c r="O388" s="251"/>
      <c r="P388" s="251"/>
      <c r="Q388" s="251"/>
      <c r="R388" s="251"/>
      <c r="S388" s="251"/>
      <c r="T388" s="86"/>
      <c r="U388" s="86"/>
      <c r="V388" s="86"/>
      <c r="W388" s="251"/>
      <c r="X388" s="251"/>
      <c r="Y388" s="251"/>
      <c r="Z388" s="251"/>
      <c r="AA388" s="251"/>
      <c r="AB388" s="251"/>
      <c r="AC388" s="251"/>
      <c r="AD388" s="251"/>
    </row>
    <row r="389" spans="1:95" s="1" customFormat="1">
      <c r="A389" s="518"/>
      <c r="B389" s="454" t="s">
        <v>105</v>
      </c>
      <c r="C389" s="31"/>
      <c r="D389" s="31"/>
      <c r="E389" s="31"/>
      <c r="F389" s="31"/>
      <c r="G389" s="31"/>
      <c r="H389" s="427">
        <v>5.8900000000000001E-2</v>
      </c>
      <c r="I389" s="427">
        <v>5.8900000000000001E-2</v>
      </c>
      <c r="J389" s="427">
        <v>5.8900000000000001E-2</v>
      </c>
      <c r="K389" s="31"/>
      <c r="L389" s="31"/>
      <c r="M389" s="31"/>
      <c r="N389" s="31"/>
      <c r="O389" s="31"/>
      <c r="P389" s="31"/>
      <c r="Q389" s="31"/>
      <c r="R389" s="31"/>
      <c r="S389" s="31"/>
      <c r="T389" s="427"/>
      <c r="U389" s="427"/>
      <c r="V389" s="427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  <c r="CC389" s="31"/>
      <c r="CD389" s="31"/>
      <c r="CE389" s="31"/>
      <c r="CF389" s="31"/>
      <c r="CG389" s="31"/>
      <c r="CH389" s="31"/>
      <c r="CI389" s="31"/>
      <c r="CJ389" s="31"/>
      <c r="CK389" s="31"/>
      <c r="CL389" s="31"/>
      <c r="CM389" s="31"/>
      <c r="CN389" s="31"/>
      <c r="CO389" s="31"/>
      <c r="CP389" s="31"/>
      <c r="CQ389" s="31"/>
    </row>
    <row r="390" spans="1:95" s="55" customFormat="1" ht="13.5" thickBot="1">
      <c r="A390" s="518"/>
      <c r="B390" s="455" t="s">
        <v>106</v>
      </c>
      <c r="C390" s="125"/>
      <c r="D390" s="125"/>
      <c r="E390" s="125"/>
      <c r="F390" s="125"/>
      <c r="G390" s="125"/>
      <c r="H390" s="54">
        <f>H389*H388</f>
        <v>0</v>
      </c>
      <c r="I390" s="54">
        <f>I388*I389</f>
        <v>0</v>
      </c>
      <c r="J390" s="54">
        <f>J388*J389</f>
        <v>0</v>
      </c>
      <c r="K390" s="125"/>
      <c r="L390" s="125"/>
      <c r="M390" s="125"/>
      <c r="N390" s="125"/>
      <c r="O390" s="125"/>
      <c r="P390" s="125"/>
      <c r="Q390" s="125"/>
      <c r="R390" s="125"/>
      <c r="S390" s="125"/>
      <c r="T390" s="54"/>
      <c r="U390" s="54"/>
      <c r="V390" s="54"/>
      <c r="W390" s="125"/>
      <c r="X390" s="125"/>
      <c r="Y390" s="125"/>
      <c r="Z390" s="125"/>
      <c r="AA390" s="125"/>
      <c r="AB390" s="125"/>
      <c r="AC390" s="125"/>
      <c r="AD390" s="12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  <c r="CB390" s="35"/>
      <c r="CC390" s="35"/>
      <c r="CD390" s="35"/>
      <c r="CE390" s="35"/>
      <c r="CF390" s="35"/>
      <c r="CG390" s="35"/>
      <c r="CH390" s="35"/>
      <c r="CI390" s="35"/>
      <c r="CJ390" s="35"/>
      <c r="CK390" s="35"/>
      <c r="CL390" s="35"/>
      <c r="CM390" s="35"/>
      <c r="CN390" s="35"/>
      <c r="CO390" s="35"/>
      <c r="CP390" s="35"/>
      <c r="CQ390" s="35"/>
    </row>
    <row r="391" spans="1:95" s="31" customFormat="1" ht="12" customHeight="1">
      <c r="A391" s="518"/>
      <c r="B391" s="448" t="s">
        <v>9</v>
      </c>
      <c r="C391" s="1">
        <v>2.5000000000000001E-2</v>
      </c>
      <c r="D391" s="1">
        <v>2.5000000000000001E-2</v>
      </c>
      <c r="E391" s="1">
        <v>2.5000000000000001E-2</v>
      </c>
      <c r="F391" s="1">
        <f>F340</f>
        <v>0</v>
      </c>
      <c r="G391" s="1">
        <f>G340</f>
        <v>0</v>
      </c>
      <c r="H391" s="1">
        <f>H340</f>
        <v>0</v>
      </c>
      <c r="I391" s="1">
        <f>I340</f>
        <v>0</v>
      </c>
      <c r="J391" s="1">
        <f>J340</f>
        <v>0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95" s="43" customFormat="1">
      <c r="A392" s="518"/>
      <c r="B392" s="456" t="s">
        <v>11</v>
      </c>
      <c r="C392" s="4">
        <f t="shared" ref="C392:J392" si="99">C391*C356</f>
        <v>0</v>
      </c>
      <c r="D392" s="4">
        <f t="shared" si="99"/>
        <v>0</v>
      </c>
      <c r="E392" s="4">
        <f t="shared" si="99"/>
        <v>0</v>
      </c>
      <c r="F392" s="4">
        <f t="shared" si="99"/>
        <v>0</v>
      </c>
      <c r="G392" s="4">
        <f t="shared" si="99"/>
        <v>0</v>
      </c>
      <c r="H392" s="4">
        <f t="shared" si="99"/>
        <v>0</v>
      </c>
      <c r="I392" s="4">
        <f t="shared" si="99"/>
        <v>0</v>
      </c>
      <c r="J392" s="4">
        <f t="shared" si="99"/>
        <v>0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95" s="31" customFormat="1">
      <c r="A393" s="518"/>
      <c r="B393" s="448" t="s">
        <v>26</v>
      </c>
      <c r="C393" s="49">
        <v>1.9699999999999999E-2</v>
      </c>
      <c r="D393" s="49">
        <v>1.9699999999999999E-2</v>
      </c>
      <c r="E393" s="49">
        <v>1.9699999999999999E-2</v>
      </c>
      <c r="F393" s="49">
        <f>F342</f>
        <v>0</v>
      </c>
      <c r="G393" s="49">
        <f>G342</f>
        <v>0</v>
      </c>
      <c r="H393" s="49">
        <f>H342</f>
        <v>0</v>
      </c>
      <c r="I393" s="49">
        <f>I342</f>
        <v>0</v>
      </c>
      <c r="J393" s="49">
        <f>J342</f>
        <v>0</v>
      </c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</row>
    <row r="394" spans="1:95" s="191" customFormat="1">
      <c r="A394" s="518"/>
      <c r="B394" s="456" t="s">
        <v>27</v>
      </c>
      <c r="C394" s="129">
        <f t="shared" ref="C394:J394" si="100">C393*C356</f>
        <v>0</v>
      </c>
      <c r="D394" s="129">
        <f t="shared" si="100"/>
        <v>0</v>
      </c>
      <c r="E394" s="129">
        <f t="shared" si="100"/>
        <v>0</v>
      </c>
      <c r="F394" s="129">
        <f t="shared" si="100"/>
        <v>0</v>
      </c>
      <c r="G394" s="129">
        <f t="shared" si="100"/>
        <v>0</v>
      </c>
      <c r="H394" s="129">
        <f t="shared" si="100"/>
        <v>0</v>
      </c>
      <c r="I394" s="129">
        <f t="shared" si="100"/>
        <v>0</v>
      </c>
      <c r="J394" s="129">
        <f t="shared" si="100"/>
        <v>0</v>
      </c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  <c r="AA394" s="129"/>
      <c r="AB394" s="129"/>
      <c r="AC394" s="129"/>
      <c r="AD394" s="129"/>
    </row>
    <row r="395" spans="1:95" s="43" customFormat="1">
      <c r="A395" s="518"/>
      <c r="B395" s="456" t="s">
        <v>4</v>
      </c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</row>
    <row r="396" spans="1:95" s="46" customFormat="1" ht="13.5" thickBot="1">
      <c r="A396" s="518"/>
      <c r="B396" s="457" t="s">
        <v>34</v>
      </c>
      <c r="C396" s="94"/>
      <c r="D396" s="94"/>
      <c r="E396" s="94"/>
      <c r="F396" s="199"/>
      <c r="G396" s="94"/>
      <c r="H396" s="94"/>
      <c r="I396" s="94"/>
      <c r="J396" s="94"/>
      <c r="K396" s="199"/>
      <c r="L396" s="199"/>
      <c r="M396" s="199"/>
      <c r="N396" s="199"/>
      <c r="O396" s="199"/>
      <c r="P396" s="199"/>
      <c r="Q396" s="199"/>
      <c r="R396" s="199"/>
      <c r="S396" s="199"/>
      <c r="T396" s="94"/>
      <c r="U396" s="94"/>
      <c r="V396" s="94"/>
      <c r="W396" s="199"/>
      <c r="X396" s="199"/>
      <c r="Y396" s="199"/>
      <c r="Z396" s="199"/>
      <c r="AA396" s="199"/>
      <c r="AB396" s="199"/>
      <c r="AC396" s="199"/>
      <c r="AD396" s="199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</row>
    <row r="397" spans="1:95" s="48" customFormat="1" ht="13.5" thickBot="1">
      <c r="A397" s="518"/>
      <c r="B397" s="458" t="s">
        <v>51</v>
      </c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</row>
    <row r="398" spans="1:95" s="38" customFormat="1" ht="13.5" thickBot="1">
      <c r="A398" s="518"/>
      <c r="B398" s="459" t="s">
        <v>59</v>
      </c>
      <c r="C398" s="37" t="e">
        <f t="shared" ref="C398:J398" si="101">C397/C356*100</f>
        <v>#DIV/0!</v>
      </c>
      <c r="D398" s="37" t="e">
        <f t="shared" si="101"/>
        <v>#DIV/0!</v>
      </c>
      <c r="E398" s="37" t="e">
        <f t="shared" si="101"/>
        <v>#DIV/0!</v>
      </c>
      <c r="F398" s="37" t="e">
        <f t="shared" si="101"/>
        <v>#DIV/0!</v>
      </c>
      <c r="G398" s="37" t="e">
        <f t="shared" si="101"/>
        <v>#DIV/0!</v>
      </c>
      <c r="H398" s="37" t="e">
        <f t="shared" si="101"/>
        <v>#DIV/0!</v>
      </c>
      <c r="I398" s="37" t="e">
        <f t="shared" si="101"/>
        <v>#DIV/0!</v>
      </c>
      <c r="J398" s="91" t="e">
        <f t="shared" si="101"/>
        <v>#DIV/0!</v>
      </c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91"/>
      <c r="W398" s="37"/>
      <c r="X398" s="37"/>
      <c r="Y398" s="37"/>
      <c r="Z398" s="37"/>
      <c r="AA398" s="37"/>
      <c r="AB398" s="37"/>
      <c r="AC398" s="37"/>
      <c r="AD398" s="37"/>
      <c r="AE398" s="399"/>
      <c r="AF398" s="399"/>
      <c r="AG398" s="399"/>
      <c r="AH398" s="399"/>
      <c r="AI398" s="399"/>
      <c r="AJ398" s="399"/>
      <c r="AK398" s="399"/>
      <c r="AL398" s="399"/>
      <c r="AM398" s="399"/>
      <c r="AN398" s="399"/>
      <c r="AO398" s="399"/>
      <c r="AP398" s="399"/>
      <c r="AQ398" s="399"/>
      <c r="AR398" s="399"/>
      <c r="AS398" s="399"/>
      <c r="AT398" s="399"/>
      <c r="AU398" s="399"/>
      <c r="AV398" s="399"/>
      <c r="AW398" s="399"/>
      <c r="AX398" s="399"/>
      <c r="AY398" s="399"/>
      <c r="AZ398" s="399"/>
      <c r="BA398" s="399"/>
      <c r="BB398" s="399"/>
      <c r="BC398" s="399"/>
      <c r="BD398" s="399"/>
      <c r="BE398" s="399"/>
      <c r="BF398" s="399"/>
      <c r="BG398" s="399"/>
      <c r="BH398" s="399"/>
      <c r="BI398" s="399"/>
      <c r="BJ398" s="399"/>
      <c r="BK398" s="399"/>
      <c r="BL398" s="399"/>
      <c r="BM398" s="399"/>
      <c r="BN398" s="399"/>
      <c r="BO398" s="399"/>
      <c r="BP398" s="399"/>
      <c r="BQ398" s="399"/>
      <c r="BR398" s="399"/>
      <c r="BS398" s="399"/>
      <c r="BT398" s="399"/>
      <c r="BU398" s="399"/>
      <c r="BV398" s="399"/>
      <c r="BW398" s="399"/>
      <c r="BX398" s="399"/>
      <c r="BY398" s="399"/>
      <c r="BZ398" s="399"/>
      <c r="CA398" s="399"/>
      <c r="CB398" s="399"/>
      <c r="CC398" s="399"/>
      <c r="CD398" s="399"/>
      <c r="CE398" s="399"/>
      <c r="CF398" s="399"/>
      <c r="CG398" s="399"/>
      <c r="CH398" s="399"/>
      <c r="CI398" s="399"/>
      <c r="CJ398" s="399"/>
      <c r="CK398" s="399"/>
      <c r="CL398" s="399"/>
      <c r="CM398" s="399"/>
      <c r="CN398" s="399"/>
      <c r="CO398" s="399"/>
      <c r="CP398" s="399"/>
      <c r="CQ398" s="399"/>
    </row>
    <row r="399" spans="1:95" s="423" customFormat="1" ht="13.5" thickBot="1">
      <c r="A399" s="518"/>
      <c r="B399" s="421" t="s">
        <v>71</v>
      </c>
      <c r="C399" s="422">
        <f t="shared" ref="C399:J399" si="102">SUM(C369,C371,C375,C373,C377,C379,C381,C383,C385,C387,C390,C392,C394,C395,C396)-C397</f>
        <v>0</v>
      </c>
      <c r="D399" s="422">
        <f t="shared" si="102"/>
        <v>0</v>
      </c>
      <c r="E399" s="422">
        <f t="shared" si="102"/>
        <v>0</v>
      </c>
      <c r="F399" s="422">
        <f t="shared" si="102"/>
        <v>0</v>
      </c>
      <c r="G399" s="422">
        <f t="shared" si="102"/>
        <v>0</v>
      </c>
      <c r="H399" s="422">
        <f t="shared" si="102"/>
        <v>0</v>
      </c>
      <c r="I399" s="422">
        <f t="shared" si="102"/>
        <v>0</v>
      </c>
      <c r="J399" s="422">
        <f t="shared" si="102"/>
        <v>0</v>
      </c>
      <c r="K399" s="422"/>
      <c r="L399" s="422"/>
      <c r="M399" s="422"/>
      <c r="N399" s="422"/>
      <c r="O399" s="422"/>
      <c r="P399" s="422"/>
      <c r="Q399" s="422"/>
      <c r="R399" s="422"/>
      <c r="S399" s="422"/>
      <c r="T399" s="422"/>
      <c r="U399" s="422"/>
      <c r="V399" s="422"/>
      <c r="W399" s="422"/>
      <c r="X399" s="422"/>
      <c r="Y399" s="422"/>
      <c r="Z399" s="422"/>
      <c r="AA399" s="422"/>
      <c r="AB399" s="422"/>
      <c r="AC399" s="422"/>
      <c r="AD399" s="422"/>
      <c r="AE399" s="103"/>
      <c r="AF399" s="103"/>
      <c r="AG399" s="103"/>
      <c r="AH399" s="103"/>
      <c r="AI399" s="103"/>
      <c r="AJ399" s="103"/>
      <c r="AK399" s="103"/>
      <c r="AL399" s="103"/>
      <c r="AM399" s="103"/>
      <c r="AN399" s="103"/>
      <c r="AO399" s="103"/>
      <c r="AP399" s="103"/>
      <c r="AQ399" s="103"/>
      <c r="AR399" s="103"/>
      <c r="AS399" s="103"/>
      <c r="AT399" s="103"/>
      <c r="AU399" s="103"/>
      <c r="AV399" s="103"/>
      <c r="AW399" s="103"/>
      <c r="AX399" s="103"/>
      <c r="AY399" s="103"/>
      <c r="AZ399" s="103"/>
      <c r="BA399" s="103"/>
      <c r="BB399" s="103"/>
      <c r="BC399" s="103"/>
      <c r="BD399" s="103"/>
      <c r="BE399" s="103"/>
      <c r="BF399" s="103"/>
      <c r="BG399" s="103"/>
      <c r="BH399" s="103"/>
      <c r="BI399" s="103"/>
      <c r="BJ399" s="103"/>
      <c r="BK399" s="103"/>
      <c r="BL399" s="103"/>
      <c r="BM399" s="103"/>
      <c r="BN399" s="103"/>
      <c r="BO399" s="103"/>
      <c r="BP399" s="103"/>
      <c r="BQ399" s="103"/>
      <c r="BR399" s="103"/>
      <c r="BS399" s="103"/>
      <c r="BT399" s="103"/>
      <c r="BU399" s="103"/>
      <c r="BV399" s="103"/>
      <c r="BW399" s="103"/>
      <c r="BX399" s="103"/>
      <c r="BY399" s="103"/>
      <c r="BZ399" s="103"/>
      <c r="CA399" s="103"/>
      <c r="CB399" s="103"/>
      <c r="CC399" s="103"/>
      <c r="CD399" s="103"/>
      <c r="CE399" s="103"/>
      <c r="CF399" s="103"/>
      <c r="CG399" s="103"/>
      <c r="CH399" s="103"/>
      <c r="CI399" s="103"/>
      <c r="CJ399" s="103"/>
      <c r="CK399" s="103"/>
      <c r="CL399" s="103"/>
      <c r="CM399" s="103"/>
      <c r="CN399" s="103"/>
      <c r="CO399" s="103"/>
      <c r="CP399" s="103"/>
      <c r="CQ399" s="103"/>
    </row>
    <row r="400" spans="1:95" s="426" customFormat="1" ht="13.5" thickBot="1">
      <c r="A400" s="519"/>
      <c r="B400" s="424" t="s">
        <v>72</v>
      </c>
      <c r="C400" s="425" t="e">
        <f t="shared" ref="C400" si="103">C399/C397</f>
        <v>#DIV/0!</v>
      </c>
      <c r="D400" s="425" t="e">
        <f t="shared" ref="D400" si="104">D399/D397</f>
        <v>#DIV/0!</v>
      </c>
      <c r="E400" s="425" t="e">
        <f t="shared" ref="E400" si="105">E399/E397</f>
        <v>#DIV/0!</v>
      </c>
      <c r="F400" s="425" t="e">
        <f t="shared" ref="F400" si="106">F399/F397</f>
        <v>#DIV/0!</v>
      </c>
      <c r="G400" s="425" t="e">
        <f t="shared" ref="G400" si="107">G399/G397</f>
        <v>#DIV/0!</v>
      </c>
      <c r="H400" s="425" t="e">
        <f t="shared" ref="H400" si="108">H399/H397</f>
        <v>#DIV/0!</v>
      </c>
      <c r="I400" s="425" t="e">
        <f t="shared" ref="I400" si="109">I399/I397</f>
        <v>#DIV/0!</v>
      </c>
      <c r="J400" s="425" t="e">
        <f>J399/J397</f>
        <v>#DIV/0!</v>
      </c>
      <c r="K400" s="425"/>
      <c r="L400" s="425"/>
      <c r="M400" s="425"/>
      <c r="N400" s="425"/>
      <c r="O400" s="425"/>
      <c r="P400" s="425"/>
      <c r="Q400" s="425"/>
      <c r="R400" s="425"/>
      <c r="S400" s="425"/>
      <c r="T400" s="425"/>
      <c r="U400" s="425"/>
      <c r="V400" s="425"/>
      <c r="W400" s="425"/>
      <c r="X400" s="425"/>
      <c r="Y400" s="425"/>
      <c r="Z400" s="425"/>
      <c r="AA400" s="425"/>
      <c r="AB400" s="425"/>
      <c r="AC400" s="425"/>
      <c r="AD400" s="425"/>
      <c r="AE400" s="400"/>
      <c r="AF400" s="400"/>
      <c r="AG400" s="400"/>
      <c r="AH400" s="400"/>
      <c r="AI400" s="400"/>
      <c r="AJ400" s="400"/>
      <c r="AK400" s="400"/>
      <c r="AL400" s="400"/>
      <c r="AM400" s="400"/>
      <c r="AN400" s="400"/>
      <c r="AO400" s="400"/>
      <c r="AP400" s="400"/>
      <c r="AQ400" s="400"/>
      <c r="AR400" s="400"/>
      <c r="AS400" s="400"/>
      <c r="AT400" s="400"/>
      <c r="AU400" s="400"/>
      <c r="AV400" s="400"/>
      <c r="AW400" s="400"/>
      <c r="AX400" s="400"/>
      <c r="AY400" s="400"/>
      <c r="AZ400" s="400"/>
      <c r="BA400" s="400"/>
      <c r="BB400" s="400"/>
      <c r="BC400" s="400"/>
      <c r="BD400" s="400"/>
      <c r="BE400" s="400"/>
      <c r="BF400" s="400"/>
      <c r="BG400" s="400"/>
      <c r="BH400" s="400"/>
      <c r="BI400" s="400"/>
      <c r="BJ400" s="400"/>
      <c r="BK400" s="400"/>
      <c r="BL400" s="400"/>
      <c r="BM400" s="400"/>
      <c r="BN400" s="400"/>
      <c r="BO400" s="400"/>
      <c r="BP400" s="400"/>
      <c r="BQ400" s="400"/>
      <c r="BR400" s="400"/>
      <c r="BS400" s="400"/>
      <c r="BT400" s="400"/>
      <c r="BU400" s="400"/>
      <c r="BV400" s="400"/>
      <c r="BW400" s="400"/>
      <c r="BX400" s="400"/>
      <c r="BY400" s="400"/>
      <c r="BZ400" s="400"/>
      <c r="CA400" s="400"/>
      <c r="CB400" s="400"/>
      <c r="CC400" s="400"/>
      <c r="CD400" s="400"/>
      <c r="CE400" s="400"/>
      <c r="CF400" s="400"/>
      <c r="CG400" s="400"/>
      <c r="CH400" s="400"/>
      <c r="CI400" s="400"/>
      <c r="CJ400" s="400"/>
      <c r="CK400" s="400"/>
      <c r="CL400" s="400"/>
      <c r="CM400" s="400"/>
      <c r="CN400" s="400"/>
      <c r="CO400" s="400"/>
      <c r="CP400" s="400"/>
      <c r="CQ400" s="400"/>
    </row>
    <row r="401" spans="1:95" s="65" customFormat="1">
      <c r="B401" s="496"/>
    </row>
    <row r="402" spans="1:95" s="64" customFormat="1" ht="13.5" thickBot="1">
      <c r="B402" s="49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</row>
    <row r="403" spans="1:95" s="68" customFormat="1" ht="13.5" customHeight="1">
      <c r="A403" s="526" t="s">
        <v>148</v>
      </c>
      <c r="B403" s="460" t="s">
        <v>56</v>
      </c>
      <c r="AE403" s="127"/>
      <c r="AF403" s="127"/>
      <c r="AG403" s="127"/>
      <c r="AH403" s="127"/>
      <c r="AI403" s="127"/>
      <c r="AJ403" s="127"/>
      <c r="AK403" s="127"/>
      <c r="AL403" s="127"/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  <c r="BF403" s="127"/>
      <c r="BG403" s="127"/>
      <c r="BH403" s="127"/>
      <c r="BI403" s="127"/>
      <c r="BJ403" s="127"/>
      <c r="BK403" s="127"/>
      <c r="BL403" s="127"/>
      <c r="BM403" s="127"/>
      <c r="BN403" s="127"/>
      <c r="BO403" s="127"/>
      <c r="BP403" s="127"/>
      <c r="BQ403" s="127"/>
      <c r="BR403" s="127"/>
      <c r="BS403" s="127"/>
      <c r="BT403" s="127"/>
      <c r="BU403" s="127"/>
      <c r="BV403" s="127"/>
      <c r="BW403" s="127"/>
      <c r="BX403" s="127"/>
      <c r="BY403" s="127"/>
      <c r="BZ403" s="127"/>
      <c r="CA403" s="127"/>
      <c r="CB403" s="127"/>
      <c r="CC403" s="127"/>
      <c r="CD403" s="127"/>
      <c r="CE403" s="127"/>
      <c r="CF403" s="127"/>
      <c r="CG403" s="127"/>
      <c r="CH403" s="127"/>
      <c r="CI403" s="127"/>
      <c r="CJ403" s="127"/>
      <c r="CK403" s="127"/>
      <c r="CL403" s="127"/>
      <c r="CM403" s="127"/>
      <c r="CN403" s="127"/>
      <c r="CO403" s="127"/>
      <c r="CP403" s="127"/>
      <c r="CQ403" s="127"/>
    </row>
    <row r="404" spans="1:95" s="76" customFormat="1">
      <c r="A404" s="527"/>
      <c r="B404" s="428" t="s">
        <v>55</v>
      </c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  <c r="AA404" s="128"/>
      <c r="AB404" s="128"/>
      <c r="AC404" s="128"/>
      <c r="AD404" s="128"/>
      <c r="AE404" s="127"/>
      <c r="AF404" s="127"/>
      <c r="AG404" s="127"/>
      <c r="AH404" s="127"/>
      <c r="AI404" s="127"/>
      <c r="AJ404" s="127"/>
      <c r="AK404" s="127"/>
      <c r="AL404" s="127"/>
      <c r="AM404" s="127"/>
      <c r="AN404" s="127"/>
      <c r="AO404" s="127"/>
      <c r="AP404" s="127"/>
      <c r="AQ404" s="127"/>
      <c r="AR404" s="127"/>
      <c r="AS404" s="127"/>
      <c r="AT404" s="127"/>
      <c r="AU404" s="127"/>
      <c r="AV404" s="127"/>
      <c r="AW404" s="127"/>
      <c r="AX404" s="127"/>
      <c r="AY404" s="127"/>
      <c r="AZ404" s="127"/>
      <c r="BA404" s="127"/>
      <c r="BB404" s="127"/>
      <c r="BC404" s="127"/>
      <c r="BD404" s="127"/>
      <c r="BE404" s="127"/>
      <c r="BF404" s="127"/>
      <c r="BG404" s="127"/>
      <c r="BH404" s="127"/>
      <c r="BI404" s="127"/>
      <c r="BJ404" s="127"/>
      <c r="BK404" s="127"/>
      <c r="BL404" s="127"/>
      <c r="BM404" s="127"/>
      <c r="BN404" s="127"/>
      <c r="BO404" s="127"/>
      <c r="BP404" s="127"/>
      <c r="BQ404" s="127"/>
      <c r="BR404" s="127"/>
      <c r="BS404" s="127"/>
      <c r="BT404" s="127"/>
      <c r="BU404" s="127"/>
      <c r="BV404" s="127"/>
      <c r="BW404" s="127"/>
      <c r="BX404" s="127"/>
      <c r="BY404" s="127"/>
      <c r="BZ404" s="127"/>
      <c r="CA404" s="127"/>
      <c r="CB404" s="127"/>
      <c r="CC404" s="127"/>
      <c r="CD404" s="127"/>
      <c r="CE404" s="127"/>
      <c r="CF404" s="127"/>
      <c r="CG404" s="127"/>
      <c r="CH404" s="127"/>
      <c r="CI404" s="127"/>
      <c r="CJ404" s="127"/>
      <c r="CK404" s="127"/>
      <c r="CL404" s="127"/>
      <c r="CM404" s="127"/>
      <c r="CN404" s="127"/>
      <c r="CO404" s="127"/>
      <c r="CP404" s="127"/>
      <c r="CQ404" s="127"/>
    </row>
    <row r="405" spans="1:95" s="77" customFormat="1" ht="12.75" customHeight="1">
      <c r="A405" s="527"/>
      <c r="B405" s="429" t="s">
        <v>14</v>
      </c>
      <c r="C405" s="80"/>
      <c r="D405" s="80"/>
      <c r="E405" s="80"/>
      <c r="F405" s="80"/>
      <c r="G405" s="80"/>
      <c r="H405" s="80"/>
      <c r="I405" s="240"/>
      <c r="J405" s="24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240"/>
      <c r="V405" s="240"/>
      <c r="W405" s="80"/>
      <c r="X405" s="80"/>
      <c r="Y405" s="80"/>
      <c r="Z405" s="80"/>
      <c r="AA405" s="80"/>
      <c r="AB405" s="80"/>
      <c r="AC405" s="80"/>
      <c r="AD405" s="80"/>
      <c r="AE405" s="126"/>
      <c r="AF405" s="126"/>
      <c r="AG405" s="126"/>
      <c r="AH405" s="126"/>
      <c r="AI405" s="126"/>
      <c r="AJ405" s="126"/>
      <c r="AK405" s="126"/>
      <c r="AL405" s="126"/>
      <c r="AM405" s="126"/>
      <c r="AN405" s="126"/>
      <c r="AO405" s="126"/>
      <c r="AP405" s="126"/>
      <c r="AQ405" s="126"/>
      <c r="AR405" s="126"/>
      <c r="AS405" s="126"/>
      <c r="AT405" s="126"/>
      <c r="AU405" s="126"/>
      <c r="AV405" s="126"/>
      <c r="AW405" s="126"/>
      <c r="AX405" s="126"/>
      <c r="AY405" s="126"/>
      <c r="AZ405" s="126"/>
      <c r="BA405" s="126"/>
      <c r="BB405" s="126"/>
      <c r="BC405" s="126"/>
      <c r="BD405" s="126"/>
      <c r="BE405" s="126"/>
      <c r="BF405" s="126"/>
      <c r="BG405" s="126"/>
      <c r="BH405" s="126"/>
      <c r="BI405" s="126"/>
      <c r="BJ405" s="126"/>
      <c r="BK405" s="126"/>
      <c r="BL405" s="126"/>
      <c r="BM405" s="126"/>
      <c r="BN405" s="126"/>
      <c r="BO405" s="126"/>
      <c r="BP405" s="126"/>
      <c r="BQ405" s="126"/>
      <c r="BR405" s="126"/>
      <c r="BS405" s="126"/>
      <c r="BT405" s="126"/>
      <c r="BU405" s="126"/>
      <c r="BV405" s="126"/>
      <c r="BW405" s="126"/>
      <c r="BX405" s="126"/>
      <c r="BY405" s="126"/>
      <c r="BZ405" s="126"/>
      <c r="CA405" s="126"/>
      <c r="CB405" s="126"/>
      <c r="CC405" s="126"/>
      <c r="CD405" s="126"/>
      <c r="CE405" s="126"/>
      <c r="CF405" s="126"/>
      <c r="CG405" s="126"/>
      <c r="CH405" s="126"/>
      <c r="CI405" s="126"/>
      <c r="CJ405" s="126"/>
      <c r="CK405" s="126"/>
      <c r="CL405" s="126"/>
      <c r="CM405" s="126"/>
      <c r="CN405" s="126"/>
      <c r="CO405" s="126"/>
      <c r="CP405" s="126"/>
      <c r="CQ405" s="126"/>
    </row>
    <row r="406" spans="1:95" s="126" customFormat="1">
      <c r="A406" s="527"/>
      <c r="B406" s="430" t="s">
        <v>15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240"/>
      <c r="Z406" s="240"/>
      <c r="AA406" s="240"/>
      <c r="AB406" s="240"/>
      <c r="AC406" s="240"/>
      <c r="AD406" s="240"/>
    </row>
    <row r="407" spans="1:95" s="243" customFormat="1" ht="12.75" customHeight="1">
      <c r="A407" s="527"/>
      <c r="B407" s="431" t="s">
        <v>16</v>
      </c>
      <c r="C407" s="239"/>
      <c r="D407" s="239"/>
      <c r="E407" s="239"/>
      <c r="F407" s="239"/>
      <c r="G407" s="239"/>
      <c r="H407" s="501"/>
      <c r="I407" s="239"/>
      <c r="J407" s="239"/>
      <c r="K407" s="239"/>
      <c r="L407" s="239"/>
      <c r="M407" s="239"/>
      <c r="N407" s="239"/>
      <c r="O407" s="239"/>
      <c r="P407" s="239"/>
      <c r="Q407" s="239"/>
      <c r="R407" s="239"/>
      <c r="S407" s="239"/>
      <c r="T407" s="501"/>
      <c r="U407" s="239"/>
      <c r="V407" s="239"/>
      <c r="W407" s="239"/>
      <c r="X407" s="239"/>
      <c r="Y407" s="239"/>
      <c r="Z407" s="239"/>
      <c r="AA407" s="239"/>
      <c r="AB407" s="239"/>
      <c r="AC407" s="239"/>
      <c r="AD407" s="239"/>
      <c r="AE407" s="126"/>
      <c r="AF407" s="126"/>
      <c r="AG407" s="126"/>
      <c r="AH407" s="126"/>
      <c r="AI407" s="126"/>
      <c r="AJ407" s="126"/>
      <c r="AK407" s="126"/>
      <c r="AL407" s="126"/>
      <c r="AM407" s="126"/>
      <c r="AN407" s="126"/>
      <c r="AO407" s="126"/>
      <c r="AP407" s="126"/>
      <c r="AQ407" s="126"/>
      <c r="AR407" s="126"/>
      <c r="AS407" s="126"/>
      <c r="AT407" s="126"/>
      <c r="AU407" s="126"/>
      <c r="AV407" s="126"/>
      <c r="AW407" s="126"/>
      <c r="AX407" s="126"/>
      <c r="AY407" s="126"/>
      <c r="AZ407" s="126"/>
      <c r="BA407" s="126"/>
      <c r="BB407" s="126"/>
      <c r="BC407" s="126"/>
      <c r="BD407" s="126"/>
      <c r="BE407" s="126"/>
      <c r="BF407" s="126"/>
      <c r="BG407" s="126"/>
      <c r="BH407" s="126"/>
      <c r="BI407" s="126"/>
      <c r="BJ407" s="126"/>
      <c r="BK407" s="126"/>
      <c r="BL407" s="126"/>
      <c r="BM407" s="126"/>
      <c r="BN407" s="126"/>
      <c r="BO407" s="126"/>
      <c r="BP407" s="126"/>
      <c r="BQ407" s="126"/>
      <c r="BR407" s="126"/>
      <c r="BS407" s="126"/>
      <c r="BT407" s="126"/>
      <c r="BU407" s="126"/>
      <c r="BV407" s="126"/>
      <c r="BW407" s="126"/>
      <c r="BX407" s="126"/>
      <c r="BY407" s="126"/>
      <c r="BZ407" s="126"/>
      <c r="CA407" s="126"/>
      <c r="CB407" s="126"/>
      <c r="CC407" s="126"/>
      <c r="CD407" s="126"/>
      <c r="CE407" s="126"/>
      <c r="CF407" s="126"/>
      <c r="CG407" s="126"/>
      <c r="CH407" s="126"/>
      <c r="CI407" s="126"/>
      <c r="CJ407" s="126"/>
      <c r="CK407" s="126"/>
      <c r="CL407" s="126"/>
      <c r="CM407" s="126"/>
      <c r="CN407" s="126"/>
      <c r="CO407" s="126"/>
      <c r="CP407" s="126"/>
      <c r="CQ407" s="126"/>
    </row>
    <row r="408" spans="1:95" s="114" customFormat="1">
      <c r="A408" s="527"/>
      <c r="B408" s="432" t="s">
        <v>17</v>
      </c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13"/>
    </row>
    <row r="409" spans="1:95" s="83" customFormat="1">
      <c r="A409" s="527"/>
      <c r="B409" s="433" t="s">
        <v>12</v>
      </c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245"/>
      <c r="AF409" s="245"/>
      <c r="AG409" s="245"/>
      <c r="AH409" s="245"/>
      <c r="AI409" s="245"/>
      <c r="AJ409" s="245"/>
      <c r="AK409" s="245"/>
      <c r="AL409" s="245"/>
      <c r="AM409" s="245"/>
      <c r="AN409" s="245"/>
      <c r="AO409" s="245"/>
      <c r="AP409" s="245"/>
      <c r="AQ409" s="245"/>
      <c r="AR409" s="245"/>
      <c r="AS409" s="245"/>
      <c r="AT409" s="245"/>
      <c r="AU409" s="245"/>
      <c r="AV409" s="245"/>
      <c r="AW409" s="245"/>
      <c r="AX409" s="245"/>
      <c r="AY409" s="245"/>
      <c r="AZ409" s="245"/>
      <c r="BA409" s="245"/>
      <c r="BB409" s="245"/>
      <c r="BC409" s="245"/>
      <c r="BD409" s="245"/>
      <c r="BE409" s="245"/>
      <c r="BF409" s="245"/>
      <c r="BG409" s="245"/>
      <c r="BH409" s="245"/>
      <c r="BI409" s="245"/>
      <c r="BJ409" s="245"/>
      <c r="BK409" s="245"/>
      <c r="BL409" s="245"/>
      <c r="BM409" s="245"/>
      <c r="BN409" s="245"/>
      <c r="BO409" s="245"/>
      <c r="BP409" s="245"/>
      <c r="BQ409" s="245"/>
      <c r="BR409" s="245"/>
      <c r="BS409" s="245"/>
      <c r="BT409" s="245"/>
      <c r="BU409" s="245"/>
      <c r="BV409" s="245"/>
      <c r="BW409" s="245"/>
      <c r="BX409" s="245"/>
      <c r="BY409" s="245"/>
      <c r="BZ409" s="245"/>
      <c r="CA409" s="245"/>
      <c r="CB409" s="245"/>
      <c r="CC409" s="245"/>
      <c r="CD409" s="245"/>
      <c r="CE409" s="245"/>
      <c r="CF409" s="245"/>
      <c r="CG409" s="245"/>
      <c r="CH409" s="245"/>
      <c r="CI409" s="245"/>
      <c r="CJ409" s="245"/>
      <c r="CK409" s="245"/>
      <c r="CL409" s="245"/>
      <c r="CM409" s="245"/>
      <c r="CN409" s="245"/>
      <c r="CO409" s="245"/>
      <c r="CP409" s="245"/>
      <c r="CQ409" s="245"/>
    </row>
    <row r="410" spans="1:95" s="245" customFormat="1">
      <c r="A410" s="527"/>
      <c r="B410" s="434" t="s">
        <v>6</v>
      </c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</row>
    <row r="411" spans="1:95" s="245" customFormat="1">
      <c r="A411" s="527"/>
      <c r="B411" s="435" t="s">
        <v>13</v>
      </c>
      <c r="C411" s="95"/>
      <c r="D411" s="95"/>
      <c r="E411" s="95"/>
      <c r="F411" s="95"/>
      <c r="G411" s="95"/>
      <c r="H411" s="16"/>
      <c r="I411" s="16"/>
      <c r="J411" s="16"/>
      <c r="K411" s="95"/>
      <c r="L411" s="95"/>
      <c r="M411" s="95"/>
      <c r="N411" s="95"/>
      <c r="O411" s="95"/>
      <c r="P411" s="95"/>
      <c r="Q411" s="95"/>
      <c r="R411" s="95"/>
      <c r="S411" s="95"/>
      <c r="T411" s="16"/>
      <c r="U411" s="16"/>
      <c r="V411" s="16"/>
      <c r="W411" s="95"/>
      <c r="X411" s="95"/>
      <c r="Y411" s="95"/>
      <c r="Z411" s="95"/>
      <c r="AA411" s="95"/>
      <c r="AB411" s="95"/>
      <c r="AC411" s="95"/>
      <c r="AD411" s="95"/>
    </row>
    <row r="412" spans="1:95" s="103" customFormat="1" ht="13.5" thickBot="1">
      <c r="A412" s="527"/>
      <c r="B412" s="436" t="s">
        <v>18</v>
      </c>
      <c r="C412" s="104"/>
      <c r="D412" s="104"/>
      <c r="E412" s="104"/>
      <c r="F412" s="104"/>
      <c r="G412" s="104"/>
      <c r="H412" s="248"/>
      <c r="I412" s="248"/>
      <c r="J412" s="248"/>
      <c r="K412" s="104"/>
      <c r="L412" s="104"/>
      <c r="M412" s="104"/>
      <c r="N412" s="104"/>
      <c r="O412" s="104"/>
      <c r="P412" s="104"/>
      <c r="Q412" s="104"/>
      <c r="R412" s="104"/>
      <c r="S412" s="104"/>
      <c r="T412" s="248"/>
      <c r="U412" s="248"/>
      <c r="V412" s="248"/>
      <c r="W412" s="104"/>
      <c r="X412" s="104"/>
      <c r="Y412" s="104"/>
      <c r="Z412" s="104"/>
      <c r="AA412" s="104"/>
      <c r="AB412" s="104"/>
      <c r="AC412" s="104"/>
      <c r="AD412" s="104"/>
    </row>
    <row r="413" spans="1:95" s="28" customFormat="1">
      <c r="A413" s="527"/>
      <c r="B413" s="437" t="s">
        <v>19</v>
      </c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29"/>
    </row>
    <row r="414" spans="1:95" s="29" customFormat="1">
      <c r="A414" s="527"/>
      <c r="B414" s="438" t="s">
        <v>20</v>
      </c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</row>
    <row r="415" spans="1:95" s="29" customFormat="1">
      <c r="A415" s="527"/>
      <c r="B415" s="439" t="s">
        <v>21</v>
      </c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</row>
    <row r="416" spans="1:95" s="189" customFormat="1" ht="13.5" thickBot="1">
      <c r="A416" s="527"/>
      <c r="B416" s="440" t="s">
        <v>28</v>
      </c>
      <c r="C416" s="187"/>
      <c r="D416" s="187"/>
      <c r="E416" s="187"/>
      <c r="F416" s="187"/>
      <c r="G416" s="187"/>
      <c r="H416" s="500"/>
      <c r="I416" s="500"/>
      <c r="J416" s="500"/>
      <c r="K416" s="187"/>
      <c r="L416" s="187"/>
      <c r="M416" s="187"/>
      <c r="N416" s="187"/>
      <c r="O416" s="187"/>
      <c r="P416" s="187"/>
      <c r="Q416" s="187"/>
      <c r="R416" s="187"/>
      <c r="S416" s="187"/>
      <c r="T416" s="500"/>
      <c r="U416" s="500"/>
      <c r="V416" s="500"/>
      <c r="W416" s="187"/>
      <c r="X416" s="187"/>
      <c r="Y416" s="187"/>
      <c r="Z416" s="187"/>
      <c r="AA416" s="187"/>
      <c r="AB416" s="187"/>
      <c r="AC416" s="187"/>
      <c r="AD416" s="187"/>
      <c r="AE416" s="330"/>
      <c r="AF416" s="330"/>
      <c r="AG416" s="330"/>
      <c r="AH416" s="330"/>
      <c r="AI416" s="330"/>
      <c r="AJ416" s="330"/>
      <c r="AK416" s="330"/>
      <c r="AL416" s="330"/>
      <c r="AM416" s="330"/>
      <c r="AN416" s="330"/>
      <c r="AO416" s="330"/>
      <c r="AP416" s="330"/>
      <c r="AQ416" s="330"/>
      <c r="AR416" s="330"/>
      <c r="AS416" s="330"/>
      <c r="AT416" s="330"/>
      <c r="AU416" s="330"/>
      <c r="AV416" s="330"/>
      <c r="AW416" s="330"/>
      <c r="AX416" s="330"/>
      <c r="AY416" s="330"/>
      <c r="AZ416" s="330"/>
      <c r="BA416" s="330"/>
      <c r="BB416" s="330"/>
      <c r="BC416" s="330"/>
      <c r="BD416" s="330"/>
      <c r="BE416" s="330"/>
      <c r="BF416" s="330"/>
      <c r="BG416" s="330"/>
      <c r="BH416" s="330"/>
      <c r="BI416" s="330"/>
      <c r="BJ416" s="330"/>
      <c r="BK416" s="330"/>
      <c r="BL416" s="330"/>
      <c r="BM416" s="330"/>
      <c r="BN416" s="330"/>
      <c r="BO416" s="494"/>
      <c r="BP416" s="494"/>
      <c r="BQ416" s="494"/>
      <c r="BR416" s="494"/>
      <c r="BS416" s="494"/>
      <c r="BT416" s="494"/>
      <c r="BU416" s="494"/>
      <c r="BV416" s="494"/>
      <c r="BW416" s="494"/>
      <c r="BX416" s="494"/>
      <c r="BY416" s="494"/>
      <c r="BZ416" s="494"/>
      <c r="CA416" s="494"/>
      <c r="CB416" s="494"/>
      <c r="CC416" s="494"/>
      <c r="CD416" s="494"/>
      <c r="CE416" s="494"/>
      <c r="CF416" s="494"/>
      <c r="CG416" s="494"/>
      <c r="CH416" s="494"/>
      <c r="CI416" s="494"/>
      <c r="CJ416" s="494"/>
      <c r="CK416" s="494"/>
      <c r="CL416" s="494"/>
      <c r="CM416" s="494"/>
      <c r="CN416" s="494"/>
      <c r="CO416" s="494"/>
      <c r="CP416" s="494"/>
      <c r="CQ416" s="494"/>
    </row>
    <row r="417" spans="1:95" s="8" customFormat="1">
      <c r="A417" s="527"/>
      <c r="B417" s="441" t="s">
        <v>22</v>
      </c>
      <c r="C417" s="84"/>
      <c r="D417" s="84"/>
      <c r="E417" s="84"/>
      <c r="F417" s="84"/>
      <c r="G417" s="84"/>
      <c r="H417" s="499"/>
      <c r="I417" s="499"/>
      <c r="J417" s="499"/>
      <c r="K417" s="84"/>
      <c r="L417" s="84"/>
      <c r="M417" s="84"/>
      <c r="N417" s="84"/>
      <c r="O417" s="84"/>
      <c r="P417" s="84"/>
      <c r="Q417" s="84"/>
      <c r="R417" s="84"/>
      <c r="S417" s="84"/>
      <c r="T417" s="499"/>
      <c r="U417" s="499"/>
      <c r="V417" s="499"/>
      <c r="W417" s="84"/>
      <c r="X417" s="84"/>
      <c r="Y417" s="84"/>
      <c r="Z417" s="84"/>
      <c r="AA417" s="84"/>
      <c r="AB417" s="84"/>
      <c r="AC417" s="84"/>
      <c r="AD417" s="84"/>
      <c r="AE417" s="396"/>
      <c r="AF417" s="396"/>
      <c r="AG417" s="396"/>
      <c r="AH417" s="396"/>
      <c r="AI417" s="396"/>
      <c r="AJ417" s="396"/>
      <c r="AK417" s="396"/>
      <c r="AL417" s="396"/>
      <c r="AM417" s="396"/>
      <c r="AN417" s="396"/>
      <c r="AO417" s="396"/>
      <c r="AP417" s="396"/>
      <c r="AQ417" s="396"/>
      <c r="AR417" s="396"/>
      <c r="AS417" s="396"/>
      <c r="AT417" s="396"/>
      <c r="AU417" s="396"/>
      <c r="AV417" s="396"/>
      <c r="AW417" s="396"/>
      <c r="AX417" s="396"/>
      <c r="AY417" s="396"/>
      <c r="AZ417" s="396"/>
      <c r="BA417" s="396"/>
      <c r="BB417" s="396"/>
      <c r="BC417" s="396"/>
      <c r="BD417" s="396"/>
      <c r="BE417" s="396"/>
      <c r="BF417" s="396"/>
      <c r="BG417" s="396"/>
      <c r="BH417" s="396"/>
      <c r="BI417" s="396"/>
      <c r="BJ417" s="396"/>
      <c r="BK417" s="396"/>
      <c r="BL417" s="396"/>
      <c r="BM417" s="396"/>
      <c r="BN417" s="396"/>
      <c r="BO417" s="396"/>
      <c r="BP417" s="396"/>
      <c r="BQ417" s="396"/>
      <c r="BR417" s="396"/>
      <c r="BS417" s="396"/>
      <c r="BT417" s="396"/>
      <c r="BU417" s="396"/>
      <c r="BV417" s="396"/>
      <c r="BW417" s="396"/>
      <c r="BX417" s="396"/>
      <c r="BY417" s="396"/>
      <c r="BZ417" s="396"/>
      <c r="CA417" s="396"/>
      <c r="CB417" s="396"/>
      <c r="CC417" s="396"/>
      <c r="CD417" s="396"/>
      <c r="CE417" s="396"/>
      <c r="CF417" s="396"/>
      <c r="CG417" s="396"/>
      <c r="CH417" s="396"/>
      <c r="CI417" s="396"/>
      <c r="CJ417" s="396"/>
      <c r="CK417" s="396"/>
      <c r="CL417" s="396"/>
      <c r="CM417" s="396"/>
      <c r="CN417" s="396"/>
      <c r="CO417" s="396"/>
      <c r="CP417" s="396"/>
      <c r="CQ417" s="396"/>
    </row>
    <row r="418" spans="1:95" s="5" customFormat="1">
      <c r="A418" s="527"/>
      <c r="B418" s="442" t="s">
        <v>73</v>
      </c>
      <c r="C418" s="30"/>
      <c r="D418" s="30"/>
      <c r="E418" s="174"/>
      <c r="F418" s="174"/>
      <c r="G418" s="174"/>
      <c r="H418" s="380"/>
      <c r="I418" s="380"/>
      <c r="J418" s="380"/>
      <c r="K418" s="174"/>
      <c r="L418" s="174"/>
      <c r="M418" s="174"/>
      <c r="N418" s="174"/>
      <c r="O418" s="174"/>
      <c r="P418" s="174"/>
      <c r="Q418" s="174"/>
      <c r="R418" s="174"/>
      <c r="S418" s="174"/>
      <c r="T418" s="380"/>
      <c r="U418" s="380"/>
      <c r="V418" s="380"/>
      <c r="W418" s="174"/>
      <c r="X418" s="174"/>
      <c r="Y418" s="174"/>
      <c r="Z418" s="174"/>
      <c r="AA418" s="174"/>
      <c r="AB418" s="174"/>
      <c r="AC418" s="174"/>
      <c r="AD418" s="174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</row>
    <row r="419" spans="1:95" s="173" customFormat="1" ht="4.5" customHeight="1">
      <c r="A419" s="527"/>
      <c r="B419" s="443"/>
      <c r="C419" s="172"/>
      <c r="D419" s="172"/>
      <c r="E419" s="172"/>
      <c r="F419" s="172"/>
      <c r="G419" s="172"/>
      <c r="K419" s="172"/>
      <c r="L419" s="172"/>
      <c r="M419" s="172"/>
      <c r="N419" s="172"/>
      <c r="O419" s="172"/>
      <c r="P419" s="172"/>
      <c r="Q419" s="172"/>
      <c r="R419" s="172"/>
      <c r="S419" s="172"/>
      <c r="W419" s="172"/>
      <c r="X419" s="172"/>
      <c r="Y419" s="172"/>
      <c r="Z419" s="172"/>
      <c r="AA419" s="172"/>
      <c r="AB419" s="172"/>
      <c r="AC419" s="172"/>
      <c r="AD419" s="172"/>
      <c r="AE419" s="397"/>
      <c r="AF419" s="397"/>
      <c r="AG419" s="397"/>
      <c r="AH419" s="397"/>
      <c r="AI419" s="397"/>
      <c r="AJ419" s="397"/>
      <c r="AK419" s="397"/>
      <c r="AL419" s="397"/>
      <c r="AM419" s="397"/>
      <c r="AN419" s="397"/>
      <c r="AO419" s="397"/>
      <c r="AP419" s="397"/>
      <c r="AQ419" s="397"/>
      <c r="AR419" s="397"/>
      <c r="AS419" s="397"/>
      <c r="AT419" s="397"/>
      <c r="AU419" s="397"/>
      <c r="AV419" s="397"/>
      <c r="AW419" s="397"/>
      <c r="AX419" s="397"/>
      <c r="AY419" s="397"/>
      <c r="AZ419" s="397"/>
      <c r="BA419" s="397"/>
      <c r="BB419" s="397"/>
      <c r="BC419" s="397"/>
      <c r="BD419" s="397"/>
      <c r="BE419" s="397"/>
      <c r="BF419" s="397"/>
      <c r="BG419" s="397"/>
      <c r="BH419" s="397"/>
      <c r="BI419" s="397"/>
      <c r="BJ419" s="397"/>
      <c r="BK419" s="397"/>
      <c r="BL419" s="397"/>
      <c r="BM419" s="397"/>
      <c r="BN419" s="397"/>
      <c r="BO419" s="397"/>
      <c r="BP419" s="397"/>
      <c r="BQ419" s="397"/>
      <c r="BR419" s="397"/>
      <c r="BS419" s="397"/>
      <c r="BT419" s="397"/>
      <c r="BU419" s="397"/>
      <c r="BV419" s="397"/>
      <c r="BW419" s="397"/>
      <c r="BX419" s="397"/>
      <c r="BY419" s="397"/>
      <c r="BZ419" s="397"/>
      <c r="CA419" s="397"/>
      <c r="CB419" s="397"/>
      <c r="CC419" s="397"/>
      <c r="CD419" s="397"/>
      <c r="CE419" s="397"/>
      <c r="CF419" s="397"/>
      <c r="CG419" s="397"/>
      <c r="CH419" s="397"/>
      <c r="CI419" s="397"/>
      <c r="CJ419" s="397"/>
      <c r="CK419" s="397"/>
      <c r="CL419" s="397"/>
      <c r="CM419" s="397"/>
      <c r="CN419" s="397"/>
      <c r="CO419" s="397"/>
      <c r="CP419" s="397"/>
      <c r="CQ419" s="397"/>
    </row>
    <row r="420" spans="1:95" s="177" customFormat="1">
      <c r="A420" s="527"/>
      <c r="B420" s="444" t="s">
        <v>74</v>
      </c>
      <c r="C420" s="176">
        <v>42.37</v>
      </c>
      <c r="D420" s="176">
        <v>42.37</v>
      </c>
      <c r="E420" s="176">
        <v>42.37</v>
      </c>
      <c r="F420" s="176">
        <f>F109</f>
        <v>0</v>
      </c>
      <c r="G420" s="176">
        <f>G109</f>
        <v>0</v>
      </c>
      <c r="H420" s="176">
        <f>H109</f>
        <v>0</v>
      </c>
      <c r="I420" s="176">
        <f>I109</f>
        <v>0</v>
      </c>
      <c r="J420" s="176">
        <f>J109</f>
        <v>0</v>
      </c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  <c r="AA420" s="176"/>
      <c r="AB420" s="176"/>
      <c r="AC420" s="176"/>
      <c r="AD420" s="176"/>
      <c r="AE420" s="398"/>
      <c r="AF420" s="398"/>
      <c r="AG420" s="398"/>
      <c r="AH420" s="398"/>
      <c r="AI420" s="398"/>
      <c r="AJ420" s="398"/>
      <c r="AK420" s="398"/>
      <c r="AL420" s="398"/>
      <c r="AM420" s="398"/>
      <c r="AN420" s="398"/>
      <c r="AO420" s="398"/>
      <c r="AP420" s="398"/>
      <c r="AQ420" s="398"/>
      <c r="AR420" s="398"/>
      <c r="AS420" s="398"/>
      <c r="AT420" s="398"/>
      <c r="AU420" s="398"/>
      <c r="AV420" s="398"/>
      <c r="AW420" s="398"/>
      <c r="AX420" s="398"/>
      <c r="AY420" s="398"/>
      <c r="AZ420" s="398"/>
      <c r="BA420" s="398"/>
      <c r="BB420" s="398"/>
      <c r="BC420" s="398"/>
      <c r="BD420" s="398"/>
      <c r="BE420" s="398"/>
      <c r="BF420" s="398"/>
      <c r="BG420" s="398"/>
      <c r="BH420" s="398"/>
      <c r="BI420" s="398"/>
      <c r="BJ420" s="398"/>
      <c r="BK420" s="398"/>
      <c r="BL420" s="398"/>
      <c r="BM420" s="398"/>
      <c r="BN420" s="398"/>
      <c r="BO420" s="398"/>
      <c r="BP420" s="398"/>
      <c r="BQ420" s="398"/>
      <c r="BR420" s="398"/>
      <c r="BS420" s="398"/>
      <c r="BT420" s="398"/>
      <c r="BU420" s="398"/>
      <c r="BV420" s="398"/>
      <c r="BW420" s="398"/>
      <c r="BX420" s="398"/>
      <c r="BY420" s="398"/>
      <c r="BZ420" s="398"/>
      <c r="CA420" s="398"/>
      <c r="CB420" s="398"/>
      <c r="CC420" s="398"/>
      <c r="CD420" s="398"/>
      <c r="CE420" s="398"/>
      <c r="CF420" s="398"/>
      <c r="CG420" s="398"/>
      <c r="CH420" s="398"/>
      <c r="CI420" s="398"/>
      <c r="CJ420" s="398"/>
      <c r="CK420" s="398"/>
      <c r="CL420" s="398"/>
      <c r="CM420" s="398"/>
      <c r="CN420" s="398"/>
      <c r="CO420" s="398"/>
      <c r="CP420" s="398"/>
      <c r="CQ420" s="398"/>
    </row>
    <row r="421" spans="1:95" s="185" customFormat="1">
      <c r="A421" s="527"/>
      <c r="B421" s="445" t="s">
        <v>75</v>
      </c>
      <c r="C421" s="4">
        <f t="shared" ref="C421:J421" si="110">C418*C420</f>
        <v>0</v>
      </c>
      <c r="D421" s="4">
        <f t="shared" si="110"/>
        <v>0</v>
      </c>
      <c r="E421" s="4">
        <f t="shared" si="110"/>
        <v>0</v>
      </c>
      <c r="F421" s="4">
        <f t="shared" si="110"/>
        <v>0</v>
      </c>
      <c r="G421" s="4">
        <f t="shared" si="110"/>
        <v>0</v>
      </c>
      <c r="H421" s="4">
        <f t="shared" si="110"/>
        <v>0</v>
      </c>
      <c r="I421" s="4">
        <f t="shared" si="110"/>
        <v>0</v>
      </c>
      <c r="J421" s="4">
        <f t="shared" si="110"/>
        <v>0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</row>
    <row r="422" spans="1:95" s="31" customFormat="1">
      <c r="A422" s="527"/>
      <c r="B422" s="446" t="s">
        <v>24</v>
      </c>
      <c r="C422" s="182">
        <v>2.71</v>
      </c>
      <c r="D422" s="182">
        <v>2.71</v>
      </c>
      <c r="E422" s="182">
        <v>2.71</v>
      </c>
      <c r="F422" s="182">
        <f>F111</f>
        <v>0</v>
      </c>
      <c r="G422" s="182">
        <f>G111</f>
        <v>0</v>
      </c>
      <c r="H422" s="182">
        <f>H111</f>
        <v>0</v>
      </c>
      <c r="I422" s="182">
        <f>I111</f>
        <v>0</v>
      </c>
      <c r="J422" s="182">
        <f>J111</f>
        <v>0</v>
      </c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  <c r="AD422" s="182"/>
    </row>
    <row r="423" spans="1:95" s="180" customFormat="1">
      <c r="A423" s="527"/>
      <c r="B423" s="447" t="s">
        <v>25</v>
      </c>
      <c r="C423" s="179">
        <f t="shared" ref="C423:J423" si="111">C422*C404</f>
        <v>0</v>
      </c>
      <c r="D423" s="179">
        <f t="shared" si="111"/>
        <v>0</v>
      </c>
      <c r="E423" s="179">
        <f t="shared" si="111"/>
        <v>0</v>
      </c>
      <c r="F423" s="179">
        <f t="shared" si="111"/>
        <v>0</v>
      </c>
      <c r="G423" s="179">
        <f t="shared" si="111"/>
        <v>0</v>
      </c>
      <c r="H423" s="179">
        <f t="shared" si="111"/>
        <v>0</v>
      </c>
      <c r="I423" s="179">
        <f t="shared" si="111"/>
        <v>0</v>
      </c>
      <c r="J423" s="179">
        <f t="shared" si="111"/>
        <v>0</v>
      </c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</row>
    <row r="424" spans="1:95" s="31" customFormat="1">
      <c r="A424" s="527"/>
      <c r="B424" s="448" t="s">
        <v>7</v>
      </c>
      <c r="C424" s="3">
        <v>5.44</v>
      </c>
      <c r="D424" s="3">
        <v>5.44</v>
      </c>
      <c r="E424" s="3">
        <v>5.44</v>
      </c>
      <c r="F424" s="3">
        <f>F113</f>
        <v>0</v>
      </c>
      <c r="G424" s="3">
        <f>G113</f>
        <v>0</v>
      </c>
      <c r="H424" s="3">
        <f>H113</f>
        <v>0</v>
      </c>
      <c r="I424" s="3">
        <f>I113</f>
        <v>0</v>
      </c>
      <c r="J424" s="3">
        <f>J113</f>
        <v>0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95" s="180" customFormat="1">
      <c r="A425" s="527"/>
      <c r="B425" s="447" t="s">
        <v>10</v>
      </c>
      <c r="C425" s="179">
        <f t="shared" ref="C425:J425" si="112">C424*C404</f>
        <v>0</v>
      </c>
      <c r="D425" s="179">
        <f t="shared" si="112"/>
        <v>0</v>
      </c>
      <c r="E425" s="179">
        <f t="shared" si="112"/>
        <v>0</v>
      </c>
      <c r="F425" s="179">
        <f t="shared" si="112"/>
        <v>0</v>
      </c>
      <c r="G425" s="179">
        <f t="shared" si="112"/>
        <v>0</v>
      </c>
      <c r="H425" s="179">
        <f t="shared" si="112"/>
        <v>0</v>
      </c>
      <c r="I425" s="179">
        <f t="shared" si="112"/>
        <v>0</v>
      </c>
      <c r="J425" s="179">
        <f t="shared" si="112"/>
        <v>0</v>
      </c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</row>
    <row r="426" spans="1:95" s="31" customFormat="1">
      <c r="A426" s="527"/>
      <c r="B426" s="448" t="s">
        <v>8</v>
      </c>
      <c r="C426" s="3">
        <v>10.31</v>
      </c>
      <c r="D426" s="3">
        <v>10.31</v>
      </c>
      <c r="E426" s="3">
        <v>10.31</v>
      </c>
      <c r="F426" s="3">
        <f>F115</f>
        <v>0</v>
      </c>
      <c r="G426" s="3">
        <f>G115</f>
        <v>0</v>
      </c>
      <c r="H426" s="3">
        <f>H115</f>
        <v>0</v>
      </c>
      <c r="I426" s="3">
        <f>I115</f>
        <v>0</v>
      </c>
      <c r="J426" s="3">
        <f>J115</f>
        <v>0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95" s="180" customFormat="1">
      <c r="A427" s="527"/>
      <c r="B427" s="447" t="s">
        <v>2</v>
      </c>
      <c r="C427" s="179">
        <f t="shared" ref="C427:I427" si="113">C426*MAX(C410:C411)</f>
        <v>0</v>
      </c>
      <c r="D427" s="179">
        <f t="shared" si="113"/>
        <v>0</v>
      </c>
      <c r="E427" s="179">
        <f t="shared" si="113"/>
        <v>0</v>
      </c>
      <c r="F427" s="179">
        <f t="shared" si="113"/>
        <v>0</v>
      </c>
      <c r="G427" s="179">
        <f t="shared" si="113"/>
        <v>0</v>
      </c>
      <c r="H427" s="179">
        <f t="shared" si="113"/>
        <v>0</v>
      </c>
      <c r="I427" s="179">
        <f t="shared" si="113"/>
        <v>0</v>
      </c>
      <c r="J427" s="179">
        <f>J426*MAX(J410:J411)</f>
        <v>0</v>
      </c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</row>
    <row r="428" spans="1:95" s="31" customFormat="1">
      <c r="A428" s="527"/>
      <c r="B428" s="446" t="s">
        <v>29</v>
      </c>
      <c r="C428" s="115">
        <v>0.13789999999999999</v>
      </c>
      <c r="D428" s="115">
        <v>0.13789999999999999</v>
      </c>
      <c r="E428" s="115">
        <v>0.13789999999999999</v>
      </c>
      <c r="F428" s="115">
        <f>F117</f>
        <v>0</v>
      </c>
      <c r="G428" s="115">
        <f>G117</f>
        <v>0</v>
      </c>
      <c r="H428" s="66"/>
      <c r="I428" s="66"/>
      <c r="J428" s="66"/>
      <c r="K428" s="115"/>
      <c r="L428" s="115"/>
      <c r="M428" s="115"/>
      <c r="N428" s="115"/>
      <c r="O428" s="115"/>
      <c r="P428" s="115"/>
      <c r="Q428" s="115"/>
      <c r="R428" s="115"/>
      <c r="S428" s="115"/>
      <c r="T428" s="66"/>
      <c r="U428" s="66"/>
      <c r="V428" s="66"/>
      <c r="W428" s="115"/>
      <c r="X428" s="115"/>
      <c r="Y428" s="115"/>
      <c r="Z428" s="115"/>
      <c r="AA428" s="115"/>
      <c r="AB428" s="115"/>
      <c r="AC428" s="115"/>
      <c r="AD428" s="115"/>
    </row>
    <row r="429" spans="1:95" s="34" customFormat="1">
      <c r="A429" s="527"/>
      <c r="B429" s="449" t="s">
        <v>60</v>
      </c>
      <c r="C429" s="14">
        <f>C428*C405</f>
        <v>0</v>
      </c>
      <c r="D429" s="14">
        <f>D428*D405</f>
        <v>0</v>
      </c>
      <c r="E429" s="14">
        <f>E428*E405</f>
        <v>0</v>
      </c>
      <c r="F429" s="14">
        <f>F428*F405</f>
        <v>0</v>
      </c>
      <c r="G429" s="14">
        <f>G428*G405</f>
        <v>0</v>
      </c>
      <c r="H429" s="119"/>
      <c r="I429" s="119"/>
      <c r="J429" s="119"/>
      <c r="K429" s="14"/>
      <c r="L429" s="14"/>
      <c r="M429" s="14"/>
      <c r="N429" s="14"/>
      <c r="O429" s="14"/>
      <c r="P429" s="14"/>
      <c r="Q429" s="14"/>
      <c r="R429" s="14"/>
      <c r="S429" s="14"/>
      <c r="T429" s="119"/>
      <c r="U429" s="119"/>
      <c r="V429" s="119"/>
      <c r="W429" s="14"/>
      <c r="X429" s="14"/>
      <c r="Y429" s="14"/>
      <c r="Z429" s="14"/>
      <c r="AA429" s="14"/>
      <c r="AB429" s="14"/>
      <c r="AC429" s="14"/>
      <c r="AD429" s="14"/>
    </row>
    <row r="430" spans="1:95" s="31" customFormat="1">
      <c r="A430" s="527"/>
      <c r="B430" s="448" t="s">
        <v>30</v>
      </c>
      <c r="C430" s="117"/>
      <c r="D430" s="117"/>
      <c r="E430" s="117"/>
      <c r="F430" s="117"/>
      <c r="G430" s="117"/>
      <c r="H430" s="115">
        <v>0.19769999999999999</v>
      </c>
      <c r="I430" s="115">
        <v>0.19769999999999999</v>
      </c>
      <c r="J430" s="115">
        <v>0.19769999999999999</v>
      </c>
      <c r="K430" s="117"/>
      <c r="L430" s="117"/>
      <c r="M430" s="117"/>
      <c r="N430" s="117"/>
      <c r="O430" s="117"/>
      <c r="P430" s="117"/>
      <c r="Q430" s="117"/>
      <c r="R430" s="117"/>
      <c r="S430" s="117"/>
      <c r="T430" s="115"/>
      <c r="U430" s="115"/>
      <c r="V430" s="115"/>
      <c r="W430" s="117"/>
      <c r="X430" s="117"/>
      <c r="Y430" s="117"/>
      <c r="Z430" s="117"/>
      <c r="AA430" s="117"/>
      <c r="AB430" s="117"/>
      <c r="AC430" s="117"/>
      <c r="AD430" s="117"/>
    </row>
    <row r="431" spans="1:95" s="35" customFormat="1">
      <c r="A431" s="527"/>
      <c r="B431" s="450" t="s">
        <v>61</v>
      </c>
      <c r="C431" s="118"/>
      <c r="D431" s="118"/>
      <c r="E431" s="118"/>
      <c r="F431" s="118"/>
      <c r="G431" s="118"/>
      <c r="H431" s="33">
        <f>H430*H405</f>
        <v>0</v>
      </c>
      <c r="I431" s="33">
        <f>I430*I405</f>
        <v>0</v>
      </c>
      <c r="J431" s="33">
        <f>J430*J405</f>
        <v>0</v>
      </c>
      <c r="K431" s="118"/>
      <c r="L431" s="118"/>
      <c r="M431" s="118"/>
      <c r="N431" s="118"/>
      <c r="O431" s="118"/>
      <c r="P431" s="118"/>
      <c r="Q431" s="118"/>
      <c r="R431" s="118"/>
      <c r="S431" s="118"/>
      <c r="T431" s="33"/>
      <c r="U431" s="33"/>
      <c r="V431" s="33"/>
      <c r="W431" s="118"/>
      <c r="X431" s="118"/>
      <c r="Y431" s="118"/>
      <c r="Z431" s="118"/>
      <c r="AA431" s="118"/>
      <c r="AB431" s="118"/>
      <c r="AC431" s="118"/>
      <c r="AD431" s="118"/>
    </row>
    <row r="432" spans="1:95" s="31" customFormat="1">
      <c r="A432" s="527"/>
      <c r="B432" s="448" t="s">
        <v>31</v>
      </c>
      <c r="C432" s="115">
        <v>0.32190000000000002</v>
      </c>
      <c r="D432" s="115">
        <v>0.32190000000000002</v>
      </c>
      <c r="E432" s="115">
        <v>0.32190000000000002</v>
      </c>
      <c r="F432" s="115">
        <f>F121</f>
        <v>0</v>
      </c>
      <c r="G432" s="115">
        <f>G121</f>
        <v>0</v>
      </c>
      <c r="H432" s="120"/>
      <c r="I432" s="120"/>
      <c r="J432" s="120"/>
      <c r="K432" s="115"/>
      <c r="L432" s="115"/>
      <c r="M432" s="115"/>
      <c r="N432" s="115"/>
      <c r="O432" s="115"/>
      <c r="P432" s="115"/>
      <c r="Q432" s="115"/>
      <c r="R432" s="115"/>
      <c r="S432" s="115"/>
      <c r="T432" s="120"/>
      <c r="U432" s="120"/>
      <c r="V432" s="120"/>
      <c r="W432" s="115"/>
      <c r="X432" s="115"/>
      <c r="Y432" s="115"/>
      <c r="Z432" s="115"/>
      <c r="AA432" s="115"/>
      <c r="AB432" s="115"/>
      <c r="AC432" s="115"/>
      <c r="AD432" s="115"/>
    </row>
    <row r="433" spans="1:95" s="34" customFormat="1">
      <c r="A433" s="527"/>
      <c r="B433" s="449" t="s">
        <v>62</v>
      </c>
      <c r="C433" s="14">
        <f>C432*C407</f>
        <v>0</v>
      </c>
      <c r="D433" s="14">
        <f>D432*D407</f>
        <v>0</v>
      </c>
      <c r="E433" s="14">
        <f>E432*E407</f>
        <v>0</v>
      </c>
      <c r="F433" s="14">
        <f>F432*F407</f>
        <v>0</v>
      </c>
      <c r="G433" s="14">
        <f>G432*G407</f>
        <v>0</v>
      </c>
      <c r="H433" s="119"/>
      <c r="I433" s="119"/>
      <c r="J433" s="119"/>
      <c r="K433" s="14"/>
      <c r="L433" s="14"/>
      <c r="M433" s="14"/>
      <c r="N433" s="14"/>
      <c r="O433" s="14"/>
      <c r="P433" s="14"/>
      <c r="Q433" s="14"/>
      <c r="R433" s="14"/>
      <c r="S433" s="14"/>
      <c r="T433" s="119"/>
      <c r="U433" s="119"/>
      <c r="V433" s="119"/>
      <c r="W433" s="14"/>
      <c r="X433" s="14"/>
      <c r="Y433" s="14"/>
      <c r="Z433" s="14"/>
      <c r="AA433" s="14"/>
      <c r="AB433" s="14"/>
      <c r="AC433" s="14"/>
      <c r="AD433" s="14"/>
    </row>
    <row r="434" spans="1:95" s="31" customFormat="1">
      <c r="A434" s="527"/>
      <c r="B434" s="448" t="s">
        <v>32</v>
      </c>
      <c r="C434" s="117"/>
      <c r="D434" s="117"/>
      <c r="E434" s="117"/>
      <c r="F434" s="117"/>
      <c r="G434" s="117"/>
      <c r="H434" s="1">
        <v>1.4238</v>
      </c>
      <c r="I434" s="1">
        <v>1.4238</v>
      </c>
      <c r="J434" s="1">
        <v>1.4238</v>
      </c>
      <c r="K434" s="117"/>
      <c r="L434" s="117"/>
      <c r="M434" s="117"/>
      <c r="N434" s="117"/>
      <c r="O434" s="117"/>
      <c r="P434" s="117"/>
      <c r="Q434" s="117"/>
      <c r="R434" s="117"/>
      <c r="S434" s="117"/>
      <c r="T434" s="1"/>
      <c r="U434" s="1"/>
      <c r="V434" s="1"/>
      <c r="W434" s="117"/>
      <c r="X434" s="117"/>
      <c r="Y434" s="117"/>
      <c r="Z434" s="117"/>
      <c r="AA434" s="117"/>
      <c r="AB434" s="117"/>
      <c r="AC434" s="117"/>
      <c r="AD434" s="117"/>
    </row>
    <row r="435" spans="1:95" s="35" customFormat="1">
      <c r="A435" s="527"/>
      <c r="B435" s="450" t="s">
        <v>63</v>
      </c>
      <c r="C435" s="118"/>
      <c r="D435" s="118"/>
      <c r="E435" s="118"/>
      <c r="F435" s="118"/>
      <c r="G435" s="118"/>
      <c r="H435" s="116">
        <f>H434*H407</f>
        <v>0</v>
      </c>
      <c r="I435" s="116">
        <f>I434*I407</f>
        <v>0</v>
      </c>
      <c r="J435" s="116">
        <f>J434*J407</f>
        <v>0</v>
      </c>
      <c r="K435" s="118"/>
      <c r="L435" s="118"/>
      <c r="M435" s="118"/>
      <c r="N435" s="118"/>
      <c r="O435" s="118"/>
      <c r="P435" s="118"/>
      <c r="Q435" s="118"/>
      <c r="R435" s="118"/>
      <c r="S435" s="118"/>
      <c r="T435" s="116"/>
      <c r="U435" s="116"/>
      <c r="V435" s="116"/>
      <c r="W435" s="118"/>
      <c r="X435" s="118"/>
      <c r="Y435" s="118"/>
      <c r="Z435" s="118"/>
      <c r="AA435" s="118"/>
      <c r="AB435" s="118"/>
      <c r="AC435" s="118"/>
      <c r="AD435" s="118"/>
    </row>
    <row r="436" spans="1:95" s="31" customFormat="1">
      <c r="A436" s="527"/>
      <c r="B436" s="448" t="s">
        <v>79</v>
      </c>
      <c r="C436" s="1">
        <v>0.19719999999999999</v>
      </c>
      <c r="D436" s="1">
        <v>0.19719999999999999</v>
      </c>
      <c r="E436" s="1">
        <v>0.19719999999999999</v>
      </c>
      <c r="F436" s="1">
        <f>F125</f>
        <v>0</v>
      </c>
      <c r="G436" s="1">
        <f>G125</f>
        <v>0</v>
      </c>
      <c r="H436" s="120"/>
      <c r="I436" s="120"/>
      <c r="J436" s="120"/>
      <c r="K436" s="1"/>
      <c r="L436" s="1"/>
      <c r="M436" s="1"/>
      <c r="N436" s="1"/>
      <c r="O436" s="1"/>
      <c r="P436" s="1"/>
      <c r="Q436" s="1"/>
      <c r="R436" s="1"/>
      <c r="S436" s="1"/>
      <c r="T436" s="120"/>
      <c r="U436" s="120"/>
      <c r="V436" s="120"/>
      <c r="W436" s="1"/>
      <c r="X436" s="1"/>
      <c r="Y436" s="1"/>
      <c r="Z436" s="1"/>
      <c r="AA436" s="1"/>
      <c r="AB436" s="1"/>
      <c r="AC436" s="1"/>
      <c r="AD436" s="1"/>
    </row>
    <row r="437" spans="1:95" s="34" customFormat="1">
      <c r="A437" s="527"/>
      <c r="B437" s="449" t="s">
        <v>64</v>
      </c>
      <c r="C437" s="14">
        <f>C436*C406</f>
        <v>0</v>
      </c>
      <c r="D437" s="14">
        <f>D436*D406</f>
        <v>0</v>
      </c>
      <c r="E437" s="14">
        <f>E436*E406</f>
        <v>0</v>
      </c>
      <c r="F437" s="14">
        <f>F436*F406</f>
        <v>0</v>
      </c>
      <c r="G437" s="14">
        <f>G436*G406</f>
        <v>0</v>
      </c>
      <c r="H437" s="121"/>
      <c r="I437" s="121"/>
      <c r="J437" s="121"/>
      <c r="K437" s="14"/>
      <c r="L437" s="14"/>
      <c r="M437" s="14"/>
      <c r="N437" s="14"/>
      <c r="O437" s="14"/>
      <c r="P437" s="14"/>
      <c r="Q437" s="14"/>
      <c r="R437" s="14"/>
      <c r="S437" s="14"/>
      <c r="T437" s="121"/>
      <c r="U437" s="121"/>
      <c r="V437" s="121"/>
      <c r="W437" s="14"/>
      <c r="X437" s="14"/>
      <c r="Y437" s="14"/>
      <c r="Z437" s="14"/>
      <c r="AA437" s="14"/>
      <c r="AB437" s="14"/>
      <c r="AC437" s="14"/>
      <c r="AD437" s="14"/>
    </row>
    <row r="438" spans="1:95" s="31" customFormat="1">
      <c r="A438" s="527"/>
      <c r="B438" s="451" t="s">
        <v>33</v>
      </c>
      <c r="C438" s="117"/>
      <c r="D438" s="117"/>
      <c r="E438" s="117"/>
      <c r="F438" s="117"/>
      <c r="G438" s="117"/>
      <c r="H438" s="1">
        <v>0.37009999999999998</v>
      </c>
      <c r="I438" s="1">
        <v>0.37009999999999998</v>
      </c>
      <c r="J438" s="1">
        <v>0.37009999999999998</v>
      </c>
      <c r="K438" s="117"/>
      <c r="L438" s="117"/>
      <c r="M438" s="117"/>
      <c r="N438" s="117"/>
      <c r="O438" s="117"/>
      <c r="P438" s="117"/>
      <c r="Q438" s="117"/>
      <c r="R438" s="117"/>
      <c r="S438" s="117"/>
      <c r="T438" s="1"/>
      <c r="U438" s="1"/>
      <c r="V438" s="1"/>
      <c r="W438" s="117"/>
      <c r="X438" s="117"/>
      <c r="Y438" s="117"/>
      <c r="Z438" s="117"/>
      <c r="AA438" s="117"/>
      <c r="AB438" s="117"/>
      <c r="AC438" s="117"/>
      <c r="AD438" s="117"/>
    </row>
    <row r="439" spans="1:95" s="55" customFormat="1" ht="13.5" thickBot="1">
      <c r="A439" s="527"/>
      <c r="B439" s="452" t="s">
        <v>65</v>
      </c>
      <c r="C439" s="125"/>
      <c r="D439" s="125"/>
      <c r="E439" s="125"/>
      <c r="F439" s="125"/>
      <c r="G439" s="125"/>
      <c r="H439" s="250">
        <f>H438*H406</f>
        <v>0</v>
      </c>
      <c r="I439" s="250">
        <f>I438*I406</f>
        <v>0</v>
      </c>
      <c r="J439" s="250">
        <f>J438*J406</f>
        <v>0</v>
      </c>
      <c r="K439" s="125"/>
      <c r="L439" s="125"/>
      <c r="M439" s="125"/>
      <c r="N439" s="125"/>
      <c r="O439" s="125"/>
      <c r="P439" s="125"/>
      <c r="Q439" s="125"/>
      <c r="R439" s="125"/>
      <c r="S439" s="125"/>
      <c r="T439" s="250"/>
      <c r="U439" s="250"/>
      <c r="V439" s="250"/>
      <c r="W439" s="125"/>
      <c r="X439" s="125"/>
      <c r="Y439" s="125"/>
      <c r="Z439" s="125"/>
      <c r="AA439" s="125"/>
      <c r="AB439" s="125"/>
      <c r="AC439" s="125"/>
      <c r="AD439" s="12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  <c r="CB439" s="35"/>
      <c r="CC439" s="35"/>
      <c r="CD439" s="35"/>
      <c r="CE439" s="35"/>
      <c r="CF439" s="35"/>
      <c r="CG439" s="35"/>
      <c r="CH439" s="35"/>
      <c r="CI439" s="35"/>
      <c r="CJ439" s="35"/>
      <c r="CK439" s="35"/>
      <c r="CL439" s="35"/>
      <c r="CM439" s="35"/>
      <c r="CN439" s="35"/>
      <c r="CO439" s="35"/>
      <c r="CP439" s="35"/>
      <c r="CQ439" s="35"/>
    </row>
    <row r="440" spans="1:95" s="126" customFormat="1">
      <c r="A440" s="527"/>
      <c r="B440" s="453" t="s">
        <v>104</v>
      </c>
      <c r="C440" s="251"/>
      <c r="D440" s="251"/>
      <c r="E440" s="251"/>
      <c r="F440" s="251"/>
      <c r="G440" s="251"/>
      <c r="H440" s="86"/>
      <c r="I440" s="86"/>
      <c r="J440" s="86"/>
      <c r="K440" s="251"/>
      <c r="L440" s="251"/>
      <c r="M440" s="251"/>
      <c r="N440" s="251"/>
      <c r="O440" s="251"/>
      <c r="P440" s="251"/>
      <c r="Q440" s="251"/>
      <c r="R440" s="251"/>
      <c r="S440" s="251"/>
      <c r="T440" s="86"/>
      <c r="U440" s="86"/>
      <c r="V440" s="86"/>
      <c r="W440" s="251"/>
      <c r="X440" s="251"/>
      <c r="Y440" s="251"/>
      <c r="Z440" s="251"/>
      <c r="AA440" s="251"/>
      <c r="AB440" s="251"/>
      <c r="AC440" s="251"/>
      <c r="AD440" s="251"/>
    </row>
    <row r="441" spans="1:95" s="1" customFormat="1">
      <c r="A441" s="527"/>
      <c r="B441" s="454" t="s">
        <v>105</v>
      </c>
      <c r="C441" s="31"/>
      <c r="D441" s="31"/>
      <c r="E441" s="31"/>
      <c r="F441" s="31"/>
      <c r="G441" s="31"/>
      <c r="H441" s="427">
        <v>5.8900000000000001E-2</v>
      </c>
      <c r="I441" s="427">
        <v>5.8900000000000001E-2</v>
      </c>
      <c r="J441" s="427">
        <v>5.8900000000000001E-2</v>
      </c>
      <c r="K441" s="31"/>
      <c r="L441" s="31"/>
      <c r="M441" s="31"/>
      <c r="N441" s="31"/>
      <c r="O441" s="31"/>
      <c r="P441" s="31"/>
      <c r="Q441" s="31"/>
      <c r="R441" s="31"/>
      <c r="S441" s="31"/>
      <c r="T441" s="427"/>
      <c r="U441" s="427"/>
      <c r="V441" s="427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  <c r="CH441" s="31"/>
      <c r="CI441" s="31"/>
      <c r="CJ441" s="31"/>
      <c r="CK441" s="31"/>
      <c r="CL441" s="31"/>
      <c r="CM441" s="31"/>
      <c r="CN441" s="31"/>
      <c r="CO441" s="31"/>
      <c r="CP441" s="31"/>
      <c r="CQ441" s="31"/>
    </row>
    <row r="442" spans="1:95" s="55" customFormat="1" ht="13.5" thickBot="1">
      <c r="A442" s="527"/>
      <c r="B442" s="455" t="s">
        <v>106</v>
      </c>
      <c r="C442" s="125"/>
      <c r="D442" s="125"/>
      <c r="E442" s="125"/>
      <c r="F442" s="125"/>
      <c r="G442" s="125"/>
      <c r="H442" s="54">
        <f>H441*H440</f>
        <v>0</v>
      </c>
      <c r="I442" s="54">
        <f>I440*I441</f>
        <v>0</v>
      </c>
      <c r="J442" s="54">
        <f>J440*J441</f>
        <v>0</v>
      </c>
      <c r="K442" s="125"/>
      <c r="L442" s="125"/>
      <c r="M442" s="125"/>
      <c r="N442" s="125"/>
      <c r="O442" s="125"/>
      <c r="P442" s="125"/>
      <c r="Q442" s="125"/>
      <c r="R442" s="125"/>
      <c r="S442" s="125"/>
      <c r="T442" s="54"/>
      <c r="U442" s="54"/>
      <c r="V442" s="54"/>
      <c r="W442" s="125"/>
      <c r="X442" s="125"/>
      <c r="Y442" s="125"/>
      <c r="Z442" s="125"/>
      <c r="AA442" s="125"/>
      <c r="AB442" s="125"/>
      <c r="AC442" s="125"/>
      <c r="AD442" s="12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  <c r="CB442" s="35"/>
      <c r="CC442" s="35"/>
      <c r="CD442" s="35"/>
      <c r="CE442" s="35"/>
      <c r="CF442" s="35"/>
      <c r="CG442" s="35"/>
      <c r="CH442" s="35"/>
      <c r="CI442" s="35"/>
      <c r="CJ442" s="35"/>
      <c r="CK442" s="35"/>
      <c r="CL442" s="35"/>
      <c r="CM442" s="35"/>
      <c r="CN442" s="35"/>
      <c r="CO442" s="35"/>
      <c r="CP442" s="35"/>
      <c r="CQ442" s="35"/>
    </row>
    <row r="443" spans="1:95" s="31" customFormat="1" ht="12" customHeight="1">
      <c r="A443" s="527"/>
      <c r="B443" s="448" t="s">
        <v>9</v>
      </c>
      <c r="C443" s="1">
        <v>2.5000000000000001E-2</v>
      </c>
      <c r="D443" s="1">
        <v>2.5000000000000001E-2</v>
      </c>
      <c r="E443" s="1">
        <v>2.5000000000000001E-2</v>
      </c>
      <c r="F443" s="1">
        <f>F132</f>
        <v>0</v>
      </c>
      <c r="G443" s="1">
        <f>G132</f>
        <v>0</v>
      </c>
      <c r="H443" s="1">
        <f>H132</f>
        <v>0</v>
      </c>
      <c r="I443" s="1">
        <f>I132</f>
        <v>0</v>
      </c>
      <c r="J443" s="1">
        <f>J132</f>
        <v>0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95" s="43" customFormat="1">
      <c r="A444" s="527"/>
      <c r="B444" s="456" t="s">
        <v>11</v>
      </c>
      <c r="C444" s="4">
        <f t="shared" ref="C444:J444" si="114">C443*C408</f>
        <v>0</v>
      </c>
      <c r="D444" s="4">
        <f t="shared" si="114"/>
        <v>0</v>
      </c>
      <c r="E444" s="4">
        <f t="shared" si="114"/>
        <v>0</v>
      </c>
      <c r="F444" s="4">
        <f t="shared" si="114"/>
        <v>0</v>
      </c>
      <c r="G444" s="4">
        <f t="shared" si="114"/>
        <v>0</v>
      </c>
      <c r="H444" s="4">
        <f t="shared" si="114"/>
        <v>0</v>
      </c>
      <c r="I444" s="4">
        <f t="shared" si="114"/>
        <v>0</v>
      </c>
      <c r="J444" s="4">
        <f t="shared" si="114"/>
        <v>0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95" s="31" customFormat="1">
      <c r="A445" s="527"/>
      <c r="B445" s="448" t="s">
        <v>26</v>
      </c>
      <c r="C445" s="49">
        <v>1.9699999999999999E-2</v>
      </c>
      <c r="D445" s="49">
        <v>1.9699999999999999E-2</v>
      </c>
      <c r="E445" s="49">
        <v>1.9699999999999999E-2</v>
      </c>
      <c r="F445" s="49">
        <f>F134</f>
        <v>0</v>
      </c>
      <c r="G445" s="49">
        <f>G134</f>
        <v>0</v>
      </c>
      <c r="H445" s="49">
        <f>H134</f>
        <v>0</v>
      </c>
      <c r="I445" s="49">
        <f>I134</f>
        <v>0</v>
      </c>
      <c r="J445" s="49">
        <f>J134</f>
        <v>0</v>
      </c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</row>
    <row r="446" spans="1:95" s="191" customFormat="1">
      <c r="A446" s="527"/>
      <c r="B446" s="456" t="s">
        <v>27</v>
      </c>
      <c r="C446" s="129">
        <f t="shared" ref="C446:J446" si="115">C445*C408</f>
        <v>0</v>
      </c>
      <c r="D446" s="129">
        <f t="shared" si="115"/>
        <v>0</v>
      </c>
      <c r="E446" s="129">
        <f t="shared" si="115"/>
        <v>0</v>
      </c>
      <c r="F446" s="129">
        <f t="shared" si="115"/>
        <v>0</v>
      </c>
      <c r="G446" s="129">
        <f t="shared" si="115"/>
        <v>0</v>
      </c>
      <c r="H446" s="129">
        <f t="shared" si="115"/>
        <v>0</v>
      </c>
      <c r="I446" s="129">
        <f t="shared" si="115"/>
        <v>0</v>
      </c>
      <c r="J446" s="129">
        <f t="shared" si="115"/>
        <v>0</v>
      </c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  <c r="AA446" s="129"/>
      <c r="AB446" s="129"/>
      <c r="AC446" s="129"/>
      <c r="AD446" s="129"/>
    </row>
    <row r="447" spans="1:95" s="43" customFormat="1">
      <c r="A447" s="527"/>
      <c r="B447" s="456" t="s">
        <v>4</v>
      </c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</row>
    <row r="448" spans="1:95" s="46" customFormat="1" ht="13.5" thickBot="1">
      <c r="A448" s="527"/>
      <c r="B448" s="457" t="s">
        <v>34</v>
      </c>
      <c r="C448" s="94"/>
      <c r="D448" s="94"/>
      <c r="E448" s="94"/>
      <c r="F448" s="199"/>
      <c r="G448" s="94"/>
      <c r="H448" s="94"/>
      <c r="I448" s="94"/>
      <c r="J448" s="94"/>
      <c r="K448" s="199"/>
      <c r="L448" s="199"/>
      <c r="M448" s="199"/>
      <c r="N448" s="199"/>
      <c r="O448" s="199"/>
      <c r="P448" s="199"/>
      <c r="Q448" s="199"/>
      <c r="R448" s="199"/>
      <c r="S448" s="199"/>
      <c r="T448" s="94"/>
      <c r="U448" s="94"/>
      <c r="V448" s="94"/>
      <c r="W448" s="199"/>
      <c r="X448" s="199"/>
      <c r="Y448" s="199"/>
      <c r="Z448" s="199"/>
      <c r="AA448" s="199"/>
      <c r="AB448" s="199"/>
      <c r="AC448" s="199"/>
      <c r="AD448" s="199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</row>
    <row r="449" spans="1:95" s="48" customFormat="1" ht="13.5" thickBot="1">
      <c r="A449" s="527"/>
      <c r="B449" s="458" t="s">
        <v>51</v>
      </c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</row>
    <row r="450" spans="1:95" s="38" customFormat="1" ht="13.5" thickBot="1">
      <c r="A450" s="527"/>
      <c r="B450" s="459" t="s">
        <v>59</v>
      </c>
      <c r="C450" s="37" t="e">
        <f t="shared" ref="C450:J450" si="116">C449/C408*100</f>
        <v>#DIV/0!</v>
      </c>
      <c r="D450" s="37" t="e">
        <f t="shared" si="116"/>
        <v>#DIV/0!</v>
      </c>
      <c r="E450" s="37" t="e">
        <f t="shared" si="116"/>
        <v>#DIV/0!</v>
      </c>
      <c r="F450" s="37" t="e">
        <f t="shared" si="116"/>
        <v>#DIV/0!</v>
      </c>
      <c r="G450" s="37" t="e">
        <f t="shared" si="116"/>
        <v>#DIV/0!</v>
      </c>
      <c r="H450" s="37" t="e">
        <f t="shared" si="116"/>
        <v>#DIV/0!</v>
      </c>
      <c r="I450" s="37" t="e">
        <f t="shared" si="116"/>
        <v>#DIV/0!</v>
      </c>
      <c r="J450" s="91" t="e">
        <f t="shared" si="116"/>
        <v>#DIV/0!</v>
      </c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91"/>
      <c r="W450" s="37"/>
      <c r="X450" s="37"/>
      <c r="Y450" s="37"/>
      <c r="Z450" s="37"/>
      <c r="AA450" s="37"/>
      <c r="AB450" s="37"/>
      <c r="AC450" s="37"/>
      <c r="AD450" s="37"/>
      <c r="AE450" s="399"/>
      <c r="AF450" s="399"/>
      <c r="AG450" s="399"/>
      <c r="AH450" s="399"/>
      <c r="AI450" s="399"/>
      <c r="AJ450" s="399"/>
      <c r="AK450" s="399"/>
      <c r="AL450" s="399"/>
      <c r="AM450" s="399"/>
      <c r="AN450" s="399"/>
      <c r="AO450" s="399"/>
      <c r="AP450" s="399"/>
      <c r="AQ450" s="399"/>
      <c r="AR450" s="399"/>
      <c r="AS450" s="399"/>
      <c r="AT450" s="399"/>
      <c r="AU450" s="399"/>
      <c r="AV450" s="399"/>
      <c r="AW450" s="399"/>
      <c r="AX450" s="399"/>
      <c r="AY450" s="399"/>
      <c r="AZ450" s="399"/>
      <c r="BA450" s="399"/>
      <c r="BB450" s="399"/>
      <c r="BC450" s="399"/>
      <c r="BD450" s="399"/>
      <c r="BE450" s="399"/>
      <c r="BF450" s="399"/>
      <c r="BG450" s="399"/>
      <c r="BH450" s="399"/>
      <c r="BI450" s="399"/>
      <c r="BJ450" s="399"/>
      <c r="BK450" s="399"/>
      <c r="BL450" s="399"/>
      <c r="BM450" s="399"/>
      <c r="BN450" s="399"/>
      <c r="BO450" s="399"/>
      <c r="BP450" s="399"/>
      <c r="BQ450" s="399"/>
      <c r="BR450" s="399"/>
      <c r="BS450" s="399"/>
      <c r="BT450" s="399"/>
      <c r="BU450" s="399"/>
      <c r="BV450" s="399"/>
      <c r="BW450" s="399"/>
      <c r="BX450" s="399"/>
      <c r="BY450" s="399"/>
      <c r="BZ450" s="399"/>
      <c r="CA450" s="399"/>
      <c r="CB450" s="399"/>
      <c r="CC450" s="399"/>
      <c r="CD450" s="399"/>
      <c r="CE450" s="399"/>
      <c r="CF450" s="399"/>
      <c r="CG450" s="399"/>
      <c r="CH450" s="399"/>
      <c r="CI450" s="399"/>
      <c r="CJ450" s="399"/>
      <c r="CK450" s="399"/>
      <c r="CL450" s="399"/>
      <c r="CM450" s="399"/>
      <c r="CN450" s="399"/>
      <c r="CO450" s="399"/>
      <c r="CP450" s="399"/>
      <c r="CQ450" s="399"/>
    </row>
    <row r="451" spans="1:95" s="423" customFormat="1" ht="13.5" thickBot="1">
      <c r="A451" s="527"/>
      <c r="B451" s="421" t="s">
        <v>71</v>
      </c>
      <c r="C451" s="422">
        <f t="shared" ref="C451:J451" si="117">SUM(C421,C423,C427,C425,C429,C431,C433,C435,C437,C439,C442,C444,C446,C447,C448)-C449</f>
        <v>0</v>
      </c>
      <c r="D451" s="422">
        <f t="shared" si="117"/>
        <v>0</v>
      </c>
      <c r="E451" s="422">
        <f t="shared" si="117"/>
        <v>0</v>
      </c>
      <c r="F451" s="422">
        <f t="shared" si="117"/>
        <v>0</v>
      </c>
      <c r="G451" s="422">
        <f t="shared" si="117"/>
        <v>0</v>
      </c>
      <c r="H451" s="422">
        <f t="shared" si="117"/>
        <v>0</v>
      </c>
      <c r="I451" s="422">
        <f t="shared" si="117"/>
        <v>0</v>
      </c>
      <c r="J451" s="422">
        <f t="shared" si="117"/>
        <v>0</v>
      </c>
      <c r="K451" s="422"/>
      <c r="L451" s="422"/>
      <c r="M451" s="422"/>
      <c r="N451" s="422"/>
      <c r="O451" s="422"/>
      <c r="P451" s="422"/>
      <c r="Q451" s="422"/>
      <c r="R451" s="422"/>
      <c r="S451" s="422"/>
      <c r="T451" s="422"/>
      <c r="U451" s="422"/>
      <c r="V451" s="422"/>
      <c r="W451" s="422"/>
      <c r="X451" s="422"/>
      <c r="Y451" s="422"/>
      <c r="Z451" s="422"/>
      <c r="AA451" s="422"/>
      <c r="AB451" s="422"/>
      <c r="AC451" s="422"/>
      <c r="AD451" s="422"/>
      <c r="AE451" s="103"/>
      <c r="AF451" s="103"/>
      <c r="AG451" s="103"/>
      <c r="AH451" s="103"/>
      <c r="AI451" s="103"/>
      <c r="AJ451" s="103"/>
      <c r="AK451" s="103"/>
      <c r="AL451" s="103"/>
      <c r="AM451" s="103"/>
      <c r="AN451" s="103"/>
      <c r="AO451" s="103"/>
      <c r="AP451" s="103"/>
      <c r="AQ451" s="103"/>
      <c r="AR451" s="103"/>
      <c r="AS451" s="103"/>
      <c r="AT451" s="103"/>
      <c r="AU451" s="103"/>
      <c r="AV451" s="103"/>
      <c r="AW451" s="103"/>
      <c r="AX451" s="103"/>
      <c r="AY451" s="103"/>
      <c r="AZ451" s="103"/>
      <c r="BA451" s="103"/>
      <c r="BB451" s="103"/>
      <c r="BC451" s="103"/>
      <c r="BD451" s="103"/>
      <c r="BE451" s="103"/>
      <c r="BF451" s="103"/>
      <c r="BG451" s="103"/>
      <c r="BH451" s="103"/>
      <c r="BI451" s="103"/>
      <c r="BJ451" s="103"/>
      <c r="BK451" s="103"/>
      <c r="BL451" s="103"/>
      <c r="BM451" s="103"/>
      <c r="BN451" s="103"/>
      <c r="BO451" s="103"/>
      <c r="BP451" s="103"/>
      <c r="BQ451" s="103"/>
      <c r="BR451" s="103"/>
      <c r="BS451" s="103"/>
      <c r="BT451" s="103"/>
      <c r="BU451" s="103"/>
      <c r="BV451" s="103"/>
      <c r="BW451" s="103"/>
      <c r="BX451" s="103"/>
      <c r="BY451" s="103"/>
      <c r="BZ451" s="103"/>
      <c r="CA451" s="103"/>
      <c r="CB451" s="103"/>
      <c r="CC451" s="103"/>
      <c r="CD451" s="103"/>
      <c r="CE451" s="103"/>
      <c r="CF451" s="103"/>
      <c r="CG451" s="103"/>
      <c r="CH451" s="103"/>
      <c r="CI451" s="103"/>
      <c r="CJ451" s="103"/>
      <c r="CK451" s="103"/>
      <c r="CL451" s="103"/>
      <c r="CM451" s="103"/>
      <c r="CN451" s="103"/>
      <c r="CO451" s="103"/>
      <c r="CP451" s="103"/>
      <c r="CQ451" s="103"/>
    </row>
    <row r="452" spans="1:95" s="426" customFormat="1" ht="13.5" thickBot="1">
      <c r="A452" s="528"/>
      <c r="B452" s="424" t="s">
        <v>72</v>
      </c>
      <c r="C452" s="425" t="e">
        <f t="shared" ref="C452" si="118">C451/C449</f>
        <v>#DIV/0!</v>
      </c>
      <c r="D452" s="425" t="e">
        <f t="shared" ref="D452" si="119">D451/D449</f>
        <v>#DIV/0!</v>
      </c>
      <c r="E452" s="425" t="e">
        <f t="shared" ref="E452" si="120">E451/E449</f>
        <v>#DIV/0!</v>
      </c>
      <c r="F452" s="425" t="e">
        <f t="shared" ref="F452" si="121">F451/F449</f>
        <v>#DIV/0!</v>
      </c>
      <c r="G452" s="425" t="e">
        <f t="shared" ref="G452" si="122">G451/G449</f>
        <v>#DIV/0!</v>
      </c>
      <c r="H452" s="425" t="e">
        <f t="shared" ref="H452" si="123">H451/H449</f>
        <v>#DIV/0!</v>
      </c>
      <c r="I452" s="425" t="e">
        <f t="shared" ref="I452" si="124">I451/I449</f>
        <v>#DIV/0!</v>
      </c>
      <c r="J452" s="425" t="e">
        <f>J451/J449</f>
        <v>#DIV/0!</v>
      </c>
      <c r="K452" s="425"/>
      <c r="L452" s="425"/>
      <c r="M452" s="425"/>
      <c r="N452" s="425"/>
      <c r="O452" s="425"/>
      <c r="P452" s="425"/>
      <c r="Q452" s="425"/>
      <c r="R452" s="425"/>
      <c r="S452" s="425"/>
      <c r="T452" s="425"/>
      <c r="U452" s="425"/>
      <c r="V452" s="425"/>
      <c r="W452" s="425"/>
      <c r="X452" s="425"/>
      <c r="Y452" s="425"/>
      <c r="Z452" s="425"/>
      <c r="AA452" s="425"/>
      <c r="AB452" s="425"/>
      <c r="AC452" s="425"/>
      <c r="AD452" s="425"/>
      <c r="AE452" s="400"/>
      <c r="AF452" s="400"/>
      <c r="AG452" s="400"/>
      <c r="AH452" s="400"/>
      <c r="AI452" s="400"/>
      <c r="AJ452" s="400"/>
      <c r="AK452" s="400"/>
      <c r="AL452" s="400"/>
      <c r="AM452" s="400"/>
      <c r="AN452" s="400"/>
      <c r="AO452" s="400"/>
      <c r="AP452" s="400"/>
      <c r="AQ452" s="400"/>
      <c r="AR452" s="400"/>
      <c r="AS452" s="400"/>
      <c r="AT452" s="400"/>
      <c r="AU452" s="400"/>
      <c r="AV452" s="400"/>
      <c r="AW452" s="400"/>
      <c r="AX452" s="400"/>
      <c r="AY452" s="400"/>
      <c r="AZ452" s="400"/>
      <c r="BA452" s="400"/>
      <c r="BB452" s="400"/>
      <c r="BC452" s="400"/>
      <c r="BD452" s="400"/>
      <c r="BE452" s="400"/>
      <c r="BF452" s="400"/>
      <c r="BG452" s="400"/>
      <c r="BH452" s="400"/>
      <c r="BI452" s="400"/>
      <c r="BJ452" s="400"/>
      <c r="BK452" s="400"/>
      <c r="BL452" s="400"/>
      <c r="BM452" s="400"/>
      <c r="BN452" s="400"/>
      <c r="BO452" s="400"/>
      <c r="BP452" s="400"/>
      <c r="BQ452" s="400"/>
      <c r="BR452" s="400"/>
      <c r="BS452" s="400"/>
      <c r="BT452" s="400"/>
      <c r="BU452" s="400"/>
      <c r="BV452" s="400"/>
      <c r="BW452" s="400"/>
      <c r="BX452" s="400"/>
      <c r="BY452" s="400"/>
      <c r="BZ452" s="400"/>
      <c r="CA452" s="400"/>
      <c r="CB452" s="400"/>
      <c r="CC452" s="400"/>
      <c r="CD452" s="400"/>
      <c r="CE452" s="400"/>
      <c r="CF452" s="400"/>
      <c r="CG452" s="400"/>
      <c r="CH452" s="400"/>
      <c r="CI452" s="400"/>
      <c r="CJ452" s="400"/>
      <c r="CK452" s="400"/>
      <c r="CL452" s="400"/>
      <c r="CM452" s="400"/>
      <c r="CN452" s="400"/>
      <c r="CO452" s="400"/>
      <c r="CP452" s="400"/>
      <c r="CQ452" s="400"/>
    </row>
    <row r="453" spans="1:95" s="65" customFormat="1">
      <c r="B453" s="496"/>
    </row>
    <row r="454" spans="1:95" s="64" customFormat="1" ht="13.5" thickBot="1">
      <c r="B454" s="49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</row>
    <row r="455" spans="1:95" s="68" customFormat="1" ht="13.5" customHeight="1">
      <c r="A455" s="511" t="s">
        <v>152</v>
      </c>
      <c r="B455" s="460" t="s">
        <v>56</v>
      </c>
      <c r="AE455" s="127"/>
      <c r="AF455" s="127"/>
      <c r="AG455" s="127"/>
      <c r="AH455" s="127"/>
      <c r="AI455" s="127"/>
      <c r="AJ455" s="127"/>
      <c r="AK455" s="127"/>
      <c r="AL455" s="127"/>
      <c r="AM455" s="127"/>
      <c r="AN455" s="127"/>
      <c r="AO455" s="127"/>
      <c r="AP455" s="127"/>
      <c r="AQ455" s="127"/>
      <c r="AR455" s="127"/>
      <c r="AS455" s="127"/>
      <c r="AT455" s="127"/>
      <c r="AU455" s="127"/>
      <c r="AV455" s="127"/>
      <c r="AW455" s="127"/>
      <c r="AX455" s="127"/>
      <c r="AY455" s="127"/>
      <c r="AZ455" s="127"/>
      <c r="BA455" s="127"/>
      <c r="BB455" s="127"/>
      <c r="BC455" s="127"/>
      <c r="BD455" s="127"/>
      <c r="BE455" s="127"/>
      <c r="BF455" s="127"/>
      <c r="BG455" s="127"/>
      <c r="BH455" s="127"/>
      <c r="BI455" s="127"/>
      <c r="BJ455" s="127"/>
      <c r="BK455" s="127"/>
      <c r="BL455" s="127"/>
      <c r="BM455" s="127"/>
      <c r="BN455" s="127"/>
      <c r="BO455" s="127"/>
      <c r="BP455" s="127"/>
      <c r="BQ455" s="127"/>
      <c r="BR455" s="127"/>
      <c r="BS455" s="127"/>
      <c r="BT455" s="127"/>
      <c r="BU455" s="127"/>
      <c r="BV455" s="127"/>
      <c r="BW455" s="127"/>
      <c r="BX455" s="127"/>
      <c r="BY455" s="127"/>
      <c r="BZ455" s="127"/>
      <c r="CA455" s="127"/>
      <c r="CB455" s="127"/>
      <c r="CC455" s="127"/>
      <c r="CD455" s="127"/>
      <c r="CE455" s="127"/>
      <c r="CF455" s="127"/>
      <c r="CG455" s="127"/>
      <c r="CH455" s="127"/>
      <c r="CI455" s="127"/>
      <c r="CJ455" s="127"/>
      <c r="CK455" s="127"/>
      <c r="CL455" s="127"/>
      <c r="CM455" s="127"/>
      <c r="CN455" s="127"/>
      <c r="CO455" s="127"/>
      <c r="CP455" s="127"/>
      <c r="CQ455" s="127"/>
    </row>
    <row r="456" spans="1:95" s="76" customFormat="1">
      <c r="A456" s="512"/>
      <c r="B456" s="428" t="s">
        <v>55</v>
      </c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  <c r="AA456" s="128"/>
      <c r="AB456" s="128"/>
      <c r="AC456" s="128"/>
      <c r="AD456" s="128"/>
      <c r="AE456" s="127"/>
      <c r="AF456" s="127"/>
      <c r="AG456" s="127"/>
      <c r="AH456" s="127"/>
      <c r="AI456" s="127"/>
      <c r="AJ456" s="127"/>
      <c r="AK456" s="127"/>
      <c r="AL456" s="127"/>
      <c r="AM456" s="127"/>
      <c r="AN456" s="127"/>
      <c r="AO456" s="127"/>
      <c r="AP456" s="127"/>
      <c r="AQ456" s="127"/>
      <c r="AR456" s="127"/>
      <c r="AS456" s="127"/>
      <c r="AT456" s="127"/>
      <c r="AU456" s="127"/>
      <c r="AV456" s="127"/>
      <c r="AW456" s="127"/>
      <c r="AX456" s="127"/>
      <c r="AY456" s="127"/>
      <c r="AZ456" s="127"/>
      <c r="BA456" s="127"/>
      <c r="BB456" s="127"/>
      <c r="BC456" s="127"/>
      <c r="BD456" s="127"/>
      <c r="BE456" s="127"/>
      <c r="BF456" s="127"/>
      <c r="BG456" s="127"/>
      <c r="BH456" s="127"/>
      <c r="BI456" s="127"/>
      <c r="BJ456" s="127"/>
      <c r="BK456" s="127"/>
      <c r="BL456" s="127"/>
      <c r="BM456" s="127"/>
      <c r="BN456" s="127"/>
      <c r="BO456" s="127"/>
      <c r="BP456" s="127"/>
      <c r="BQ456" s="127"/>
      <c r="BR456" s="127"/>
      <c r="BS456" s="127"/>
      <c r="BT456" s="127"/>
      <c r="BU456" s="127"/>
      <c r="BV456" s="127"/>
      <c r="BW456" s="127"/>
      <c r="BX456" s="127"/>
      <c r="BY456" s="127"/>
      <c r="BZ456" s="127"/>
      <c r="CA456" s="127"/>
      <c r="CB456" s="127"/>
      <c r="CC456" s="127"/>
      <c r="CD456" s="127"/>
      <c r="CE456" s="127"/>
      <c r="CF456" s="127"/>
      <c r="CG456" s="127"/>
      <c r="CH456" s="127"/>
      <c r="CI456" s="127"/>
      <c r="CJ456" s="127"/>
      <c r="CK456" s="127"/>
      <c r="CL456" s="127"/>
      <c r="CM456" s="127"/>
      <c r="CN456" s="127"/>
      <c r="CO456" s="127"/>
      <c r="CP456" s="127"/>
      <c r="CQ456" s="127"/>
    </row>
    <row r="457" spans="1:95" s="77" customFormat="1" ht="12.75" customHeight="1">
      <c r="A457" s="512"/>
      <c r="B457" s="429" t="s">
        <v>14</v>
      </c>
      <c r="C457" s="80"/>
      <c r="D457" s="80"/>
      <c r="E457" s="80"/>
      <c r="F457" s="80"/>
      <c r="G457" s="80"/>
      <c r="H457" s="80"/>
      <c r="I457" s="240"/>
      <c r="J457" s="24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240"/>
      <c r="V457" s="240"/>
      <c r="W457" s="80"/>
      <c r="X457" s="80"/>
      <c r="Y457" s="80"/>
      <c r="Z457" s="80"/>
      <c r="AA457" s="80"/>
      <c r="AB457" s="80"/>
      <c r="AC457" s="80"/>
      <c r="AD457" s="80"/>
      <c r="AE457" s="126"/>
      <c r="AF457" s="126"/>
      <c r="AG457" s="126"/>
      <c r="AH457" s="126"/>
      <c r="AI457" s="126"/>
      <c r="AJ457" s="126"/>
      <c r="AK457" s="126"/>
      <c r="AL457" s="126"/>
      <c r="AM457" s="126"/>
      <c r="AN457" s="126"/>
      <c r="AO457" s="126"/>
      <c r="AP457" s="126"/>
      <c r="AQ457" s="126"/>
      <c r="AR457" s="126"/>
      <c r="AS457" s="126"/>
      <c r="AT457" s="126"/>
      <c r="AU457" s="126"/>
      <c r="AV457" s="126"/>
      <c r="AW457" s="126"/>
      <c r="AX457" s="126"/>
      <c r="AY457" s="126"/>
      <c r="AZ457" s="126"/>
      <c r="BA457" s="126"/>
      <c r="BB457" s="126"/>
      <c r="BC457" s="126"/>
      <c r="BD457" s="126"/>
      <c r="BE457" s="126"/>
      <c r="BF457" s="126"/>
      <c r="BG457" s="126"/>
      <c r="BH457" s="126"/>
      <c r="BI457" s="126"/>
      <c r="BJ457" s="126"/>
      <c r="BK457" s="126"/>
      <c r="BL457" s="126"/>
      <c r="BM457" s="126"/>
      <c r="BN457" s="126"/>
      <c r="BO457" s="126"/>
      <c r="BP457" s="126"/>
      <c r="BQ457" s="126"/>
      <c r="BR457" s="126"/>
      <c r="BS457" s="126"/>
      <c r="BT457" s="126"/>
      <c r="BU457" s="126"/>
      <c r="BV457" s="126"/>
      <c r="BW457" s="126"/>
      <c r="BX457" s="126"/>
      <c r="BY457" s="126"/>
      <c r="BZ457" s="126"/>
      <c r="CA457" s="126"/>
      <c r="CB457" s="126"/>
      <c r="CC457" s="126"/>
      <c r="CD457" s="126"/>
      <c r="CE457" s="126"/>
      <c r="CF457" s="126"/>
      <c r="CG457" s="126"/>
      <c r="CH457" s="126"/>
      <c r="CI457" s="126"/>
      <c r="CJ457" s="126"/>
      <c r="CK457" s="126"/>
      <c r="CL457" s="126"/>
      <c r="CM457" s="126"/>
      <c r="CN457" s="126"/>
      <c r="CO457" s="126"/>
      <c r="CP457" s="126"/>
      <c r="CQ457" s="126"/>
    </row>
    <row r="458" spans="1:95" s="126" customFormat="1">
      <c r="A458" s="512"/>
      <c r="B458" s="430" t="s">
        <v>15</v>
      </c>
      <c r="C458" s="240"/>
      <c r="D458" s="240"/>
      <c r="E458" s="240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  <c r="AA458" s="240"/>
      <c r="AB458" s="240"/>
      <c r="AC458" s="240"/>
      <c r="AD458" s="240"/>
    </row>
    <row r="459" spans="1:95" s="243" customFormat="1" ht="12.75" customHeight="1">
      <c r="A459" s="512"/>
      <c r="B459" s="431" t="s">
        <v>16</v>
      </c>
      <c r="C459" s="239"/>
      <c r="D459" s="239"/>
      <c r="E459" s="239"/>
      <c r="F459" s="239"/>
      <c r="G459" s="239"/>
      <c r="H459" s="239"/>
      <c r="I459" s="239"/>
      <c r="J459" s="239"/>
      <c r="K459" s="239"/>
      <c r="L459" s="239"/>
      <c r="M459" s="239"/>
      <c r="N459" s="239"/>
      <c r="O459" s="239"/>
      <c r="P459" s="239"/>
      <c r="Q459" s="239"/>
      <c r="R459" s="239"/>
      <c r="S459" s="239"/>
      <c r="T459" s="239"/>
      <c r="U459" s="239"/>
      <c r="V459" s="239"/>
      <c r="W459" s="239"/>
      <c r="X459" s="239"/>
      <c r="Y459" s="239"/>
      <c r="Z459" s="239"/>
      <c r="AA459" s="239"/>
      <c r="AB459" s="239"/>
      <c r="AC459" s="239"/>
      <c r="AD459" s="239"/>
      <c r="AE459" s="126"/>
      <c r="AF459" s="126"/>
      <c r="AG459" s="126"/>
      <c r="AH459" s="126"/>
      <c r="AI459" s="126"/>
      <c r="AJ459" s="126"/>
      <c r="AK459" s="126"/>
      <c r="AL459" s="126"/>
      <c r="AM459" s="126"/>
      <c r="AN459" s="126"/>
      <c r="AO459" s="126"/>
      <c r="AP459" s="126"/>
      <c r="AQ459" s="126"/>
      <c r="AR459" s="126"/>
      <c r="AS459" s="126"/>
      <c r="AT459" s="126"/>
      <c r="AU459" s="126"/>
      <c r="AV459" s="126"/>
      <c r="AW459" s="126"/>
      <c r="AX459" s="126"/>
      <c r="AY459" s="126"/>
      <c r="AZ459" s="126"/>
      <c r="BA459" s="126"/>
      <c r="BB459" s="126"/>
      <c r="BC459" s="126"/>
      <c r="BD459" s="126"/>
      <c r="BE459" s="126"/>
      <c r="BF459" s="126"/>
      <c r="BG459" s="126"/>
      <c r="BH459" s="126"/>
      <c r="BI459" s="126"/>
      <c r="BJ459" s="126"/>
      <c r="BK459" s="126"/>
      <c r="BL459" s="126"/>
      <c r="BM459" s="126"/>
      <c r="BN459" s="126"/>
      <c r="BO459" s="126"/>
      <c r="BP459" s="126"/>
      <c r="BQ459" s="126"/>
      <c r="BR459" s="126"/>
      <c r="BS459" s="126"/>
      <c r="BT459" s="126"/>
      <c r="BU459" s="126"/>
      <c r="BV459" s="126"/>
      <c r="BW459" s="126"/>
      <c r="BX459" s="126"/>
      <c r="BY459" s="126"/>
      <c r="BZ459" s="126"/>
      <c r="CA459" s="126"/>
      <c r="CB459" s="126"/>
      <c r="CC459" s="126"/>
      <c r="CD459" s="126"/>
      <c r="CE459" s="126"/>
      <c r="CF459" s="126"/>
      <c r="CG459" s="126"/>
      <c r="CH459" s="126"/>
      <c r="CI459" s="126"/>
      <c r="CJ459" s="126"/>
      <c r="CK459" s="126"/>
      <c r="CL459" s="126"/>
      <c r="CM459" s="126"/>
      <c r="CN459" s="126"/>
      <c r="CO459" s="126"/>
      <c r="CP459" s="126"/>
      <c r="CQ459" s="126"/>
    </row>
    <row r="460" spans="1:95" s="114" customFormat="1">
      <c r="A460" s="512"/>
      <c r="B460" s="432" t="s">
        <v>17</v>
      </c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</row>
    <row r="461" spans="1:95" s="83" customFormat="1">
      <c r="A461" s="512"/>
      <c r="B461" s="433" t="s">
        <v>12</v>
      </c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245"/>
      <c r="AF461" s="245"/>
      <c r="AG461" s="245"/>
      <c r="AH461" s="245"/>
      <c r="AI461" s="245"/>
      <c r="AJ461" s="245"/>
      <c r="AK461" s="245"/>
      <c r="AL461" s="245"/>
      <c r="AM461" s="245"/>
      <c r="AN461" s="245"/>
      <c r="AO461" s="245"/>
      <c r="AP461" s="245"/>
      <c r="AQ461" s="245"/>
      <c r="AR461" s="245"/>
      <c r="AS461" s="245"/>
      <c r="AT461" s="245"/>
      <c r="AU461" s="245"/>
      <c r="AV461" s="245"/>
      <c r="AW461" s="245"/>
      <c r="AX461" s="245"/>
      <c r="AY461" s="245"/>
      <c r="AZ461" s="245"/>
      <c r="BA461" s="245"/>
      <c r="BB461" s="245"/>
      <c r="BC461" s="245"/>
      <c r="BD461" s="245"/>
      <c r="BE461" s="245"/>
      <c r="BF461" s="245"/>
      <c r="BG461" s="245"/>
      <c r="BH461" s="245"/>
      <c r="BI461" s="245"/>
      <c r="BJ461" s="245"/>
      <c r="BK461" s="245"/>
      <c r="BL461" s="245"/>
      <c r="BM461" s="245"/>
      <c r="BN461" s="245"/>
      <c r="BO461" s="245"/>
      <c r="BP461" s="245"/>
      <c r="BQ461" s="245"/>
      <c r="BR461" s="245"/>
      <c r="BS461" s="245"/>
      <c r="BT461" s="245"/>
      <c r="BU461" s="245"/>
      <c r="BV461" s="245"/>
      <c r="BW461" s="245"/>
      <c r="BX461" s="245"/>
      <c r="BY461" s="245"/>
      <c r="BZ461" s="245"/>
      <c r="CA461" s="245"/>
      <c r="CB461" s="245"/>
      <c r="CC461" s="245"/>
      <c r="CD461" s="245"/>
      <c r="CE461" s="245"/>
      <c r="CF461" s="245"/>
      <c r="CG461" s="245"/>
      <c r="CH461" s="245"/>
      <c r="CI461" s="245"/>
      <c r="CJ461" s="245"/>
      <c r="CK461" s="245"/>
      <c r="CL461" s="245"/>
      <c r="CM461" s="245"/>
      <c r="CN461" s="245"/>
      <c r="CO461" s="245"/>
      <c r="CP461" s="245"/>
      <c r="CQ461" s="245"/>
    </row>
    <row r="462" spans="1:95" s="245" customFormat="1">
      <c r="A462" s="512"/>
      <c r="B462" s="434" t="s">
        <v>6</v>
      </c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</row>
    <row r="463" spans="1:95" s="245" customFormat="1">
      <c r="A463" s="512"/>
      <c r="B463" s="435" t="s">
        <v>13</v>
      </c>
      <c r="C463" s="95"/>
      <c r="D463" s="95"/>
      <c r="E463" s="95"/>
      <c r="F463" s="95"/>
      <c r="G463" s="95"/>
      <c r="H463" s="16"/>
      <c r="I463" s="16"/>
      <c r="J463" s="16"/>
      <c r="K463" s="95"/>
      <c r="L463" s="95"/>
      <c r="M463" s="95"/>
      <c r="N463" s="95"/>
      <c r="O463" s="95"/>
      <c r="P463" s="95"/>
      <c r="Q463" s="95"/>
      <c r="R463" s="95"/>
      <c r="S463" s="95"/>
      <c r="T463" s="16"/>
      <c r="U463" s="16"/>
      <c r="V463" s="16"/>
      <c r="W463" s="95"/>
      <c r="X463" s="95"/>
      <c r="Y463" s="95"/>
      <c r="Z463" s="95"/>
      <c r="AA463" s="95"/>
      <c r="AB463" s="95"/>
      <c r="AC463" s="95"/>
      <c r="AD463" s="95"/>
    </row>
    <row r="464" spans="1:95" s="103" customFormat="1" ht="13.5" thickBot="1">
      <c r="A464" s="512"/>
      <c r="B464" s="436" t="s">
        <v>18</v>
      </c>
      <c r="C464" s="104"/>
      <c r="D464" s="104"/>
      <c r="E464" s="104"/>
      <c r="F464" s="104"/>
      <c r="G464" s="104"/>
      <c r="H464" s="248"/>
      <c r="I464" s="248"/>
      <c r="J464" s="248"/>
      <c r="K464" s="104"/>
      <c r="L464" s="104"/>
      <c r="M464" s="104"/>
      <c r="N464" s="104"/>
      <c r="O464" s="104"/>
      <c r="P464" s="104"/>
      <c r="Q464" s="104"/>
      <c r="R464" s="104"/>
      <c r="S464" s="104"/>
      <c r="T464" s="248"/>
      <c r="U464" s="248"/>
      <c r="V464" s="248"/>
      <c r="W464" s="104"/>
      <c r="X464" s="104"/>
      <c r="Y464" s="104"/>
      <c r="Z464" s="104"/>
      <c r="AA464" s="104"/>
      <c r="AB464" s="104"/>
      <c r="AC464" s="104"/>
      <c r="AD464" s="104"/>
    </row>
    <row r="465" spans="1:95" s="28" customFormat="1">
      <c r="A465" s="512"/>
      <c r="B465" s="437" t="s">
        <v>19</v>
      </c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  <c r="CH465" s="29"/>
      <c r="CI465" s="29"/>
      <c r="CJ465" s="29"/>
      <c r="CK465" s="29"/>
      <c r="CL465" s="29"/>
      <c r="CM465" s="29"/>
      <c r="CN465" s="29"/>
      <c r="CO465" s="29"/>
      <c r="CP465" s="29"/>
      <c r="CQ465" s="29"/>
    </row>
    <row r="466" spans="1:95" s="29" customFormat="1">
      <c r="A466" s="512"/>
      <c r="B466" s="438" t="s">
        <v>20</v>
      </c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</row>
    <row r="467" spans="1:95" s="29" customFormat="1">
      <c r="A467" s="512"/>
      <c r="B467" s="439" t="s">
        <v>21</v>
      </c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</row>
    <row r="468" spans="1:95" s="189" customFormat="1" ht="13.5" thickBot="1">
      <c r="A468" s="512"/>
      <c r="B468" s="440" t="s">
        <v>28</v>
      </c>
      <c r="C468" s="187"/>
      <c r="D468" s="187"/>
      <c r="E468" s="187"/>
      <c r="F468" s="187"/>
      <c r="G468" s="187"/>
      <c r="H468" s="500"/>
      <c r="I468" s="500"/>
      <c r="J468" s="500"/>
      <c r="K468" s="187"/>
      <c r="L468" s="187"/>
      <c r="M468" s="187"/>
      <c r="N468" s="187"/>
      <c r="O468" s="187"/>
      <c r="P468" s="187"/>
      <c r="Q468" s="187"/>
      <c r="R468" s="187"/>
      <c r="S468" s="187"/>
      <c r="T468" s="500"/>
      <c r="U468" s="500"/>
      <c r="V468" s="500"/>
      <c r="W468" s="187"/>
      <c r="X468" s="187"/>
      <c r="Y468" s="187"/>
      <c r="Z468" s="187"/>
      <c r="AA468" s="187"/>
      <c r="AB468" s="187"/>
      <c r="AC468" s="187"/>
      <c r="AD468" s="187"/>
      <c r="AE468" s="330"/>
      <c r="AF468" s="330"/>
      <c r="AG468" s="330"/>
      <c r="AH468" s="330"/>
      <c r="AI468" s="330"/>
      <c r="AJ468" s="330"/>
      <c r="AK468" s="330"/>
      <c r="AL468" s="330"/>
      <c r="AM468" s="330"/>
      <c r="AN468" s="330"/>
      <c r="AO468" s="330"/>
      <c r="AP468" s="330"/>
      <c r="AQ468" s="330"/>
      <c r="AR468" s="330"/>
      <c r="AS468" s="330"/>
      <c r="AT468" s="330"/>
      <c r="AU468" s="330"/>
      <c r="AV468" s="330"/>
      <c r="AW468" s="330"/>
      <c r="AX468" s="330"/>
      <c r="AY468" s="330"/>
      <c r="AZ468" s="330"/>
      <c r="BA468" s="330"/>
      <c r="BB468" s="330"/>
      <c r="BC468" s="330"/>
      <c r="BD468" s="330"/>
      <c r="BE468" s="330"/>
      <c r="BF468" s="330"/>
      <c r="BG468" s="330"/>
      <c r="BH468" s="330"/>
      <c r="BI468" s="330"/>
      <c r="BJ468" s="330"/>
      <c r="BK468" s="330"/>
      <c r="BL468" s="330"/>
      <c r="BM468" s="330"/>
      <c r="BN468" s="330"/>
      <c r="BO468" s="494"/>
      <c r="BP468" s="494"/>
      <c r="BQ468" s="494"/>
      <c r="BR468" s="494"/>
      <c r="BS468" s="494"/>
      <c r="BT468" s="494"/>
      <c r="BU468" s="494"/>
      <c r="BV468" s="494"/>
      <c r="BW468" s="494"/>
      <c r="BX468" s="494"/>
      <c r="BY468" s="494"/>
      <c r="BZ468" s="494"/>
      <c r="CA468" s="494"/>
      <c r="CB468" s="494"/>
      <c r="CC468" s="494"/>
      <c r="CD468" s="494"/>
      <c r="CE468" s="494"/>
      <c r="CF468" s="494"/>
      <c r="CG468" s="494"/>
      <c r="CH468" s="494"/>
      <c r="CI468" s="494"/>
      <c r="CJ468" s="494"/>
      <c r="CK468" s="494"/>
      <c r="CL468" s="494"/>
      <c r="CM468" s="494"/>
      <c r="CN468" s="494"/>
      <c r="CO468" s="494"/>
      <c r="CP468" s="494"/>
      <c r="CQ468" s="494"/>
    </row>
    <row r="469" spans="1:95" s="8" customFormat="1">
      <c r="A469" s="512"/>
      <c r="B469" s="441" t="s">
        <v>22</v>
      </c>
      <c r="C469" s="84"/>
      <c r="D469" s="84"/>
      <c r="E469" s="84"/>
      <c r="F469" s="84"/>
      <c r="G469" s="84"/>
      <c r="H469" s="499"/>
      <c r="I469" s="499"/>
      <c r="J469" s="499"/>
      <c r="K469" s="84"/>
      <c r="L469" s="84"/>
      <c r="M469" s="84"/>
      <c r="N469" s="84"/>
      <c r="O469" s="84"/>
      <c r="P469" s="84"/>
      <c r="Q469" s="84"/>
      <c r="R469" s="84"/>
      <c r="S469" s="84"/>
      <c r="T469" s="499"/>
      <c r="U469" s="499"/>
      <c r="V469" s="499"/>
      <c r="W469" s="84"/>
      <c r="X469" s="84"/>
      <c r="Y469" s="84"/>
      <c r="Z469" s="84"/>
      <c r="AA469" s="84"/>
      <c r="AB469" s="84"/>
      <c r="AC469" s="84"/>
      <c r="AD469" s="84"/>
      <c r="AE469" s="396"/>
      <c r="AF469" s="396"/>
      <c r="AG469" s="396"/>
      <c r="AH469" s="396"/>
      <c r="AI469" s="396"/>
      <c r="AJ469" s="396"/>
      <c r="AK469" s="396"/>
      <c r="AL469" s="396"/>
      <c r="AM469" s="396"/>
      <c r="AN469" s="396"/>
      <c r="AO469" s="396"/>
      <c r="AP469" s="396"/>
      <c r="AQ469" s="396"/>
      <c r="AR469" s="396"/>
      <c r="AS469" s="396"/>
      <c r="AT469" s="396"/>
      <c r="AU469" s="396"/>
      <c r="AV469" s="396"/>
      <c r="AW469" s="396"/>
      <c r="AX469" s="396"/>
      <c r="AY469" s="396"/>
      <c r="AZ469" s="396"/>
      <c r="BA469" s="396"/>
      <c r="BB469" s="396"/>
      <c r="BC469" s="396"/>
      <c r="BD469" s="396"/>
      <c r="BE469" s="396"/>
      <c r="BF469" s="396"/>
      <c r="BG469" s="396"/>
      <c r="BH469" s="396"/>
      <c r="BI469" s="396"/>
      <c r="BJ469" s="396"/>
      <c r="BK469" s="396"/>
      <c r="BL469" s="396"/>
      <c r="BM469" s="396"/>
      <c r="BN469" s="396"/>
      <c r="BO469" s="396"/>
      <c r="BP469" s="396"/>
      <c r="BQ469" s="396"/>
      <c r="BR469" s="396"/>
      <c r="BS469" s="396"/>
      <c r="BT469" s="396"/>
      <c r="BU469" s="396"/>
      <c r="BV469" s="396"/>
      <c r="BW469" s="396"/>
      <c r="BX469" s="396"/>
      <c r="BY469" s="396"/>
      <c r="BZ469" s="396"/>
      <c r="CA469" s="396"/>
      <c r="CB469" s="396"/>
      <c r="CC469" s="396"/>
      <c r="CD469" s="396"/>
      <c r="CE469" s="396"/>
      <c r="CF469" s="396"/>
      <c r="CG469" s="396"/>
      <c r="CH469" s="396"/>
      <c r="CI469" s="396"/>
      <c r="CJ469" s="396"/>
      <c r="CK469" s="396"/>
      <c r="CL469" s="396"/>
      <c r="CM469" s="396"/>
      <c r="CN469" s="396"/>
      <c r="CO469" s="396"/>
      <c r="CP469" s="396"/>
      <c r="CQ469" s="396"/>
    </row>
    <row r="470" spans="1:95" s="5" customFormat="1">
      <c r="A470" s="512"/>
      <c r="B470" s="442" t="s">
        <v>73</v>
      </c>
      <c r="C470" s="30"/>
      <c r="D470" s="30"/>
      <c r="E470" s="174"/>
      <c r="F470" s="174"/>
      <c r="G470" s="174"/>
      <c r="H470" s="380"/>
      <c r="I470" s="380"/>
      <c r="J470" s="380"/>
      <c r="K470" s="174"/>
      <c r="L470" s="174"/>
      <c r="M470" s="174"/>
      <c r="N470" s="174"/>
      <c r="O470" s="174"/>
      <c r="P470" s="174"/>
      <c r="Q470" s="174"/>
      <c r="R470" s="174"/>
      <c r="S470" s="174"/>
      <c r="T470" s="380"/>
      <c r="U470" s="380"/>
      <c r="V470" s="380"/>
      <c r="W470" s="174"/>
      <c r="X470" s="174"/>
      <c r="Y470" s="174"/>
      <c r="Z470" s="174"/>
      <c r="AA470" s="174"/>
      <c r="AB470" s="174"/>
      <c r="AC470" s="174"/>
      <c r="AD470" s="174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</row>
    <row r="471" spans="1:95" s="173" customFormat="1" ht="4.5" customHeight="1">
      <c r="A471" s="512"/>
      <c r="B471" s="443"/>
      <c r="C471" s="172"/>
      <c r="D471" s="172"/>
      <c r="E471" s="172"/>
      <c r="F471" s="172"/>
      <c r="G471" s="172"/>
      <c r="K471" s="172"/>
      <c r="L471" s="172"/>
      <c r="M471" s="172"/>
      <c r="N471" s="172"/>
      <c r="O471" s="172"/>
      <c r="P471" s="172"/>
      <c r="Q471" s="172"/>
      <c r="R471" s="172"/>
      <c r="S471" s="172"/>
      <c r="W471" s="172"/>
      <c r="X471" s="172"/>
      <c r="Y471" s="172"/>
      <c r="Z471" s="172"/>
      <c r="AA471" s="172"/>
      <c r="AB471" s="172"/>
      <c r="AC471" s="172"/>
      <c r="AD471" s="172"/>
      <c r="AE471" s="397"/>
      <c r="AF471" s="397"/>
      <c r="AG471" s="397"/>
      <c r="AH471" s="397"/>
      <c r="AI471" s="397"/>
      <c r="AJ471" s="397"/>
      <c r="AK471" s="397"/>
      <c r="AL471" s="397"/>
      <c r="AM471" s="397"/>
      <c r="AN471" s="397"/>
      <c r="AO471" s="397"/>
      <c r="AP471" s="397"/>
      <c r="AQ471" s="397"/>
      <c r="AR471" s="397"/>
      <c r="AS471" s="397"/>
      <c r="AT471" s="397"/>
      <c r="AU471" s="397"/>
      <c r="AV471" s="397"/>
      <c r="AW471" s="397"/>
      <c r="AX471" s="397"/>
      <c r="AY471" s="397"/>
      <c r="AZ471" s="397"/>
      <c r="BA471" s="397"/>
      <c r="BB471" s="397"/>
      <c r="BC471" s="397"/>
      <c r="BD471" s="397"/>
      <c r="BE471" s="397"/>
      <c r="BF471" s="397"/>
      <c r="BG471" s="397"/>
      <c r="BH471" s="397"/>
      <c r="BI471" s="397"/>
      <c r="BJ471" s="397"/>
      <c r="BK471" s="397"/>
      <c r="BL471" s="397"/>
      <c r="BM471" s="397"/>
      <c r="BN471" s="397"/>
      <c r="BO471" s="397"/>
      <c r="BP471" s="397"/>
      <c r="BQ471" s="397"/>
      <c r="BR471" s="397"/>
      <c r="BS471" s="397"/>
      <c r="BT471" s="397"/>
      <c r="BU471" s="397"/>
      <c r="BV471" s="397"/>
      <c r="BW471" s="397"/>
      <c r="BX471" s="397"/>
      <c r="BY471" s="397"/>
      <c r="BZ471" s="397"/>
      <c r="CA471" s="397"/>
      <c r="CB471" s="397"/>
      <c r="CC471" s="397"/>
      <c r="CD471" s="397"/>
      <c r="CE471" s="397"/>
      <c r="CF471" s="397"/>
      <c r="CG471" s="397"/>
      <c r="CH471" s="397"/>
      <c r="CI471" s="397"/>
      <c r="CJ471" s="397"/>
      <c r="CK471" s="397"/>
      <c r="CL471" s="397"/>
      <c r="CM471" s="397"/>
      <c r="CN471" s="397"/>
      <c r="CO471" s="397"/>
      <c r="CP471" s="397"/>
      <c r="CQ471" s="397"/>
    </row>
    <row r="472" spans="1:95" s="177" customFormat="1">
      <c r="A472" s="512"/>
      <c r="B472" s="444" t="s">
        <v>74</v>
      </c>
      <c r="C472" s="176">
        <v>42.37</v>
      </c>
      <c r="D472" s="176">
        <v>42.37</v>
      </c>
      <c r="E472" s="176">
        <v>42.37</v>
      </c>
      <c r="F472" s="176">
        <f>F629</f>
        <v>0</v>
      </c>
      <c r="G472" s="176">
        <f>G629</f>
        <v>0</v>
      </c>
      <c r="H472" s="176">
        <f>H629</f>
        <v>0</v>
      </c>
      <c r="I472" s="176">
        <f>I629</f>
        <v>0</v>
      </c>
      <c r="J472" s="176">
        <f>J629</f>
        <v>0</v>
      </c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  <c r="AA472" s="176"/>
      <c r="AB472" s="176"/>
      <c r="AC472" s="176"/>
      <c r="AD472" s="176"/>
      <c r="AE472" s="398"/>
      <c r="AF472" s="398"/>
      <c r="AG472" s="398"/>
      <c r="AH472" s="398"/>
      <c r="AI472" s="398"/>
      <c r="AJ472" s="398"/>
      <c r="AK472" s="398"/>
      <c r="AL472" s="398"/>
      <c r="AM472" s="398"/>
      <c r="AN472" s="398"/>
      <c r="AO472" s="398"/>
      <c r="AP472" s="398"/>
      <c r="AQ472" s="398"/>
      <c r="AR472" s="398"/>
      <c r="AS472" s="398"/>
      <c r="AT472" s="398"/>
      <c r="AU472" s="398"/>
      <c r="AV472" s="398"/>
      <c r="AW472" s="398"/>
      <c r="AX472" s="398"/>
      <c r="AY472" s="398"/>
      <c r="AZ472" s="398"/>
      <c r="BA472" s="398"/>
      <c r="BB472" s="398"/>
      <c r="BC472" s="398"/>
      <c r="BD472" s="398"/>
      <c r="BE472" s="398"/>
      <c r="BF472" s="398"/>
      <c r="BG472" s="398"/>
      <c r="BH472" s="398"/>
      <c r="BI472" s="398"/>
      <c r="BJ472" s="398"/>
      <c r="BK472" s="398"/>
      <c r="BL472" s="398"/>
      <c r="BM472" s="398"/>
      <c r="BN472" s="398"/>
      <c r="BO472" s="398"/>
      <c r="BP472" s="398"/>
      <c r="BQ472" s="398"/>
      <c r="BR472" s="398"/>
      <c r="BS472" s="398"/>
      <c r="BT472" s="398"/>
      <c r="BU472" s="398"/>
      <c r="BV472" s="398"/>
      <c r="BW472" s="398"/>
      <c r="BX472" s="398"/>
      <c r="BY472" s="398"/>
      <c r="BZ472" s="398"/>
      <c r="CA472" s="398"/>
      <c r="CB472" s="398"/>
      <c r="CC472" s="398"/>
      <c r="CD472" s="398"/>
      <c r="CE472" s="398"/>
      <c r="CF472" s="398"/>
      <c r="CG472" s="398"/>
      <c r="CH472" s="398"/>
      <c r="CI472" s="398"/>
      <c r="CJ472" s="398"/>
      <c r="CK472" s="398"/>
      <c r="CL472" s="398"/>
      <c r="CM472" s="398"/>
      <c r="CN472" s="398"/>
      <c r="CO472" s="398"/>
      <c r="CP472" s="398"/>
      <c r="CQ472" s="398"/>
    </row>
    <row r="473" spans="1:95" s="185" customFormat="1">
      <c r="A473" s="512"/>
      <c r="B473" s="445" t="s">
        <v>75</v>
      </c>
      <c r="C473" s="4">
        <f t="shared" ref="C473:J473" si="125">C470*C472</f>
        <v>0</v>
      </c>
      <c r="D473" s="4">
        <f t="shared" si="125"/>
        <v>0</v>
      </c>
      <c r="E473" s="4">
        <f t="shared" si="125"/>
        <v>0</v>
      </c>
      <c r="F473" s="4">
        <f t="shared" si="125"/>
        <v>0</v>
      </c>
      <c r="G473" s="4">
        <f t="shared" si="125"/>
        <v>0</v>
      </c>
      <c r="H473" s="4">
        <f t="shared" si="125"/>
        <v>0</v>
      </c>
      <c r="I473" s="4">
        <f t="shared" si="125"/>
        <v>0</v>
      </c>
      <c r="J473" s="4">
        <f t="shared" si="125"/>
        <v>0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</row>
    <row r="474" spans="1:95" s="31" customFormat="1">
      <c r="A474" s="512"/>
      <c r="B474" s="446" t="s">
        <v>24</v>
      </c>
      <c r="C474" s="182">
        <v>2.71</v>
      </c>
      <c r="D474" s="182">
        <v>2.71</v>
      </c>
      <c r="E474" s="182">
        <v>2.71</v>
      </c>
      <c r="F474" s="182">
        <f>F631</f>
        <v>0</v>
      </c>
      <c r="G474" s="182">
        <f>G631</f>
        <v>0</v>
      </c>
      <c r="H474" s="182">
        <f>H631</f>
        <v>0</v>
      </c>
      <c r="I474" s="182">
        <f>I631</f>
        <v>0</v>
      </c>
      <c r="J474" s="182">
        <f>J631</f>
        <v>0</v>
      </c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  <c r="AD474" s="182"/>
    </row>
    <row r="475" spans="1:95" s="180" customFormat="1">
      <c r="A475" s="512"/>
      <c r="B475" s="447" t="s">
        <v>25</v>
      </c>
      <c r="C475" s="179">
        <f t="shared" ref="C475:J475" si="126">C474*C456</f>
        <v>0</v>
      </c>
      <c r="D475" s="179">
        <f t="shared" si="126"/>
        <v>0</v>
      </c>
      <c r="E475" s="179">
        <f t="shared" si="126"/>
        <v>0</v>
      </c>
      <c r="F475" s="179">
        <f t="shared" si="126"/>
        <v>0</v>
      </c>
      <c r="G475" s="179">
        <f t="shared" si="126"/>
        <v>0</v>
      </c>
      <c r="H475" s="179">
        <f t="shared" si="126"/>
        <v>0</v>
      </c>
      <c r="I475" s="179">
        <f t="shared" si="126"/>
        <v>0</v>
      </c>
      <c r="J475" s="179">
        <f t="shared" si="126"/>
        <v>0</v>
      </c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  <c r="AA475" s="179"/>
      <c r="AB475" s="179"/>
      <c r="AC475" s="179"/>
      <c r="AD475" s="179"/>
    </row>
    <row r="476" spans="1:95" s="31" customFormat="1">
      <c r="A476" s="512"/>
      <c r="B476" s="448" t="s">
        <v>7</v>
      </c>
      <c r="C476" s="3">
        <v>5.44</v>
      </c>
      <c r="D476" s="3">
        <v>5.44</v>
      </c>
      <c r="E476" s="3">
        <v>5.44</v>
      </c>
      <c r="F476" s="3">
        <f>F633</f>
        <v>0</v>
      </c>
      <c r="G476" s="3">
        <f>G633</f>
        <v>0</v>
      </c>
      <c r="H476" s="3">
        <f>H633</f>
        <v>0</v>
      </c>
      <c r="I476" s="3">
        <f>I633</f>
        <v>0</v>
      </c>
      <c r="J476" s="3">
        <f>J633</f>
        <v>0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95" s="180" customFormat="1">
      <c r="A477" s="512"/>
      <c r="B477" s="447" t="s">
        <v>10</v>
      </c>
      <c r="C477" s="179">
        <f t="shared" ref="C477:J477" si="127">C476*C456</f>
        <v>0</v>
      </c>
      <c r="D477" s="179">
        <f t="shared" si="127"/>
        <v>0</v>
      </c>
      <c r="E477" s="179">
        <f t="shared" si="127"/>
        <v>0</v>
      </c>
      <c r="F477" s="179">
        <f t="shared" si="127"/>
        <v>0</v>
      </c>
      <c r="G477" s="179">
        <f t="shared" si="127"/>
        <v>0</v>
      </c>
      <c r="H477" s="179">
        <f t="shared" si="127"/>
        <v>0</v>
      </c>
      <c r="I477" s="179">
        <f t="shared" si="127"/>
        <v>0</v>
      </c>
      <c r="J477" s="179">
        <f t="shared" si="127"/>
        <v>0</v>
      </c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  <c r="AA477" s="179"/>
      <c r="AB477" s="179"/>
      <c r="AC477" s="179"/>
      <c r="AD477" s="179"/>
    </row>
    <row r="478" spans="1:95" s="31" customFormat="1">
      <c r="A478" s="512"/>
      <c r="B478" s="448" t="s">
        <v>8</v>
      </c>
      <c r="C478" s="3">
        <v>10.31</v>
      </c>
      <c r="D478" s="3">
        <v>10.31</v>
      </c>
      <c r="E478" s="3">
        <v>10.31</v>
      </c>
      <c r="F478" s="3">
        <f>F635</f>
        <v>0</v>
      </c>
      <c r="G478" s="3">
        <f>G635</f>
        <v>0</v>
      </c>
      <c r="H478" s="3">
        <f>H635</f>
        <v>0</v>
      </c>
      <c r="I478" s="3">
        <f>I635</f>
        <v>0</v>
      </c>
      <c r="J478" s="3">
        <f>J635</f>
        <v>0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95" s="180" customFormat="1">
      <c r="A479" s="512"/>
      <c r="B479" s="447" t="s">
        <v>2</v>
      </c>
      <c r="C479" s="179">
        <f t="shared" ref="C479:I479" si="128">C478*MAX(C462:C463)</f>
        <v>0</v>
      </c>
      <c r="D479" s="179">
        <f t="shared" si="128"/>
        <v>0</v>
      </c>
      <c r="E479" s="179">
        <f t="shared" si="128"/>
        <v>0</v>
      </c>
      <c r="F479" s="179">
        <f t="shared" si="128"/>
        <v>0</v>
      </c>
      <c r="G479" s="179">
        <f t="shared" si="128"/>
        <v>0</v>
      </c>
      <c r="H479" s="179">
        <f t="shared" si="128"/>
        <v>0</v>
      </c>
      <c r="I479" s="179">
        <f t="shared" si="128"/>
        <v>0</v>
      </c>
      <c r="J479" s="179">
        <f>J478*MAX(J462:J463)</f>
        <v>0</v>
      </c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  <c r="AA479" s="179"/>
      <c r="AB479" s="179"/>
      <c r="AC479" s="179"/>
      <c r="AD479" s="179"/>
    </row>
    <row r="480" spans="1:95" s="31" customFormat="1">
      <c r="A480" s="512"/>
      <c r="B480" s="446" t="s">
        <v>29</v>
      </c>
      <c r="C480" s="115">
        <v>0.13789999999999999</v>
      </c>
      <c r="D480" s="115">
        <v>0.13789999999999999</v>
      </c>
      <c r="E480" s="115">
        <v>0.13789999999999999</v>
      </c>
      <c r="F480" s="115">
        <f>F637</f>
        <v>0</v>
      </c>
      <c r="G480" s="115">
        <f>G637</f>
        <v>0</v>
      </c>
      <c r="H480" s="66"/>
      <c r="I480" s="66"/>
      <c r="J480" s="66"/>
      <c r="K480" s="115"/>
      <c r="L480" s="115"/>
      <c r="M480" s="115"/>
      <c r="N480" s="115"/>
      <c r="O480" s="115"/>
      <c r="P480" s="115"/>
      <c r="Q480" s="115"/>
      <c r="R480" s="115"/>
      <c r="S480" s="115"/>
      <c r="T480" s="66"/>
      <c r="U480" s="66"/>
      <c r="V480" s="66"/>
      <c r="W480" s="115"/>
      <c r="X480" s="115"/>
      <c r="Y480" s="115"/>
      <c r="Z480" s="115"/>
      <c r="AA480" s="115"/>
      <c r="AB480" s="115"/>
      <c r="AC480" s="115"/>
      <c r="AD480" s="115"/>
    </row>
    <row r="481" spans="1:95" s="34" customFormat="1">
      <c r="A481" s="512"/>
      <c r="B481" s="449" t="s">
        <v>60</v>
      </c>
      <c r="C481" s="14">
        <f>C480*C457</f>
        <v>0</v>
      </c>
      <c r="D481" s="14">
        <f>D480*D457</f>
        <v>0</v>
      </c>
      <c r="E481" s="14">
        <f>E480*E457</f>
        <v>0</v>
      </c>
      <c r="F481" s="14">
        <f>F480*F457</f>
        <v>0</v>
      </c>
      <c r="G481" s="14">
        <f>G480*G457</f>
        <v>0</v>
      </c>
      <c r="H481" s="119"/>
      <c r="I481" s="119"/>
      <c r="J481" s="119"/>
      <c r="K481" s="14"/>
      <c r="L481" s="14"/>
      <c r="M481" s="14"/>
      <c r="N481" s="14"/>
      <c r="O481" s="14"/>
      <c r="P481" s="14"/>
      <c r="Q481" s="14"/>
      <c r="R481" s="14"/>
      <c r="S481" s="14"/>
      <c r="T481" s="119"/>
      <c r="U481" s="119"/>
      <c r="V481" s="119"/>
      <c r="W481" s="14"/>
      <c r="X481" s="14"/>
      <c r="Y481" s="14"/>
      <c r="Z481" s="14"/>
      <c r="AA481" s="14"/>
      <c r="AB481" s="14"/>
      <c r="AC481" s="14"/>
      <c r="AD481" s="14"/>
    </row>
    <row r="482" spans="1:95" s="31" customFormat="1">
      <c r="A482" s="512"/>
      <c r="B482" s="448" t="s">
        <v>30</v>
      </c>
      <c r="C482" s="117"/>
      <c r="D482" s="117"/>
      <c r="E482" s="117"/>
      <c r="F482" s="117"/>
      <c r="G482" s="117"/>
      <c r="H482" s="115">
        <v>0.19769999999999999</v>
      </c>
      <c r="I482" s="115">
        <v>0.19769999999999999</v>
      </c>
      <c r="J482" s="115">
        <v>0.19769999999999999</v>
      </c>
      <c r="K482" s="117"/>
      <c r="L482" s="117"/>
      <c r="M482" s="117"/>
      <c r="N482" s="117"/>
      <c r="O482" s="117"/>
      <c r="P482" s="117"/>
      <c r="Q482" s="117"/>
      <c r="R482" s="117"/>
      <c r="S482" s="117"/>
      <c r="T482" s="115"/>
      <c r="U482" s="115"/>
      <c r="V482" s="115"/>
      <c r="W482" s="117"/>
      <c r="X482" s="117"/>
      <c r="Y482" s="117"/>
      <c r="Z482" s="117"/>
      <c r="AA482" s="117"/>
      <c r="AB482" s="117"/>
      <c r="AC482" s="117"/>
      <c r="AD482" s="117"/>
    </row>
    <row r="483" spans="1:95" s="35" customFormat="1">
      <c r="A483" s="512"/>
      <c r="B483" s="450" t="s">
        <v>61</v>
      </c>
      <c r="C483" s="118"/>
      <c r="D483" s="118"/>
      <c r="E483" s="118"/>
      <c r="F483" s="118"/>
      <c r="G483" s="118"/>
      <c r="H483" s="33">
        <f>H482*H457</f>
        <v>0</v>
      </c>
      <c r="I483" s="33">
        <f>I482*I457</f>
        <v>0</v>
      </c>
      <c r="J483" s="33">
        <f>J482*J457</f>
        <v>0</v>
      </c>
      <c r="K483" s="118"/>
      <c r="L483" s="118"/>
      <c r="M483" s="118"/>
      <c r="N483" s="118"/>
      <c r="O483" s="118"/>
      <c r="P483" s="118"/>
      <c r="Q483" s="118"/>
      <c r="R483" s="118"/>
      <c r="S483" s="118"/>
      <c r="T483" s="33"/>
      <c r="U483" s="33"/>
      <c r="V483" s="33"/>
      <c r="W483" s="118"/>
      <c r="X483" s="118"/>
      <c r="Y483" s="118"/>
      <c r="Z483" s="118"/>
      <c r="AA483" s="118"/>
      <c r="AB483" s="118"/>
      <c r="AC483" s="118"/>
      <c r="AD483" s="118"/>
    </row>
    <row r="484" spans="1:95" s="31" customFormat="1">
      <c r="A484" s="512"/>
      <c r="B484" s="448" t="s">
        <v>31</v>
      </c>
      <c r="C484" s="115">
        <v>0.32190000000000002</v>
      </c>
      <c r="D484" s="115">
        <v>0.32190000000000002</v>
      </c>
      <c r="E484" s="115">
        <v>0.32190000000000002</v>
      </c>
      <c r="F484" s="115">
        <f>F641</f>
        <v>0</v>
      </c>
      <c r="G484" s="115">
        <f>G641</f>
        <v>0</v>
      </c>
      <c r="H484" s="120"/>
      <c r="I484" s="120"/>
      <c r="J484" s="120"/>
      <c r="K484" s="115"/>
      <c r="L484" s="115"/>
      <c r="M484" s="115"/>
      <c r="N484" s="115"/>
      <c r="O484" s="115"/>
      <c r="P484" s="115"/>
      <c r="Q484" s="115"/>
      <c r="R484" s="115"/>
      <c r="S484" s="115"/>
      <c r="T484" s="120"/>
      <c r="U484" s="120"/>
      <c r="V484" s="120"/>
      <c r="W484" s="115"/>
      <c r="X484" s="115"/>
      <c r="Y484" s="115"/>
      <c r="Z484" s="115"/>
      <c r="AA484" s="115"/>
      <c r="AB484" s="115"/>
      <c r="AC484" s="115"/>
      <c r="AD484" s="115"/>
    </row>
    <row r="485" spans="1:95" s="34" customFormat="1">
      <c r="A485" s="512"/>
      <c r="B485" s="449" t="s">
        <v>62</v>
      </c>
      <c r="C485" s="14">
        <f>C484*C459</f>
        <v>0</v>
      </c>
      <c r="D485" s="14">
        <f>D484*D459</f>
        <v>0</v>
      </c>
      <c r="E485" s="14">
        <f>E484*E459</f>
        <v>0</v>
      </c>
      <c r="F485" s="14">
        <f>F484*F459</f>
        <v>0</v>
      </c>
      <c r="G485" s="14">
        <f>G484*G459</f>
        <v>0</v>
      </c>
      <c r="H485" s="119"/>
      <c r="I485" s="119"/>
      <c r="J485" s="119"/>
      <c r="K485" s="14"/>
      <c r="L485" s="14"/>
      <c r="M485" s="14"/>
      <c r="N485" s="14"/>
      <c r="O485" s="14"/>
      <c r="P485" s="14"/>
      <c r="Q485" s="14"/>
      <c r="R485" s="14"/>
      <c r="S485" s="14"/>
      <c r="T485" s="119"/>
      <c r="U485" s="119"/>
      <c r="V485" s="119"/>
      <c r="W485" s="14"/>
      <c r="X485" s="14"/>
      <c r="Y485" s="14"/>
      <c r="Z485" s="14"/>
      <c r="AA485" s="14"/>
      <c r="AB485" s="14"/>
      <c r="AC485" s="14"/>
      <c r="AD485" s="14"/>
    </row>
    <row r="486" spans="1:95" s="31" customFormat="1">
      <c r="A486" s="512"/>
      <c r="B486" s="448" t="s">
        <v>32</v>
      </c>
      <c r="C486" s="117"/>
      <c r="D486" s="117"/>
      <c r="E486" s="117"/>
      <c r="F486" s="117"/>
      <c r="G486" s="117"/>
      <c r="H486" s="1">
        <v>1.4238</v>
      </c>
      <c r="I486" s="1">
        <v>1.4238</v>
      </c>
      <c r="J486" s="1">
        <v>1.4238</v>
      </c>
      <c r="K486" s="117"/>
      <c r="L486" s="117"/>
      <c r="M486" s="117"/>
      <c r="N486" s="117"/>
      <c r="O486" s="117"/>
      <c r="P486" s="117"/>
      <c r="Q486" s="117"/>
      <c r="R486" s="117"/>
      <c r="S486" s="117"/>
      <c r="T486" s="1"/>
      <c r="U486" s="1"/>
      <c r="V486" s="1"/>
      <c r="W486" s="117"/>
      <c r="X486" s="117"/>
      <c r="Y486" s="117"/>
      <c r="Z486" s="117"/>
      <c r="AA486" s="117"/>
      <c r="AB486" s="117"/>
      <c r="AC486" s="117"/>
      <c r="AD486" s="117"/>
    </row>
    <row r="487" spans="1:95" s="35" customFormat="1">
      <c r="A487" s="512"/>
      <c r="B487" s="450" t="s">
        <v>63</v>
      </c>
      <c r="C487" s="118"/>
      <c r="D487" s="118"/>
      <c r="E487" s="118"/>
      <c r="F487" s="118"/>
      <c r="G487" s="118"/>
      <c r="H487" s="116">
        <f>H486*H459</f>
        <v>0</v>
      </c>
      <c r="I487" s="116">
        <f>I486*I459</f>
        <v>0</v>
      </c>
      <c r="J487" s="116">
        <f>J486*J459</f>
        <v>0</v>
      </c>
      <c r="K487" s="118"/>
      <c r="L487" s="118"/>
      <c r="M487" s="118"/>
      <c r="N487" s="118"/>
      <c r="O487" s="118"/>
      <c r="P487" s="118"/>
      <c r="Q487" s="118"/>
      <c r="R487" s="118"/>
      <c r="S487" s="118"/>
      <c r="T487" s="116"/>
      <c r="U487" s="116"/>
      <c r="V487" s="116"/>
      <c r="W487" s="118"/>
      <c r="X487" s="118"/>
      <c r="Y487" s="118"/>
      <c r="Z487" s="118"/>
      <c r="AA487" s="118"/>
      <c r="AB487" s="118"/>
      <c r="AC487" s="118"/>
      <c r="AD487" s="118"/>
    </row>
    <row r="488" spans="1:95" s="31" customFormat="1">
      <c r="A488" s="512"/>
      <c r="B488" s="448" t="s">
        <v>79</v>
      </c>
      <c r="C488" s="1">
        <v>0.19719999999999999</v>
      </c>
      <c r="D488" s="1">
        <v>0.19719999999999999</v>
      </c>
      <c r="E488" s="1">
        <v>0.19719999999999999</v>
      </c>
      <c r="F488" s="1">
        <f>F645</f>
        <v>0</v>
      </c>
      <c r="G488" s="1">
        <f>G645</f>
        <v>0</v>
      </c>
      <c r="H488" s="120"/>
      <c r="I488" s="120"/>
      <c r="J488" s="120"/>
      <c r="K488" s="1"/>
      <c r="L488" s="1"/>
      <c r="M488" s="1"/>
      <c r="N488" s="1"/>
      <c r="O488" s="1"/>
      <c r="P488" s="1"/>
      <c r="Q488" s="1"/>
      <c r="R488" s="1"/>
      <c r="S488" s="1"/>
      <c r="T488" s="120"/>
      <c r="U488" s="120"/>
      <c r="V488" s="120"/>
      <c r="W488" s="1"/>
      <c r="X488" s="1"/>
      <c r="Y488" s="1"/>
      <c r="Z488" s="1"/>
      <c r="AA488" s="1"/>
      <c r="AB488" s="1"/>
      <c r="AC488" s="1"/>
      <c r="AD488" s="1"/>
    </row>
    <row r="489" spans="1:95" s="34" customFormat="1">
      <c r="A489" s="512"/>
      <c r="B489" s="449" t="s">
        <v>64</v>
      </c>
      <c r="C489" s="14">
        <f>C488*C458</f>
        <v>0</v>
      </c>
      <c r="D489" s="14">
        <f>D488*D458</f>
        <v>0</v>
      </c>
      <c r="E489" s="14">
        <f>E488*E458</f>
        <v>0</v>
      </c>
      <c r="F489" s="14">
        <f>F488*F458</f>
        <v>0</v>
      </c>
      <c r="G489" s="14">
        <f>G488*G458</f>
        <v>0</v>
      </c>
      <c r="H489" s="121"/>
      <c r="I489" s="121"/>
      <c r="J489" s="121"/>
      <c r="K489" s="14"/>
      <c r="L489" s="14"/>
      <c r="M489" s="14"/>
      <c r="N489" s="14"/>
      <c r="O489" s="14"/>
      <c r="P489" s="14"/>
      <c r="Q489" s="14"/>
      <c r="R489" s="14"/>
      <c r="S489" s="14"/>
      <c r="T489" s="121"/>
      <c r="U489" s="121"/>
      <c r="V489" s="121"/>
      <c r="W489" s="14"/>
      <c r="X489" s="14"/>
      <c r="Y489" s="14"/>
      <c r="Z489" s="14"/>
      <c r="AA489" s="14"/>
      <c r="AB489" s="14"/>
      <c r="AC489" s="14"/>
      <c r="AD489" s="14"/>
    </row>
    <row r="490" spans="1:95" s="31" customFormat="1">
      <c r="A490" s="512"/>
      <c r="B490" s="451" t="s">
        <v>33</v>
      </c>
      <c r="C490" s="117"/>
      <c r="D490" s="117"/>
      <c r="E490" s="117"/>
      <c r="F490" s="117"/>
      <c r="G490" s="117"/>
      <c r="H490" s="1">
        <v>0.37009999999999998</v>
      </c>
      <c r="I490" s="1">
        <v>0.37009999999999998</v>
      </c>
      <c r="J490" s="1">
        <v>0.37009999999999998</v>
      </c>
      <c r="K490" s="117"/>
      <c r="L490" s="117"/>
      <c r="M490" s="117"/>
      <c r="N490" s="117"/>
      <c r="O490" s="117"/>
      <c r="P490" s="117"/>
      <c r="Q490" s="117"/>
      <c r="R490" s="117"/>
      <c r="S490" s="117"/>
      <c r="T490" s="1"/>
      <c r="U490" s="1"/>
      <c r="V490" s="1"/>
      <c r="W490" s="117"/>
      <c r="X490" s="117"/>
      <c r="Y490" s="117"/>
      <c r="Z490" s="117"/>
      <c r="AA490" s="117"/>
      <c r="AB490" s="117"/>
      <c r="AC490" s="117"/>
      <c r="AD490" s="117"/>
    </row>
    <row r="491" spans="1:95" s="55" customFormat="1" ht="13.5" thickBot="1">
      <c r="A491" s="512"/>
      <c r="B491" s="452" t="s">
        <v>65</v>
      </c>
      <c r="C491" s="125"/>
      <c r="D491" s="125"/>
      <c r="E491" s="125"/>
      <c r="F491" s="125"/>
      <c r="G491" s="125"/>
      <c r="H491" s="250">
        <f>H490*H458</f>
        <v>0</v>
      </c>
      <c r="I491" s="250">
        <f>I490*I458</f>
        <v>0</v>
      </c>
      <c r="J491" s="250">
        <f>J490*J458</f>
        <v>0</v>
      </c>
      <c r="K491" s="125"/>
      <c r="L491" s="125"/>
      <c r="M491" s="125"/>
      <c r="N491" s="125"/>
      <c r="O491" s="125"/>
      <c r="P491" s="125"/>
      <c r="Q491" s="125"/>
      <c r="R491" s="125"/>
      <c r="S491" s="125"/>
      <c r="T491" s="250"/>
      <c r="U491" s="250"/>
      <c r="V491" s="250"/>
      <c r="W491" s="125"/>
      <c r="X491" s="125"/>
      <c r="Y491" s="125"/>
      <c r="Z491" s="125"/>
      <c r="AA491" s="125"/>
      <c r="AB491" s="125"/>
      <c r="AC491" s="125"/>
      <c r="AD491" s="12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  <c r="CB491" s="35"/>
      <c r="CC491" s="35"/>
      <c r="CD491" s="35"/>
      <c r="CE491" s="35"/>
      <c r="CF491" s="35"/>
      <c r="CG491" s="35"/>
      <c r="CH491" s="35"/>
      <c r="CI491" s="35"/>
      <c r="CJ491" s="35"/>
      <c r="CK491" s="35"/>
      <c r="CL491" s="35"/>
      <c r="CM491" s="35"/>
      <c r="CN491" s="35"/>
      <c r="CO491" s="35"/>
      <c r="CP491" s="35"/>
      <c r="CQ491" s="35"/>
    </row>
    <row r="492" spans="1:95" s="126" customFormat="1">
      <c r="A492" s="512"/>
      <c r="B492" s="453" t="s">
        <v>104</v>
      </c>
      <c r="C492" s="251"/>
      <c r="D492" s="251"/>
      <c r="E492" s="251"/>
      <c r="F492" s="251"/>
      <c r="G492" s="251"/>
      <c r="H492" s="86"/>
      <c r="I492" s="86"/>
      <c r="J492" s="86"/>
      <c r="K492" s="251"/>
      <c r="L492" s="251"/>
      <c r="M492" s="251"/>
      <c r="N492" s="251"/>
      <c r="O492" s="251"/>
      <c r="P492" s="251"/>
      <c r="Q492" s="251"/>
      <c r="R492" s="251"/>
      <c r="S492" s="251"/>
      <c r="T492" s="86"/>
      <c r="U492" s="86"/>
      <c r="V492" s="86"/>
      <c r="W492" s="251"/>
      <c r="X492" s="251"/>
      <c r="Y492" s="251"/>
      <c r="Z492" s="251"/>
      <c r="AA492" s="251"/>
      <c r="AB492" s="251"/>
      <c r="AC492" s="251"/>
      <c r="AD492" s="251"/>
    </row>
    <row r="493" spans="1:95" s="1" customFormat="1">
      <c r="A493" s="512"/>
      <c r="B493" s="454" t="s">
        <v>105</v>
      </c>
      <c r="C493" s="31"/>
      <c r="D493" s="31"/>
      <c r="E493" s="31"/>
      <c r="F493" s="31"/>
      <c r="G493" s="31"/>
      <c r="H493" s="427">
        <v>5.8900000000000001E-2</v>
      </c>
      <c r="I493" s="427">
        <v>5.8900000000000001E-2</v>
      </c>
      <c r="J493" s="427">
        <v>5.8900000000000001E-2</v>
      </c>
      <c r="K493" s="31"/>
      <c r="L493" s="31"/>
      <c r="M493" s="31"/>
      <c r="N493" s="31"/>
      <c r="O493" s="31"/>
      <c r="P493" s="31"/>
      <c r="Q493" s="31"/>
      <c r="R493" s="31"/>
      <c r="S493" s="31"/>
      <c r="T493" s="427"/>
      <c r="U493" s="427"/>
      <c r="V493" s="427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  <c r="CH493" s="31"/>
      <c r="CI493" s="31"/>
      <c r="CJ493" s="31"/>
      <c r="CK493" s="31"/>
      <c r="CL493" s="31"/>
      <c r="CM493" s="31"/>
      <c r="CN493" s="31"/>
      <c r="CO493" s="31"/>
      <c r="CP493" s="31"/>
      <c r="CQ493" s="31"/>
    </row>
    <row r="494" spans="1:95" s="55" customFormat="1" ht="13.5" thickBot="1">
      <c r="A494" s="512"/>
      <c r="B494" s="455" t="s">
        <v>106</v>
      </c>
      <c r="C494" s="125"/>
      <c r="D494" s="125"/>
      <c r="E494" s="125"/>
      <c r="F494" s="125"/>
      <c r="G494" s="125"/>
      <c r="H494" s="54">
        <f>H493*H492</f>
        <v>0</v>
      </c>
      <c r="I494" s="54">
        <f>I492*I493</f>
        <v>0</v>
      </c>
      <c r="J494" s="54">
        <f>J492*J493</f>
        <v>0</v>
      </c>
      <c r="K494" s="125"/>
      <c r="L494" s="125"/>
      <c r="M494" s="125"/>
      <c r="N494" s="125"/>
      <c r="O494" s="125"/>
      <c r="P494" s="125"/>
      <c r="Q494" s="125"/>
      <c r="R494" s="125"/>
      <c r="S494" s="125"/>
      <c r="T494" s="54"/>
      <c r="U494" s="54"/>
      <c r="V494" s="54"/>
      <c r="W494" s="125"/>
      <c r="X494" s="125"/>
      <c r="Y494" s="125"/>
      <c r="Z494" s="125"/>
      <c r="AA494" s="125"/>
      <c r="AB494" s="125"/>
      <c r="AC494" s="125"/>
      <c r="AD494" s="12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  <c r="CB494" s="35"/>
      <c r="CC494" s="35"/>
      <c r="CD494" s="35"/>
      <c r="CE494" s="35"/>
      <c r="CF494" s="35"/>
      <c r="CG494" s="35"/>
      <c r="CH494" s="35"/>
      <c r="CI494" s="35"/>
      <c r="CJ494" s="35"/>
      <c r="CK494" s="35"/>
      <c r="CL494" s="35"/>
      <c r="CM494" s="35"/>
      <c r="CN494" s="35"/>
      <c r="CO494" s="35"/>
      <c r="CP494" s="35"/>
      <c r="CQ494" s="35"/>
    </row>
    <row r="495" spans="1:95" s="31" customFormat="1" ht="12" customHeight="1">
      <c r="A495" s="512"/>
      <c r="B495" s="448" t="s">
        <v>9</v>
      </c>
      <c r="C495" s="1">
        <v>2.5000000000000001E-2</v>
      </c>
      <c r="D495" s="1">
        <v>2.5000000000000001E-2</v>
      </c>
      <c r="E495" s="1">
        <v>2.5000000000000001E-2</v>
      </c>
      <c r="F495" s="1">
        <f>F652</f>
        <v>0</v>
      </c>
      <c r="G495" s="1">
        <f>G652</f>
        <v>0</v>
      </c>
      <c r="H495" s="1">
        <f>H652</f>
        <v>0</v>
      </c>
      <c r="I495" s="1">
        <f>I652</f>
        <v>0</v>
      </c>
      <c r="J495" s="1">
        <f>J652</f>
        <v>0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95" s="43" customFormat="1">
      <c r="A496" s="512"/>
      <c r="B496" s="456" t="s">
        <v>11</v>
      </c>
      <c r="C496" s="4">
        <f t="shared" ref="C496:J496" si="129">C495*C460</f>
        <v>0</v>
      </c>
      <c r="D496" s="4">
        <f t="shared" si="129"/>
        <v>0</v>
      </c>
      <c r="E496" s="4">
        <f t="shared" si="129"/>
        <v>0</v>
      </c>
      <c r="F496" s="4">
        <f t="shared" si="129"/>
        <v>0</v>
      </c>
      <c r="G496" s="4">
        <f t="shared" si="129"/>
        <v>0</v>
      </c>
      <c r="H496" s="4">
        <f t="shared" si="129"/>
        <v>0</v>
      </c>
      <c r="I496" s="4">
        <f t="shared" si="129"/>
        <v>0</v>
      </c>
      <c r="J496" s="4">
        <f t="shared" si="129"/>
        <v>0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95" s="31" customFormat="1">
      <c r="A497" s="512"/>
      <c r="B497" s="448" t="s">
        <v>26</v>
      </c>
      <c r="C497" s="49">
        <v>1.9699999999999999E-2</v>
      </c>
      <c r="D497" s="49">
        <v>1.9699999999999999E-2</v>
      </c>
      <c r="E497" s="49">
        <v>1.9699999999999999E-2</v>
      </c>
      <c r="F497" s="49">
        <f>F654</f>
        <v>0</v>
      </c>
      <c r="G497" s="49">
        <f>G654</f>
        <v>0</v>
      </c>
      <c r="H497" s="49">
        <f>H654</f>
        <v>0</v>
      </c>
      <c r="I497" s="49">
        <f>I654</f>
        <v>0</v>
      </c>
      <c r="J497" s="49">
        <f>J654</f>
        <v>0</v>
      </c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</row>
    <row r="498" spans="1:95" s="191" customFormat="1">
      <c r="A498" s="512"/>
      <c r="B498" s="456" t="s">
        <v>27</v>
      </c>
      <c r="C498" s="129">
        <f t="shared" ref="C498:J498" si="130">C497*C460</f>
        <v>0</v>
      </c>
      <c r="D498" s="129">
        <f t="shared" si="130"/>
        <v>0</v>
      </c>
      <c r="E498" s="129">
        <f t="shared" si="130"/>
        <v>0</v>
      </c>
      <c r="F498" s="129">
        <f t="shared" si="130"/>
        <v>0</v>
      </c>
      <c r="G498" s="129">
        <f t="shared" si="130"/>
        <v>0</v>
      </c>
      <c r="H498" s="129">
        <f t="shared" si="130"/>
        <v>0</v>
      </c>
      <c r="I498" s="129">
        <f t="shared" si="130"/>
        <v>0</v>
      </c>
      <c r="J498" s="129">
        <f t="shared" si="130"/>
        <v>0</v>
      </c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  <c r="AA498" s="129"/>
      <c r="AB498" s="129"/>
      <c r="AC498" s="129"/>
      <c r="AD498" s="129"/>
    </row>
    <row r="499" spans="1:95" s="43" customFormat="1">
      <c r="A499" s="512"/>
      <c r="B499" s="456" t="s">
        <v>4</v>
      </c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</row>
    <row r="500" spans="1:95" s="46" customFormat="1" ht="13.5" thickBot="1">
      <c r="A500" s="512"/>
      <c r="B500" s="457" t="s">
        <v>34</v>
      </c>
      <c r="C500" s="94"/>
      <c r="D500" s="94"/>
      <c r="E500" s="94"/>
      <c r="F500" s="199"/>
      <c r="G500" s="94"/>
      <c r="H500" s="94"/>
      <c r="I500" s="94"/>
      <c r="J500" s="94"/>
      <c r="K500" s="199"/>
      <c r="L500" s="199"/>
      <c r="M500" s="199"/>
      <c r="N500" s="199"/>
      <c r="O500" s="199"/>
      <c r="P500" s="199"/>
      <c r="Q500" s="199"/>
      <c r="R500" s="199"/>
      <c r="S500" s="199"/>
      <c r="T500" s="94"/>
      <c r="U500" s="94"/>
      <c r="V500" s="94"/>
      <c r="W500" s="199"/>
      <c r="X500" s="199"/>
      <c r="Y500" s="199"/>
      <c r="Z500" s="199"/>
      <c r="AA500" s="199"/>
      <c r="AB500" s="199"/>
      <c r="AC500" s="199"/>
      <c r="AD500" s="199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</row>
    <row r="501" spans="1:95" s="48" customFormat="1" ht="13.5" thickBot="1">
      <c r="A501" s="512"/>
      <c r="B501" s="458" t="s">
        <v>51</v>
      </c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</row>
    <row r="502" spans="1:95" s="38" customFormat="1" ht="13.5" thickBot="1">
      <c r="A502" s="512"/>
      <c r="B502" s="459" t="s">
        <v>59</v>
      </c>
      <c r="C502" s="37" t="e">
        <f t="shared" ref="C502:J502" si="131">C501/C460*100</f>
        <v>#DIV/0!</v>
      </c>
      <c r="D502" s="37" t="e">
        <f t="shared" si="131"/>
        <v>#DIV/0!</v>
      </c>
      <c r="E502" s="37" t="e">
        <f t="shared" si="131"/>
        <v>#DIV/0!</v>
      </c>
      <c r="F502" s="37" t="e">
        <f t="shared" si="131"/>
        <v>#DIV/0!</v>
      </c>
      <c r="G502" s="37" t="e">
        <f t="shared" si="131"/>
        <v>#DIV/0!</v>
      </c>
      <c r="H502" s="37" t="e">
        <f t="shared" si="131"/>
        <v>#DIV/0!</v>
      </c>
      <c r="I502" s="37" t="e">
        <f t="shared" si="131"/>
        <v>#DIV/0!</v>
      </c>
      <c r="J502" s="91" t="e">
        <f t="shared" si="131"/>
        <v>#DIV/0!</v>
      </c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91"/>
      <c r="W502" s="37"/>
      <c r="X502" s="37"/>
      <c r="Y502" s="37"/>
      <c r="Z502" s="37"/>
      <c r="AA502" s="37"/>
      <c r="AB502" s="37"/>
      <c r="AC502" s="37"/>
      <c r="AD502" s="37"/>
      <c r="AE502" s="399"/>
      <c r="AF502" s="399"/>
      <c r="AG502" s="399"/>
      <c r="AH502" s="399"/>
      <c r="AI502" s="399"/>
      <c r="AJ502" s="399"/>
      <c r="AK502" s="399"/>
      <c r="AL502" s="399"/>
      <c r="AM502" s="399"/>
      <c r="AN502" s="399"/>
      <c r="AO502" s="399"/>
      <c r="AP502" s="399"/>
      <c r="AQ502" s="399"/>
      <c r="AR502" s="399"/>
      <c r="AS502" s="399"/>
      <c r="AT502" s="399"/>
      <c r="AU502" s="399"/>
      <c r="AV502" s="399"/>
      <c r="AW502" s="399"/>
      <c r="AX502" s="399"/>
      <c r="AY502" s="399"/>
      <c r="AZ502" s="399"/>
      <c r="BA502" s="399"/>
      <c r="BB502" s="399"/>
      <c r="BC502" s="399"/>
      <c r="BD502" s="399"/>
      <c r="BE502" s="399"/>
      <c r="BF502" s="399"/>
      <c r="BG502" s="399"/>
      <c r="BH502" s="399"/>
      <c r="BI502" s="399"/>
      <c r="BJ502" s="399"/>
      <c r="BK502" s="399"/>
      <c r="BL502" s="399"/>
      <c r="BM502" s="399"/>
      <c r="BN502" s="399"/>
      <c r="BO502" s="399"/>
      <c r="BP502" s="399"/>
      <c r="BQ502" s="399"/>
      <c r="BR502" s="399"/>
      <c r="BS502" s="399"/>
      <c r="BT502" s="399"/>
      <c r="BU502" s="399"/>
      <c r="BV502" s="399"/>
      <c r="BW502" s="399"/>
      <c r="BX502" s="399"/>
      <c r="BY502" s="399"/>
      <c r="BZ502" s="399"/>
      <c r="CA502" s="399"/>
      <c r="CB502" s="399"/>
      <c r="CC502" s="399"/>
      <c r="CD502" s="399"/>
      <c r="CE502" s="399"/>
      <c r="CF502" s="399"/>
      <c r="CG502" s="399"/>
      <c r="CH502" s="399"/>
      <c r="CI502" s="399"/>
      <c r="CJ502" s="399"/>
      <c r="CK502" s="399"/>
      <c r="CL502" s="399"/>
      <c r="CM502" s="399"/>
      <c r="CN502" s="399"/>
      <c r="CO502" s="399"/>
      <c r="CP502" s="399"/>
      <c r="CQ502" s="399"/>
    </row>
    <row r="503" spans="1:95" s="423" customFormat="1" ht="13.5" thickBot="1">
      <c r="A503" s="512"/>
      <c r="B503" s="421" t="s">
        <v>71</v>
      </c>
      <c r="C503" s="422">
        <f t="shared" ref="C503:J503" si="132">SUM(C473,C475,C479,C477,C481,C483,C485,C487,C489,C491,C494,C496,C498,C499,C500)-C501</f>
        <v>0</v>
      </c>
      <c r="D503" s="422">
        <f t="shared" si="132"/>
        <v>0</v>
      </c>
      <c r="E503" s="422">
        <f t="shared" si="132"/>
        <v>0</v>
      </c>
      <c r="F503" s="422">
        <f t="shared" si="132"/>
        <v>0</v>
      </c>
      <c r="G503" s="422">
        <f t="shared" si="132"/>
        <v>0</v>
      </c>
      <c r="H503" s="422">
        <f t="shared" si="132"/>
        <v>0</v>
      </c>
      <c r="I503" s="422">
        <f t="shared" si="132"/>
        <v>0</v>
      </c>
      <c r="J503" s="422">
        <f t="shared" si="132"/>
        <v>0</v>
      </c>
      <c r="K503" s="422"/>
      <c r="L503" s="422"/>
      <c r="M503" s="422"/>
      <c r="N503" s="422"/>
      <c r="O503" s="422"/>
      <c r="P503" s="422"/>
      <c r="Q503" s="422"/>
      <c r="R503" s="422"/>
      <c r="S503" s="422"/>
      <c r="T503" s="422"/>
      <c r="U503" s="422"/>
      <c r="V503" s="422"/>
      <c r="W503" s="422"/>
      <c r="X503" s="422"/>
      <c r="Y503" s="422"/>
      <c r="Z503" s="422"/>
      <c r="AA503" s="422"/>
      <c r="AB503" s="422"/>
      <c r="AC503" s="422"/>
      <c r="AD503" s="422"/>
      <c r="AE503" s="103"/>
      <c r="AF503" s="103"/>
      <c r="AG503" s="103"/>
      <c r="AH503" s="103"/>
      <c r="AI503" s="103"/>
      <c r="AJ503" s="103"/>
      <c r="AK503" s="103"/>
      <c r="AL503" s="103"/>
      <c r="AM503" s="103"/>
      <c r="AN503" s="103"/>
      <c r="AO503" s="103"/>
      <c r="AP503" s="103"/>
      <c r="AQ503" s="103"/>
      <c r="AR503" s="103"/>
      <c r="AS503" s="103"/>
      <c r="AT503" s="103"/>
      <c r="AU503" s="103"/>
      <c r="AV503" s="103"/>
      <c r="AW503" s="103"/>
      <c r="AX503" s="103"/>
      <c r="AY503" s="103"/>
      <c r="AZ503" s="103"/>
      <c r="BA503" s="103"/>
      <c r="BB503" s="103"/>
      <c r="BC503" s="103"/>
      <c r="BD503" s="103"/>
      <c r="BE503" s="103"/>
      <c r="BF503" s="103"/>
      <c r="BG503" s="103"/>
      <c r="BH503" s="103"/>
      <c r="BI503" s="103"/>
      <c r="BJ503" s="103"/>
      <c r="BK503" s="103"/>
      <c r="BL503" s="103"/>
      <c r="BM503" s="103"/>
      <c r="BN503" s="103"/>
      <c r="BO503" s="103"/>
      <c r="BP503" s="103"/>
      <c r="BQ503" s="103"/>
      <c r="BR503" s="103"/>
      <c r="BS503" s="103"/>
      <c r="BT503" s="103"/>
      <c r="BU503" s="103"/>
      <c r="BV503" s="103"/>
      <c r="BW503" s="103"/>
      <c r="BX503" s="103"/>
      <c r="BY503" s="103"/>
      <c r="BZ503" s="103"/>
      <c r="CA503" s="103"/>
      <c r="CB503" s="103"/>
      <c r="CC503" s="103"/>
      <c r="CD503" s="103"/>
      <c r="CE503" s="103"/>
      <c r="CF503" s="103"/>
      <c r="CG503" s="103"/>
      <c r="CH503" s="103"/>
      <c r="CI503" s="103"/>
      <c r="CJ503" s="103"/>
      <c r="CK503" s="103"/>
      <c r="CL503" s="103"/>
      <c r="CM503" s="103"/>
      <c r="CN503" s="103"/>
      <c r="CO503" s="103"/>
      <c r="CP503" s="103"/>
      <c r="CQ503" s="103"/>
    </row>
    <row r="504" spans="1:95" s="426" customFormat="1" ht="13.5" thickBot="1">
      <c r="A504" s="513"/>
      <c r="B504" s="424" t="s">
        <v>72</v>
      </c>
      <c r="C504" s="425" t="e">
        <f t="shared" ref="C504" si="133">C503/C501</f>
        <v>#DIV/0!</v>
      </c>
      <c r="D504" s="425" t="e">
        <f t="shared" ref="D504" si="134">D503/D501</f>
        <v>#DIV/0!</v>
      </c>
      <c r="E504" s="425" t="e">
        <f t="shared" ref="E504" si="135">E503/E501</f>
        <v>#DIV/0!</v>
      </c>
      <c r="F504" s="425" t="e">
        <f t="shared" ref="F504" si="136">F503/F501</f>
        <v>#DIV/0!</v>
      </c>
      <c r="G504" s="425" t="e">
        <f t="shared" ref="G504" si="137">G503/G501</f>
        <v>#DIV/0!</v>
      </c>
      <c r="H504" s="425" t="e">
        <f t="shared" ref="H504" si="138">H503/H501</f>
        <v>#DIV/0!</v>
      </c>
      <c r="I504" s="425" t="e">
        <f t="shared" ref="I504" si="139">I503/I501</f>
        <v>#DIV/0!</v>
      </c>
      <c r="J504" s="425" t="e">
        <f>J503/J501</f>
        <v>#DIV/0!</v>
      </c>
      <c r="K504" s="425"/>
      <c r="L504" s="425"/>
      <c r="M504" s="425"/>
      <c r="N504" s="425"/>
      <c r="O504" s="425"/>
      <c r="P504" s="425"/>
      <c r="Q504" s="425"/>
      <c r="R504" s="425"/>
      <c r="S504" s="425"/>
      <c r="T504" s="425"/>
      <c r="U504" s="425"/>
      <c r="V504" s="425"/>
      <c r="W504" s="425"/>
      <c r="X504" s="425"/>
      <c r="Y504" s="425"/>
      <c r="Z504" s="425"/>
      <c r="AA504" s="425"/>
      <c r="AB504" s="425"/>
      <c r="AC504" s="425"/>
      <c r="AD504" s="425"/>
      <c r="AE504" s="400"/>
      <c r="AF504" s="400"/>
      <c r="AG504" s="400"/>
      <c r="AH504" s="400"/>
      <c r="AI504" s="400"/>
      <c r="AJ504" s="400"/>
      <c r="AK504" s="400"/>
      <c r="AL504" s="400"/>
      <c r="AM504" s="400"/>
      <c r="AN504" s="400"/>
      <c r="AO504" s="400"/>
      <c r="AP504" s="400"/>
      <c r="AQ504" s="400"/>
      <c r="AR504" s="400"/>
      <c r="AS504" s="400"/>
      <c r="AT504" s="400"/>
      <c r="AU504" s="400"/>
      <c r="AV504" s="400"/>
      <c r="AW504" s="400"/>
      <c r="AX504" s="400"/>
      <c r="AY504" s="400"/>
      <c r="AZ504" s="400"/>
      <c r="BA504" s="400"/>
      <c r="BB504" s="400"/>
      <c r="BC504" s="400"/>
      <c r="BD504" s="400"/>
      <c r="BE504" s="400"/>
      <c r="BF504" s="400"/>
      <c r="BG504" s="400"/>
      <c r="BH504" s="400"/>
      <c r="BI504" s="400"/>
      <c r="BJ504" s="400"/>
      <c r="BK504" s="400"/>
      <c r="BL504" s="400"/>
      <c r="BM504" s="400"/>
      <c r="BN504" s="400"/>
      <c r="BO504" s="400"/>
      <c r="BP504" s="400"/>
      <c r="BQ504" s="400"/>
      <c r="BR504" s="400"/>
      <c r="BS504" s="400"/>
      <c r="BT504" s="400"/>
      <c r="BU504" s="400"/>
      <c r="BV504" s="400"/>
      <c r="BW504" s="400"/>
      <c r="BX504" s="400"/>
      <c r="BY504" s="400"/>
      <c r="BZ504" s="400"/>
      <c r="CA504" s="400"/>
      <c r="CB504" s="400"/>
      <c r="CC504" s="400"/>
      <c r="CD504" s="400"/>
      <c r="CE504" s="400"/>
      <c r="CF504" s="400"/>
      <c r="CG504" s="400"/>
      <c r="CH504" s="400"/>
      <c r="CI504" s="400"/>
      <c r="CJ504" s="400"/>
      <c r="CK504" s="400"/>
      <c r="CL504" s="400"/>
      <c r="CM504" s="400"/>
      <c r="CN504" s="400"/>
      <c r="CO504" s="400"/>
      <c r="CP504" s="400"/>
      <c r="CQ504" s="400"/>
    </row>
    <row r="505" spans="1:95" s="65" customFormat="1">
      <c r="B505" s="496"/>
    </row>
    <row r="506" spans="1:95" s="64" customFormat="1" ht="13.5" thickBot="1">
      <c r="B506" s="49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</row>
    <row r="507" spans="1:95" s="68" customFormat="1" ht="13.5" customHeight="1">
      <c r="A507" s="520" t="s">
        <v>153</v>
      </c>
      <c r="B507" s="460" t="s">
        <v>56</v>
      </c>
      <c r="AE507" s="127"/>
      <c r="AF507" s="127"/>
      <c r="AG507" s="127"/>
      <c r="AH507" s="127"/>
      <c r="AI507" s="127"/>
      <c r="AJ507" s="127"/>
      <c r="AK507" s="127"/>
      <c r="AL507" s="127"/>
      <c r="AM507" s="127"/>
      <c r="AN507" s="127"/>
      <c r="AO507" s="127"/>
      <c r="AP507" s="127"/>
      <c r="AQ507" s="127"/>
      <c r="AR507" s="127"/>
      <c r="AS507" s="127"/>
      <c r="AT507" s="127"/>
      <c r="AU507" s="127"/>
      <c r="AV507" s="127"/>
      <c r="AW507" s="127"/>
      <c r="AX507" s="127"/>
      <c r="AY507" s="127"/>
      <c r="AZ507" s="127"/>
      <c r="BA507" s="127"/>
      <c r="BB507" s="127"/>
      <c r="BC507" s="127"/>
      <c r="BD507" s="127"/>
      <c r="BE507" s="127"/>
      <c r="BF507" s="127"/>
      <c r="BG507" s="127"/>
      <c r="BH507" s="127"/>
      <c r="BI507" s="127"/>
      <c r="BJ507" s="127"/>
      <c r="BK507" s="127"/>
      <c r="BL507" s="127"/>
      <c r="BM507" s="127"/>
      <c r="BN507" s="127"/>
      <c r="BO507" s="127"/>
      <c r="BP507" s="127"/>
      <c r="BQ507" s="127"/>
      <c r="BR507" s="127"/>
      <c r="BS507" s="127"/>
      <c r="BT507" s="127"/>
      <c r="BU507" s="127"/>
      <c r="BV507" s="127"/>
      <c r="BW507" s="127"/>
      <c r="BX507" s="127"/>
      <c r="BY507" s="127"/>
      <c r="BZ507" s="127"/>
      <c r="CA507" s="127"/>
      <c r="CB507" s="127"/>
      <c r="CC507" s="127"/>
      <c r="CD507" s="127"/>
      <c r="CE507" s="127"/>
      <c r="CF507" s="127"/>
      <c r="CG507" s="127"/>
      <c r="CH507" s="127"/>
      <c r="CI507" s="127"/>
      <c r="CJ507" s="127"/>
      <c r="CK507" s="127"/>
      <c r="CL507" s="127"/>
      <c r="CM507" s="127"/>
      <c r="CN507" s="127"/>
      <c r="CO507" s="127"/>
      <c r="CP507" s="127"/>
      <c r="CQ507" s="127"/>
    </row>
    <row r="508" spans="1:95" s="76" customFormat="1">
      <c r="A508" s="521"/>
      <c r="B508" s="428" t="s">
        <v>55</v>
      </c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  <c r="AA508" s="128"/>
      <c r="AB508" s="128"/>
      <c r="AC508" s="128"/>
      <c r="AD508" s="128"/>
      <c r="AE508" s="127"/>
      <c r="AF508" s="127"/>
      <c r="AG508" s="127"/>
      <c r="AH508" s="127"/>
      <c r="AI508" s="127"/>
      <c r="AJ508" s="127"/>
      <c r="AK508" s="127"/>
      <c r="AL508" s="127"/>
      <c r="AM508" s="127"/>
      <c r="AN508" s="127"/>
      <c r="AO508" s="127"/>
      <c r="AP508" s="127"/>
      <c r="AQ508" s="127"/>
      <c r="AR508" s="127"/>
      <c r="AS508" s="127"/>
      <c r="AT508" s="127"/>
      <c r="AU508" s="127"/>
      <c r="AV508" s="127"/>
      <c r="AW508" s="127"/>
      <c r="AX508" s="127"/>
      <c r="AY508" s="127"/>
      <c r="AZ508" s="127"/>
      <c r="BA508" s="127"/>
      <c r="BB508" s="127"/>
      <c r="BC508" s="127"/>
      <c r="BD508" s="127"/>
      <c r="BE508" s="127"/>
      <c r="BF508" s="127"/>
      <c r="BG508" s="127"/>
      <c r="BH508" s="127"/>
      <c r="BI508" s="127"/>
      <c r="BJ508" s="127"/>
      <c r="BK508" s="127"/>
      <c r="BL508" s="127"/>
      <c r="BM508" s="127"/>
      <c r="BN508" s="127"/>
      <c r="BO508" s="127"/>
      <c r="BP508" s="127"/>
      <c r="BQ508" s="127"/>
      <c r="BR508" s="127"/>
      <c r="BS508" s="127"/>
      <c r="BT508" s="127"/>
      <c r="BU508" s="127"/>
      <c r="BV508" s="127"/>
      <c r="BW508" s="127"/>
      <c r="BX508" s="127"/>
      <c r="BY508" s="127"/>
      <c r="BZ508" s="127"/>
      <c r="CA508" s="127"/>
      <c r="CB508" s="127"/>
      <c r="CC508" s="127"/>
      <c r="CD508" s="127"/>
      <c r="CE508" s="127"/>
      <c r="CF508" s="127"/>
      <c r="CG508" s="127"/>
      <c r="CH508" s="127"/>
      <c r="CI508" s="127"/>
      <c r="CJ508" s="127"/>
      <c r="CK508" s="127"/>
      <c r="CL508" s="127"/>
      <c r="CM508" s="127"/>
      <c r="CN508" s="127"/>
      <c r="CO508" s="127"/>
      <c r="CP508" s="127"/>
      <c r="CQ508" s="127"/>
    </row>
    <row r="509" spans="1:95" s="77" customFormat="1" ht="12.75" customHeight="1">
      <c r="A509" s="521"/>
      <c r="B509" s="429" t="s">
        <v>14</v>
      </c>
      <c r="C509" s="80"/>
      <c r="D509" s="80"/>
      <c r="E509" s="80"/>
      <c r="F509" s="80"/>
      <c r="G509" s="80"/>
      <c r="H509" s="80"/>
      <c r="I509" s="240"/>
      <c r="J509" s="24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240"/>
      <c r="V509" s="240"/>
      <c r="W509" s="80"/>
      <c r="X509" s="80"/>
      <c r="Y509" s="80"/>
      <c r="Z509" s="80"/>
      <c r="AA509" s="80"/>
      <c r="AB509" s="80"/>
      <c r="AC509" s="80"/>
      <c r="AD509" s="80"/>
      <c r="AE509" s="126"/>
      <c r="AF509" s="126"/>
      <c r="AG509" s="126"/>
      <c r="AH509" s="126"/>
      <c r="AI509" s="126"/>
      <c r="AJ509" s="126"/>
      <c r="AK509" s="126"/>
      <c r="AL509" s="126"/>
      <c r="AM509" s="126"/>
      <c r="AN509" s="126"/>
      <c r="AO509" s="126"/>
      <c r="AP509" s="126"/>
      <c r="AQ509" s="126"/>
      <c r="AR509" s="126"/>
      <c r="AS509" s="126"/>
      <c r="AT509" s="126"/>
      <c r="AU509" s="126"/>
      <c r="AV509" s="126"/>
      <c r="AW509" s="126"/>
      <c r="AX509" s="126"/>
      <c r="AY509" s="126"/>
      <c r="AZ509" s="126"/>
      <c r="BA509" s="126"/>
      <c r="BB509" s="126"/>
      <c r="BC509" s="126"/>
      <c r="BD509" s="126"/>
      <c r="BE509" s="126"/>
      <c r="BF509" s="126"/>
      <c r="BG509" s="126"/>
      <c r="BH509" s="126"/>
      <c r="BI509" s="126"/>
      <c r="BJ509" s="126"/>
      <c r="BK509" s="126"/>
      <c r="BL509" s="126"/>
      <c r="BM509" s="126"/>
      <c r="BN509" s="126"/>
      <c r="BO509" s="126"/>
      <c r="BP509" s="126"/>
      <c r="BQ509" s="126"/>
      <c r="BR509" s="126"/>
      <c r="BS509" s="126"/>
      <c r="BT509" s="126"/>
      <c r="BU509" s="126"/>
      <c r="BV509" s="126"/>
      <c r="BW509" s="126"/>
      <c r="BX509" s="126"/>
      <c r="BY509" s="126"/>
      <c r="BZ509" s="126"/>
      <c r="CA509" s="126"/>
      <c r="CB509" s="126"/>
      <c r="CC509" s="126"/>
      <c r="CD509" s="126"/>
      <c r="CE509" s="126"/>
      <c r="CF509" s="126"/>
      <c r="CG509" s="126"/>
      <c r="CH509" s="126"/>
      <c r="CI509" s="126"/>
      <c r="CJ509" s="126"/>
      <c r="CK509" s="126"/>
      <c r="CL509" s="126"/>
      <c r="CM509" s="126"/>
      <c r="CN509" s="126"/>
      <c r="CO509" s="126"/>
      <c r="CP509" s="126"/>
      <c r="CQ509" s="126"/>
    </row>
    <row r="510" spans="1:95" s="126" customFormat="1">
      <c r="A510" s="521"/>
      <c r="B510" s="430" t="s">
        <v>15</v>
      </c>
      <c r="C510" s="240"/>
      <c r="D510" s="240"/>
      <c r="E510" s="240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  <c r="AA510" s="240"/>
      <c r="AB510" s="240"/>
      <c r="AC510" s="240"/>
      <c r="AD510" s="240"/>
    </row>
    <row r="511" spans="1:95" s="243" customFormat="1" ht="12.75" customHeight="1">
      <c r="A511" s="521"/>
      <c r="B511" s="431" t="s">
        <v>16</v>
      </c>
      <c r="C511" s="239"/>
      <c r="D511" s="239"/>
      <c r="E511" s="239"/>
      <c r="F511" s="239"/>
      <c r="G511" s="239"/>
      <c r="H511" s="239"/>
      <c r="I511" s="239"/>
      <c r="J511" s="239"/>
      <c r="K511" s="239"/>
      <c r="L511" s="239"/>
      <c r="M511" s="239"/>
      <c r="N511" s="239"/>
      <c r="O511" s="239"/>
      <c r="P511" s="239"/>
      <c r="Q511" s="239"/>
      <c r="R511" s="239"/>
      <c r="S511" s="239"/>
      <c r="T511" s="239"/>
      <c r="U511" s="239"/>
      <c r="V511" s="239"/>
      <c r="W511" s="239"/>
      <c r="X511" s="239"/>
      <c r="Y511" s="239"/>
      <c r="Z511" s="239"/>
      <c r="AA511" s="239"/>
      <c r="AB511" s="239"/>
      <c r="AC511" s="239"/>
      <c r="AD511" s="239"/>
      <c r="AE511" s="126"/>
      <c r="AF511" s="126"/>
      <c r="AG511" s="126"/>
      <c r="AH511" s="126"/>
      <c r="AI511" s="126"/>
      <c r="AJ511" s="126"/>
      <c r="AK511" s="126"/>
      <c r="AL511" s="126"/>
      <c r="AM511" s="126"/>
      <c r="AN511" s="126"/>
      <c r="AO511" s="126"/>
      <c r="AP511" s="126"/>
      <c r="AQ511" s="126"/>
      <c r="AR511" s="126"/>
      <c r="AS511" s="126"/>
      <c r="AT511" s="126"/>
      <c r="AU511" s="126"/>
      <c r="AV511" s="126"/>
      <c r="AW511" s="126"/>
      <c r="AX511" s="126"/>
      <c r="AY511" s="126"/>
      <c r="AZ511" s="126"/>
      <c r="BA511" s="126"/>
      <c r="BB511" s="126"/>
      <c r="BC511" s="126"/>
      <c r="BD511" s="126"/>
      <c r="BE511" s="126"/>
      <c r="BF511" s="126"/>
      <c r="BG511" s="126"/>
      <c r="BH511" s="126"/>
      <c r="BI511" s="126"/>
      <c r="BJ511" s="126"/>
      <c r="BK511" s="126"/>
      <c r="BL511" s="126"/>
      <c r="BM511" s="126"/>
      <c r="BN511" s="126"/>
      <c r="BO511" s="126"/>
      <c r="BP511" s="126"/>
      <c r="BQ511" s="126"/>
      <c r="BR511" s="126"/>
      <c r="BS511" s="126"/>
      <c r="BT511" s="126"/>
      <c r="BU511" s="126"/>
      <c r="BV511" s="126"/>
      <c r="BW511" s="126"/>
      <c r="BX511" s="126"/>
      <c r="BY511" s="126"/>
      <c r="BZ511" s="126"/>
      <c r="CA511" s="126"/>
      <c r="CB511" s="126"/>
      <c r="CC511" s="126"/>
      <c r="CD511" s="126"/>
      <c r="CE511" s="126"/>
      <c r="CF511" s="126"/>
      <c r="CG511" s="126"/>
      <c r="CH511" s="126"/>
      <c r="CI511" s="126"/>
      <c r="CJ511" s="126"/>
      <c r="CK511" s="126"/>
      <c r="CL511" s="126"/>
      <c r="CM511" s="126"/>
      <c r="CN511" s="126"/>
      <c r="CO511" s="126"/>
      <c r="CP511" s="126"/>
      <c r="CQ511" s="126"/>
    </row>
    <row r="512" spans="1:95" s="114" customFormat="1">
      <c r="A512" s="521"/>
      <c r="B512" s="432" t="s">
        <v>17</v>
      </c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</row>
    <row r="513" spans="1:95" s="83" customFormat="1">
      <c r="A513" s="521"/>
      <c r="B513" s="433" t="s">
        <v>12</v>
      </c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245"/>
      <c r="AF513" s="245"/>
      <c r="AG513" s="245"/>
      <c r="AH513" s="245"/>
      <c r="AI513" s="245"/>
      <c r="AJ513" s="245"/>
      <c r="AK513" s="245"/>
      <c r="AL513" s="245"/>
      <c r="AM513" s="245"/>
      <c r="AN513" s="245"/>
      <c r="AO513" s="245"/>
      <c r="AP513" s="245"/>
      <c r="AQ513" s="245"/>
      <c r="AR513" s="245"/>
      <c r="AS513" s="245"/>
      <c r="AT513" s="245"/>
      <c r="AU513" s="245"/>
      <c r="AV513" s="245"/>
      <c r="AW513" s="245"/>
      <c r="AX513" s="245"/>
      <c r="AY513" s="245"/>
      <c r="AZ513" s="245"/>
      <c r="BA513" s="245"/>
      <c r="BB513" s="245"/>
      <c r="BC513" s="245"/>
      <c r="BD513" s="245"/>
      <c r="BE513" s="245"/>
      <c r="BF513" s="245"/>
      <c r="BG513" s="245"/>
      <c r="BH513" s="245"/>
      <c r="BI513" s="245"/>
      <c r="BJ513" s="245"/>
      <c r="BK513" s="245"/>
      <c r="BL513" s="245"/>
      <c r="BM513" s="245"/>
      <c r="BN513" s="245"/>
      <c r="BO513" s="245"/>
      <c r="BP513" s="245"/>
      <c r="BQ513" s="245"/>
      <c r="BR513" s="245"/>
      <c r="BS513" s="245"/>
      <c r="BT513" s="245"/>
      <c r="BU513" s="245"/>
      <c r="BV513" s="245"/>
      <c r="BW513" s="245"/>
      <c r="BX513" s="245"/>
      <c r="BY513" s="245"/>
      <c r="BZ513" s="245"/>
      <c r="CA513" s="245"/>
      <c r="CB513" s="245"/>
      <c r="CC513" s="245"/>
      <c r="CD513" s="245"/>
      <c r="CE513" s="245"/>
      <c r="CF513" s="245"/>
      <c r="CG513" s="245"/>
      <c r="CH513" s="245"/>
      <c r="CI513" s="245"/>
      <c r="CJ513" s="245"/>
      <c r="CK513" s="245"/>
      <c r="CL513" s="245"/>
      <c r="CM513" s="245"/>
      <c r="CN513" s="245"/>
      <c r="CO513" s="245"/>
      <c r="CP513" s="245"/>
      <c r="CQ513" s="245"/>
    </row>
    <row r="514" spans="1:95" s="245" customFormat="1">
      <c r="A514" s="521"/>
      <c r="B514" s="434" t="s">
        <v>6</v>
      </c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</row>
    <row r="515" spans="1:95" s="245" customFormat="1">
      <c r="A515" s="521"/>
      <c r="B515" s="435" t="s">
        <v>13</v>
      </c>
      <c r="C515" s="95"/>
      <c r="D515" s="95"/>
      <c r="E515" s="95"/>
      <c r="F515" s="95"/>
      <c r="G515" s="95"/>
      <c r="H515" s="16"/>
      <c r="I515" s="16"/>
      <c r="J515" s="16"/>
      <c r="K515" s="95"/>
      <c r="L515" s="95"/>
      <c r="M515" s="95"/>
      <c r="N515" s="95"/>
      <c r="O515" s="95"/>
      <c r="P515" s="95"/>
      <c r="Q515" s="95"/>
      <c r="R515" s="95"/>
      <c r="S515" s="95"/>
      <c r="T515" s="16"/>
      <c r="U515" s="16"/>
      <c r="V515" s="16"/>
      <c r="W515" s="95"/>
      <c r="X515" s="95"/>
      <c r="Y515" s="95"/>
      <c r="Z515" s="95"/>
      <c r="AA515" s="95"/>
      <c r="AB515" s="95"/>
      <c r="AC515" s="95"/>
      <c r="AD515" s="95"/>
    </row>
    <row r="516" spans="1:95" s="103" customFormat="1" ht="13.5" thickBot="1">
      <c r="A516" s="521"/>
      <c r="B516" s="436" t="s">
        <v>18</v>
      </c>
      <c r="C516" s="104"/>
      <c r="D516" s="104"/>
      <c r="E516" s="104"/>
      <c r="F516" s="104"/>
      <c r="G516" s="104"/>
      <c r="H516" s="248"/>
      <c r="I516" s="248"/>
      <c r="J516" s="248"/>
      <c r="K516" s="104"/>
      <c r="L516" s="104"/>
      <c r="M516" s="104"/>
      <c r="N516" s="104"/>
      <c r="O516" s="104"/>
      <c r="P516" s="104"/>
      <c r="Q516" s="104"/>
      <c r="R516" s="104"/>
      <c r="S516" s="104"/>
      <c r="T516" s="248"/>
      <c r="U516" s="248"/>
      <c r="V516" s="248"/>
      <c r="W516" s="104"/>
      <c r="X516" s="104"/>
      <c r="Y516" s="104"/>
      <c r="Z516" s="104"/>
      <c r="AA516" s="104"/>
      <c r="AB516" s="104"/>
      <c r="AC516" s="104"/>
      <c r="AD516" s="104"/>
    </row>
    <row r="517" spans="1:95" s="28" customFormat="1">
      <c r="A517" s="521"/>
      <c r="B517" s="437" t="s">
        <v>19</v>
      </c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  <c r="BR517" s="29"/>
      <c r="BS517" s="29"/>
      <c r="BT517" s="29"/>
      <c r="BU517" s="29"/>
      <c r="BV517" s="29"/>
      <c r="BW517" s="29"/>
      <c r="BX517" s="29"/>
      <c r="BY517" s="29"/>
      <c r="BZ517" s="29"/>
      <c r="CA517" s="29"/>
      <c r="CB517" s="29"/>
      <c r="CC517" s="29"/>
      <c r="CD517" s="29"/>
      <c r="CE517" s="29"/>
      <c r="CF517" s="29"/>
      <c r="CG517" s="29"/>
      <c r="CH517" s="29"/>
      <c r="CI517" s="29"/>
      <c r="CJ517" s="29"/>
      <c r="CK517" s="29"/>
      <c r="CL517" s="29"/>
      <c r="CM517" s="29"/>
      <c r="CN517" s="29"/>
      <c r="CO517" s="29"/>
      <c r="CP517" s="29"/>
      <c r="CQ517" s="29"/>
    </row>
    <row r="518" spans="1:95" s="29" customFormat="1">
      <c r="A518" s="521"/>
      <c r="B518" s="438" t="s">
        <v>20</v>
      </c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</row>
    <row r="519" spans="1:95" s="29" customFormat="1">
      <c r="A519" s="521"/>
      <c r="B519" s="439" t="s">
        <v>21</v>
      </c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</row>
    <row r="520" spans="1:95" s="189" customFormat="1" ht="13.5" thickBot="1">
      <c r="A520" s="521"/>
      <c r="B520" s="440" t="s">
        <v>28</v>
      </c>
      <c r="C520" s="187"/>
      <c r="D520" s="187"/>
      <c r="E520" s="187"/>
      <c r="F520" s="187"/>
      <c r="G520" s="187"/>
      <c r="H520" s="500"/>
      <c r="I520" s="500"/>
      <c r="J520" s="500"/>
      <c r="K520" s="187"/>
      <c r="L520" s="187"/>
      <c r="M520" s="187"/>
      <c r="N520" s="187"/>
      <c r="O520" s="187"/>
      <c r="P520" s="187"/>
      <c r="Q520" s="187"/>
      <c r="R520" s="187"/>
      <c r="S520" s="187"/>
      <c r="T520" s="500"/>
      <c r="U520" s="500"/>
      <c r="V520" s="500"/>
      <c r="W520" s="187"/>
      <c r="X520" s="187"/>
      <c r="Y520" s="187"/>
      <c r="Z520" s="187"/>
      <c r="AA520" s="187"/>
      <c r="AB520" s="187"/>
      <c r="AC520" s="187"/>
      <c r="AD520" s="187"/>
      <c r="AE520" s="330"/>
      <c r="AF520" s="330"/>
      <c r="AG520" s="330"/>
      <c r="AH520" s="330"/>
      <c r="AI520" s="330"/>
      <c r="AJ520" s="330"/>
      <c r="AK520" s="330"/>
      <c r="AL520" s="330"/>
      <c r="AM520" s="330"/>
      <c r="AN520" s="330"/>
      <c r="AO520" s="330"/>
      <c r="AP520" s="330"/>
      <c r="AQ520" s="330"/>
      <c r="AR520" s="330"/>
      <c r="AS520" s="330"/>
      <c r="AT520" s="330"/>
      <c r="AU520" s="330"/>
      <c r="AV520" s="330"/>
      <c r="AW520" s="330"/>
      <c r="AX520" s="330"/>
      <c r="AY520" s="330"/>
      <c r="AZ520" s="330"/>
      <c r="BA520" s="330"/>
      <c r="BB520" s="330"/>
      <c r="BC520" s="330"/>
      <c r="BD520" s="330"/>
      <c r="BE520" s="330"/>
      <c r="BF520" s="330"/>
      <c r="BG520" s="330"/>
      <c r="BH520" s="330"/>
      <c r="BI520" s="330"/>
      <c r="BJ520" s="330"/>
      <c r="BK520" s="330"/>
      <c r="BL520" s="330"/>
      <c r="BM520" s="330"/>
      <c r="BN520" s="330"/>
      <c r="BO520" s="494"/>
      <c r="BP520" s="494"/>
      <c r="BQ520" s="494"/>
      <c r="BR520" s="494"/>
      <c r="BS520" s="494"/>
      <c r="BT520" s="494"/>
      <c r="BU520" s="494"/>
      <c r="BV520" s="494"/>
      <c r="BW520" s="494"/>
      <c r="BX520" s="494"/>
      <c r="BY520" s="494"/>
      <c r="BZ520" s="494"/>
      <c r="CA520" s="494"/>
      <c r="CB520" s="494"/>
      <c r="CC520" s="494"/>
      <c r="CD520" s="494"/>
      <c r="CE520" s="494"/>
      <c r="CF520" s="494"/>
      <c r="CG520" s="494"/>
      <c r="CH520" s="494"/>
      <c r="CI520" s="494"/>
      <c r="CJ520" s="494"/>
      <c r="CK520" s="494"/>
      <c r="CL520" s="494"/>
      <c r="CM520" s="494"/>
      <c r="CN520" s="494"/>
      <c r="CO520" s="494"/>
      <c r="CP520" s="494"/>
      <c r="CQ520" s="494"/>
    </row>
    <row r="521" spans="1:95" s="8" customFormat="1">
      <c r="A521" s="521"/>
      <c r="B521" s="441" t="s">
        <v>22</v>
      </c>
      <c r="C521" s="84"/>
      <c r="D521" s="84"/>
      <c r="E521" s="84"/>
      <c r="F521" s="84"/>
      <c r="G521" s="84"/>
      <c r="H521" s="499"/>
      <c r="I521" s="499"/>
      <c r="J521" s="499"/>
      <c r="K521" s="84"/>
      <c r="L521" s="84"/>
      <c r="M521" s="84"/>
      <c r="N521" s="84"/>
      <c r="O521" s="84"/>
      <c r="P521" s="84"/>
      <c r="Q521" s="84"/>
      <c r="R521" s="84"/>
      <c r="S521" s="84"/>
      <c r="T521" s="499"/>
      <c r="U521" s="499"/>
      <c r="V521" s="499"/>
      <c r="W521" s="84"/>
      <c r="X521" s="84"/>
      <c r="Y521" s="84"/>
      <c r="Z521" s="84"/>
      <c r="AA521" s="84"/>
      <c r="AB521" s="84"/>
      <c r="AC521" s="84"/>
      <c r="AD521" s="84"/>
      <c r="AE521" s="396"/>
      <c r="AF521" s="396"/>
      <c r="AG521" s="396"/>
      <c r="AH521" s="396"/>
      <c r="AI521" s="396"/>
      <c r="AJ521" s="396"/>
      <c r="AK521" s="396"/>
      <c r="AL521" s="396"/>
      <c r="AM521" s="396"/>
      <c r="AN521" s="396"/>
      <c r="AO521" s="396"/>
      <c r="AP521" s="396"/>
      <c r="AQ521" s="396"/>
      <c r="AR521" s="396"/>
      <c r="AS521" s="396"/>
      <c r="AT521" s="396"/>
      <c r="AU521" s="396"/>
      <c r="AV521" s="396"/>
      <c r="AW521" s="396"/>
      <c r="AX521" s="396"/>
      <c r="AY521" s="396"/>
      <c r="AZ521" s="396"/>
      <c r="BA521" s="396"/>
      <c r="BB521" s="396"/>
      <c r="BC521" s="396"/>
      <c r="BD521" s="396"/>
      <c r="BE521" s="396"/>
      <c r="BF521" s="396"/>
      <c r="BG521" s="396"/>
      <c r="BH521" s="396"/>
      <c r="BI521" s="396"/>
      <c r="BJ521" s="396"/>
      <c r="BK521" s="396"/>
      <c r="BL521" s="396"/>
      <c r="BM521" s="396"/>
      <c r="BN521" s="396"/>
      <c r="BO521" s="396"/>
      <c r="BP521" s="396"/>
      <c r="BQ521" s="396"/>
      <c r="BR521" s="396"/>
      <c r="BS521" s="396"/>
      <c r="BT521" s="396"/>
      <c r="BU521" s="396"/>
      <c r="BV521" s="396"/>
      <c r="BW521" s="396"/>
      <c r="BX521" s="396"/>
      <c r="BY521" s="396"/>
      <c r="BZ521" s="396"/>
      <c r="CA521" s="396"/>
      <c r="CB521" s="396"/>
      <c r="CC521" s="396"/>
      <c r="CD521" s="396"/>
      <c r="CE521" s="396"/>
      <c r="CF521" s="396"/>
      <c r="CG521" s="396"/>
      <c r="CH521" s="396"/>
      <c r="CI521" s="396"/>
      <c r="CJ521" s="396"/>
      <c r="CK521" s="396"/>
      <c r="CL521" s="396"/>
      <c r="CM521" s="396"/>
      <c r="CN521" s="396"/>
      <c r="CO521" s="396"/>
      <c r="CP521" s="396"/>
      <c r="CQ521" s="396"/>
    </row>
    <row r="522" spans="1:95" s="5" customFormat="1">
      <c r="A522" s="521"/>
      <c r="B522" s="442" t="s">
        <v>73</v>
      </c>
      <c r="C522" s="30"/>
      <c r="D522" s="30"/>
      <c r="E522" s="174"/>
      <c r="F522" s="174"/>
      <c r="G522" s="174"/>
      <c r="H522" s="380"/>
      <c r="I522" s="380"/>
      <c r="J522" s="380"/>
      <c r="K522" s="174"/>
      <c r="L522" s="174"/>
      <c r="M522" s="174"/>
      <c r="N522" s="174"/>
      <c r="O522" s="174"/>
      <c r="P522" s="174"/>
      <c r="Q522" s="174"/>
      <c r="R522" s="174"/>
      <c r="S522" s="174"/>
      <c r="T522" s="380"/>
      <c r="U522" s="380"/>
      <c r="V522" s="380"/>
      <c r="W522" s="174"/>
      <c r="X522" s="174"/>
      <c r="Y522" s="174"/>
      <c r="Z522" s="174"/>
      <c r="AA522" s="174"/>
      <c r="AB522" s="174"/>
      <c r="AC522" s="174"/>
      <c r="AD522" s="174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</row>
    <row r="523" spans="1:95" s="173" customFormat="1" ht="4.5" customHeight="1">
      <c r="A523" s="521"/>
      <c r="B523" s="443"/>
      <c r="C523" s="172"/>
      <c r="D523" s="172"/>
      <c r="E523" s="172"/>
      <c r="F523" s="172"/>
      <c r="G523" s="172"/>
      <c r="K523" s="172"/>
      <c r="L523" s="172"/>
      <c r="M523" s="172"/>
      <c r="N523" s="172"/>
      <c r="O523" s="172"/>
      <c r="P523" s="172"/>
      <c r="Q523" s="172"/>
      <c r="R523" s="172"/>
      <c r="S523" s="172"/>
      <c r="W523" s="172"/>
      <c r="X523" s="172"/>
      <c r="Y523" s="172"/>
      <c r="Z523" s="172"/>
      <c r="AA523" s="172"/>
      <c r="AB523" s="172"/>
      <c r="AC523" s="172"/>
      <c r="AD523" s="172"/>
      <c r="AE523" s="397"/>
      <c r="AF523" s="397"/>
      <c r="AG523" s="397"/>
      <c r="AH523" s="397"/>
      <c r="AI523" s="397"/>
      <c r="AJ523" s="397"/>
      <c r="AK523" s="397"/>
      <c r="AL523" s="397"/>
      <c r="AM523" s="397"/>
      <c r="AN523" s="397"/>
      <c r="AO523" s="397"/>
      <c r="AP523" s="397"/>
      <c r="AQ523" s="397"/>
      <c r="AR523" s="397"/>
      <c r="AS523" s="397"/>
      <c r="AT523" s="397"/>
      <c r="AU523" s="397"/>
      <c r="AV523" s="397"/>
      <c r="AW523" s="397"/>
      <c r="AX523" s="397"/>
      <c r="AY523" s="397"/>
      <c r="AZ523" s="397"/>
      <c r="BA523" s="397"/>
      <c r="BB523" s="397"/>
      <c r="BC523" s="397"/>
      <c r="BD523" s="397"/>
      <c r="BE523" s="397"/>
      <c r="BF523" s="397"/>
      <c r="BG523" s="397"/>
      <c r="BH523" s="397"/>
      <c r="BI523" s="397"/>
      <c r="BJ523" s="397"/>
      <c r="BK523" s="397"/>
      <c r="BL523" s="397"/>
      <c r="BM523" s="397"/>
      <c r="BN523" s="397"/>
      <c r="BO523" s="397"/>
      <c r="BP523" s="397"/>
      <c r="BQ523" s="397"/>
      <c r="BR523" s="397"/>
      <c r="BS523" s="397"/>
      <c r="BT523" s="397"/>
      <c r="BU523" s="397"/>
      <c r="BV523" s="397"/>
      <c r="BW523" s="397"/>
      <c r="BX523" s="397"/>
      <c r="BY523" s="397"/>
      <c r="BZ523" s="397"/>
      <c r="CA523" s="397"/>
      <c r="CB523" s="397"/>
      <c r="CC523" s="397"/>
      <c r="CD523" s="397"/>
      <c r="CE523" s="397"/>
      <c r="CF523" s="397"/>
      <c r="CG523" s="397"/>
      <c r="CH523" s="397"/>
      <c r="CI523" s="397"/>
      <c r="CJ523" s="397"/>
      <c r="CK523" s="397"/>
      <c r="CL523" s="397"/>
      <c r="CM523" s="397"/>
      <c r="CN523" s="397"/>
      <c r="CO523" s="397"/>
      <c r="CP523" s="397"/>
      <c r="CQ523" s="397"/>
    </row>
    <row r="524" spans="1:95" s="177" customFormat="1">
      <c r="A524" s="521"/>
      <c r="B524" s="444" t="s">
        <v>74</v>
      </c>
      <c r="C524" s="176">
        <v>42.37</v>
      </c>
      <c r="D524" s="176">
        <v>42.37</v>
      </c>
      <c r="E524" s="176">
        <v>42.37</v>
      </c>
      <c r="F524" s="176">
        <f>F631</f>
        <v>0</v>
      </c>
      <c r="G524" s="176">
        <f>G631</f>
        <v>0</v>
      </c>
      <c r="H524" s="176">
        <f>H631</f>
        <v>0</v>
      </c>
      <c r="I524" s="176">
        <f>I631</f>
        <v>0</v>
      </c>
      <c r="J524" s="176">
        <f>J631</f>
        <v>0</v>
      </c>
      <c r="K524" s="176"/>
      <c r="L524" s="176"/>
      <c r="M524" s="176"/>
      <c r="N524" s="176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  <c r="AA524" s="176"/>
      <c r="AB524" s="176"/>
      <c r="AC524" s="176"/>
      <c r="AD524" s="176"/>
      <c r="AE524" s="398"/>
      <c r="AF524" s="398"/>
      <c r="AG524" s="398"/>
      <c r="AH524" s="398"/>
      <c r="AI524" s="398"/>
      <c r="AJ524" s="398"/>
      <c r="AK524" s="398"/>
      <c r="AL524" s="398"/>
      <c r="AM524" s="398"/>
      <c r="AN524" s="398"/>
      <c r="AO524" s="398"/>
      <c r="AP524" s="398"/>
      <c r="AQ524" s="398"/>
      <c r="AR524" s="398"/>
      <c r="AS524" s="398"/>
      <c r="AT524" s="398"/>
      <c r="AU524" s="398"/>
      <c r="AV524" s="398"/>
      <c r="AW524" s="398"/>
      <c r="AX524" s="398"/>
      <c r="AY524" s="398"/>
      <c r="AZ524" s="398"/>
      <c r="BA524" s="398"/>
      <c r="BB524" s="398"/>
      <c r="BC524" s="398"/>
      <c r="BD524" s="398"/>
      <c r="BE524" s="398"/>
      <c r="BF524" s="398"/>
      <c r="BG524" s="398"/>
      <c r="BH524" s="398"/>
      <c r="BI524" s="398"/>
      <c r="BJ524" s="398"/>
      <c r="BK524" s="398"/>
      <c r="BL524" s="398"/>
      <c r="BM524" s="398"/>
      <c r="BN524" s="398"/>
      <c r="BO524" s="398"/>
      <c r="BP524" s="398"/>
      <c r="BQ524" s="398"/>
      <c r="BR524" s="398"/>
      <c r="BS524" s="398"/>
      <c r="BT524" s="398"/>
      <c r="BU524" s="398"/>
      <c r="BV524" s="398"/>
      <c r="BW524" s="398"/>
      <c r="BX524" s="398"/>
      <c r="BY524" s="398"/>
      <c r="BZ524" s="398"/>
      <c r="CA524" s="398"/>
      <c r="CB524" s="398"/>
      <c r="CC524" s="398"/>
      <c r="CD524" s="398"/>
      <c r="CE524" s="398"/>
      <c r="CF524" s="398"/>
      <c r="CG524" s="398"/>
      <c r="CH524" s="398"/>
      <c r="CI524" s="398"/>
      <c r="CJ524" s="398"/>
      <c r="CK524" s="398"/>
      <c r="CL524" s="398"/>
      <c r="CM524" s="398"/>
      <c r="CN524" s="398"/>
      <c r="CO524" s="398"/>
      <c r="CP524" s="398"/>
      <c r="CQ524" s="398"/>
    </row>
    <row r="525" spans="1:95" s="185" customFormat="1">
      <c r="A525" s="521"/>
      <c r="B525" s="445" t="s">
        <v>75</v>
      </c>
      <c r="C525" s="4">
        <f t="shared" ref="C525:J525" si="140">C522*C524</f>
        <v>0</v>
      </c>
      <c r="D525" s="4">
        <f t="shared" si="140"/>
        <v>0</v>
      </c>
      <c r="E525" s="4">
        <f t="shared" si="140"/>
        <v>0</v>
      </c>
      <c r="F525" s="4">
        <f t="shared" si="140"/>
        <v>0</v>
      </c>
      <c r="G525" s="4">
        <f t="shared" si="140"/>
        <v>0</v>
      </c>
      <c r="H525" s="4">
        <f t="shared" si="140"/>
        <v>0</v>
      </c>
      <c r="I525" s="4">
        <f t="shared" si="140"/>
        <v>0</v>
      </c>
      <c r="J525" s="4">
        <f t="shared" si="140"/>
        <v>0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</row>
    <row r="526" spans="1:95" s="31" customFormat="1">
      <c r="A526" s="521"/>
      <c r="B526" s="446" t="s">
        <v>24</v>
      </c>
      <c r="C526" s="182">
        <v>2.71</v>
      </c>
      <c r="D526" s="182">
        <v>2.71</v>
      </c>
      <c r="E526" s="182">
        <v>2.71</v>
      </c>
      <c r="F526" s="182">
        <f>F633</f>
        <v>0</v>
      </c>
      <c r="G526" s="182">
        <f>G633</f>
        <v>0</v>
      </c>
      <c r="H526" s="182">
        <f>H633</f>
        <v>0</v>
      </c>
      <c r="I526" s="182">
        <f>I633</f>
        <v>0</v>
      </c>
      <c r="J526" s="182">
        <f>J633</f>
        <v>0</v>
      </c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</row>
    <row r="527" spans="1:95" s="180" customFormat="1">
      <c r="A527" s="521"/>
      <c r="B527" s="447" t="s">
        <v>25</v>
      </c>
      <c r="C527" s="179">
        <f t="shared" ref="C527:J527" si="141">C526*C508</f>
        <v>0</v>
      </c>
      <c r="D527" s="179">
        <f t="shared" si="141"/>
        <v>0</v>
      </c>
      <c r="E527" s="179">
        <f t="shared" si="141"/>
        <v>0</v>
      </c>
      <c r="F527" s="179">
        <f t="shared" si="141"/>
        <v>0</v>
      </c>
      <c r="G527" s="179">
        <f t="shared" si="141"/>
        <v>0</v>
      </c>
      <c r="H527" s="179">
        <f t="shared" si="141"/>
        <v>0</v>
      </c>
      <c r="I527" s="179">
        <f t="shared" si="141"/>
        <v>0</v>
      </c>
      <c r="J527" s="179">
        <f t="shared" si="141"/>
        <v>0</v>
      </c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  <c r="AA527" s="179"/>
      <c r="AB527" s="179"/>
      <c r="AC527" s="179"/>
      <c r="AD527" s="179"/>
    </row>
    <row r="528" spans="1:95" s="31" customFormat="1">
      <c r="A528" s="521"/>
      <c r="B528" s="448" t="s">
        <v>7</v>
      </c>
      <c r="C528" s="3">
        <v>5.44</v>
      </c>
      <c r="D528" s="3">
        <v>5.44</v>
      </c>
      <c r="E528" s="3">
        <v>5.44</v>
      </c>
      <c r="F528" s="3">
        <f>F635</f>
        <v>0</v>
      </c>
      <c r="G528" s="3">
        <f>G635</f>
        <v>0</v>
      </c>
      <c r="H528" s="3">
        <f>H635</f>
        <v>0</v>
      </c>
      <c r="I528" s="3">
        <f>I635</f>
        <v>0</v>
      </c>
      <c r="J528" s="3">
        <f>J635</f>
        <v>0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95" s="180" customFormat="1">
      <c r="A529" s="521"/>
      <c r="B529" s="447" t="s">
        <v>10</v>
      </c>
      <c r="C529" s="179">
        <f t="shared" ref="C529:J529" si="142">C528*C508</f>
        <v>0</v>
      </c>
      <c r="D529" s="179">
        <f t="shared" si="142"/>
        <v>0</v>
      </c>
      <c r="E529" s="179">
        <f t="shared" si="142"/>
        <v>0</v>
      </c>
      <c r="F529" s="179">
        <f t="shared" si="142"/>
        <v>0</v>
      </c>
      <c r="G529" s="179">
        <f t="shared" si="142"/>
        <v>0</v>
      </c>
      <c r="H529" s="179">
        <f t="shared" si="142"/>
        <v>0</v>
      </c>
      <c r="I529" s="179">
        <f t="shared" si="142"/>
        <v>0</v>
      </c>
      <c r="J529" s="179">
        <f t="shared" si="142"/>
        <v>0</v>
      </c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</row>
    <row r="530" spans="1:95" s="31" customFormat="1">
      <c r="A530" s="521"/>
      <c r="B530" s="448" t="s">
        <v>8</v>
      </c>
      <c r="C530" s="3">
        <v>10.31</v>
      </c>
      <c r="D530" s="3">
        <v>10.31</v>
      </c>
      <c r="E530" s="3">
        <v>10.31</v>
      </c>
      <c r="F530" s="3">
        <f>F637</f>
        <v>0</v>
      </c>
      <c r="G530" s="3">
        <f>G637</f>
        <v>0</v>
      </c>
      <c r="H530" s="3">
        <f>H637</f>
        <v>0</v>
      </c>
      <c r="I530" s="3">
        <f>I637</f>
        <v>0</v>
      </c>
      <c r="J530" s="3">
        <f>J637</f>
        <v>0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95" s="180" customFormat="1">
      <c r="A531" s="521"/>
      <c r="B531" s="447" t="s">
        <v>2</v>
      </c>
      <c r="C531" s="179">
        <f t="shared" ref="C531:I531" si="143">C530*MAX(C514:C515)</f>
        <v>0</v>
      </c>
      <c r="D531" s="179">
        <f t="shared" si="143"/>
        <v>0</v>
      </c>
      <c r="E531" s="179">
        <f t="shared" si="143"/>
        <v>0</v>
      </c>
      <c r="F531" s="179">
        <f t="shared" si="143"/>
        <v>0</v>
      </c>
      <c r="G531" s="179">
        <f t="shared" si="143"/>
        <v>0</v>
      </c>
      <c r="H531" s="179">
        <f t="shared" si="143"/>
        <v>0</v>
      </c>
      <c r="I531" s="179">
        <f t="shared" si="143"/>
        <v>0</v>
      </c>
      <c r="J531" s="179">
        <f>J530*MAX(J514:J515)</f>
        <v>0</v>
      </c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</row>
    <row r="532" spans="1:95" s="31" customFormat="1">
      <c r="A532" s="521"/>
      <c r="B532" s="446" t="s">
        <v>29</v>
      </c>
      <c r="C532" s="115">
        <v>0.13789999999999999</v>
      </c>
      <c r="D532" s="115">
        <v>0.13789999999999999</v>
      </c>
      <c r="E532" s="115">
        <v>0.13789999999999999</v>
      </c>
      <c r="F532" s="115">
        <f>F639</f>
        <v>0</v>
      </c>
      <c r="G532" s="115">
        <f>G639</f>
        <v>0</v>
      </c>
      <c r="H532" s="66"/>
      <c r="I532" s="66"/>
      <c r="J532" s="66"/>
      <c r="K532" s="115"/>
      <c r="L532" s="115"/>
      <c r="M532" s="115"/>
      <c r="N532" s="115"/>
      <c r="O532" s="115"/>
      <c r="P532" s="115"/>
      <c r="Q532" s="115"/>
      <c r="R532" s="115"/>
      <c r="S532" s="115"/>
      <c r="T532" s="66"/>
      <c r="U532" s="66"/>
      <c r="V532" s="66"/>
      <c r="W532" s="115"/>
      <c r="X532" s="115"/>
      <c r="Y532" s="115"/>
      <c r="Z532" s="115"/>
      <c r="AA532" s="115"/>
      <c r="AB532" s="115"/>
      <c r="AC532" s="115"/>
      <c r="AD532" s="115"/>
    </row>
    <row r="533" spans="1:95" s="34" customFormat="1">
      <c r="A533" s="521"/>
      <c r="B533" s="449" t="s">
        <v>60</v>
      </c>
      <c r="C533" s="14">
        <f>C532*C509</f>
        <v>0</v>
      </c>
      <c r="D533" s="14">
        <f>D532*D509</f>
        <v>0</v>
      </c>
      <c r="E533" s="14">
        <f>E532*E509</f>
        <v>0</v>
      </c>
      <c r="F533" s="14">
        <f>F532*F509</f>
        <v>0</v>
      </c>
      <c r="G533" s="14">
        <f>G532*G509</f>
        <v>0</v>
      </c>
      <c r="H533" s="119"/>
      <c r="I533" s="119"/>
      <c r="J533" s="119"/>
      <c r="K533" s="14"/>
      <c r="L533" s="14"/>
      <c r="M533" s="14"/>
      <c r="N533" s="14"/>
      <c r="O533" s="14"/>
      <c r="P533" s="14"/>
      <c r="Q533" s="14"/>
      <c r="R533" s="14"/>
      <c r="S533" s="14"/>
      <c r="T533" s="119"/>
      <c r="U533" s="119"/>
      <c r="V533" s="119"/>
      <c r="W533" s="14"/>
      <c r="X533" s="14"/>
      <c r="Y533" s="14"/>
      <c r="Z533" s="14"/>
      <c r="AA533" s="14"/>
      <c r="AB533" s="14"/>
      <c r="AC533" s="14"/>
      <c r="AD533" s="14"/>
    </row>
    <row r="534" spans="1:95" s="31" customFormat="1">
      <c r="A534" s="521"/>
      <c r="B534" s="448" t="s">
        <v>30</v>
      </c>
      <c r="C534" s="117"/>
      <c r="D534" s="117"/>
      <c r="E534" s="117"/>
      <c r="F534" s="117"/>
      <c r="G534" s="117"/>
      <c r="H534" s="115">
        <v>0.19769999999999999</v>
      </c>
      <c r="I534" s="115">
        <v>0.19769999999999999</v>
      </c>
      <c r="J534" s="115">
        <v>0.19769999999999999</v>
      </c>
      <c r="K534" s="117"/>
      <c r="L534" s="117"/>
      <c r="M534" s="117"/>
      <c r="N534" s="117"/>
      <c r="O534" s="117"/>
      <c r="P534" s="117"/>
      <c r="Q534" s="117"/>
      <c r="R534" s="117"/>
      <c r="S534" s="117"/>
      <c r="T534" s="115"/>
      <c r="U534" s="115"/>
      <c r="V534" s="115"/>
      <c r="W534" s="117"/>
      <c r="X534" s="117"/>
      <c r="Y534" s="117"/>
      <c r="Z534" s="117"/>
      <c r="AA534" s="117"/>
      <c r="AB534" s="117"/>
      <c r="AC534" s="117"/>
      <c r="AD534" s="117"/>
    </row>
    <row r="535" spans="1:95" s="35" customFormat="1">
      <c r="A535" s="521"/>
      <c r="B535" s="450" t="s">
        <v>61</v>
      </c>
      <c r="C535" s="118"/>
      <c r="D535" s="118"/>
      <c r="E535" s="118"/>
      <c r="F535" s="118"/>
      <c r="G535" s="118"/>
      <c r="H535" s="33">
        <f>H534*H509</f>
        <v>0</v>
      </c>
      <c r="I535" s="33">
        <f>I534*I509</f>
        <v>0</v>
      </c>
      <c r="J535" s="33">
        <f>J534*J509</f>
        <v>0</v>
      </c>
      <c r="K535" s="118"/>
      <c r="L535" s="118"/>
      <c r="M535" s="118"/>
      <c r="N535" s="118"/>
      <c r="O535" s="118"/>
      <c r="P535" s="118"/>
      <c r="Q535" s="118"/>
      <c r="R535" s="118"/>
      <c r="S535" s="118"/>
      <c r="T535" s="33"/>
      <c r="U535" s="33"/>
      <c r="V535" s="33"/>
      <c r="W535" s="118"/>
      <c r="X535" s="118"/>
      <c r="Y535" s="118"/>
      <c r="Z535" s="118"/>
      <c r="AA535" s="118"/>
      <c r="AB535" s="118"/>
      <c r="AC535" s="118"/>
      <c r="AD535" s="118"/>
    </row>
    <row r="536" spans="1:95" s="31" customFormat="1">
      <c r="A536" s="521"/>
      <c r="B536" s="448" t="s">
        <v>31</v>
      </c>
      <c r="C536" s="115">
        <v>0.32190000000000002</v>
      </c>
      <c r="D536" s="115">
        <v>0.32190000000000002</v>
      </c>
      <c r="E536" s="115">
        <v>0.32190000000000002</v>
      </c>
      <c r="F536" s="115">
        <f>F643</f>
        <v>0</v>
      </c>
      <c r="G536" s="115">
        <f>G643</f>
        <v>0</v>
      </c>
      <c r="H536" s="120"/>
      <c r="I536" s="120"/>
      <c r="J536" s="120"/>
      <c r="K536" s="115"/>
      <c r="L536" s="115"/>
      <c r="M536" s="115"/>
      <c r="N536" s="115"/>
      <c r="O536" s="115"/>
      <c r="P536" s="115"/>
      <c r="Q536" s="115"/>
      <c r="R536" s="115"/>
      <c r="S536" s="115"/>
      <c r="T536" s="120"/>
      <c r="U536" s="120"/>
      <c r="V536" s="120"/>
      <c r="W536" s="115"/>
      <c r="X536" s="115"/>
      <c r="Y536" s="115"/>
      <c r="Z536" s="115"/>
      <c r="AA536" s="115"/>
      <c r="AB536" s="115"/>
      <c r="AC536" s="115"/>
      <c r="AD536" s="115"/>
    </row>
    <row r="537" spans="1:95" s="34" customFormat="1">
      <c r="A537" s="521"/>
      <c r="B537" s="449" t="s">
        <v>62</v>
      </c>
      <c r="C537" s="14">
        <f>C536*C511</f>
        <v>0</v>
      </c>
      <c r="D537" s="14">
        <f>D536*D511</f>
        <v>0</v>
      </c>
      <c r="E537" s="14">
        <f>E536*E511</f>
        <v>0</v>
      </c>
      <c r="F537" s="14">
        <f>F536*F511</f>
        <v>0</v>
      </c>
      <c r="G537" s="14">
        <f>G536*G511</f>
        <v>0</v>
      </c>
      <c r="H537" s="119"/>
      <c r="I537" s="119"/>
      <c r="J537" s="119"/>
      <c r="K537" s="14"/>
      <c r="L537" s="14"/>
      <c r="M537" s="14"/>
      <c r="N537" s="14"/>
      <c r="O537" s="14"/>
      <c r="P537" s="14"/>
      <c r="Q537" s="14"/>
      <c r="R537" s="14"/>
      <c r="S537" s="14"/>
      <c r="T537" s="119"/>
      <c r="U537" s="119"/>
      <c r="V537" s="119"/>
      <c r="W537" s="14"/>
      <c r="X537" s="14"/>
      <c r="Y537" s="14"/>
      <c r="Z537" s="14"/>
      <c r="AA537" s="14"/>
      <c r="AB537" s="14"/>
      <c r="AC537" s="14"/>
      <c r="AD537" s="14"/>
    </row>
    <row r="538" spans="1:95" s="31" customFormat="1">
      <c r="A538" s="521"/>
      <c r="B538" s="448" t="s">
        <v>32</v>
      </c>
      <c r="C538" s="117"/>
      <c r="D538" s="117"/>
      <c r="E538" s="117"/>
      <c r="F538" s="117"/>
      <c r="G538" s="117"/>
      <c r="H538" s="1">
        <v>1.4238</v>
      </c>
      <c r="I538" s="1">
        <v>1.4238</v>
      </c>
      <c r="J538" s="1">
        <v>1.4238</v>
      </c>
      <c r="K538" s="117"/>
      <c r="L538" s="117"/>
      <c r="M538" s="117"/>
      <c r="N538" s="117"/>
      <c r="O538" s="117"/>
      <c r="P538" s="117"/>
      <c r="Q538" s="117"/>
      <c r="R538" s="117"/>
      <c r="S538" s="117"/>
      <c r="T538" s="1"/>
      <c r="U538" s="1"/>
      <c r="V538" s="1"/>
      <c r="W538" s="117"/>
      <c r="X538" s="117"/>
      <c r="Y538" s="117"/>
      <c r="Z538" s="117"/>
      <c r="AA538" s="117"/>
      <c r="AB538" s="117"/>
      <c r="AC538" s="117"/>
      <c r="AD538" s="117"/>
    </row>
    <row r="539" spans="1:95" s="35" customFormat="1">
      <c r="A539" s="521"/>
      <c r="B539" s="450" t="s">
        <v>63</v>
      </c>
      <c r="C539" s="118"/>
      <c r="D539" s="118"/>
      <c r="E539" s="118"/>
      <c r="F539" s="118"/>
      <c r="G539" s="118"/>
      <c r="H539" s="116">
        <f>H538*H511</f>
        <v>0</v>
      </c>
      <c r="I539" s="116">
        <f>I538*I511</f>
        <v>0</v>
      </c>
      <c r="J539" s="116">
        <f>J538*J511</f>
        <v>0</v>
      </c>
      <c r="K539" s="118"/>
      <c r="L539" s="118"/>
      <c r="M539" s="118"/>
      <c r="N539" s="118"/>
      <c r="O539" s="118"/>
      <c r="P539" s="118"/>
      <c r="Q539" s="118"/>
      <c r="R539" s="118"/>
      <c r="S539" s="118"/>
      <c r="T539" s="116"/>
      <c r="U539" s="116"/>
      <c r="V539" s="116"/>
      <c r="W539" s="118"/>
      <c r="X539" s="118"/>
      <c r="Y539" s="118"/>
      <c r="Z539" s="118"/>
      <c r="AA539" s="118"/>
      <c r="AB539" s="118"/>
      <c r="AC539" s="118"/>
      <c r="AD539" s="118"/>
    </row>
    <row r="540" spans="1:95" s="31" customFormat="1">
      <c r="A540" s="521"/>
      <c r="B540" s="448" t="s">
        <v>79</v>
      </c>
      <c r="C540" s="1">
        <v>0.19719999999999999</v>
      </c>
      <c r="D540" s="1">
        <v>0.19719999999999999</v>
      </c>
      <c r="E540" s="1">
        <v>0.19719999999999999</v>
      </c>
      <c r="F540" s="1">
        <f>F647</f>
        <v>0</v>
      </c>
      <c r="G540" s="1">
        <f>G647</f>
        <v>0</v>
      </c>
      <c r="H540" s="120"/>
      <c r="I540" s="120"/>
      <c r="J540" s="120"/>
      <c r="K540" s="1"/>
      <c r="L540" s="1"/>
      <c r="M540" s="1"/>
      <c r="N540" s="1"/>
      <c r="O540" s="1"/>
      <c r="P540" s="1"/>
      <c r="Q540" s="1"/>
      <c r="R540" s="1"/>
      <c r="S540" s="1"/>
      <c r="T540" s="120"/>
      <c r="U540" s="120"/>
      <c r="V540" s="120"/>
      <c r="W540" s="1"/>
      <c r="X540" s="1"/>
      <c r="Y540" s="1"/>
      <c r="Z540" s="1"/>
      <c r="AA540" s="1"/>
      <c r="AB540" s="1"/>
      <c r="AC540" s="1"/>
      <c r="AD540" s="1"/>
    </row>
    <row r="541" spans="1:95" s="34" customFormat="1">
      <c r="A541" s="521"/>
      <c r="B541" s="449" t="s">
        <v>64</v>
      </c>
      <c r="C541" s="14">
        <f>C540*C510</f>
        <v>0</v>
      </c>
      <c r="D541" s="14">
        <f>D540*D510</f>
        <v>0</v>
      </c>
      <c r="E541" s="14">
        <f>E540*E510</f>
        <v>0</v>
      </c>
      <c r="F541" s="14">
        <f>F540*F510</f>
        <v>0</v>
      </c>
      <c r="G541" s="14">
        <f>G540*G510</f>
        <v>0</v>
      </c>
      <c r="H541" s="121"/>
      <c r="I541" s="121"/>
      <c r="J541" s="121"/>
      <c r="K541" s="14"/>
      <c r="L541" s="14"/>
      <c r="M541" s="14"/>
      <c r="N541" s="14"/>
      <c r="O541" s="14"/>
      <c r="P541" s="14"/>
      <c r="Q541" s="14"/>
      <c r="R541" s="14"/>
      <c r="S541" s="14"/>
      <c r="T541" s="121"/>
      <c r="U541" s="121"/>
      <c r="V541" s="121"/>
      <c r="W541" s="14"/>
      <c r="X541" s="14"/>
      <c r="Y541" s="14"/>
      <c r="Z541" s="14"/>
      <c r="AA541" s="14"/>
      <c r="AB541" s="14"/>
      <c r="AC541" s="14"/>
      <c r="AD541" s="14"/>
    </row>
    <row r="542" spans="1:95" s="31" customFormat="1">
      <c r="A542" s="521"/>
      <c r="B542" s="451" t="s">
        <v>33</v>
      </c>
      <c r="C542" s="117"/>
      <c r="D542" s="117"/>
      <c r="E542" s="117"/>
      <c r="F542" s="117"/>
      <c r="G542" s="117"/>
      <c r="H542" s="1">
        <v>0.37009999999999998</v>
      </c>
      <c r="I542" s="1">
        <v>0.37009999999999998</v>
      </c>
      <c r="J542" s="1">
        <v>0.37009999999999998</v>
      </c>
      <c r="K542" s="117"/>
      <c r="L542" s="117"/>
      <c r="M542" s="117"/>
      <c r="N542" s="117"/>
      <c r="O542" s="117"/>
      <c r="P542" s="117"/>
      <c r="Q542" s="117"/>
      <c r="R542" s="117"/>
      <c r="S542" s="117"/>
      <c r="T542" s="1"/>
      <c r="U542" s="1"/>
      <c r="V542" s="1"/>
      <c r="W542" s="117"/>
      <c r="X542" s="117"/>
      <c r="Y542" s="117"/>
      <c r="Z542" s="117"/>
      <c r="AA542" s="117"/>
      <c r="AB542" s="117"/>
      <c r="AC542" s="117"/>
      <c r="AD542" s="117"/>
    </row>
    <row r="543" spans="1:95" s="55" customFormat="1" ht="13.5" thickBot="1">
      <c r="A543" s="521"/>
      <c r="B543" s="452" t="s">
        <v>65</v>
      </c>
      <c r="C543" s="125"/>
      <c r="D543" s="125"/>
      <c r="E543" s="125"/>
      <c r="F543" s="125"/>
      <c r="G543" s="125"/>
      <c r="H543" s="250">
        <f>H542*H510</f>
        <v>0</v>
      </c>
      <c r="I543" s="250">
        <f>I542*I510</f>
        <v>0</v>
      </c>
      <c r="J543" s="250">
        <f>J542*J510</f>
        <v>0</v>
      </c>
      <c r="K543" s="125"/>
      <c r="L543" s="125"/>
      <c r="M543" s="125"/>
      <c r="N543" s="125"/>
      <c r="O543" s="125"/>
      <c r="P543" s="125"/>
      <c r="Q543" s="125"/>
      <c r="R543" s="125"/>
      <c r="S543" s="125"/>
      <c r="T543" s="250"/>
      <c r="U543" s="250"/>
      <c r="V543" s="250"/>
      <c r="W543" s="125"/>
      <c r="X543" s="125"/>
      <c r="Y543" s="125"/>
      <c r="Z543" s="125"/>
      <c r="AA543" s="125"/>
      <c r="AB543" s="125"/>
      <c r="AC543" s="125"/>
      <c r="AD543" s="12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  <c r="CB543" s="35"/>
      <c r="CC543" s="35"/>
      <c r="CD543" s="35"/>
      <c r="CE543" s="35"/>
      <c r="CF543" s="35"/>
      <c r="CG543" s="35"/>
      <c r="CH543" s="35"/>
      <c r="CI543" s="35"/>
      <c r="CJ543" s="35"/>
      <c r="CK543" s="35"/>
      <c r="CL543" s="35"/>
      <c r="CM543" s="35"/>
      <c r="CN543" s="35"/>
      <c r="CO543" s="35"/>
      <c r="CP543" s="35"/>
      <c r="CQ543" s="35"/>
    </row>
    <row r="544" spans="1:95" s="126" customFormat="1">
      <c r="A544" s="521"/>
      <c r="B544" s="453" t="s">
        <v>104</v>
      </c>
      <c r="C544" s="251"/>
      <c r="D544" s="251"/>
      <c r="E544" s="251"/>
      <c r="F544" s="251"/>
      <c r="G544" s="251"/>
      <c r="H544" s="86"/>
      <c r="I544" s="86"/>
      <c r="J544" s="86"/>
      <c r="K544" s="251"/>
      <c r="L544" s="251"/>
      <c r="M544" s="251"/>
      <c r="N544" s="251"/>
      <c r="O544" s="251"/>
      <c r="P544" s="251"/>
      <c r="Q544" s="251"/>
      <c r="R544" s="251"/>
      <c r="S544" s="251"/>
      <c r="T544" s="86"/>
      <c r="U544" s="86"/>
      <c r="V544" s="86"/>
      <c r="W544" s="251"/>
      <c r="X544" s="251"/>
      <c r="Y544" s="251"/>
      <c r="Z544" s="251"/>
      <c r="AA544" s="251"/>
      <c r="AB544" s="251"/>
      <c r="AC544" s="251"/>
      <c r="AD544" s="251"/>
    </row>
    <row r="545" spans="1:95" s="1" customFormat="1">
      <c r="A545" s="521"/>
      <c r="B545" s="454" t="s">
        <v>105</v>
      </c>
      <c r="C545" s="31"/>
      <c r="D545" s="31"/>
      <c r="E545" s="31"/>
      <c r="F545" s="31"/>
      <c r="G545" s="31"/>
      <c r="H545" s="427">
        <v>5.8900000000000001E-2</v>
      </c>
      <c r="I545" s="427">
        <v>5.8900000000000001E-2</v>
      </c>
      <c r="J545" s="427">
        <v>5.8900000000000001E-2</v>
      </c>
      <c r="K545" s="31"/>
      <c r="L545" s="31"/>
      <c r="M545" s="31"/>
      <c r="N545" s="31"/>
      <c r="O545" s="31"/>
      <c r="P545" s="31"/>
      <c r="Q545" s="31"/>
      <c r="R545" s="31"/>
      <c r="S545" s="31"/>
      <c r="T545" s="427"/>
      <c r="U545" s="427"/>
      <c r="V545" s="427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  <c r="CC545" s="31"/>
      <c r="CD545" s="31"/>
      <c r="CE545" s="31"/>
      <c r="CF545" s="31"/>
      <c r="CG545" s="31"/>
      <c r="CH545" s="31"/>
      <c r="CI545" s="31"/>
      <c r="CJ545" s="31"/>
      <c r="CK545" s="31"/>
      <c r="CL545" s="31"/>
      <c r="CM545" s="31"/>
      <c r="CN545" s="31"/>
      <c r="CO545" s="31"/>
      <c r="CP545" s="31"/>
      <c r="CQ545" s="31"/>
    </row>
    <row r="546" spans="1:95" s="55" customFormat="1" ht="13.5" thickBot="1">
      <c r="A546" s="521"/>
      <c r="B546" s="455" t="s">
        <v>106</v>
      </c>
      <c r="C546" s="125"/>
      <c r="D546" s="125"/>
      <c r="E546" s="125"/>
      <c r="F546" s="125"/>
      <c r="G546" s="125"/>
      <c r="H546" s="54">
        <f>H545*H544</f>
        <v>0</v>
      </c>
      <c r="I546" s="54">
        <f>I544*I545</f>
        <v>0</v>
      </c>
      <c r="J546" s="54">
        <f>J544*J545</f>
        <v>0</v>
      </c>
      <c r="K546" s="125"/>
      <c r="L546" s="125"/>
      <c r="M546" s="125"/>
      <c r="N546" s="125"/>
      <c r="O546" s="125"/>
      <c r="P546" s="125"/>
      <c r="Q546" s="125"/>
      <c r="R546" s="125"/>
      <c r="S546" s="125"/>
      <c r="T546" s="54"/>
      <c r="U546" s="54"/>
      <c r="V546" s="54"/>
      <c r="W546" s="125"/>
      <c r="X546" s="125"/>
      <c r="Y546" s="125"/>
      <c r="Z546" s="125"/>
      <c r="AA546" s="125"/>
      <c r="AB546" s="125"/>
      <c r="AC546" s="125"/>
      <c r="AD546" s="12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  <c r="CB546" s="35"/>
      <c r="CC546" s="35"/>
      <c r="CD546" s="35"/>
      <c r="CE546" s="35"/>
      <c r="CF546" s="35"/>
      <c r="CG546" s="35"/>
      <c r="CH546" s="35"/>
      <c r="CI546" s="35"/>
      <c r="CJ546" s="35"/>
      <c r="CK546" s="35"/>
      <c r="CL546" s="35"/>
      <c r="CM546" s="35"/>
      <c r="CN546" s="35"/>
      <c r="CO546" s="35"/>
      <c r="CP546" s="35"/>
      <c r="CQ546" s="35"/>
    </row>
    <row r="547" spans="1:95" s="31" customFormat="1" ht="12" customHeight="1">
      <c r="A547" s="521"/>
      <c r="B547" s="448" t="s">
        <v>9</v>
      </c>
      <c r="C547" s="1">
        <v>2.5000000000000001E-2</v>
      </c>
      <c r="D547" s="1">
        <v>2.5000000000000001E-2</v>
      </c>
      <c r="E547" s="1">
        <v>2.5000000000000001E-2</v>
      </c>
      <c r="F547" s="1">
        <f>F654</f>
        <v>0</v>
      </c>
      <c r="G547" s="1">
        <f>G654</f>
        <v>0</v>
      </c>
      <c r="H547" s="1">
        <f>H654</f>
        <v>0</v>
      </c>
      <c r="I547" s="1">
        <f>I654</f>
        <v>0</v>
      </c>
      <c r="J547" s="1">
        <f>J654</f>
        <v>0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95" s="43" customFormat="1">
      <c r="A548" s="521"/>
      <c r="B548" s="456" t="s">
        <v>11</v>
      </c>
      <c r="C548" s="4">
        <f t="shared" ref="C548:J548" si="144">C547*C512</f>
        <v>0</v>
      </c>
      <c r="D548" s="4">
        <f t="shared" si="144"/>
        <v>0</v>
      </c>
      <c r="E548" s="4">
        <f t="shared" si="144"/>
        <v>0</v>
      </c>
      <c r="F548" s="4">
        <f t="shared" si="144"/>
        <v>0</v>
      </c>
      <c r="G548" s="4">
        <f t="shared" si="144"/>
        <v>0</v>
      </c>
      <c r="H548" s="4">
        <f t="shared" si="144"/>
        <v>0</v>
      </c>
      <c r="I548" s="4">
        <f t="shared" si="144"/>
        <v>0</v>
      </c>
      <c r="J548" s="4">
        <f t="shared" si="144"/>
        <v>0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95" s="31" customFormat="1">
      <c r="A549" s="521"/>
      <c r="B549" s="448" t="s">
        <v>26</v>
      </c>
      <c r="C549" s="49">
        <v>1.9699999999999999E-2</v>
      </c>
      <c r="D549" s="49">
        <v>1.9699999999999999E-2</v>
      </c>
      <c r="E549" s="49">
        <v>1.9699999999999999E-2</v>
      </c>
      <c r="F549" s="49">
        <f>F656</f>
        <v>0</v>
      </c>
      <c r="G549" s="49">
        <f>G656</f>
        <v>0</v>
      </c>
      <c r="H549" s="49">
        <f>H656</f>
        <v>0</v>
      </c>
      <c r="I549" s="49">
        <f>I656</f>
        <v>0</v>
      </c>
      <c r="J549" s="49">
        <f>J656</f>
        <v>0</v>
      </c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</row>
    <row r="550" spans="1:95" s="191" customFormat="1">
      <c r="A550" s="521"/>
      <c r="B550" s="456" t="s">
        <v>27</v>
      </c>
      <c r="C550" s="129">
        <f t="shared" ref="C550:J550" si="145">C549*C512</f>
        <v>0</v>
      </c>
      <c r="D550" s="129">
        <f t="shared" si="145"/>
        <v>0</v>
      </c>
      <c r="E550" s="129">
        <f t="shared" si="145"/>
        <v>0</v>
      </c>
      <c r="F550" s="129">
        <f t="shared" si="145"/>
        <v>0</v>
      </c>
      <c r="G550" s="129">
        <f t="shared" si="145"/>
        <v>0</v>
      </c>
      <c r="H550" s="129">
        <f t="shared" si="145"/>
        <v>0</v>
      </c>
      <c r="I550" s="129">
        <f t="shared" si="145"/>
        <v>0</v>
      </c>
      <c r="J550" s="129">
        <f t="shared" si="145"/>
        <v>0</v>
      </c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  <c r="AA550" s="129"/>
      <c r="AB550" s="129"/>
      <c r="AC550" s="129"/>
      <c r="AD550" s="129"/>
    </row>
    <row r="551" spans="1:95" s="43" customFormat="1">
      <c r="A551" s="521"/>
      <c r="B551" s="456" t="s">
        <v>4</v>
      </c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</row>
    <row r="552" spans="1:95" s="46" customFormat="1" ht="13.5" thickBot="1">
      <c r="A552" s="521"/>
      <c r="B552" s="457" t="s">
        <v>34</v>
      </c>
      <c r="C552" s="94"/>
      <c r="D552" s="94"/>
      <c r="E552" s="94"/>
      <c r="F552" s="199"/>
      <c r="G552" s="94"/>
      <c r="H552" s="94"/>
      <c r="I552" s="94"/>
      <c r="J552" s="94"/>
      <c r="K552" s="199"/>
      <c r="L552" s="199"/>
      <c r="M552" s="199"/>
      <c r="N552" s="199"/>
      <c r="O552" s="199"/>
      <c r="P552" s="199"/>
      <c r="Q552" s="199"/>
      <c r="R552" s="199"/>
      <c r="S552" s="199"/>
      <c r="T552" s="94"/>
      <c r="U552" s="94"/>
      <c r="V552" s="94"/>
      <c r="W552" s="199"/>
      <c r="X552" s="199"/>
      <c r="Y552" s="199"/>
      <c r="Z552" s="199"/>
      <c r="AA552" s="199"/>
      <c r="AB552" s="199"/>
      <c r="AC552" s="199"/>
      <c r="AD552" s="199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</row>
    <row r="553" spans="1:95" s="48" customFormat="1" ht="13.5" thickBot="1">
      <c r="A553" s="521"/>
      <c r="B553" s="458" t="s">
        <v>51</v>
      </c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</row>
    <row r="554" spans="1:95" s="38" customFormat="1" ht="13.5" thickBot="1">
      <c r="A554" s="521"/>
      <c r="B554" s="459" t="s">
        <v>59</v>
      </c>
      <c r="C554" s="37" t="e">
        <f t="shared" ref="C554:J554" si="146">C553/C512*100</f>
        <v>#DIV/0!</v>
      </c>
      <c r="D554" s="37" t="e">
        <f t="shared" si="146"/>
        <v>#DIV/0!</v>
      </c>
      <c r="E554" s="37" t="e">
        <f t="shared" si="146"/>
        <v>#DIV/0!</v>
      </c>
      <c r="F554" s="37" t="e">
        <f t="shared" si="146"/>
        <v>#DIV/0!</v>
      </c>
      <c r="G554" s="37" t="e">
        <f t="shared" si="146"/>
        <v>#DIV/0!</v>
      </c>
      <c r="H554" s="37" t="e">
        <f t="shared" si="146"/>
        <v>#DIV/0!</v>
      </c>
      <c r="I554" s="37" t="e">
        <f t="shared" si="146"/>
        <v>#DIV/0!</v>
      </c>
      <c r="J554" s="91" t="e">
        <f t="shared" si="146"/>
        <v>#DIV/0!</v>
      </c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91"/>
      <c r="W554" s="37"/>
      <c r="X554" s="37"/>
      <c r="Y554" s="37"/>
      <c r="Z554" s="37"/>
      <c r="AA554" s="37"/>
      <c r="AB554" s="37"/>
      <c r="AC554" s="37"/>
      <c r="AD554" s="37"/>
      <c r="AE554" s="399"/>
      <c r="AF554" s="399"/>
      <c r="AG554" s="399"/>
      <c r="AH554" s="399"/>
      <c r="AI554" s="399"/>
      <c r="AJ554" s="399"/>
      <c r="AK554" s="399"/>
      <c r="AL554" s="399"/>
      <c r="AM554" s="399"/>
      <c r="AN554" s="399"/>
      <c r="AO554" s="399"/>
      <c r="AP554" s="399"/>
      <c r="AQ554" s="399"/>
      <c r="AR554" s="399"/>
      <c r="AS554" s="399"/>
      <c r="AT554" s="399"/>
      <c r="AU554" s="399"/>
      <c r="AV554" s="399"/>
      <c r="AW554" s="399"/>
      <c r="AX554" s="399"/>
      <c r="AY554" s="399"/>
      <c r="AZ554" s="399"/>
      <c r="BA554" s="399"/>
      <c r="BB554" s="399"/>
      <c r="BC554" s="399"/>
      <c r="BD554" s="399"/>
      <c r="BE554" s="399"/>
      <c r="BF554" s="399"/>
      <c r="BG554" s="399"/>
      <c r="BH554" s="399"/>
      <c r="BI554" s="399"/>
      <c r="BJ554" s="399"/>
      <c r="BK554" s="399"/>
      <c r="BL554" s="399"/>
      <c r="BM554" s="399"/>
      <c r="BN554" s="399"/>
      <c r="BO554" s="399"/>
      <c r="BP554" s="399"/>
      <c r="BQ554" s="399"/>
      <c r="BR554" s="399"/>
      <c r="BS554" s="399"/>
      <c r="BT554" s="399"/>
      <c r="BU554" s="399"/>
      <c r="BV554" s="399"/>
      <c r="BW554" s="399"/>
      <c r="BX554" s="399"/>
      <c r="BY554" s="399"/>
      <c r="BZ554" s="399"/>
      <c r="CA554" s="399"/>
      <c r="CB554" s="399"/>
      <c r="CC554" s="399"/>
      <c r="CD554" s="399"/>
      <c r="CE554" s="399"/>
      <c r="CF554" s="399"/>
      <c r="CG554" s="399"/>
      <c r="CH554" s="399"/>
      <c r="CI554" s="399"/>
      <c r="CJ554" s="399"/>
      <c r="CK554" s="399"/>
      <c r="CL554" s="399"/>
      <c r="CM554" s="399"/>
      <c r="CN554" s="399"/>
      <c r="CO554" s="399"/>
      <c r="CP554" s="399"/>
      <c r="CQ554" s="399"/>
    </row>
    <row r="555" spans="1:95" s="423" customFormat="1" ht="13.5" thickBot="1">
      <c r="A555" s="521"/>
      <c r="B555" s="421" t="s">
        <v>71</v>
      </c>
      <c r="C555" s="422">
        <f t="shared" ref="C555:J555" si="147">SUM(C525,C527,C531,C529,C533,C535,C537,C539,C541,C543,C546,C548,C550,C551,C552)-C553</f>
        <v>0</v>
      </c>
      <c r="D555" s="422">
        <f t="shared" si="147"/>
        <v>0</v>
      </c>
      <c r="E555" s="422">
        <f t="shared" si="147"/>
        <v>0</v>
      </c>
      <c r="F555" s="422">
        <f t="shared" si="147"/>
        <v>0</v>
      </c>
      <c r="G555" s="422">
        <f t="shared" si="147"/>
        <v>0</v>
      </c>
      <c r="H555" s="422">
        <f t="shared" si="147"/>
        <v>0</v>
      </c>
      <c r="I555" s="422">
        <f t="shared" si="147"/>
        <v>0</v>
      </c>
      <c r="J555" s="422">
        <f t="shared" si="147"/>
        <v>0</v>
      </c>
      <c r="K555" s="422"/>
      <c r="L555" s="422"/>
      <c r="M555" s="422"/>
      <c r="N555" s="422"/>
      <c r="O555" s="422"/>
      <c r="P555" s="422"/>
      <c r="Q555" s="422"/>
      <c r="R555" s="422"/>
      <c r="S555" s="422"/>
      <c r="T555" s="422"/>
      <c r="U555" s="422"/>
      <c r="V555" s="422"/>
      <c r="W555" s="422"/>
      <c r="X555" s="422"/>
      <c r="Y555" s="422"/>
      <c r="Z555" s="422"/>
      <c r="AA555" s="422"/>
      <c r="AB555" s="422"/>
      <c r="AC555" s="422"/>
      <c r="AD555" s="422"/>
      <c r="AE555" s="103"/>
      <c r="AF555" s="103"/>
      <c r="AG555" s="103"/>
      <c r="AH555" s="103"/>
      <c r="AI555" s="103"/>
      <c r="AJ555" s="103"/>
      <c r="AK555" s="103"/>
      <c r="AL555" s="103"/>
      <c r="AM555" s="103"/>
      <c r="AN555" s="103"/>
      <c r="AO555" s="103"/>
      <c r="AP555" s="103"/>
      <c r="AQ555" s="103"/>
      <c r="AR555" s="103"/>
      <c r="AS555" s="103"/>
      <c r="AT555" s="103"/>
      <c r="AU555" s="103"/>
      <c r="AV555" s="103"/>
      <c r="AW555" s="103"/>
      <c r="AX555" s="103"/>
      <c r="AY555" s="103"/>
      <c r="AZ555" s="103"/>
      <c r="BA555" s="103"/>
      <c r="BB555" s="103"/>
      <c r="BC555" s="103"/>
      <c r="BD555" s="103"/>
      <c r="BE555" s="103"/>
      <c r="BF555" s="103"/>
      <c r="BG555" s="103"/>
      <c r="BH555" s="103"/>
      <c r="BI555" s="103"/>
      <c r="BJ555" s="103"/>
      <c r="BK555" s="103"/>
      <c r="BL555" s="103"/>
      <c r="BM555" s="103"/>
      <c r="BN555" s="103"/>
      <c r="BO555" s="103"/>
      <c r="BP555" s="103"/>
      <c r="BQ555" s="103"/>
      <c r="BR555" s="103"/>
      <c r="BS555" s="103"/>
      <c r="BT555" s="103"/>
      <c r="BU555" s="103"/>
      <c r="BV555" s="103"/>
      <c r="BW555" s="103"/>
      <c r="BX555" s="103"/>
      <c r="BY555" s="103"/>
      <c r="BZ555" s="103"/>
      <c r="CA555" s="103"/>
      <c r="CB555" s="103"/>
      <c r="CC555" s="103"/>
      <c r="CD555" s="103"/>
      <c r="CE555" s="103"/>
      <c r="CF555" s="103"/>
      <c r="CG555" s="103"/>
      <c r="CH555" s="103"/>
      <c r="CI555" s="103"/>
      <c r="CJ555" s="103"/>
      <c r="CK555" s="103"/>
      <c r="CL555" s="103"/>
      <c r="CM555" s="103"/>
      <c r="CN555" s="103"/>
      <c r="CO555" s="103"/>
      <c r="CP555" s="103"/>
      <c r="CQ555" s="103"/>
    </row>
    <row r="556" spans="1:95" s="426" customFormat="1" ht="13.5" thickBot="1">
      <c r="A556" s="522"/>
      <c r="B556" s="424" t="s">
        <v>72</v>
      </c>
      <c r="C556" s="425" t="e">
        <f t="shared" ref="C556" si="148">C555/C553</f>
        <v>#DIV/0!</v>
      </c>
      <c r="D556" s="425" t="e">
        <f t="shared" ref="D556" si="149">D555/D553</f>
        <v>#DIV/0!</v>
      </c>
      <c r="E556" s="425" t="e">
        <f t="shared" ref="E556" si="150">E555/E553</f>
        <v>#DIV/0!</v>
      </c>
      <c r="F556" s="425" t="e">
        <f t="shared" ref="F556" si="151">F555/F553</f>
        <v>#DIV/0!</v>
      </c>
      <c r="G556" s="425" t="e">
        <f t="shared" ref="G556" si="152">G555/G553</f>
        <v>#DIV/0!</v>
      </c>
      <c r="H556" s="425" t="e">
        <f t="shared" ref="H556" si="153">H555/H553</f>
        <v>#DIV/0!</v>
      </c>
      <c r="I556" s="425" t="e">
        <f t="shared" ref="I556" si="154">I555/I553</f>
        <v>#DIV/0!</v>
      </c>
      <c r="J556" s="425" t="e">
        <f>J555/J553</f>
        <v>#DIV/0!</v>
      </c>
      <c r="K556" s="425"/>
      <c r="L556" s="425"/>
      <c r="M556" s="425"/>
      <c r="N556" s="425"/>
      <c r="O556" s="425"/>
      <c r="P556" s="425"/>
      <c r="Q556" s="425"/>
      <c r="R556" s="425"/>
      <c r="S556" s="425"/>
      <c r="T556" s="425"/>
      <c r="U556" s="425"/>
      <c r="V556" s="425"/>
      <c r="W556" s="425"/>
      <c r="X556" s="425"/>
      <c r="Y556" s="425"/>
      <c r="Z556" s="425"/>
      <c r="AA556" s="425"/>
      <c r="AB556" s="425"/>
      <c r="AC556" s="425"/>
      <c r="AD556" s="425"/>
      <c r="AE556" s="400"/>
      <c r="AF556" s="400"/>
      <c r="AG556" s="400"/>
      <c r="AH556" s="400"/>
      <c r="AI556" s="400"/>
      <c r="AJ556" s="400"/>
      <c r="AK556" s="400"/>
      <c r="AL556" s="400"/>
      <c r="AM556" s="400"/>
      <c r="AN556" s="400"/>
      <c r="AO556" s="400"/>
      <c r="AP556" s="400"/>
      <c r="AQ556" s="400"/>
      <c r="AR556" s="400"/>
      <c r="AS556" s="400"/>
      <c r="AT556" s="400"/>
      <c r="AU556" s="400"/>
      <c r="AV556" s="400"/>
      <c r="AW556" s="400"/>
      <c r="AX556" s="400"/>
      <c r="AY556" s="400"/>
      <c r="AZ556" s="400"/>
      <c r="BA556" s="400"/>
      <c r="BB556" s="400"/>
      <c r="BC556" s="400"/>
      <c r="BD556" s="400"/>
      <c r="BE556" s="400"/>
      <c r="BF556" s="400"/>
      <c r="BG556" s="400"/>
      <c r="BH556" s="400"/>
      <c r="BI556" s="400"/>
      <c r="BJ556" s="400"/>
      <c r="BK556" s="400"/>
      <c r="BL556" s="400"/>
      <c r="BM556" s="400"/>
      <c r="BN556" s="400"/>
      <c r="BO556" s="400"/>
      <c r="BP556" s="400"/>
      <c r="BQ556" s="400"/>
      <c r="BR556" s="400"/>
      <c r="BS556" s="400"/>
      <c r="BT556" s="400"/>
      <c r="BU556" s="400"/>
      <c r="BV556" s="400"/>
      <c r="BW556" s="400"/>
      <c r="BX556" s="400"/>
      <c r="BY556" s="400"/>
      <c r="BZ556" s="400"/>
      <c r="CA556" s="400"/>
      <c r="CB556" s="400"/>
      <c r="CC556" s="400"/>
      <c r="CD556" s="400"/>
      <c r="CE556" s="400"/>
      <c r="CF556" s="400"/>
      <c r="CG556" s="400"/>
      <c r="CH556" s="400"/>
      <c r="CI556" s="400"/>
      <c r="CJ556" s="400"/>
      <c r="CK556" s="400"/>
      <c r="CL556" s="400"/>
      <c r="CM556" s="400"/>
      <c r="CN556" s="400"/>
      <c r="CO556" s="400"/>
      <c r="CP556" s="400"/>
      <c r="CQ556" s="400"/>
    </row>
    <row r="557" spans="1:95" s="65" customFormat="1">
      <c r="B557" s="496"/>
    </row>
    <row r="558" spans="1:95" s="64" customFormat="1" ht="13.5" thickBot="1">
      <c r="B558" s="49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</row>
    <row r="559" spans="1:95" s="68" customFormat="1" ht="13.5" customHeight="1">
      <c r="A559" s="535" t="s">
        <v>150</v>
      </c>
      <c r="B559" s="460" t="s">
        <v>56</v>
      </c>
      <c r="AE559" s="127"/>
      <c r="AF559" s="127"/>
      <c r="AG559" s="127"/>
      <c r="AH559" s="127"/>
      <c r="AI559" s="127"/>
      <c r="AJ559" s="127"/>
      <c r="AK559" s="127"/>
      <c r="AL559" s="127"/>
      <c r="AM559" s="127"/>
      <c r="AN559" s="127"/>
      <c r="AO559" s="127"/>
      <c r="AP559" s="127"/>
      <c r="AQ559" s="127"/>
      <c r="AR559" s="127"/>
      <c r="AS559" s="127"/>
      <c r="AT559" s="127"/>
      <c r="AU559" s="127"/>
      <c r="AV559" s="127"/>
      <c r="AW559" s="127"/>
      <c r="AX559" s="127"/>
      <c r="AY559" s="127"/>
      <c r="AZ559" s="127"/>
      <c r="BA559" s="127"/>
      <c r="BB559" s="127"/>
      <c r="BC559" s="127"/>
      <c r="BD559" s="127"/>
      <c r="BE559" s="127"/>
      <c r="BF559" s="127"/>
      <c r="BG559" s="127"/>
      <c r="BH559" s="127"/>
      <c r="BI559" s="127"/>
      <c r="BJ559" s="127"/>
      <c r="BK559" s="127"/>
      <c r="BL559" s="127"/>
      <c r="BM559" s="127"/>
      <c r="BN559" s="127"/>
      <c r="BO559" s="127"/>
      <c r="BP559" s="127"/>
      <c r="BQ559" s="127"/>
      <c r="BR559" s="127"/>
      <c r="BS559" s="127"/>
      <c r="BT559" s="127"/>
      <c r="BU559" s="127"/>
      <c r="BV559" s="127"/>
      <c r="BW559" s="127"/>
      <c r="BX559" s="127"/>
      <c r="BY559" s="127"/>
      <c r="BZ559" s="127"/>
      <c r="CA559" s="127"/>
      <c r="CB559" s="127"/>
      <c r="CC559" s="127"/>
      <c r="CD559" s="127"/>
      <c r="CE559" s="127"/>
      <c r="CF559" s="127"/>
      <c r="CG559" s="127"/>
      <c r="CH559" s="127"/>
      <c r="CI559" s="127"/>
      <c r="CJ559" s="127"/>
      <c r="CK559" s="127"/>
      <c r="CL559" s="127"/>
      <c r="CM559" s="127"/>
      <c r="CN559" s="127"/>
      <c r="CO559" s="127"/>
      <c r="CP559" s="127"/>
      <c r="CQ559" s="127"/>
    </row>
    <row r="560" spans="1:95" s="76" customFormat="1">
      <c r="A560" s="536"/>
      <c r="B560" s="428" t="s">
        <v>55</v>
      </c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  <c r="AA560" s="128"/>
      <c r="AB560" s="128"/>
      <c r="AC560" s="128"/>
      <c r="AD560" s="128"/>
      <c r="AE560" s="127"/>
      <c r="AF560" s="127"/>
      <c r="AG560" s="127"/>
      <c r="AH560" s="127"/>
      <c r="AI560" s="127"/>
      <c r="AJ560" s="127"/>
      <c r="AK560" s="127"/>
      <c r="AL560" s="127"/>
      <c r="AM560" s="127"/>
      <c r="AN560" s="127"/>
      <c r="AO560" s="127"/>
      <c r="AP560" s="127"/>
      <c r="AQ560" s="127"/>
      <c r="AR560" s="127"/>
      <c r="AS560" s="127"/>
      <c r="AT560" s="127"/>
      <c r="AU560" s="127"/>
      <c r="AV560" s="127"/>
      <c r="AW560" s="127"/>
      <c r="AX560" s="127"/>
      <c r="AY560" s="127"/>
      <c r="AZ560" s="127"/>
      <c r="BA560" s="127"/>
      <c r="BB560" s="127"/>
      <c r="BC560" s="127"/>
      <c r="BD560" s="127"/>
      <c r="BE560" s="127"/>
      <c r="BF560" s="127"/>
      <c r="BG560" s="127"/>
      <c r="BH560" s="127"/>
      <c r="BI560" s="127"/>
      <c r="BJ560" s="127"/>
      <c r="BK560" s="127"/>
      <c r="BL560" s="127"/>
      <c r="BM560" s="127"/>
      <c r="BN560" s="127"/>
      <c r="BO560" s="127"/>
      <c r="BP560" s="127"/>
      <c r="BQ560" s="127"/>
      <c r="BR560" s="127"/>
      <c r="BS560" s="127"/>
      <c r="BT560" s="127"/>
      <c r="BU560" s="127"/>
      <c r="BV560" s="127"/>
      <c r="BW560" s="127"/>
      <c r="BX560" s="127"/>
      <c r="BY560" s="127"/>
      <c r="BZ560" s="127"/>
      <c r="CA560" s="127"/>
      <c r="CB560" s="127"/>
      <c r="CC560" s="127"/>
      <c r="CD560" s="127"/>
      <c r="CE560" s="127"/>
      <c r="CF560" s="127"/>
      <c r="CG560" s="127"/>
      <c r="CH560" s="127"/>
      <c r="CI560" s="127"/>
      <c r="CJ560" s="127"/>
      <c r="CK560" s="127"/>
      <c r="CL560" s="127"/>
      <c r="CM560" s="127"/>
      <c r="CN560" s="127"/>
      <c r="CO560" s="127"/>
      <c r="CP560" s="127"/>
      <c r="CQ560" s="127"/>
    </row>
    <row r="561" spans="1:95" s="77" customFormat="1" ht="12.75" customHeight="1">
      <c r="A561" s="536"/>
      <c r="B561" s="429" t="s">
        <v>14</v>
      </c>
      <c r="C561" s="80"/>
      <c r="D561" s="80"/>
      <c r="E561" s="80"/>
      <c r="F561" s="80"/>
      <c r="G561" s="80"/>
      <c r="H561" s="80"/>
      <c r="I561" s="240"/>
      <c r="J561" s="24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240"/>
      <c r="V561" s="240"/>
      <c r="W561" s="80"/>
      <c r="X561" s="80"/>
      <c r="Y561" s="80"/>
      <c r="Z561" s="80"/>
      <c r="AA561" s="80"/>
      <c r="AB561" s="80"/>
      <c r="AC561" s="80"/>
      <c r="AD561" s="80"/>
      <c r="AE561" s="126"/>
      <c r="AF561" s="126"/>
      <c r="AG561" s="126"/>
      <c r="AH561" s="126"/>
      <c r="AI561" s="126"/>
      <c r="AJ561" s="126"/>
      <c r="AK561" s="126"/>
      <c r="AL561" s="126"/>
      <c r="AM561" s="126"/>
      <c r="AN561" s="126"/>
      <c r="AO561" s="126"/>
      <c r="AP561" s="126"/>
      <c r="AQ561" s="126"/>
      <c r="AR561" s="126"/>
      <c r="AS561" s="126"/>
      <c r="AT561" s="126"/>
      <c r="AU561" s="126"/>
      <c r="AV561" s="126"/>
      <c r="AW561" s="126"/>
      <c r="AX561" s="126"/>
      <c r="AY561" s="126"/>
      <c r="AZ561" s="126"/>
      <c r="BA561" s="126"/>
      <c r="BB561" s="126"/>
      <c r="BC561" s="126"/>
      <c r="BD561" s="126"/>
      <c r="BE561" s="126"/>
      <c r="BF561" s="126"/>
      <c r="BG561" s="126"/>
      <c r="BH561" s="126"/>
      <c r="BI561" s="126"/>
      <c r="BJ561" s="126"/>
      <c r="BK561" s="126"/>
      <c r="BL561" s="126"/>
      <c r="BM561" s="126"/>
      <c r="BN561" s="126"/>
      <c r="BO561" s="126"/>
      <c r="BP561" s="126"/>
      <c r="BQ561" s="126"/>
      <c r="BR561" s="126"/>
      <c r="BS561" s="126"/>
      <c r="BT561" s="126"/>
      <c r="BU561" s="126"/>
      <c r="BV561" s="126"/>
      <c r="BW561" s="126"/>
      <c r="BX561" s="126"/>
      <c r="BY561" s="126"/>
      <c r="BZ561" s="126"/>
      <c r="CA561" s="126"/>
      <c r="CB561" s="126"/>
      <c r="CC561" s="126"/>
      <c r="CD561" s="126"/>
      <c r="CE561" s="126"/>
      <c r="CF561" s="126"/>
      <c r="CG561" s="126"/>
      <c r="CH561" s="126"/>
      <c r="CI561" s="126"/>
      <c r="CJ561" s="126"/>
      <c r="CK561" s="126"/>
      <c r="CL561" s="126"/>
      <c r="CM561" s="126"/>
      <c r="CN561" s="126"/>
      <c r="CO561" s="126"/>
      <c r="CP561" s="126"/>
      <c r="CQ561" s="126"/>
    </row>
    <row r="562" spans="1:95" s="126" customFormat="1">
      <c r="A562" s="536"/>
      <c r="B562" s="430" t="s">
        <v>15</v>
      </c>
      <c r="C562" s="240"/>
      <c r="D562" s="240"/>
      <c r="E562" s="240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  <c r="AA562" s="240"/>
      <c r="AB562" s="240"/>
      <c r="AC562" s="240"/>
      <c r="AD562" s="240"/>
    </row>
    <row r="563" spans="1:95" s="243" customFormat="1" ht="12.75" customHeight="1">
      <c r="A563" s="536"/>
      <c r="B563" s="431" t="s">
        <v>16</v>
      </c>
      <c r="C563" s="239"/>
      <c r="D563" s="239"/>
      <c r="E563" s="239"/>
      <c r="F563" s="239"/>
      <c r="G563" s="239"/>
      <c r="H563" s="239"/>
      <c r="I563" s="239"/>
      <c r="J563" s="239"/>
      <c r="K563" s="239"/>
      <c r="L563" s="239"/>
      <c r="M563" s="239"/>
      <c r="N563" s="239"/>
      <c r="O563" s="239"/>
      <c r="P563" s="239"/>
      <c r="Q563" s="239"/>
      <c r="R563" s="239"/>
      <c r="S563" s="239"/>
      <c r="T563" s="239"/>
      <c r="U563" s="239"/>
      <c r="V563" s="239"/>
      <c r="W563" s="239"/>
      <c r="X563" s="239"/>
      <c r="Y563" s="239"/>
      <c r="Z563" s="239"/>
      <c r="AA563" s="239"/>
      <c r="AB563" s="239"/>
      <c r="AC563" s="239"/>
      <c r="AD563" s="239"/>
      <c r="AE563" s="126"/>
      <c r="AF563" s="126"/>
      <c r="AG563" s="126"/>
      <c r="AH563" s="126"/>
      <c r="AI563" s="126"/>
      <c r="AJ563" s="126"/>
      <c r="AK563" s="126"/>
      <c r="AL563" s="126"/>
      <c r="AM563" s="126"/>
      <c r="AN563" s="126"/>
      <c r="AO563" s="126"/>
      <c r="AP563" s="126"/>
      <c r="AQ563" s="126"/>
      <c r="AR563" s="126"/>
      <c r="AS563" s="126"/>
      <c r="AT563" s="126"/>
      <c r="AU563" s="126"/>
      <c r="AV563" s="126"/>
      <c r="AW563" s="126"/>
      <c r="AX563" s="126"/>
      <c r="AY563" s="126"/>
      <c r="AZ563" s="126"/>
      <c r="BA563" s="126"/>
      <c r="BB563" s="126"/>
      <c r="BC563" s="126"/>
      <c r="BD563" s="126"/>
      <c r="BE563" s="126"/>
      <c r="BF563" s="126"/>
      <c r="BG563" s="126"/>
      <c r="BH563" s="126"/>
      <c r="BI563" s="126"/>
      <c r="BJ563" s="126"/>
      <c r="BK563" s="126"/>
      <c r="BL563" s="126"/>
      <c r="BM563" s="126"/>
      <c r="BN563" s="126"/>
      <c r="BO563" s="126"/>
      <c r="BP563" s="126"/>
      <c r="BQ563" s="126"/>
      <c r="BR563" s="126"/>
      <c r="BS563" s="126"/>
      <c r="BT563" s="126"/>
      <c r="BU563" s="126"/>
      <c r="BV563" s="126"/>
      <c r="BW563" s="126"/>
      <c r="BX563" s="126"/>
      <c r="BY563" s="126"/>
      <c r="BZ563" s="126"/>
      <c r="CA563" s="126"/>
      <c r="CB563" s="126"/>
      <c r="CC563" s="126"/>
      <c r="CD563" s="126"/>
      <c r="CE563" s="126"/>
      <c r="CF563" s="126"/>
      <c r="CG563" s="126"/>
      <c r="CH563" s="126"/>
      <c r="CI563" s="126"/>
      <c r="CJ563" s="126"/>
      <c r="CK563" s="126"/>
      <c r="CL563" s="126"/>
      <c r="CM563" s="126"/>
      <c r="CN563" s="126"/>
      <c r="CO563" s="126"/>
      <c r="CP563" s="126"/>
      <c r="CQ563" s="126"/>
    </row>
    <row r="564" spans="1:95" s="114" customFormat="1">
      <c r="A564" s="536"/>
      <c r="B564" s="432" t="s">
        <v>17</v>
      </c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</row>
    <row r="565" spans="1:95" s="83" customFormat="1">
      <c r="A565" s="536"/>
      <c r="B565" s="433" t="s">
        <v>12</v>
      </c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245"/>
      <c r="AF565" s="245"/>
      <c r="AG565" s="245"/>
      <c r="AH565" s="245"/>
      <c r="AI565" s="245"/>
      <c r="AJ565" s="245"/>
      <c r="AK565" s="245"/>
      <c r="AL565" s="245"/>
      <c r="AM565" s="245"/>
      <c r="AN565" s="245"/>
      <c r="AO565" s="245"/>
      <c r="AP565" s="245"/>
      <c r="AQ565" s="245"/>
      <c r="AR565" s="245"/>
      <c r="AS565" s="245"/>
      <c r="AT565" s="245"/>
      <c r="AU565" s="245"/>
      <c r="AV565" s="245"/>
      <c r="AW565" s="245"/>
      <c r="AX565" s="245"/>
      <c r="AY565" s="245"/>
      <c r="AZ565" s="245"/>
      <c r="BA565" s="245"/>
      <c r="BB565" s="245"/>
      <c r="BC565" s="245"/>
      <c r="BD565" s="245"/>
      <c r="BE565" s="245"/>
      <c r="BF565" s="245"/>
      <c r="BG565" s="245"/>
      <c r="BH565" s="245"/>
      <c r="BI565" s="245"/>
      <c r="BJ565" s="245"/>
      <c r="BK565" s="245"/>
      <c r="BL565" s="245"/>
      <c r="BM565" s="245"/>
      <c r="BN565" s="245"/>
      <c r="BO565" s="245"/>
      <c r="BP565" s="245"/>
      <c r="BQ565" s="245"/>
      <c r="BR565" s="245"/>
      <c r="BS565" s="245"/>
      <c r="BT565" s="245"/>
      <c r="BU565" s="245"/>
      <c r="BV565" s="245"/>
      <c r="BW565" s="245"/>
      <c r="BX565" s="245"/>
      <c r="BY565" s="245"/>
      <c r="BZ565" s="245"/>
      <c r="CA565" s="245"/>
      <c r="CB565" s="245"/>
      <c r="CC565" s="245"/>
      <c r="CD565" s="245"/>
      <c r="CE565" s="245"/>
      <c r="CF565" s="245"/>
      <c r="CG565" s="245"/>
      <c r="CH565" s="245"/>
      <c r="CI565" s="245"/>
      <c r="CJ565" s="245"/>
      <c r="CK565" s="245"/>
      <c r="CL565" s="245"/>
      <c r="CM565" s="245"/>
      <c r="CN565" s="245"/>
      <c r="CO565" s="245"/>
      <c r="CP565" s="245"/>
      <c r="CQ565" s="245"/>
    </row>
    <row r="566" spans="1:95" s="245" customFormat="1">
      <c r="A566" s="536"/>
      <c r="B566" s="434" t="s">
        <v>6</v>
      </c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</row>
    <row r="567" spans="1:95" s="245" customFormat="1">
      <c r="A567" s="536"/>
      <c r="B567" s="435" t="s">
        <v>13</v>
      </c>
      <c r="C567" s="95"/>
      <c r="D567" s="95"/>
      <c r="E567" s="95"/>
      <c r="F567" s="95"/>
      <c r="G567" s="95"/>
      <c r="H567" s="16"/>
      <c r="I567" s="16"/>
      <c r="J567" s="16"/>
      <c r="K567" s="95"/>
      <c r="L567" s="95"/>
      <c r="M567" s="95"/>
      <c r="N567" s="95"/>
      <c r="O567" s="95"/>
      <c r="P567" s="95"/>
      <c r="Q567" s="95"/>
      <c r="R567" s="95"/>
      <c r="S567" s="95"/>
      <c r="T567" s="16"/>
      <c r="U567" s="16"/>
      <c r="V567" s="16"/>
      <c r="W567" s="95"/>
      <c r="X567" s="95"/>
      <c r="Y567" s="95"/>
      <c r="Z567" s="95"/>
      <c r="AA567" s="95"/>
      <c r="AB567" s="95"/>
      <c r="AC567" s="95"/>
      <c r="AD567" s="95"/>
    </row>
    <row r="568" spans="1:95" s="103" customFormat="1" ht="13.5" thickBot="1">
      <c r="A568" s="536"/>
      <c r="B568" s="436" t="s">
        <v>18</v>
      </c>
      <c r="C568" s="104"/>
      <c r="D568" s="104"/>
      <c r="E568" s="104"/>
      <c r="F568" s="104"/>
      <c r="G568" s="104"/>
      <c r="H568" s="248"/>
      <c r="I568" s="248"/>
      <c r="J568" s="248"/>
      <c r="K568" s="104"/>
      <c r="L568" s="104"/>
      <c r="M568" s="104"/>
      <c r="N568" s="104"/>
      <c r="O568" s="104"/>
      <c r="P568" s="104"/>
      <c r="Q568" s="104"/>
      <c r="R568" s="104"/>
      <c r="S568" s="104"/>
      <c r="T568" s="248"/>
      <c r="U568" s="248"/>
      <c r="V568" s="248"/>
      <c r="W568" s="104"/>
      <c r="X568" s="104"/>
      <c r="Y568" s="104"/>
      <c r="Z568" s="104"/>
      <c r="AA568" s="104"/>
      <c r="AB568" s="104"/>
      <c r="AC568" s="104"/>
      <c r="AD568" s="104"/>
    </row>
    <row r="569" spans="1:95" s="28" customFormat="1">
      <c r="A569" s="536"/>
      <c r="B569" s="437" t="s">
        <v>19</v>
      </c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29"/>
      <c r="BR569" s="29"/>
      <c r="BS569" s="29"/>
      <c r="BT569" s="29"/>
      <c r="BU569" s="29"/>
      <c r="BV569" s="29"/>
      <c r="BW569" s="29"/>
      <c r="BX569" s="29"/>
      <c r="BY569" s="29"/>
      <c r="BZ569" s="29"/>
      <c r="CA569" s="29"/>
      <c r="CB569" s="29"/>
      <c r="CC569" s="29"/>
      <c r="CD569" s="29"/>
      <c r="CE569" s="29"/>
      <c r="CF569" s="29"/>
      <c r="CG569" s="29"/>
      <c r="CH569" s="29"/>
      <c r="CI569" s="29"/>
      <c r="CJ569" s="29"/>
      <c r="CK569" s="29"/>
      <c r="CL569" s="29"/>
      <c r="CM569" s="29"/>
      <c r="CN569" s="29"/>
      <c r="CO569" s="29"/>
      <c r="CP569" s="29"/>
      <c r="CQ569" s="29"/>
    </row>
    <row r="570" spans="1:95" s="29" customFormat="1">
      <c r="A570" s="536"/>
      <c r="B570" s="438" t="s">
        <v>20</v>
      </c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</row>
    <row r="571" spans="1:95" s="29" customFormat="1">
      <c r="A571" s="536"/>
      <c r="B571" s="439" t="s">
        <v>21</v>
      </c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</row>
    <row r="572" spans="1:95" s="189" customFormat="1" ht="13.5" thickBot="1">
      <c r="A572" s="536"/>
      <c r="B572" s="440" t="s">
        <v>28</v>
      </c>
      <c r="C572" s="187"/>
      <c r="D572" s="187"/>
      <c r="E572" s="187"/>
      <c r="F572" s="187"/>
      <c r="G572" s="187"/>
      <c r="H572" s="500"/>
      <c r="I572" s="500"/>
      <c r="J572" s="500"/>
      <c r="K572" s="187"/>
      <c r="L572" s="187"/>
      <c r="M572" s="187"/>
      <c r="N572" s="187"/>
      <c r="O572" s="187"/>
      <c r="P572" s="187"/>
      <c r="Q572" s="187"/>
      <c r="R572" s="187"/>
      <c r="S572" s="187"/>
      <c r="T572" s="500"/>
      <c r="U572" s="500"/>
      <c r="V572" s="500"/>
      <c r="W572" s="187"/>
      <c r="X572" s="187"/>
      <c r="Y572" s="187"/>
      <c r="Z572" s="187"/>
      <c r="AA572" s="187"/>
      <c r="AB572" s="187"/>
      <c r="AC572" s="187"/>
      <c r="AD572" s="187"/>
      <c r="AE572" s="330"/>
      <c r="AF572" s="330"/>
      <c r="AG572" s="330"/>
      <c r="AH572" s="330"/>
      <c r="AI572" s="330"/>
      <c r="AJ572" s="330"/>
      <c r="AK572" s="330"/>
      <c r="AL572" s="330"/>
      <c r="AM572" s="330"/>
      <c r="AN572" s="330"/>
      <c r="AO572" s="330"/>
      <c r="AP572" s="330"/>
      <c r="AQ572" s="330"/>
      <c r="AR572" s="330"/>
      <c r="AS572" s="330"/>
      <c r="AT572" s="330"/>
      <c r="AU572" s="330"/>
      <c r="AV572" s="330"/>
      <c r="AW572" s="330"/>
      <c r="AX572" s="330"/>
      <c r="AY572" s="330"/>
      <c r="AZ572" s="330"/>
      <c r="BA572" s="330"/>
      <c r="BB572" s="330"/>
      <c r="BC572" s="330"/>
      <c r="BD572" s="330"/>
      <c r="BE572" s="330"/>
      <c r="BF572" s="330"/>
      <c r="BG572" s="330"/>
      <c r="BH572" s="330"/>
      <c r="BI572" s="330"/>
      <c r="BJ572" s="330"/>
      <c r="BK572" s="330"/>
      <c r="BL572" s="330"/>
      <c r="BM572" s="330"/>
      <c r="BN572" s="330"/>
      <c r="BO572" s="494"/>
      <c r="BP572" s="494"/>
      <c r="BQ572" s="494"/>
      <c r="BR572" s="494"/>
      <c r="BS572" s="494"/>
      <c r="BT572" s="494"/>
      <c r="BU572" s="494"/>
      <c r="BV572" s="494"/>
      <c r="BW572" s="494"/>
      <c r="BX572" s="494"/>
      <c r="BY572" s="494"/>
      <c r="BZ572" s="494"/>
      <c r="CA572" s="494"/>
      <c r="CB572" s="494"/>
      <c r="CC572" s="494"/>
      <c r="CD572" s="494"/>
      <c r="CE572" s="494"/>
      <c r="CF572" s="494"/>
      <c r="CG572" s="494"/>
      <c r="CH572" s="494"/>
      <c r="CI572" s="494"/>
      <c r="CJ572" s="494"/>
      <c r="CK572" s="494"/>
      <c r="CL572" s="494"/>
      <c r="CM572" s="494"/>
      <c r="CN572" s="494"/>
      <c r="CO572" s="494"/>
      <c r="CP572" s="494"/>
      <c r="CQ572" s="494"/>
    </row>
    <row r="573" spans="1:95" s="8" customFormat="1">
      <c r="A573" s="536"/>
      <c r="B573" s="441" t="s">
        <v>22</v>
      </c>
      <c r="C573" s="84"/>
      <c r="D573" s="84"/>
      <c r="E573" s="84"/>
      <c r="F573" s="84"/>
      <c r="G573" s="84"/>
      <c r="H573" s="499"/>
      <c r="I573" s="499"/>
      <c r="J573" s="499"/>
      <c r="K573" s="84"/>
      <c r="L573" s="84"/>
      <c r="M573" s="84"/>
      <c r="N573" s="84"/>
      <c r="O573" s="84"/>
      <c r="P573" s="84"/>
      <c r="Q573" s="84"/>
      <c r="R573" s="84"/>
      <c r="S573" s="84"/>
      <c r="T573" s="499"/>
      <c r="U573" s="499"/>
      <c r="V573" s="499"/>
      <c r="W573" s="84"/>
      <c r="X573" s="84"/>
      <c r="Y573" s="84"/>
      <c r="Z573" s="84"/>
      <c r="AA573" s="84"/>
      <c r="AB573" s="84"/>
      <c r="AC573" s="84"/>
      <c r="AD573" s="84"/>
      <c r="AE573" s="396"/>
      <c r="AF573" s="396"/>
      <c r="AG573" s="396"/>
      <c r="AH573" s="396"/>
      <c r="AI573" s="396"/>
      <c r="AJ573" s="396"/>
      <c r="AK573" s="396"/>
      <c r="AL573" s="396"/>
      <c r="AM573" s="396"/>
      <c r="AN573" s="396"/>
      <c r="AO573" s="396"/>
      <c r="AP573" s="396"/>
      <c r="AQ573" s="396"/>
      <c r="AR573" s="396"/>
      <c r="AS573" s="396"/>
      <c r="AT573" s="396"/>
      <c r="AU573" s="396"/>
      <c r="AV573" s="396"/>
      <c r="AW573" s="396"/>
      <c r="AX573" s="396"/>
      <c r="AY573" s="396"/>
      <c r="AZ573" s="396"/>
      <c r="BA573" s="396"/>
      <c r="BB573" s="396"/>
      <c r="BC573" s="396"/>
      <c r="BD573" s="396"/>
      <c r="BE573" s="396"/>
      <c r="BF573" s="396"/>
      <c r="BG573" s="396"/>
      <c r="BH573" s="396"/>
      <c r="BI573" s="396"/>
      <c r="BJ573" s="396"/>
      <c r="BK573" s="396"/>
      <c r="BL573" s="396"/>
      <c r="BM573" s="396"/>
      <c r="BN573" s="396"/>
      <c r="BO573" s="396"/>
      <c r="BP573" s="396"/>
      <c r="BQ573" s="396"/>
      <c r="BR573" s="396"/>
      <c r="BS573" s="396"/>
      <c r="BT573" s="396"/>
      <c r="BU573" s="396"/>
      <c r="BV573" s="396"/>
      <c r="BW573" s="396"/>
      <c r="BX573" s="396"/>
      <c r="BY573" s="396"/>
      <c r="BZ573" s="396"/>
      <c r="CA573" s="396"/>
      <c r="CB573" s="396"/>
      <c r="CC573" s="396"/>
      <c r="CD573" s="396"/>
      <c r="CE573" s="396"/>
      <c r="CF573" s="396"/>
      <c r="CG573" s="396"/>
      <c r="CH573" s="396"/>
      <c r="CI573" s="396"/>
      <c r="CJ573" s="396"/>
      <c r="CK573" s="396"/>
      <c r="CL573" s="396"/>
      <c r="CM573" s="396"/>
      <c r="CN573" s="396"/>
      <c r="CO573" s="396"/>
      <c r="CP573" s="396"/>
      <c r="CQ573" s="396"/>
    </row>
    <row r="574" spans="1:95" s="5" customFormat="1">
      <c r="A574" s="536"/>
      <c r="B574" s="442" t="s">
        <v>73</v>
      </c>
      <c r="C574" s="30"/>
      <c r="D574" s="30"/>
      <c r="E574" s="174"/>
      <c r="F574" s="174"/>
      <c r="G574" s="174"/>
      <c r="H574" s="380"/>
      <c r="I574" s="380"/>
      <c r="J574" s="380"/>
      <c r="K574" s="174"/>
      <c r="L574" s="174"/>
      <c r="M574" s="174"/>
      <c r="N574" s="174"/>
      <c r="O574" s="174"/>
      <c r="P574" s="174"/>
      <c r="Q574" s="174"/>
      <c r="R574" s="174"/>
      <c r="S574" s="174"/>
      <c r="T574" s="380"/>
      <c r="U574" s="380"/>
      <c r="V574" s="380"/>
      <c r="W574" s="174"/>
      <c r="X574" s="174"/>
      <c r="Y574" s="174"/>
      <c r="Z574" s="174"/>
      <c r="AA574" s="174"/>
      <c r="AB574" s="174"/>
      <c r="AC574" s="174"/>
      <c r="AD574" s="174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</row>
    <row r="575" spans="1:95" s="173" customFormat="1" ht="4.5" customHeight="1">
      <c r="A575" s="536"/>
      <c r="B575" s="443"/>
      <c r="C575" s="172"/>
      <c r="D575" s="172"/>
      <c r="E575" s="172"/>
      <c r="F575" s="172"/>
      <c r="G575" s="172"/>
      <c r="H575" s="497"/>
      <c r="I575" s="497"/>
      <c r="J575" s="497"/>
      <c r="K575" s="172"/>
      <c r="L575" s="172"/>
      <c r="M575" s="172"/>
      <c r="N575" s="172"/>
      <c r="O575" s="172"/>
      <c r="P575" s="172"/>
      <c r="Q575" s="172"/>
      <c r="R575" s="172"/>
      <c r="S575" s="172"/>
      <c r="T575" s="497"/>
      <c r="U575" s="497"/>
      <c r="V575" s="497"/>
      <c r="W575" s="172"/>
      <c r="X575" s="172"/>
      <c r="Y575" s="172"/>
      <c r="Z575" s="172"/>
      <c r="AA575" s="172"/>
      <c r="AB575" s="172"/>
      <c r="AC575" s="172"/>
      <c r="AD575" s="172"/>
      <c r="AE575" s="397"/>
      <c r="AF575" s="397"/>
      <c r="AG575" s="397"/>
      <c r="AH575" s="397"/>
      <c r="AI575" s="397"/>
      <c r="AJ575" s="397"/>
      <c r="AK575" s="397"/>
      <c r="AL575" s="397"/>
      <c r="AM575" s="397"/>
      <c r="AN575" s="397"/>
      <c r="AO575" s="397"/>
      <c r="AP575" s="397"/>
      <c r="AQ575" s="397"/>
      <c r="AR575" s="397"/>
      <c r="AS575" s="397"/>
      <c r="AT575" s="397"/>
      <c r="AU575" s="397"/>
      <c r="AV575" s="397"/>
      <c r="AW575" s="397"/>
      <c r="AX575" s="397"/>
      <c r="AY575" s="397"/>
      <c r="AZ575" s="397"/>
      <c r="BA575" s="397"/>
      <c r="BB575" s="397"/>
      <c r="BC575" s="397"/>
      <c r="BD575" s="397"/>
      <c r="BE575" s="397"/>
      <c r="BF575" s="397"/>
      <c r="BG575" s="397"/>
      <c r="BH575" s="397"/>
      <c r="BI575" s="397"/>
      <c r="BJ575" s="397"/>
      <c r="BK575" s="397"/>
      <c r="BL575" s="397"/>
      <c r="BM575" s="397"/>
      <c r="BN575" s="397"/>
      <c r="BO575" s="397"/>
      <c r="BP575" s="397"/>
      <c r="BQ575" s="397"/>
      <c r="BR575" s="397"/>
      <c r="BS575" s="397"/>
      <c r="BT575" s="397"/>
      <c r="BU575" s="397"/>
      <c r="BV575" s="397"/>
      <c r="BW575" s="397"/>
      <c r="BX575" s="397"/>
      <c r="BY575" s="397"/>
      <c r="BZ575" s="397"/>
      <c r="CA575" s="397"/>
      <c r="CB575" s="397"/>
      <c r="CC575" s="397"/>
      <c r="CD575" s="397"/>
      <c r="CE575" s="397"/>
      <c r="CF575" s="397"/>
      <c r="CG575" s="397"/>
      <c r="CH575" s="397"/>
      <c r="CI575" s="397"/>
      <c r="CJ575" s="397"/>
      <c r="CK575" s="397"/>
      <c r="CL575" s="397"/>
      <c r="CM575" s="397"/>
      <c r="CN575" s="397"/>
      <c r="CO575" s="397"/>
      <c r="CP575" s="397"/>
      <c r="CQ575" s="397"/>
    </row>
    <row r="576" spans="1:95" s="177" customFormat="1">
      <c r="A576" s="536"/>
      <c r="B576" s="444" t="s">
        <v>74</v>
      </c>
      <c r="C576" s="176">
        <v>42.37</v>
      </c>
      <c r="D576" s="176">
        <v>42.37</v>
      </c>
      <c r="E576" s="176">
        <v>42.37</v>
      </c>
      <c r="F576" s="176">
        <f>F681</f>
        <v>0</v>
      </c>
      <c r="G576" s="176">
        <f>G681</f>
        <v>0</v>
      </c>
      <c r="H576" s="176">
        <f>H681</f>
        <v>0</v>
      </c>
      <c r="I576" s="176">
        <f>I681</f>
        <v>0</v>
      </c>
      <c r="J576" s="176">
        <f>J681</f>
        <v>0</v>
      </c>
      <c r="K576" s="176"/>
      <c r="L576" s="176"/>
      <c r="M576" s="176"/>
      <c r="N576" s="176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  <c r="AA576" s="176"/>
      <c r="AB576" s="176"/>
      <c r="AC576" s="176"/>
      <c r="AD576" s="176"/>
      <c r="AE576" s="398"/>
      <c r="AF576" s="398"/>
      <c r="AG576" s="398"/>
      <c r="AH576" s="398"/>
      <c r="AI576" s="398"/>
      <c r="AJ576" s="398"/>
      <c r="AK576" s="398"/>
      <c r="AL576" s="398"/>
      <c r="AM576" s="398"/>
      <c r="AN576" s="398"/>
      <c r="AO576" s="398"/>
      <c r="AP576" s="398"/>
      <c r="AQ576" s="398"/>
      <c r="AR576" s="398"/>
      <c r="AS576" s="398"/>
      <c r="AT576" s="398"/>
      <c r="AU576" s="398"/>
      <c r="AV576" s="398"/>
      <c r="AW576" s="398"/>
      <c r="AX576" s="398"/>
      <c r="AY576" s="398"/>
      <c r="AZ576" s="398"/>
      <c r="BA576" s="398"/>
      <c r="BB576" s="398"/>
      <c r="BC576" s="398"/>
      <c r="BD576" s="398"/>
      <c r="BE576" s="398"/>
      <c r="BF576" s="398"/>
      <c r="BG576" s="398"/>
      <c r="BH576" s="398"/>
      <c r="BI576" s="398"/>
      <c r="BJ576" s="398"/>
      <c r="BK576" s="398"/>
      <c r="BL576" s="398"/>
      <c r="BM576" s="398"/>
      <c r="BN576" s="398"/>
      <c r="BO576" s="398"/>
      <c r="BP576" s="398"/>
      <c r="BQ576" s="398"/>
      <c r="BR576" s="398"/>
      <c r="BS576" s="398"/>
      <c r="BT576" s="398"/>
      <c r="BU576" s="398"/>
      <c r="BV576" s="398"/>
      <c r="BW576" s="398"/>
      <c r="BX576" s="398"/>
      <c r="BY576" s="398"/>
      <c r="BZ576" s="398"/>
      <c r="CA576" s="398"/>
      <c r="CB576" s="398"/>
      <c r="CC576" s="398"/>
      <c r="CD576" s="398"/>
      <c r="CE576" s="398"/>
      <c r="CF576" s="398"/>
      <c r="CG576" s="398"/>
      <c r="CH576" s="398"/>
      <c r="CI576" s="398"/>
      <c r="CJ576" s="398"/>
      <c r="CK576" s="398"/>
      <c r="CL576" s="398"/>
      <c r="CM576" s="398"/>
      <c r="CN576" s="398"/>
      <c r="CO576" s="398"/>
      <c r="CP576" s="398"/>
      <c r="CQ576" s="398"/>
    </row>
    <row r="577" spans="1:95" s="185" customFormat="1">
      <c r="A577" s="536"/>
      <c r="B577" s="445" t="s">
        <v>75</v>
      </c>
      <c r="C577" s="4">
        <f t="shared" ref="C577:J577" si="155">C574*C576</f>
        <v>0</v>
      </c>
      <c r="D577" s="4">
        <f t="shared" si="155"/>
        <v>0</v>
      </c>
      <c r="E577" s="4">
        <f t="shared" si="155"/>
        <v>0</v>
      </c>
      <c r="F577" s="4">
        <f t="shared" si="155"/>
        <v>0</v>
      </c>
      <c r="G577" s="4">
        <f t="shared" si="155"/>
        <v>0</v>
      </c>
      <c r="H577" s="4">
        <f t="shared" si="155"/>
        <v>0</v>
      </c>
      <c r="I577" s="4">
        <f t="shared" si="155"/>
        <v>0</v>
      </c>
      <c r="J577" s="4">
        <f t="shared" si="155"/>
        <v>0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</row>
    <row r="578" spans="1:95" s="31" customFormat="1">
      <c r="A578" s="536"/>
      <c r="B578" s="446" t="s">
        <v>24</v>
      </c>
      <c r="C578" s="182">
        <v>2.71</v>
      </c>
      <c r="D578" s="182">
        <v>2.71</v>
      </c>
      <c r="E578" s="182">
        <v>2.71</v>
      </c>
      <c r="F578" s="182">
        <f>F683</f>
        <v>0</v>
      </c>
      <c r="G578" s="182">
        <f>G683</f>
        <v>0</v>
      </c>
      <c r="H578" s="182">
        <f>H683</f>
        <v>0</v>
      </c>
      <c r="I578" s="182">
        <f>I683</f>
        <v>0</v>
      </c>
      <c r="J578" s="182">
        <f>J683</f>
        <v>0</v>
      </c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2"/>
      <c r="AC578" s="182"/>
      <c r="AD578" s="182"/>
    </row>
    <row r="579" spans="1:95" s="180" customFormat="1">
      <c r="A579" s="536"/>
      <c r="B579" s="447" t="s">
        <v>25</v>
      </c>
      <c r="C579" s="179">
        <f t="shared" ref="C579:J579" si="156">C578*C560</f>
        <v>0</v>
      </c>
      <c r="D579" s="179">
        <f t="shared" si="156"/>
        <v>0</v>
      </c>
      <c r="E579" s="179">
        <f t="shared" si="156"/>
        <v>0</v>
      </c>
      <c r="F579" s="179">
        <f t="shared" si="156"/>
        <v>0</v>
      </c>
      <c r="G579" s="179">
        <f t="shared" si="156"/>
        <v>0</v>
      </c>
      <c r="H579" s="179">
        <f t="shared" si="156"/>
        <v>0</v>
      </c>
      <c r="I579" s="179">
        <f t="shared" si="156"/>
        <v>0</v>
      </c>
      <c r="J579" s="179">
        <f t="shared" si="156"/>
        <v>0</v>
      </c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  <c r="AA579" s="179"/>
      <c r="AB579" s="179"/>
      <c r="AC579" s="179"/>
      <c r="AD579" s="179"/>
    </row>
    <row r="580" spans="1:95" s="31" customFormat="1">
      <c r="A580" s="536"/>
      <c r="B580" s="448" t="s">
        <v>7</v>
      </c>
      <c r="C580" s="3">
        <v>5.44</v>
      </c>
      <c r="D580" s="3">
        <v>5.44</v>
      </c>
      <c r="E580" s="3">
        <v>5.44</v>
      </c>
      <c r="F580" s="3">
        <f>F685</f>
        <v>0</v>
      </c>
      <c r="G580" s="3">
        <f>G685</f>
        <v>0</v>
      </c>
      <c r="H580" s="3">
        <f>H685</f>
        <v>0</v>
      </c>
      <c r="I580" s="3">
        <f>I685</f>
        <v>0</v>
      </c>
      <c r="J580" s="3">
        <f>J685</f>
        <v>0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95" s="180" customFormat="1">
      <c r="A581" s="536"/>
      <c r="B581" s="447" t="s">
        <v>10</v>
      </c>
      <c r="C581" s="179">
        <f t="shared" ref="C581:J581" si="157">C580*C560</f>
        <v>0</v>
      </c>
      <c r="D581" s="179">
        <f t="shared" si="157"/>
        <v>0</v>
      </c>
      <c r="E581" s="179">
        <f t="shared" si="157"/>
        <v>0</v>
      </c>
      <c r="F581" s="179">
        <f t="shared" si="157"/>
        <v>0</v>
      </c>
      <c r="G581" s="179">
        <f t="shared" si="157"/>
        <v>0</v>
      </c>
      <c r="H581" s="179">
        <f t="shared" si="157"/>
        <v>0</v>
      </c>
      <c r="I581" s="179">
        <f t="shared" si="157"/>
        <v>0</v>
      </c>
      <c r="J581" s="179">
        <f t="shared" si="157"/>
        <v>0</v>
      </c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  <c r="AA581" s="179"/>
      <c r="AB581" s="179"/>
      <c r="AC581" s="179"/>
      <c r="AD581" s="179"/>
    </row>
    <row r="582" spans="1:95" s="31" customFormat="1">
      <c r="A582" s="536"/>
      <c r="B582" s="448" t="s">
        <v>8</v>
      </c>
      <c r="C582" s="3">
        <v>10.31</v>
      </c>
      <c r="D582" s="3">
        <v>10.31</v>
      </c>
      <c r="E582" s="3">
        <v>10.31</v>
      </c>
      <c r="F582" s="3">
        <f>F687</f>
        <v>0</v>
      </c>
      <c r="G582" s="3">
        <f>G687</f>
        <v>0</v>
      </c>
      <c r="H582" s="3">
        <f>H687</f>
        <v>0</v>
      </c>
      <c r="I582" s="3">
        <f>I687</f>
        <v>0</v>
      </c>
      <c r="J582" s="3">
        <f>J687</f>
        <v>0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95" s="180" customFormat="1">
      <c r="A583" s="536"/>
      <c r="B583" s="447" t="s">
        <v>2</v>
      </c>
      <c r="C583" s="179">
        <f t="shared" ref="C583:I583" si="158">C582*MAX(C566:C567)</f>
        <v>0</v>
      </c>
      <c r="D583" s="179">
        <f t="shared" si="158"/>
        <v>0</v>
      </c>
      <c r="E583" s="179">
        <f t="shared" si="158"/>
        <v>0</v>
      </c>
      <c r="F583" s="179">
        <f t="shared" si="158"/>
        <v>0</v>
      </c>
      <c r="G583" s="179">
        <f t="shared" si="158"/>
        <v>0</v>
      </c>
      <c r="H583" s="179">
        <f t="shared" si="158"/>
        <v>0</v>
      </c>
      <c r="I583" s="179">
        <f t="shared" si="158"/>
        <v>0</v>
      </c>
      <c r="J583" s="179">
        <f>J582*MAX(J566:J567)</f>
        <v>0</v>
      </c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</row>
    <row r="584" spans="1:95" s="31" customFormat="1">
      <c r="A584" s="536"/>
      <c r="B584" s="446" t="s">
        <v>29</v>
      </c>
      <c r="C584" s="115">
        <v>0.13789999999999999</v>
      </c>
      <c r="D584" s="115">
        <v>0.13789999999999999</v>
      </c>
      <c r="E584" s="115">
        <v>0.13789999999999999</v>
      </c>
      <c r="F584" s="115">
        <f>F689</f>
        <v>0</v>
      </c>
      <c r="G584" s="115">
        <f>G689</f>
        <v>0</v>
      </c>
      <c r="H584" s="66"/>
      <c r="I584" s="66"/>
      <c r="J584" s="66"/>
      <c r="K584" s="115"/>
      <c r="L584" s="115"/>
      <c r="M584" s="115"/>
      <c r="N584" s="115"/>
      <c r="O584" s="115"/>
      <c r="P584" s="115"/>
      <c r="Q584" s="115"/>
      <c r="R584" s="115"/>
      <c r="S584" s="115"/>
      <c r="T584" s="66"/>
      <c r="U584" s="66"/>
      <c r="V584" s="66"/>
      <c r="W584" s="115"/>
      <c r="X584" s="115"/>
      <c r="Y584" s="115"/>
      <c r="Z584" s="115"/>
      <c r="AA584" s="115"/>
      <c r="AB584" s="115"/>
      <c r="AC584" s="115"/>
      <c r="AD584" s="115"/>
    </row>
    <row r="585" spans="1:95" s="34" customFormat="1">
      <c r="A585" s="536"/>
      <c r="B585" s="449" t="s">
        <v>60</v>
      </c>
      <c r="C585" s="14">
        <f>C584*C561</f>
        <v>0</v>
      </c>
      <c r="D585" s="14">
        <f>D584*D561</f>
        <v>0</v>
      </c>
      <c r="E585" s="14">
        <f>E584*E561</f>
        <v>0</v>
      </c>
      <c r="F585" s="14">
        <f>F584*F561</f>
        <v>0</v>
      </c>
      <c r="G585" s="14">
        <f>G584*G561</f>
        <v>0</v>
      </c>
      <c r="H585" s="119"/>
      <c r="I585" s="119"/>
      <c r="J585" s="119"/>
      <c r="K585" s="14"/>
      <c r="L585" s="14"/>
      <c r="M585" s="14"/>
      <c r="N585" s="14"/>
      <c r="O585" s="14"/>
      <c r="P585" s="14"/>
      <c r="Q585" s="14"/>
      <c r="R585" s="14"/>
      <c r="S585" s="14"/>
      <c r="T585" s="119"/>
      <c r="U585" s="119"/>
      <c r="V585" s="119"/>
      <c r="W585" s="14"/>
      <c r="X585" s="14"/>
      <c r="Y585" s="14"/>
      <c r="Z585" s="14"/>
      <c r="AA585" s="14"/>
      <c r="AB585" s="14"/>
      <c r="AC585" s="14"/>
      <c r="AD585" s="14"/>
    </row>
    <row r="586" spans="1:95" s="31" customFormat="1">
      <c r="A586" s="536"/>
      <c r="B586" s="448" t="s">
        <v>30</v>
      </c>
      <c r="C586" s="117"/>
      <c r="D586" s="117"/>
      <c r="E586" s="117"/>
      <c r="F586" s="117"/>
      <c r="G586" s="117"/>
      <c r="H586" s="115">
        <v>0.19769999999999999</v>
      </c>
      <c r="I586" s="115">
        <v>0.19769999999999999</v>
      </c>
      <c r="J586" s="115">
        <v>0.19769999999999999</v>
      </c>
      <c r="K586" s="117"/>
      <c r="L586" s="117"/>
      <c r="M586" s="117"/>
      <c r="N586" s="117"/>
      <c r="O586" s="117"/>
      <c r="P586" s="117"/>
      <c r="Q586" s="117"/>
      <c r="R586" s="117"/>
      <c r="S586" s="117"/>
      <c r="T586" s="115"/>
      <c r="U586" s="115"/>
      <c r="V586" s="115"/>
      <c r="W586" s="117"/>
      <c r="X586" s="117"/>
      <c r="Y586" s="117"/>
      <c r="Z586" s="117"/>
      <c r="AA586" s="117"/>
      <c r="AB586" s="117"/>
      <c r="AC586" s="117"/>
      <c r="AD586" s="117"/>
    </row>
    <row r="587" spans="1:95" s="35" customFormat="1">
      <c r="A587" s="536"/>
      <c r="B587" s="450" t="s">
        <v>61</v>
      </c>
      <c r="C587" s="118"/>
      <c r="D587" s="118"/>
      <c r="E587" s="118"/>
      <c r="F587" s="118"/>
      <c r="G587" s="118"/>
      <c r="H587" s="33">
        <f>H586*H561</f>
        <v>0</v>
      </c>
      <c r="I587" s="33">
        <f>I586*I561</f>
        <v>0</v>
      </c>
      <c r="J587" s="33">
        <f>J586*J561</f>
        <v>0</v>
      </c>
      <c r="K587" s="118"/>
      <c r="L587" s="118"/>
      <c r="M587" s="118"/>
      <c r="N587" s="118"/>
      <c r="O587" s="118"/>
      <c r="P587" s="118"/>
      <c r="Q587" s="118"/>
      <c r="R587" s="118"/>
      <c r="S587" s="118"/>
      <c r="T587" s="33"/>
      <c r="U587" s="33"/>
      <c r="V587" s="33"/>
      <c r="W587" s="118"/>
      <c r="X587" s="118"/>
      <c r="Y587" s="118"/>
      <c r="Z587" s="118"/>
      <c r="AA587" s="118"/>
      <c r="AB587" s="118"/>
      <c r="AC587" s="118"/>
      <c r="AD587" s="118"/>
    </row>
    <row r="588" spans="1:95" s="31" customFormat="1">
      <c r="A588" s="536"/>
      <c r="B588" s="448" t="s">
        <v>31</v>
      </c>
      <c r="C588" s="115">
        <v>0.32190000000000002</v>
      </c>
      <c r="D588" s="115">
        <v>0.32190000000000002</v>
      </c>
      <c r="E588" s="115">
        <v>0.32190000000000002</v>
      </c>
      <c r="F588" s="115">
        <f>F693</f>
        <v>0</v>
      </c>
      <c r="G588" s="115">
        <f>G693</f>
        <v>0</v>
      </c>
      <c r="H588" s="120"/>
      <c r="I588" s="120"/>
      <c r="J588" s="120"/>
      <c r="K588" s="115"/>
      <c r="L588" s="115"/>
      <c r="M588" s="115"/>
      <c r="N588" s="115"/>
      <c r="O588" s="115"/>
      <c r="P588" s="115"/>
      <c r="Q588" s="115"/>
      <c r="R588" s="115"/>
      <c r="S588" s="115"/>
      <c r="T588" s="120"/>
      <c r="U588" s="120"/>
      <c r="V588" s="120"/>
      <c r="W588" s="115"/>
      <c r="X588" s="115"/>
      <c r="Y588" s="115"/>
      <c r="Z588" s="115"/>
      <c r="AA588" s="115"/>
      <c r="AB588" s="115"/>
      <c r="AC588" s="115"/>
      <c r="AD588" s="115"/>
    </row>
    <row r="589" spans="1:95" s="34" customFormat="1">
      <c r="A589" s="536"/>
      <c r="B589" s="449" t="s">
        <v>62</v>
      </c>
      <c r="C589" s="14">
        <f>C588*C563</f>
        <v>0</v>
      </c>
      <c r="D589" s="14">
        <f>D588*D563</f>
        <v>0</v>
      </c>
      <c r="E589" s="14">
        <f>E588*E563</f>
        <v>0</v>
      </c>
      <c r="F589" s="14">
        <f>F588*F563</f>
        <v>0</v>
      </c>
      <c r="G589" s="14">
        <f>G588*G563</f>
        <v>0</v>
      </c>
      <c r="H589" s="119"/>
      <c r="I589" s="119"/>
      <c r="J589" s="119"/>
      <c r="K589" s="14"/>
      <c r="L589" s="14"/>
      <c r="M589" s="14"/>
      <c r="N589" s="14"/>
      <c r="O589" s="14"/>
      <c r="P589" s="14"/>
      <c r="Q589" s="14"/>
      <c r="R589" s="14"/>
      <c r="S589" s="14"/>
      <c r="T589" s="119"/>
      <c r="U589" s="119"/>
      <c r="V589" s="119"/>
      <c r="W589" s="14"/>
      <c r="X589" s="14"/>
      <c r="Y589" s="14"/>
      <c r="Z589" s="14"/>
      <c r="AA589" s="14"/>
      <c r="AB589" s="14"/>
      <c r="AC589" s="14"/>
      <c r="AD589" s="14"/>
    </row>
    <row r="590" spans="1:95" s="31" customFormat="1">
      <c r="A590" s="536"/>
      <c r="B590" s="448" t="s">
        <v>32</v>
      </c>
      <c r="C590" s="117"/>
      <c r="D590" s="117"/>
      <c r="E590" s="117"/>
      <c r="F590" s="117"/>
      <c r="G590" s="117"/>
      <c r="H590" s="1">
        <v>1.4238</v>
      </c>
      <c r="I590" s="1">
        <v>1.4238</v>
      </c>
      <c r="J590" s="1">
        <v>1.4238</v>
      </c>
      <c r="K590" s="117"/>
      <c r="L590" s="117"/>
      <c r="M590" s="117"/>
      <c r="N590" s="117"/>
      <c r="O590" s="117"/>
      <c r="P590" s="117"/>
      <c r="Q590" s="117"/>
      <c r="R590" s="117"/>
      <c r="S590" s="117"/>
      <c r="T590" s="1"/>
      <c r="U590" s="1"/>
      <c r="V590" s="1"/>
      <c r="W590" s="117"/>
      <c r="X590" s="117"/>
      <c r="Y590" s="117"/>
      <c r="Z590" s="117"/>
      <c r="AA590" s="117"/>
      <c r="AB590" s="117"/>
      <c r="AC590" s="117"/>
      <c r="AD590" s="117"/>
    </row>
    <row r="591" spans="1:95" s="35" customFormat="1">
      <c r="A591" s="536"/>
      <c r="B591" s="450" t="s">
        <v>63</v>
      </c>
      <c r="C591" s="118"/>
      <c r="D591" s="118"/>
      <c r="E591" s="118"/>
      <c r="F591" s="118"/>
      <c r="G591" s="118"/>
      <c r="H591" s="116">
        <f>H590*H563</f>
        <v>0</v>
      </c>
      <c r="I591" s="116">
        <f>I590*I563</f>
        <v>0</v>
      </c>
      <c r="J591" s="116">
        <f>J590*J563</f>
        <v>0</v>
      </c>
      <c r="K591" s="118"/>
      <c r="L591" s="118"/>
      <c r="M591" s="118"/>
      <c r="N591" s="118"/>
      <c r="O591" s="118"/>
      <c r="P591" s="118"/>
      <c r="Q591" s="118"/>
      <c r="R591" s="118"/>
      <c r="S591" s="118"/>
      <c r="T591" s="116"/>
      <c r="U591" s="116"/>
      <c r="V591" s="116"/>
      <c r="W591" s="118"/>
      <c r="X591" s="118"/>
      <c r="Y591" s="118"/>
      <c r="Z591" s="118"/>
      <c r="AA591" s="118"/>
      <c r="AB591" s="118"/>
      <c r="AC591" s="118"/>
      <c r="AD591" s="118"/>
    </row>
    <row r="592" spans="1:95" s="31" customFormat="1">
      <c r="A592" s="536"/>
      <c r="B592" s="448" t="s">
        <v>79</v>
      </c>
      <c r="C592" s="1">
        <v>0.19719999999999999</v>
      </c>
      <c r="D592" s="1">
        <v>0.19719999999999999</v>
      </c>
      <c r="E592" s="1">
        <v>0.19719999999999999</v>
      </c>
      <c r="F592" s="1">
        <f>F697</f>
        <v>0</v>
      </c>
      <c r="G592" s="1">
        <f>G697</f>
        <v>0</v>
      </c>
      <c r="H592" s="120"/>
      <c r="I592" s="120"/>
      <c r="J592" s="120"/>
      <c r="K592" s="1"/>
      <c r="L592" s="1"/>
      <c r="M592" s="1"/>
      <c r="N592" s="1"/>
      <c r="O592" s="1"/>
      <c r="P592" s="1"/>
      <c r="Q592" s="1"/>
      <c r="R592" s="1"/>
      <c r="S592" s="1"/>
      <c r="T592" s="120"/>
      <c r="U592" s="120"/>
      <c r="V592" s="120"/>
      <c r="W592" s="1"/>
      <c r="X592" s="1"/>
      <c r="Y592" s="1"/>
      <c r="Z592" s="1"/>
      <c r="AA592" s="1"/>
      <c r="AB592" s="1"/>
      <c r="AC592" s="1"/>
      <c r="AD592" s="1"/>
    </row>
    <row r="593" spans="1:95" s="34" customFormat="1">
      <c r="A593" s="536"/>
      <c r="B593" s="449" t="s">
        <v>64</v>
      </c>
      <c r="C593" s="14">
        <f>C592*C562</f>
        <v>0</v>
      </c>
      <c r="D593" s="14">
        <f>D592*D562</f>
        <v>0</v>
      </c>
      <c r="E593" s="14">
        <f>E592*E562</f>
        <v>0</v>
      </c>
      <c r="F593" s="14">
        <f>F592*F562</f>
        <v>0</v>
      </c>
      <c r="G593" s="14">
        <f>G592*G562</f>
        <v>0</v>
      </c>
      <c r="H593" s="121"/>
      <c r="I593" s="121"/>
      <c r="J593" s="121"/>
      <c r="K593" s="14"/>
      <c r="L593" s="14"/>
      <c r="M593" s="14"/>
      <c r="N593" s="14"/>
      <c r="O593" s="14"/>
      <c r="P593" s="14"/>
      <c r="Q593" s="14"/>
      <c r="R593" s="14"/>
      <c r="S593" s="14"/>
      <c r="T593" s="121"/>
      <c r="U593" s="121"/>
      <c r="V593" s="121"/>
      <c r="W593" s="14"/>
      <c r="X593" s="14"/>
      <c r="Y593" s="14"/>
      <c r="Z593" s="14"/>
      <c r="AA593" s="14"/>
      <c r="AB593" s="14"/>
      <c r="AC593" s="14"/>
      <c r="AD593" s="14"/>
    </row>
    <row r="594" spans="1:95" s="31" customFormat="1">
      <c r="A594" s="536"/>
      <c r="B594" s="451" t="s">
        <v>33</v>
      </c>
      <c r="C594" s="117"/>
      <c r="D594" s="117"/>
      <c r="E594" s="117"/>
      <c r="F594" s="117"/>
      <c r="G594" s="117"/>
      <c r="H594" s="1">
        <v>0.37009999999999998</v>
      </c>
      <c r="I594" s="1">
        <v>0.37009999999999998</v>
      </c>
      <c r="J594" s="1">
        <v>0.37009999999999998</v>
      </c>
      <c r="K594" s="117"/>
      <c r="L594" s="117"/>
      <c r="M594" s="117"/>
      <c r="N594" s="117"/>
      <c r="O594" s="117"/>
      <c r="P594" s="117"/>
      <c r="Q594" s="117"/>
      <c r="R594" s="117"/>
      <c r="S594" s="117"/>
      <c r="T594" s="1"/>
      <c r="U594" s="1"/>
      <c r="V594" s="1"/>
      <c r="W594" s="117"/>
      <c r="X594" s="117"/>
      <c r="Y594" s="117"/>
      <c r="Z594" s="117"/>
      <c r="AA594" s="117"/>
      <c r="AB594" s="117"/>
      <c r="AC594" s="117"/>
      <c r="AD594" s="117"/>
    </row>
    <row r="595" spans="1:95" s="55" customFormat="1" ht="13.5" thickBot="1">
      <c r="A595" s="536"/>
      <c r="B595" s="452" t="s">
        <v>65</v>
      </c>
      <c r="C595" s="125"/>
      <c r="D595" s="125"/>
      <c r="E595" s="125"/>
      <c r="F595" s="125"/>
      <c r="G595" s="125"/>
      <c r="H595" s="250">
        <f>H594*H562</f>
        <v>0</v>
      </c>
      <c r="I595" s="250">
        <f>I594*I562</f>
        <v>0</v>
      </c>
      <c r="J595" s="250">
        <f>J594*J562</f>
        <v>0</v>
      </c>
      <c r="K595" s="125"/>
      <c r="L595" s="125"/>
      <c r="M595" s="125"/>
      <c r="N595" s="125"/>
      <c r="O595" s="125"/>
      <c r="P595" s="125"/>
      <c r="Q595" s="125"/>
      <c r="R595" s="125"/>
      <c r="S595" s="125"/>
      <c r="T595" s="250"/>
      <c r="U595" s="250"/>
      <c r="V595" s="250"/>
      <c r="W595" s="125"/>
      <c r="X595" s="125"/>
      <c r="Y595" s="125"/>
      <c r="Z595" s="125"/>
      <c r="AA595" s="125"/>
      <c r="AB595" s="125"/>
      <c r="AC595" s="125"/>
      <c r="AD595" s="12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  <c r="CB595" s="35"/>
      <c r="CC595" s="35"/>
      <c r="CD595" s="35"/>
      <c r="CE595" s="35"/>
      <c r="CF595" s="35"/>
      <c r="CG595" s="35"/>
      <c r="CH595" s="35"/>
      <c r="CI595" s="35"/>
      <c r="CJ595" s="35"/>
      <c r="CK595" s="35"/>
      <c r="CL595" s="35"/>
      <c r="CM595" s="35"/>
      <c r="CN595" s="35"/>
      <c r="CO595" s="35"/>
      <c r="CP595" s="35"/>
      <c r="CQ595" s="35"/>
    </row>
    <row r="596" spans="1:95" s="126" customFormat="1">
      <c r="A596" s="536"/>
      <c r="B596" s="453" t="s">
        <v>104</v>
      </c>
      <c r="C596" s="251"/>
      <c r="D596" s="251"/>
      <c r="E596" s="251"/>
      <c r="F596" s="251"/>
      <c r="G596" s="251"/>
      <c r="H596" s="86"/>
      <c r="I596" s="86"/>
      <c r="J596" s="86"/>
      <c r="K596" s="251"/>
      <c r="L596" s="251"/>
      <c r="M596" s="251"/>
      <c r="N596" s="251"/>
      <c r="O596" s="251"/>
      <c r="P596" s="251"/>
      <c r="Q596" s="251"/>
      <c r="R596" s="251"/>
      <c r="S596" s="251"/>
      <c r="T596" s="86"/>
      <c r="U596" s="86"/>
      <c r="V596" s="86"/>
      <c r="W596" s="251"/>
      <c r="X596" s="251"/>
      <c r="Y596" s="251"/>
      <c r="Z596" s="251"/>
      <c r="AA596" s="251"/>
      <c r="AB596" s="251"/>
      <c r="AC596" s="251"/>
      <c r="AD596" s="251"/>
    </row>
    <row r="597" spans="1:95" s="1" customFormat="1">
      <c r="A597" s="536"/>
      <c r="B597" s="454" t="s">
        <v>105</v>
      </c>
      <c r="C597" s="31"/>
      <c r="D597" s="31"/>
      <c r="E597" s="31"/>
      <c r="F597" s="31"/>
      <c r="G597" s="31"/>
      <c r="H597" s="427">
        <v>5.8900000000000001E-2</v>
      </c>
      <c r="I597" s="427">
        <v>5.8900000000000001E-2</v>
      </c>
      <c r="J597" s="427">
        <v>5.8900000000000001E-2</v>
      </c>
      <c r="K597" s="31"/>
      <c r="L597" s="31"/>
      <c r="M597" s="31"/>
      <c r="N597" s="31"/>
      <c r="O597" s="31"/>
      <c r="P597" s="31"/>
      <c r="Q597" s="31"/>
      <c r="R597" s="31"/>
      <c r="S597" s="31"/>
      <c r="T597" s="427"/>
      <c r="U597" s="427"/>
      <c r="V597" s="427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1"/>
      <c r="CH597" s="31"/>
      <c r="CI597" s="31"/>
      <c r="CJ597" s="31"/>
      <c r="CK597" s="31"/>
      <c r="CL597" s="31"/>
      <c r="CM597" s="31"/>
      <c r="CN597" s="31"/>
      <c r="CO597" s="31"/>
      <c r="CP597" s="31"/>
      <c r="CQ597" s="31"/>
    </row>
    <row r="598" spans="1:95" s="55" customFormat="1" ht="13.5" thickBot="1">
      <c r="A598" s="536"/>
      <c r="B598" s="455" t="s">
        <v>106</v>
      </c>
      <c r="C598" s="125"/>
      <c r="D598" s="125"/>
      <c r="E598" s="125"/>
      <c r="F598" s="125"/>
      <c r="G598" s="125"/>
      <c r="H598" s="54">
        <f>H597*H596</f>
        <v>0</v>
      </c>
      <c r="I598" s="54">
        <f>I596*I597</f>
        <v>0</v>
      </c>
      <c r="J598" s="54">
        <f>J596*J597</f>
        <v>0</v>
      </c>
      <c r="K598" s="125"/>
      <c r="L598" s="125"/>
      <c r="M598" s="125"/>
      <c r="N598" s="125"/>
      <c r="O598" s="125"/>
      <c r="P598" s="125"/>
      <c r="Q598" s="125"/>
      <c r="R598" s="125"/>
      <c r="S598" s="125"/>
      <c r="T598" s="54"/>
      <c r="U598" s="54"/>
      <c r="V598" s="54"/>
      <c r="W598" s="125"/>
      <c r="X598" s="125"/>
      <c r="Y598" s="125"/>
      <c r="Z598" s="125"/>
      <c r="AA598" s="125"/>
      <c r="AB598" s="125"/>
      <c r="AC598" s="125"/>
      <c r="AD598" s="12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  <c r="CB598" s="35"/>
      <c r="CC598" s="35"/>
      <c r="CD598" s="35"/>
      <c r="CE598" s="35"/>
      <c r="CF598" s="35"/>
      <c r="CG598" s="35"/>
      <c r="CH598" s="35"/>
      <c r="CI598" s="35"/>
      <c r="CJ598" s="35"/>
      <c r="CK598" s="35"/>
      <c r="CL598" s="35"/>
      <c r="CM598" s="35"/>
      <c r="CN598" s="35"/>
      <c r="CO598" s="35"/>
      <c r="CP598" s="35"/>
      <c r="CQ598" s="35"/>
    </row>
    <row r="599" spans="1:95" s="31" customFormat="1" ht="12" customHeight="1">
      <c r="A599" s="536"/>
      <c r="B599" s="448" t="s">
        <v>9</v>
      </c>
      <c r="C599" s="1">
        <v>2.5000000000000001E-2</v>
      </c>
      <c r="D599" s="1">
        <v>2.5000000000000001E-2</v>
      </c>
      <c r="E599" s="1">
        <v>2.5000000000000001E-2</v>
      </c>
      <c r="F599" s="1">
        <f>F704</f>
        <v>0</v>
      </c>
      <c r="G599" s="1">
        <f>G704</f>
        <v>0</v>
      </c>
      <c r="H599" s="1">
        <f>H704</f>
        <v>0</v>
      </c>
      <c r="I599" s="1">
        <f>I704</f>
        <v>0</v>
      </c>
      <c r="J599" s="1">
        <f>J704</f>
        <v>0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95" s="43" customFormat="1">
      <c r="A600" s="536"/>
      <c r="B600" s="456" t="s">
        <v>11</v>
      </c>
      <c r="C600" s="4">
        <f t="shared" ref="C600:J600" si="159">C599*C564</f>
        <v>0</v>
      </c>
      <c r="D600" s="4">
        <f t="shared" si="159"/>
        <v>0</v>
      </c>
      <c r="E600" s="4">
        <f t="shared" si="159"/>
        <v>0</v>
      </c>
      <c r="F600" s="4">
        <f t="shared" si="159"/>
        <v>0</v>
      </c>
      <c r="G600" s="4">
        <f t="shared" si="159"/>
        <v>0</v>
      </c>
      <c r="H600" s="4">
        <f t="shared" si="159"/>
        <v>0</v>
      </c>
      <c r="I600" s="4">
        <f t="shared" si="159"/>
        <v>0</v>
      </c>
      <c r="J600" s="4">
        <f t="shared" si="159"/>
        <v>0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95" s="31" customFormat="1">
      <c r="A601" s="536"/>
      <c r="B601" s="448" t="s">
        <v>26</v>
      </c>
      <c r="C601" s="49">
        <v>1.9699999999999999E-2</v>
      </c>
      <c r="D601" s="49">
        <v>1.9699999999999999E-2</v>
      </c>
      <c r="E601" s="49">
        <v>1.9699999999999999E-2</v>
      </c>
      <c r="F601" s="49">
        <f>F706</f>
        <v>0</v>
      </c>
      <c r="G601" s="49">
        <f>G706</f>
        <v>0</v>
      </c>
      <c r="H601" s="49">
        <f>H706</f>
        <v>0</v>
      </c>
      <c r="I601" s="49">
        <f>I706</f>
        <v>0</v>
      </c>
      <c r="J601" s="49">
        <f>J706</f>
        <v>0</v>
      </c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</row>
    <row r="602" spans="1:95" s="191" customFormat="1">
      <c r="A602" s="536"/>
      <c r="B602" s="456" t="s">
        <v>27</v>
      </c>
      <c r="C602" s="129">
        <f t="shared" ref="C602:J602" si="160">C601*C564</f>
        <v>0</v>
      </c>
      <c r="D602" s="129">
        <f t="shared" si="160"/>
        <v>0</v>
      </c>
      <c r="E602" s="129">
        <f t="shared" si="160"/>
        <v>0</v>
      </c>
      <c r="F602" s="129">
        <f t="shared" si="160"/>
        <v>0</v>
      </c>
      <c r="G602" s="129">
        <f t="shared" si="160"/>
        <v>0</v>
      </c>
      <c r="H602" s="129">
        <f t="shared" si="160"/>
        <v>0</v>
      </c>
      <c r="I602" s="129">
        <f t="shared" si="160"/>
        <v>0</v>
      </c>
      <c r="J602" s="129">
        <f t="shared" si="160"/>
        <v>0</v>
      </c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  <c r="AA602" s="129"/>
      <c r="AB602" s="129"/>
      <c r="AC602" s="129"/>
      <c r="AD602" s="129"/>
    </row>
    <row r="603" spans="1:95" s="43" customFormat="1">
      <c r="A603" s="536"/>
      <c r="B603" s="456" t="s">
        <v>4</v>
      </c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</row>
    <row r="604" spans="1:95" s="46" customFormat="1" ht="13.5" thickBot="1">
      <c r="A604" s="536"/>
      <c r="B604" s="457" t="s">
        <v>34</v>
      </c>
      <c r="C604" s="94"/>
      <c r="D604" s="94"/>
      <c r="E604" s="94"/>
      <c r="F604" s="199"/>
      <c r="G604" s="94"/>
      <c r="H604" s="94"/>
      <c r="I604" s="94"/>
      <c r="J604" s="94"/>
      <c r="K604" s="199"/>
      <c r="L604" s="199"/>
      <c r="M604" s="199"/>
      <c r="N604" s="199"/>
      <c r="O604" s="199"/>
      <c r="P604" s="199"/>
      <c r="Q604" s="199"/>
      <c r="R604" s="199"/>
      <c r="S604" s="199"/>
      <c r="T604" s="94"/>
      <c r="U604" s="94"/>
      <c r="V604" s="94"/>
      <c r="W604" s="199"/>
      <c r="X604" s="199"/>
      <c r="Y604" s="199"/>
      <c r="Z604" s="199"/>
      <c r="AA604" s="199"/>
      <c r="AB604" s="199"/>
      <c r="AC604" s="199"/>
      <c r="AD604" s="199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</row>
    <row r="605" spans="1:95" s="48" customFormat="1" ht="13.5" thickBot="1">
      <c r="A605" s="536"/>
      <c r="B605" s="458" t="s">
        <v>51</v>
      </c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</row>
    <row r="606" spans="1:95" s="38" customFormat="1" ht="13.5" thickBot="1">
      <c r="A606" s="536"/>
      <c r="B606" s="459" t="s">
        <v>59</v>
      </c>
      <c r="C606" s="37" t="e">
        <f t="shared" ref="C606:J606" si="161">C605/C564*100</f>
        <v>#DIV/0!</v>
      </c>
      <c r="D606" s="37" t="e">
        <f t="shared" si="161"/>
        <v>#DIV/0!</v>
      </c>
      <c r="E606" s="37" t="e">
        <f t="shared" si="161"/>
        <v>#DIV/0!</v>
      </c>
      <c r="F606" s="37" t="e">
        <f t="shared" si="161"/>
        <v>#DIV/0!</v>
      </c>
      <c r="G606" s="37" t="e">
        <f t="shared" si="161"/>
        <v>#DIV/0!</v>
      </c>
      <c r="H606" s="37" t="e">
        <f t="shared" si="161"/>
        <v>#DIV/0!</v>
      </c>
      <c r="I606" s="37" t="e">
        <f t="shared" si="161"/>
        <v>#DIV/0!</v>
      </c>
      <c r="J606" s="91" t="e">
        <f t="shared" si="161"/>
        <v>#DIV/0!</v>
      </c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91"/>
      <c r="W606" s="37"/>
      <c r="X606" s="37"/>
      <c r="Y606" s="37"/>
      <c r="Z606" s="37"/>
      <c r="AA606" s="37"/>
      <c r="AB606" s="37"/>
      <c r="AC606" s="37"/>
      <c r="AD606" s="37"/>
      <c r="AE606" s="399"/>
      <c r="AF606" s="399"/>
      <c r="AG606" s="399"/>
      <c r="AH606" s="399"/>
      <c r="AI606" s="399"/>
      <c r="AJ606" s="399"/>
      <c r="AK606" s="399"/>
      <c r="AL606" s="399"/>
      <c r="AM606" s="399"/>
      <c r="AN606" s="399"/>
      <c r="AO606" s="399"/>
      <c r="AP606" s="399"/>
      <c r="AQ606" s="399"/>
      <c r="AR606" s="399"/>
      <c r="AS606" s="399"/>
      <c r="AT606" s="399"/>
      <c r="AU606" s="399"/>
      <c r="AV606" s="399"/>
      <c r="AW606" s="399"/>
      <c r="AX606" s="399"/>
      <c r="AY606" s="399"/>
      <c r="AZ606" s="399"/>
      <c r="BA606" s="399"/>
      <c r="BB606" s="399"/>
      <c r="BC606" s="399"/>
      <c r="BD606" s="399"/>
      <c r="BE606" s="399"/>
      <c r="BF606" s="399"/>
      <c r="BG606" s="399"/>
      <c r="BH606" s="399"/>
      <c r="BI606" s="399"/>
      <c r="BJ606" s="399"/>
      <c r="BK606" s="399"/>
      <c r="BL606" s="399"/>
      <c r="BM606" s="399"/>
      <c r="BN606" s="399"/>
      <c r="BO606" s="399"/>
      <c r="BP606" s="399"/>
      <c r="BQ606" s="399"/>
      <c r="BR606" s="399"/>
      <c r="BS606" s="399"/>
      <c r="BT606" s="399"/>
      <c r="BU606" s="399"/>
      <c r="BV606" s="399"/>
      <c r="BW606" s="399"/>
      <c r="BX606" s="399"/>
      <c r="BY606" s="399"/>
      <c r="BZ606" s="399"/>
      <c r="CA606" s="399"/>
      <c r="CB606" s="399"/>
      <c r="CC606" s="399"/>
      <c r="CD606" s="399"/>
      <c r="CE606" s="399"/>
      <c r="CF606" s="399"/>
      <c r="CG606" s="399"/>
      <c r="CH606" s="399"/>
      <c r="CI606" s="399"/>
      <c r="CJ606" s="399"/>
      <c r="CK606" s="399"/>
      <c r="CL606" s="399"/>
      <c r="CM606" s="399"/>
      <c r="CN606" s="399"/>
      <c r="CO606" s="399"/>
      <c r="CP606" s="399"/>
      <c r="CQ606" s="399"/>
    </row>
    <row r="607" spans="1:95" s="423" customFormat="1" ht="13.5" thickBot="1">
      <c r="A607" s="536"/>
      <c r="B607" s="421" t="s">
        <v>71</v>
      </c>
      <c r="C607" s="422">
        <f t="shared" ref="C607:J607" si="162">SUM(C577,C579,C583,C581,C585,C587,C589,C591,C593,C595,C598,C600,C602,C603,C604)-C605</f>
        <v>0</v>
      </c>
      <c r="D607" s="422">
        <f t="shared" si="162"/>
        <v>0</v>
      </c>
      <c r="E607" s="422">
        <f t="shared" si="162"/>
        <v>0</v>
      </c>
      <c r="F607" s="422">
        <f t="shared" si="162"/>
        <v>0</v>
      </c>
      <c r="G607" s="422">
        <f t="shared" si="162"/>
        <v>0</v>
      </c>
      <c r="H607" s="422">
        <f t="shared" si="162"/>
        <v>0</v>
      </c>
      <c r="I607" s="422">
        <f t="shared" si="162"/>
        <v>0</v>
      </c>
      <c r="J607" s="422">
        <f t="shared" si="162"/>
        <v>0</v>
      </c>
      <c r="K607" s="422"/>
      <c r="L607" s="422"/>
      <c r="M607" s="422"/>
      <c r="N607" s="422"/>
      <c r="O607" s="422"/>
      <c r="P607" s="422"/>
      <c r="Q607" s="422"/>
      <c r="R607" s="422"/>
      <c r="S607" s="422"/>
      <c r="T607" s="422"/>
      <c r="U607" s="422"/>
      <c r="V607" s="422"/>
      <c r="W607" s="422"/>
      <c r="X607" s="422"/>
      <c r="Y607" s="422"/>
      <c r="Z607" s="422"/>
      <c r="AA607" s="422"/>
      <c r="AB607" s="422"/>
      <c r="AC607" s="422"/>
      <c r="AD607" s="422"/>
      <c r="AE607" s="103"/>
      <c r="AF607" s="103"/>
      <c r="AG607" s="103"/>
      <c r="AH607" s="103"/>
      <c r="AI607" s="103"/>
      <c r="AJ607" s="103"/>
      <c r="AK607" s="103"/>
      <c r="AL607" s="103"/>
      <c r="AM607" s="103"/>
      <c r="AN607" s="103"/>
      <c r="AO607" s="103"/>
      <c r="AP607" s="103"/>
      <c r="AQ607" s="103"/>
      <c r="AR607" s="103"/>
      <c r="AS607" s="103"/>
      <c r="AT607" s="103"/>
      <c r="AU607" s="103"/>
      <c r="AV607" s="103"/>
      <c r="AW607" s="103"/>
      <c r="AX607" s="103"/>
      <c r="AY607" s="103"/>
      <c r="AZ607" s="103"/>
      <c r="BA607" s="103"/>
      <c r="BB607" s="103"/>
      <c r="BC607" s="103"/>
      <c r="BD607" s="103"/>
      <c r="BE607" s="103"/>
      <c r="BF607" s="103"/>
      <c r="BG607" s="103"/>
      <c r="BH607" s="103"/>
      <c r="BI607" s="103"/>
      <c r="BJ607" s="103"/>
      <c r="BK607" s="103"/>
      <c r="BL607" s="103"/>
      <c r="BM607" s="103"/>
      <c r="BN607" s="103"/>
      <c r="BO607" s="103"/>
      <c r="BP607" s="103"/>
      <c r="BQ607" s="103"/>
      <c r="BR607" s="103"/>
      <c r="BS607" s="103"/>
      <c r="BT607" s="103"/>
      <c r="BU607" s="103"/>
      <c r="BV607" s="103"/>
      <c r="BW607" s="103"/>
      <c r="BX607" s="103"/>
      <c r="BY607" s="103"/>
      <c r="BZ607" s="103"/>
      <c r="CA607" s="103"/>
      <c r="CB607" s="103"/>
      <c r="CC607" s="103"/>
      <c r="CD607" s="103"/>
      <c r="CE607" s="103"/>
      <c r="CF607" s="103"/>
      <c r="CG607" s="103"/>
      <c r="CH607" s="103"/>
      <c r="CI607" s="103"/>
      <c r="CJ607" s="103"/>
      <c r="CK607" s="103"/>
      <c r="CL607" s="103"/>
      <c r="CM607" s="103"/>
      <c r="CN607" s="103"/>
      <c r="CO607" s="103"/>
      <c r="CP607" s="103"/>
      <c r="CQ607" s="103"/>
    </row>
    <row r="608" spans="1:95" s="426" customFormat="1" ht="13.5" thickBot="1">
      <c r="A608" s="537"/>
      <c r="B608" s="424" t="s">
        <v>72</v>
      </c>
      <c r="C608" s="425" t="e">
        <f t="shared" ref="C608" si="163">C607/C605</f>
        <v>#DIV/0!</v>
      </c>
      <c r="D608" s="425" t="e">
        <f t="shared" ref="D608" si="164">D607/D605</f>
        <v>#DIV/0!</v>
      </c>
      <c r="E608" s="425" t="e">
        <f t="shared" ref="E608" si="165">E607/E605</f>
        <v>#DIV/0!</v>
      </c>
      <c r="F608" s="425" t="e">
        <f t="shared" ref="F608" si="166">F607/F605</f>
        <v>#DIV/0!</v>
      </c>
      <c r="G608" s="425" t="e">
        <f t="shared" ref="G608" si="167">G607/G605</f>
        <v>#DIV/0!</v>
      </c>
      <c r="H608" s="425" t="e">
        <f t="shared" ref="H608" si="168">H607/H605</f>
        <v>#DIV/0!</v>
      </c>
      <c r="I608" s="425" t="e">
        <f t="shared" ref="I608" si="169">I607/I605</f>
        <v>#DIV/0!</v>
      </c>
      <c r="J608" s="425" t="e">
        <f>J607/J605</f>
        <v>#DIV/0!</v>
      </c>
      <c r="K608" s="425"/>
      <c r="L608" s="425"/>
      <c r="M608" s="425"/>
      <c r="N608" s="425"/>
      <c r="O608" s="425"/>
      <c r="P608" s="425"/>
      <c r="Q608" s="425"/>
      <c r="R608" s="425"/>
      <c r="S608" s="425"/>
      <c r="T608" s="425"/>
      <c r="U608" s="425"/>
      <c r="V608" s="425"/>
      <c r="W608" s="425"/>
      <c r="X608" s="425"/>
      <c r="Y608" s="425"/>
      <c r="Z608" s="425"/>
      <c r="AA608" s="425"/>
      <c r="AB608" s="425"/>
      <c r="AC608" s="425"/>
      <c r="AD608" s="425"/>
      <c r="AE608" s="400"/>
      <c r="AF608" s="400"/>
      <c r="AG608" s="400"/>
      <c r="AH608" s="400"/>
      <c r="AI608" s="400"/>
      <c r="AJ608" s="400"/>
      <c r="AK608" s="400"/>
      <c r="AL608" s="400"/>
      <c r="AM608" s="400"/>
      <c r="AN608" s="400"/>
      <c r="AO608" s="400"/>
      <c r="AP608" s="400"/>
      <c r="AQ608" s="400"/>
      <c r="AR608" s="400"/>
      <c r="AS608" s="400"/>
      <c r="AT608" s="400"/>
      <c r="AU608" s="400"/>
      <c r="AV608" s="400"/>
      <c r="AW608" s="400"/>
      <c r="AX608" s="400"/>
      <c r="AY608" s="400"/>
      <c r="AZ608" s="400"/>
      <c r="BA608" s="400"/>
      <c r="BB608" s="400"/>
      <c r="BC608" s="400"/>
      <c r="BD608" s="400"/>
      <c r="BE608" s="400"/>
      <c r="BF608" s="400"/>
      <c r="BG608" s="400"/>
      <c r="BH608" s="400"/>
      <c r="BI608" s="400"/>
      <c r="BJ608" s="400"/>
      <c r="BK608" s="400"/>
      <c r="BL608" s="400"/>
      <c r="BM608" s="400"/>
      <c r="BN608" s="400"/>
      <c r="BO608" s="400"/>
      <c r="BP608" s="400"/>
      <c r="BQ608" s="400"/>
      <c r="BR608" s="400"/>
      <c r="BS608" s="400"/>
      <c r="BT608" s="400"/>
      <c r="BU608" s="400"/>
      <c r="BV608" s="400"/>
      <c r="BW608" s="400"/>
      <c r="BX608" s="400"/>
      <c r="BY608" s="400"/>
      <c r="BZ608" s="400"/>
      <c r="CA608" s="400"/>
      <c r="CB608" s="400"/>
      <c r="CC608" s="400"/>
      <c r="CD608" s="400"/>
      <c r="CE608" s="400"/>
      <c r="CF608" s="400"/>
      <c r="CG608" s="400"/>
      <c r="CH608" s="400"/>
      <c r="CI608" s="400"/>
      <c r="CJ608" s="400"/>
      <c r="CK608" s="400"/>
      <c r="CL608" s="400"/>
      <c r="CM608" s="400"/>
      <c r="CN608" s="400"/>
      <c r="CO608" s="400"/>
      <c r="CP608" s="400"/>
      <c r="CQ608" s="400"/>
    </row>
    <row r="609" spans="1:95" s="65" customFormat="1">
      <c r="B609" s="496"/>
    </row>
    <row r="610" spans="1:95" s="64" customFormat="1" ht="13.5" thickBot="1">
      <c r="B610" s="49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</row>
    <row r="611" spans="1:95" s="68" customFormat="1" ht="13.5" customHeight="1">
      <c r="A611" s="508" t="s">
        <v>151</v>
      </c>
      <c r="B611" s="460" t="s">
        <v>56</v>
      </c>
      <c r="AE611" s="127"/>
      <c r="AF611" s="127"/>
      <c r="AG611" s="127"/>
      <c r="AH611" s="127"/>
      <c r="AI611" s="127"/>
      <c r="AJ611" s="127"/>
      <c r="AK611" s="127"/>
      <c r="AL611" s="127"/>
      <c r="AM611" s="127"/>
      <c r="AN611" s="127"/>
      <c r="AO611" s="127"/>
      <c r="AP611" s="127"/>
      <c r="AQ611" s="127"/>
      <c r="AR611" s="127"/>
      <c r="AS611" s="127"/>
      <c r="AT611" s="127"/>
      <c r="AU611" s="127"/>
      <c r="AV611" s="127"/>
      <c r="AW611" s="127"/>
      <c r="AX611" s="127"/>
      <c r="AY611" s="127"/>
      <c r="AZ611" s="127"/>
      <c r="BA611" s="127"/>
      <c r="BB611" s="127"/>
      <c r="BC611" s="127"/>
      <c r="BD611" s="127"/>
      <c r="BE611" s="127"/>
      <c r="BF611" s="127"/>
      <c r="BG611" s="127"/>
      <c r="BH611" s="127"/>
      <c r="BI611" s="127"/>
      <c r="BJ611" s="127"/>
      <c r="BK611" s="127"/>
      <c r="BL611" s="127"/>
      <c r="BM611" s="127"/>
      <c r="BN611" s="127"/>
      <c r="BO611" s="127"/>
      <c r="BP611" s="127"/>
      <c r="BQ611" s="127"/>
      <c r="BR611" s="127"/>
      <c r="BS611" s="127"/>
      <c r="BT611" s="127"/>
      <c r="BU611" s="127"/>
      <c r="BV611" s="127"/>
      <c r="BW611" s="127"/>
      <c r="BX611" s="127"/>
      <c r="BY611" s="127"/>
      <c r="BZ611" s="127"/>
      <c r="CA611" s="127"/>
      <c r="CB611" s="127"/>
      <c r="CC611" s="127"/>
      <c r="CD611" s="127"/>
      <c r="CE611" s="127"/>
      <c r="CF611" s="127"/>
      <c r="CG611" s="127"/>
      <c r="CH611" s="127"/>
      <c r="CI611" s="127"/>
      <c r="CJ611" s="127"/>
      <c r="CK611" s="127"/>
      <c r="CL611" s="127"/>
      <c r="CM611" s="127"/>
      <c r="CN611" s="127"/>
      <c r="CO611" s="127"/>
      <c r="CP611" s="127"/>
      <c r="CQ611" s="127"/>
    </row>
    <row r="612" spans="1:95" s="76" customFormat="1">
      <c r="A612" s="509"/>
      <c r="B612" s="428" t="s">
        <v>55</v>
      </c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  <c r="AA612" s="128"/>
      <c r="AB612" s="128"/>
      <c r="AC612" s="128"/>
      <c r="AD612" s="128"/>
      <c r="AE612" s="127"/>
      <c r="AF612" s="127"/>
      <c r="AG612" s="127"/>
      <c r="AH612" s="127"/>
      <c r="AI612" s="127"/>
      <c r="AJ612" s="127"/>
      <c r="AK612" s="127"/>
      <c r="AL612" s="127"/>
      <c r="AM612" s="127"/>
      <c r="AN612" s="127"/>
      <c r="AO612" s="127"/>
      <c r="AP612" s="127"/>
      <c r="AQ612" s="127"/>
      <c r="AR612" s="127"/>
      <c r="AS612" s="127"/>
      <c r="AT612" s="127"/>
      <c r="AU612" s="127"/>
      <c r="AV612" s="127"/>
      <c r="AW612" s="127"/>
      <c r="AX612" s="127"/>
      <c r="AY612" s="127"/>
      <c r="AZ612" s="127"/>
      <c r="BA612" s="127"/>
      <c r="BB612" s="127"/>
      <c r="BC612" s="127"/>
      <c r="BD612" s="127"/>
      <c r="BE612" s="127"/>
      <c r="BF612" s="127"/>
      <c r="BG612" s="127"/>
      <c r="BH612" s="127"/>
      <c r="BI612" s="127"/>
      <c r="BJ612" s="127"/>
      <c r="BK612" s="127"/>
      <c r="BL612" s="127"/>
      <c r="BM612" s="127"/>
      <c r="BN612" s="127"/>
      <c r="BO612" s="127"/>
      <c r="BP612" s="127"/>
      <c r="BQ612" s="127"/>
      <c r="BR612" s="127"/>
      <c r="BS612" s="127"/>
      <c r="BT612" s="127"/>
      <c r="BU612" s="127"/>
      <c r="BV612" s="127"/>
      <c r="BW612" s="127"/>
      <c r="BX612" s="127"/>
      <c r="BY612" s="127"/>
      <c r="BZ612" s="127"/>
      <c r="CA612" s="127"/>
      <c r="CB612" s="127"/>
      <c r="CC612" s="127"/>
      <c r="CD612" s="127"/>
      <c r="CE612" s="127"/>
      <c r="CF612" s="127"/>
      <c r="CG612" s="127"/>
      <c r="CH612" s="127"/>
      <c r="CI612" s="127"/>
      <c r="CJ612" s="127"/>
      <c r="CK612" s="127"/>
      <c r="CL612" s="127"/>
      <c r="CM612" s="127"/>
      <c r="CN612" s="127"/>
      <c r="CO612" s="127"/>
      <c r="CP612" s="127"/>
      <c r="CQ612" s="127"/>
    </row>
    <row r="613" spans="1:95" s="77" customFormat="1" ht="12.75" customHeight="1">
      <c r="A613" s="509"/>
      <c r="B613" s="429" t="s">
        <v>14</v>
      </c>
      <c r="C613" s="80"/>
      <c r="D613" s="80"/>
      <c r="E613" s="80"/>
      <c r="F613" s="80"/>
      <c r="G613" s="80"/>
      <c r="H613" s="80"/>
      <c r="I613" s="240"/>
      <c r="J613" s="24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240"/>
      <c r="V613" s="240"/>
      <c r="W613" s="80"/>
      <c r="X613" s="80"/>
      <c r="Y613" s="80"/>
      <c r="Z613" s="80"/>
      <c r="AA613" s="80"/>
      <c r="AB613" s="80"/>
      <c r="AC613" s="80"/>
      <c r="AD613" s="80"/>
      <c r="AE613" s="126"/>
      <c r="AF613" s="126"/>
      <c r="AG613" s="126"/>
      <c r="AH613" s="126"/>
      <c r="AI613" s="126"/>
      <c r="AJ613" s="126"/>
      <c r="AK613" s="126"/>
      <c r="AL613" s="126"/>
      <c r="AM613" s="126"/>
      <c r="AN613" s="126"/>
      <c r="AO613" s="126"/>
      <c r="AP613" s="126"/>
      <c r="AQ613" s="126"/>
      <c r="AR613" s="126"/>
      <c r="AS613" s="126"/>
      <c r="AT613" s="126"/>
      <c r="AU613" s="126"/>
      <c r="AV613" s="126"/>
      <c r="AW613" s="126"/>
      <c r="AX613" s="126"/>
      <c r="AY613" s="126"/>
      <c r="AZ613" s="126"/>
      <c r="BA613" s="126"/>
      <c r="BB613" s="126"/>
      <c r="BC613" s="126"/>
      <c r="BD613" s="126"/>
      <c r="BE613" s="126"/>
      <c r="BF613" s="126"/>
      <c r="BG613" s="126"/>
      <c r="BH613" s="126"/>
      <c r="BI613" s="126"/>
      <c r="BJ613" s="126"/>
      <c r="BK613" s="126"/>
      <c r="BL613" s="126"/>
      <c r="BM613" s="126"/>
      <c r="BN613" s="126"/>
      <c r="BO613" s="126"/>
      <c r="BP613" s="126"/>
      <c r="BQ613" s="126"/>
      <c r="BR613" s="126"/>
      <c r="BS613" s="126"/>
      <c r="BT613" s="126"/>
      <c r="BU613" s="126"/>
      <c r="BV613" s="126"/>
      <c r="BW613" s="126"/>
      <c r="BX613" s="126"/>
      <c r="BY613" s="126"/>
      <c r="BZ613" s="126"/>
      <c r="CA613" s="126"/>
      <c r="CB613" s="126"/>
      <c r="CC613" s="126"/>
      <c r="CD613" s="126"/>
      <c r="CE613" s="126"/>
      <c r="CF613" s="126"/>
      <c r="CG613" s="126"/>
      <c r="CH613" s="126"/>
      <c r="CI613" s="126"/>
      <c r="CJ613" s="126"/>
      <c r="CK613" s="126"/>
      <c r="CL613" s="126"/>
      <c r="CM613" s="126"/>
      <c r="CN613" s="126"/>
      <c r="CO613" s="126"/>
      <c r="CP613" s="126"/>
      <c r="CQ613" s="126"/>
    </row>
    <row r="614" spans="1:95" s="126" customFormat="1">
      <c r="A614" s="509"/>
      <c r="B614" s="430" t="s">
        <v>15</v>
      </c>
      <c r="C614" s="240"/>
      <c r="D614" s="240"/>
      <c r="E614" s="240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  <c r="AA614" s="240"/>
      <c r="AB614" s="240"/>
      <c r="AC614" s="240"/>
      <c r="AD614" s="240"/>
    </row>
    <row r="615" spans="1:95" s="243" customFormat="1" ht="12.75" customHeight="1">
      <c r="A615" s="509"/>
      <c r="B615" s="431" t="s">
        <v>16</v>
      </c>
      <c r="C615" s="239"/>
      <c r="D615" s="239"/>
      <c r="E615" s="239"/>
      <c r="F615" s="239"/>
      <c r="G615" s="239"/>
      <c r="H615" s="239"/>
      <c r="I615" s="239"/>
      <c r="J615" s="239"/>
      <c r="K615" s="239"/>
      <c r="L615" s="239"/>
      <c r="M615" s="239"/>
      <c r="N615" s="239"/>
      <c r="O615" s="239"/>
      <c r="P615" s="239"/>
      <c r="Q615" s="239"/>
      <c r="R615" s="239"/>
      <c r="S615" s="239"/>
      <c r="T615" s="239"/>
      <c r="U615" s="239"/>
      <c r="V615" s="239"/>
      <c r="W615" s="239"/>
      <c r="X615" s="239"/>
      <c r="Y615" s="239"/>
      <c r="Z615" s="239"/>
      <c r="AA615" s="239"/>
      <c r="AB615" s="239"/>
      <c r="AC615" s="239"/>
      <c r="AD615" s="239"/>
      <c r="AE615" s="126"/>
      <c r="AF615" s="126"/>
      <c r="AG615" s="126"/>
      <c r="AH615" s="126"/>
      <c r="AI615" s="126"/>
      <c r="AJ615" s="126"/>
      <c r="AK615" s="126"/>
      <c r="AL615" s="126"/>
      <c r="AM615" s="126"/>
      <c r="AN615" s="126"/>
      <c r="AO615" s="126"/>
      <c r="AP615" s="126"/>
      <c r="AQ615" s="126"/>
      <c r="AR615" s="126"/>
      <c r="AS615" s="126"/>
      <c r="AT615" s="126"/>
      <c r="AU615" s="126"/>
      <c r="AV615" s="126"/>
      <c r="AW615" s="126"/>
      <c r="AX615" s="126"/>
      <c r="AY615" s="126"/>
      <c r="AZ615" s="126"/>
      <c r="BA615" s="126"/>
      <c r="BB615" s="126"/>
      <c r="BC615" s="126"/>
      <c r="BD615" s="126"/>
      <c r="BE615" s="126"/>
      <c r="BF615" s="126"/>
      <c r="BG615" s="126"/>
      <c r="BH615" s="126"/>
      <c r="BI615" s="126"/>
      <c r="BJ615" s="126"/>
      <c r="BK615" s="126"/>
      <c r="BL615" s="126"/>
      <c r="BM615" s="126"/>
      <c r="BN615" s="126"/>
      <c r="BO615" s="126"/>
      <c r="BP615" s="126"/>
      <c r="BQ615" s="126"/>
      <c r="BR615" s="126"/>
      <c r="BS615" s="126"/>
      <c r="BT615" s="126"/>
      <c r="BU615" s="126"/>
      <c r="BV615" s="126"/>
      <c r="BW615" s="126"/>
      <c r="BX615" s="126"/>
      <c r="BY615" s="126"/>
      <c r="BZ615" s="126"/>
      <c r="CA615" s="126"/>
      <c r="CB615" s="126"/>
      <c r="CC615" s="126"/>
      <c r="CD615" s="126"/>
      <c r="CE615" s="126"/>
      <c r="CF615" s="126"/>
      <c r="CG615" s="126"/>
      <c r="CH615" s="126"/>
      <c r="CI615" s="126"/>
      <c r="CJ615" s="126"/>
      <c r="CK615" s="126"/>
      <c r="CL615" s="126"/>
      <c r="CM615" s="126"/>
      <c r="CN615" s="126"/>
      <c r="CO615" s="126"/>
      <c r="CP615" s="126"/>
      <c r="CQ615" s="126"/>
    </row>
    <row r="616" spans="1:95" s="114" customFormat="1">
      <c r="A616" s="509"/>
      <c r="B616" s="432" t="s">
        <v>17</v>
      </c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</row>
    <row r="617" spans="1:95" s="83" customFormat="1">
      <c r="A617" s="509"/>
      <c r="B617" s="433" t="s">
        <v>12</v>
      </c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245"/>
      <c r="AF617" s="245"/>
      <c r="AG617" s="245"/>
      <c r="AH617" s="245"/>
      <c r="AI617" s="245"/>
      <c r="AJ617" s="245"/>
      <c r="AK617" s="245"/>
      <c r="AL617" s="245"/>
      <c r="AM617" s="245"/>
      <c r="AN617" s="245"/>
      <c r="AO617" s="245"/>
      <c r="AP617" s="245"/>
      <c r="AQ617" s="245"/>
      <c r="AR617" s="245"/>
      <c r="AS617" s="245"/>
      <c r="AT617" s="245"/>
      <c r="AU617" s="245"/>
      <c r="AV617" s="245"/>
      <c r="AW617" s="245"/>
      <c r="AX617" s="245"/>
      <c r="AY617" s="245"/>
      <c r="AZ617" s="245"/>
      <c r="BA617" s="245"/>
      <c r="BB617" s="245"/>
      <c r="BC617" s="245"/>
      <c r="BD617" s="245"/>
      <c r="BE617" s="245"/>
      <c r="BF617" s="245"/>
      <c r="BG617" s="245"/>
      <c r="BH617" s="245"/>
      <c r="BI617" s="245"/>
      <c r="BJ617" s="245"/>
      <c r="BK617" s="245"/>
      <c r="BL617" s="245"/>
      <c r="BM617" s="245"/>
      <c r="BN617" s="245"/>
      <c r="BO617" s="245"/>
      <c r="BP617" s="245"/>
      <c r="BQ617" s="245"/>
      <c r="BR617" s="245"/>
      <c r="BS617" s="245"/>
      <c r="BT617" s="245"/>
      <c r="BU617" s="245"/>
      <c r="BV617" s="245"/>
      <c r="BW617" s="245"/>
      <c r="BX617" s="245"/>
      <c r="BY617" s="245"/>
      <c r="BZ617" s="245"/>
      <c r="CA617" s="245"/>
      <c r="CB617" s="245"/>
      <c r="CC617" s="245"/>
      <c r="CD617" s="245"/>
      <c r="CE617" s="245"/>
      <c r="CF617" s="245"/>
      <c r="CG617" s="245"/>
      <c r="CH617" s="245"/>
      <c r="CI617" s="245"/>
      <c r="CJ617" s="245"/>
      <c r="CK617" s="245"/>
      <c r="CL617" s="245"/>
      <c r="CM617" s="245"/>
      <c r="CN617" s="245"/>
      <c r="CO617" s="245"/>
      <c r="CP617" s="245"/>
      <c r="CQ617" s="245"/>
    </row>
    <row r="618" spans="1:95" s="245" customFormat="1">
      <c r="A618" s="509"/>
      <c r="B618" s="434" t="s">
        <v>6</v>
      </c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</row>
    <row r="619" spans="1:95" s="245" customFormat="1">
      <c r="A619" s="509"/>
      <c r="B619" s="435" t="s">
        <v>13</v>
      </c>
      <c r="C619" s="95"/>
      <c r="D619" s="95"/>
      <c r="E619" s="95"/>
      <c r="F619" s="95"/>
      <c r="G619" s="95"/>
      <c r="H619" s="16"/>
      <c r="I619" s="16"/>
      <c r="J619" s="16"/>
      <c r="K619" s="95"/>
      <c r="L619" s="95"/>
      <c r="M619" s="95"/>
      <c r="N619" s="95"/>
      <c r="O619" s="95"/>
      <c r="P619" s="95"/>
      <c r="Q619" s="95"/>
      <c r="R619" s="95"/>
      <c r="S619" s="95"/>
      <c r="T619" s="16"/>
      <c r="U619" s="16"/>
      <c r="V619" s="16"/>
      <c r="W619" s="95"/>
      <c r="X619" s="95"/>
      <c r="Y619" s="95"/>
      <c r="Z619" s="95"/>
      <c r="AA619" s="95"/>
      <c r="AB619" s="95"/>
      <c r="AC619" s="95"/>
      <c r="AD619" s="95"/>
    </row>
    <row r="620" spans="1:95" s="103" customFormat="1" ht="13.5" thickBot="1">
      <c r="A620" s="509"/>
      <c r="B620" s="436" t="s">
        <v>18</v>
      </c>
      <c r="C620" s="104"/>
      <c r="D620" s="104"/>
      <c r="E620" s="104"/>
      <c r="F620" s="104"/>
      <c r="G620" s="104"/>
      <c r="H620" s="248"/>
      <c r="I620" s="248"/>
      <c r="J620" s="248"/>
      <c r="K620" s="104"/>
      <c r="L620" s="104"/>
      <c r="M620" s="104"/>
      <c r="N620" s="104"/>
      <c r="O620" s="104"/>
      <c r="P620" s="104"/>
      <c r="Q620" s="104"/>
      <c r="R620" s="104"/>
      <c r="S620" s="104"/>
      <c r="T620" s="248"/>
      <c r="U620" s="248"/>
      <c r="V620" s="248"/>
      <c r="W620" s="104"/>
      <c r="X620" s="104"/>
      <c r="Y620" s="104"/>
      <c r="Z620" s="104"/>
      <c r="AA620" s="104"/>
      <c r="AB620" s="104"/>
      <c r="AC620" s="104"/>
      <c r="AD620" s="104"/>
    </row>
    <row r="621" spans="1:95" s="28" customFormat="1">
      <c r="A621" s="509"/>
      <c r="B621" s="437" t="s">
        <v>19</v>
      </c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29"/>
      <c r="BR621" s="29"/>
      <c r="BS621" s="29"/>
      <c r="BT621" s="29"/>
      <c r="BU621" s="29"/>
      <c r="BV621" s="29"/>
      <c r="BW621" s="29"/>
      <c r="BX621" s="29"/>
      <c r="BY621" s="29"/>
      <c r="BZ621" s="29"/>
      <c r="CA621" s="29"/>
      <c r="CB621" s="29"/>
      <c r="CC621" s="29"/>
      <c r="CD621" s="29"/>
      <c r="CE621" s="29"/>
      <c r="CF621" s="29"/>
      <c r="CG621" s="29"/>
      <c r="CH621" s="29"/>
      <c r="CI621" s="29"/>
      <c r="CJ621" s="29"/>
      <c r="CK621" s="29"/>
      <c r="CL621" s="29"/>
      <c r="CM621" s="29"/>
      <c r="CN621" s="29"/>
      <c r="CO621" s="29"/>
      <c r="CP621" s="29"/>
      <c r="CQ621" s="29"/>
    </row>
    <row r="622" spans="1:95" s="29" customFormat="1">
      <c r="A622" s="509"/>
      <c r="B622" s="438" t="s">
        <v>20</v>
      </c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</row>
    <row r="623" spans="1:95" s="29" customFormat="1">
      <c r="A623" s="509"/>
      <c r="B623" s="439" t="s">
        <v>21</v>
      </c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</row>
    <row r="624" spans="1:95" s="189" customFormat="1" ht="13.5" thickBot="1">
      <c r="A624" s="509"/>
      <c r="B624" s="440" t="s">
        <v>28</v>
      </c>
      <c r="C624" s="187"/>
      <c r="D624" s="187"/>
      <c r="E624" s="187"/>
      <c r="F624" s="187"/>
      <c r="G624" s="187"/>
      <c r="H624" s="500"/>
      <c r="I624" s="500"/>
      <c r="J624" s="500"/>
      <c r="K624" s="187"/>
      <c r="L624" s="187"/>
      <c r="M624" s="187"/>
      <c r="N624" s="187"/>
      <c r="O624" s="187"/>
      <c r="P624" s="187"/>
      <c r="Q624" s="187"/>
      <c r="R624" s="187"/>
      <c r="S624" s="187"/>
      <c r="T624" s="500"/>
      <c r="U624" s="500"/>
      <c r="V624" s="500"/>
      <c r="W624" s="187"/>
      <c r="X624" s="187"/>
      <c r="Y624" s="187"/>
      <c r="Z624" s="187"/>
      <c r="AA624" s="187"/>
      <c r="AB624" s="187"/>
      <c r="AC624" s="187"/>
      <c r="AD624" s="187"/>
      <c r="AE624" s="330"/>
      <c r="AF624" s="330"/>
      <c r="AG624" s="330"/>
      <c r="AH624" s="330"/>
      <c r="AI624" s="330"/>
      <c r="AJ624" s="330"/>
      <c r="AK624" s="330"/>
      <c r="AL624" s="330"/>
      <c r="AM624" s="330"/>
      <c r="AN624" s="330"/>
      <c r="AO624" s="330"/>
      <c r="AP624" s="330"/>
      <c r="AQ624" s="330"/>
      <c r="AR624" s="330"/>
      <c r="AS624" s="330"/>
      <c r="AT624" s="330"/>
      <c r="AU624" s="330"/>
      <c r="AV624" s="330"/>
      <c r="AW624" s="330"/>
      <c r="AX624" s="330"/>
      <c r="AY624" s="330"/>
      <c r="AZ624" s="330"/>
      <c r="BA624" s="330"/>
      <c r="BB624" s="330"/>
      <c r="BC624" s="330"/>
      <c r="BD624" s="330"/>
      <c r="BE624" s="330"/>
      <c r="BF624" s="330"/>
      <c r="BG624" s="330"/>
      <c r="BH624" s="330"/>
      <c r="BI624" s="330"/>
      <c r="BJ624" s="330"/>
      <c r="BK624" s="330"/>
      <c r="BL624" s="330"/>
      <c r="BM624" s="330"/>
      <c r="BN624" s="330"/>
      <c r="BO624" s="494"/>
      <c r="BP624" s="494"/>
      <c r="BQ624" s="494"/>
      <c r="BR624" s="494"/>
      <c r="BS624" s="494"/>
      <c r="BT624" s="494"/>
      <c r="BU624" s="494"/>
      <c r="BV624" s="494"/>
      <c r="BW624" s="494"/>
      <c r="BX624" s="494"/>
      <c r="BY624" s="494"/>
      <c r="BZ624" s="494"/>
      <c r="CA624" s="494"/>
      <c r="CB624" s="494"/>
      <c r="CC624" s="494"/>
      <c r="CD624" s="494"/>
      <c r="CE624" s="494"/>
      <c r="CF624" s="494"/>
      <c r="CG624" s="494"/>
      <c r="CH624" s="494"/>
      <c r="CI624" s="494"/>
      <c r="CJ624" s="494"/>
      <c r="CK624" s="494"/>
      <c r="CL624" s="494"/>
      <c r="CM624" s="494"/>
      <c r="CN624" s="494"/>
      <c r="CO624" s="494"/>
      <c r="CP624" s="494"/>
      <c r="CQ624" s="494"/>
    </row>
    <row r="625" spans="1:95" s="8" customFormat="1">
      <c r="A625" s="509"/>
      <c r="B625" s="441" t="s">
        <v>22</v>
      </c>
      <c r="C625" s="84"/>
      <c r="D625" s="84"/>
      <c r="E625" s="84"/>
      <c r="F625" s="84"/>
      <c r="G625" s="84"/>
      <c r="H625" s="499"/>
      <c r="I625" s="499"/>
      <c r="J625" s="499"/>
      <c r="K625" s="84"/>
      <c r="L625" s="84"/>
      <c r="M625" s="84"/>
      <c r="N625" s="84"/>
      <c r="O625" s="84"/>
      <c r="P625" s="84"/>
      <c r="Q625" s="84"/>
      <c r="R625" s="84"/>
      <c r="S625" s="84"/>
      <c r="T625" s="499"/>
      <c r="U625" s="499"/>
      <c r="V625" s="499"/>
      <c r="W625" s="84"/>
      <c r="X625" s="84"/>
      <c r="Y625" s="84"/>
      <c r="Z625" s="84"/>
      <c r="AA625" s="84"/>
      <c r="AB625" s="84"/>
      <c r="AC625" s="84"/>
      <c r="AD625" s="84"/>
      <c r="AE625" s="396"/>
      <c r="AF625" s="396"/>
      <c r="AG625" s="396"/>
      <c r="AH625" s="396"/>
      <c r="AI625" s="396"/>
      <c r="AJ625" s="396"/>
      <c r="AK625" s="396"/>
      <c r="AL625" s="396"/>
      <c r="AM625" s="396"/>
      <c r="AN625" s="396"/>
      <c r="AO625" s="396"/>
      <c r="AP625" s="396"/>
      <c r="AQ625" s="396"/>
      <c r="AR625" s="396"/>
      <c r="AS625" s="396"/>
      <c r="AT625" s="396"/>
      <c r="AU625" s="396"/>
      <c r="AV625" s="396"/>
      <c r="AW625" s="396"/>
      <c r="AX625" s="396"/>
      <c r="AY625" s="396"/>
      <c r="AZ625" s="396"/>
      <c r="BA625" s="396"/>
      <c r="BB625" s="396"/>
      <c r="BC625" s="396"/>
      <c r="BD625" s="396"/>
      <c r="BE625" s="396"/>
      <c r="BF625" s="396"/>
      <c r="BG625" s="396"/>
      <c r="BH625" s="396"/>
      <c r="BI625" s="396"/>
      <c r="BJ625" s="396"/>
      <c r="BK625" s="396"/>
      <c r="BL625" s="396"/>
      <c r="BM625" s="396"/>
      <c r="BN625" s="396"/>
      <c r="BO625" s="396"/>
      <c r="BP625" s="396"/>
      <c r="BQ625" s="396"/>
      <c r="BR625" s="396"/>
      <c r="BS625" s="396"/>
      <c r="BT625" s="396"/>
      <c r="BU625" s="396"/>
      <c r="BV625" s="396"/>
      <c r="BW625" s="396"/>
      <c r="BX625" s="396"/>
      <c r="BY625" s="396"/>
      <c r="BZ625" s="396"/>
      <c r="CA625" s="396"/>
      <c r="CB625" s="396"/>
      <c r="CC625" s="396"/>
      <c r="CD625" s="396"/>
      <c r="CE625" s="396"/>
      <c r="CF625" s="396"/>
      <c r="CG625" s="396"/>
      <c r="CH625" s="396"/>
      <c r="CI625" s="396"/>
      <c r="CJ625" s="396"/>
      <c r="CK625" s="396"/>
      <c r="CL625" s="396"/>
      <c r="CM625" s="396"/>
      <c r="CN625" s="396"/>
      <c r="CO625" s="396"/>
      <c r="CP625" s="396"/>
      <c r="CQ625" s="396"/>
    </row>
    <row r="626" spans="1:95" s="5" customFormat="1">
      <c r="A626" s="509"/>
      <c r="B626" s="442" t="s">
        <v>73</v>
      </c>
      <c r="C626" s="30"/>
      <c r="D626" s="30"/>
      <c r="E626" s="174"/>
      <c r="F626" s="174"/>
      <c r="G626" s="174"/>
      <c r="H626" s="380"/>
      <c r="I626" s="380"/>
      <c r="J626" s="380"/>
      <c r="K626" s="174"/>
      <c r="L626" s="174"/>
      <c r="M626" s="174"/>
      <c r="N626" s="174"/>
      <c r="O626" s="174"/>
      <c r="P626" s="174"/>
      <c r="Q626" s="174"/>
      <c r="R626" s="174"/>
      <c r="S626" s="174"/>
      <c r="T626" s="380"/>
      <c r="U626" s="380"/>
      <c r="V626" s="380"/>
      <c r="W626" s="174"/>
      <c r="X626" s="174"/>
      <c r="Y626" s="174"/>
      <c r="Z626" s="174"/>
      <c r="AA626" s="174"/>
      <c r="AB626" s="174"/>
      <c r="AC626" s="174"/>
      <c r="AD626" s="174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</row>
    <row r="627" spans="1:95" s="173" customFormat="1" ht="4.5" customHeight="1">
      <c r="A627" s="509"/>
      <c r="B627" s="443"/>
      <c r="C627" s="172"/>
      <c r="D627" s="172"/>
      <c r="E627" s="172"/>
      <c r="F627" s="172"/>
      <c r="G627" s="172"/>
      <c r="K627" s="172"/>
      <c r="L627" s="172"/>
      <c r="M627" s="172"/>
      <c r="N627" s="172"/>
      <c r="O627" s="172"/>
      <c r="P627" s="172"/>
      <c r="Q627" s="172"/>
      <c r="R627" s="172"/>
      <c r="S627" s="172"/>
      <c r="W627" s="172"/>
      <c r="X627" s="172"/>
      <c r="Y627" s="172"/>
      <c r="Z627" s="172"/>
      <c r="AA627" s="172"/>
      <c r="AB627" s="172"/>
      <c r="AC627" s="172"/>
      <c r="AD627" s="172"/>
      <c r="AE627" s="397"/>
      <c r="AF627" s="397"/>
      <c r="AG627" s="397"/>
      <c r="AH627" s="397"/>
      <c r="AI627" s="397"/>
      <c r="AJ627" s="397"/>
      <c r="AK627" s="397"/>
      <c r="AL627" s="397"/>
      <c r="AM627" s="397"/>
      <c r="AN627" s="397"/>
      <c r="AO627" s="397"/>
      <c r="AP627" s="397"/>
      <c r="AQ627" s="397"/>
      <c r="AR627" s="397"/>
      <c r="AS627" s="397"/>
      <c r="AT627" s="397"/>
      <c r="AU627" s="397"/>
      <c r="AV627" s="397"/>
      <c r="AW627" s="397"/>
      <c r="AX627" s="397"/>
      <c r="AY627" s="397"/>
      <c r="AZ627" s="397"/>
      <c r="BA627" s="397"/>
      <c r="BB627" s="397"/>
      <c r="BC627" s="397"/>
      <c r="BD627" s="397"/>
      <c r="BE627" s="397"/>
      <c r="BF627" s="397"/>
      <c r="BG627" s="397"/>
      <c r="BH627" s="397"/>
      <c r="BI627" s="397"/>
      <c r="BJ627" s="397"/>
      <c r="BK627" s="397"/>
      <c r="BL627" s="397"/>
      <c r="BM627" s="397"/>
      <c r="BN627" s="397"/>
      <c r="BO627" s="397"/>
      <c r="BP627" s="397"/>
      <c r="BQ627" s="397"/>
      <c r="BR627" s="397"/>
      <c r="BS627" s="397"/>
      <c r="BT627" s="397"/>
      <c r="BU627" s="397"/>
      <c r="BV627" s="397"/>
      <c r="BW627" s="397"/>
      <c r="BX627" s="397"/>
      <c r="BY627" s="397"/>
      <c r="BZ627" s="397"/>
      <c r="CA627" s="397"/>
      <c r="CB627" s="397"/>
      <c r="CC627" s="397"/>
      <c r="CD627" s="397"/>
      <c r="CE627" s="397"/>
      <c r="CF627" s="397"/>
      <c r="CG627" s="397"/>
      <c r="CH627" s="397"/>
      <c r="CI627" s="397"/>
      <c r="CJ627" s="397"/>
      <c r="CK627" s="397"/>
      <c r="CL627" s="397"/>
      <c r="CM627" s="397"/>
      <c r="CN627" s="397"/>
      <c r="CO627" s="397"/>
      <c r="CP627" s="397"/>
      <c r="CQ627" s="397"/>
    </row>
    <row r="628" spans="1:95" s="177" customFormat="1">
      <c r="A628" s="509"/>
      <c r="B628" s="444" t="s">
        <v>74</v>
      </c>
      <c r="C628" s="176">
        <v>42.37</v>
      </c>
      <c r="D628" s="176">
        <v>42.37</v>
      </c>
      <c r="E628" s="176">
        <v>42.37</v>
      </c>
      <c r="F628" s="176">
        <f>F577</f>
        <v>0</v>
      </c>
      <c r="G628" s="176">
        <f>G577</f>
        <v>0</v>
      </c>
      <c r="H628" s="176">
        <f>H577</f>
        <v>0</v>
      </c>
      <c r="I628" s="176">
        <f>I577</f>
        <v>0</v>
      </c>
      <c r="J628" s="176">
        <f>J577</f>
        <v>0</v>
      </c>
      <c r="K628" s="176"/>
      <c r="L628" s="176"/>
      <c r="M628" s="176"/>
      <c r="N628" s="176"/>
      <c r="O628" s="176"/>
      <c r="P628" s="176"/>
      <c r="Q628" s="176"/>
      <c r="R628" s="176"/>
      <c r="S628" s="176"/>
      <c r="T628" s="176"/>
      <c r="U628" s="176"/>
      <c r="V628" s="176"/>
      <c r="W628" s="176"/>
      <c r="X628" s="176"/>
      <c r="Y628" s="176"/>
      <c r="Z628" s="176"/>
      <c r="AA628" s="176"/>
      <c r="AB628" s="176"/>
      <c r="AC628" s="176"/>
      <c r="AD628" s="176"/>
      <c r="AE628" s="398"/>
      <c r="AF628" s="398"/>
      <c r="AG628" s="398"/>
      <c r="AH628" s="398"/>
      <c r="AI628" s="398"/>
      <c r="AJ628" s="398"/>
      <c r="AK628" s="398"/>
      <c r="AL628" s="398"/>
      <c r="AM628" s="398"/>
      <c r="AN628" s="398"/>
      <c r="AO628" s="398"/>
      <c r="AP628" s="398"/>
      <c r="AQ628" s="398"/>
      <c r="AR628" s="398"/>
      <c r="AS628" s="398"/>
      <c r="AT628" s="398"/>
      <c r="AU628" s="398"/>
      <c r="AV628" s="398"/>
      <c r="AW628" s="398"/>
      <c r="AX628" s="398"/>
      <c r="AY628" s="398"/>
      <c r="AZ628" s="398"/>
      <c r="BA628" s="398"/>
      <c r="BB628" s="398"/>
      <c r="BC628" s="398"/>
      <c r="BD628" s="398"/>
      <c r="BE628" s="398"/>
      <c r="BF628" s="398"/>
      <c r="BG628" s="398"/>
      <c r="BH628" s="398"/>
      <c r="BI628" s="398"/>
      <c r="BJ628" s="398"/>
      <c r="BK628" s="398"/>
      <c r="BL628" s="398"/>
      <c r="BM628" s="398"/>
      <c r="BN628" s="398"/>
      <c r="BO628" s="398"/>
      <c r="BP628" s="398"/>
      <c r="BQ628" s="398"/>
      <c r="BR628" s="398"/>
      <c r="BS628" s="398"/>
      <c r="BT628" s="398"/>
      <c r="BU628" s="398"/>
      <c r="BV628" s="398"/>
      <c r="BW628" s="398"/>
      <c r="BX628" s="398"/>
      <c r="BY628" s="398"/>
      <c r="BZ628" s="398"/>
      <c r="CA628" s="398"/>
      <c r="CB628" s="398"/>
      <c r="CC628" s="398"/>
      <c r="CD628" s="398"/>
      <c r="CE628" s="398"/>
      <c r="CF628" s="398"/>
      <c r="CG628" s="398"/>
      <c r="CH628" s="398"/>
      <c r="CI628" s="398"/>
      <c r="CJ628" s="398"/>
      <c r="CK628" s="398"/>
      <c r="CL628" s="398"/>
      <c r="CM628" s="398"/>
      <c r="CN628" s="398"/>
      <c r="CO628" s="398"/>
      <c r="CP628" s="398"/>
      <c r="CQ628" s="398"/>
    </row>
    <row r="629" spans="1:95" s="185" customFormat="1">
      <c r="A629" s="509"/>
      <c r="B629" s="445" t="s">
        <v>75</v>
      </c>
      <c r="C629" s="4">
        <f t="shared" ref="C629:J629" si="170">C626*C628</f>
        <v>0</v>
      </c>
      <c r="D629" s="4">
        <f t="shared" si="170"/>
        <v>0</v>
      </c>
      <c r="E629" s="4">
        <f t="shared" si="170"/>
        <v>0</v>
      </c>
      <c r="F629" s="4">
        <f t="shared" si="170"/>
        <v>0</v>
      </c>
      <c r="G629" s="4">
        <f t="shared" si="170"/>
        <v>0</v>
      </c>
      <c r="H629" s="4">
        <f t="shared" si="170"/>
        <v>0</v>
      </c>
      <c r="I629" s="4">
        <f t="shared" si="170"/>
        <v>0</v>
      </c>
      <c r="J629" s="4">
        <f t="shared" si="170"/>
        <v>0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</row>
    <row r="630" spans="1:95" s="31" customFormat="1">
      <c r="A630" s="509"/>
      <c r="B630" s="446" t="s">
        <v>24</v>
      </c>
      <c r="C630" s="182">
        <v>2.71</v>
      </c>
      <c r="D630" s="182">
        <v>2.71</v>
      </c>
      <c r="E630" s="182">
        <v>2.71</v>
      </c>
      <c r="F630" s="182">
        <f>F579</f>
        <v>0</v>
      </c>
      <c r="G630" s="182">
        <f>G579</f>
        <v>0</v>
      </c>
      <c r="H630" s="182">
        <f>H579</f>
        <v>0</v>
      </c>
      <c r="I630" s="182">
        <f>I579</f>
        <v>0</v>
      </c>
      <c r="J630" s="182">
        <f>J579</f>
        <v>0</v>
      </c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2"/>
      <c r="AD630" s="182"/>
    </row>
    <row r="631" spans="1:95" s="180" customFormat="1">
      <c r="A631" s="509"/>
      <c r="B631" s="447" t="s">
        <v>25</v>
      </c>
      <c r="C631" s="179">
        <f t="shared" ref="C631:J631" si="171">C630*C612</f>
        <v>0</v>
      </c>
      <c r="D631" s="179">
        <f t="shared" si="171"/>
        <v>0</v>
      </c>
      <c r="E631" s="179">
        <f t="shared" si="171"/>
        <v>0</v>
      </c>
      <c r="F631" s="179">
        <f t="shared" si="171"/>
        <v>0</v>
      </c>
      <c r="G631" s="179">
        <f t="shared" si="171"/>
        <v>0</v>
      </c>
      <c r="H631" s="179">
        <f t="shared" si="171"/>
        <v>0</v>
      </c>
      <c r="I631" s="179">
        <f t="shared" si="171"/>
        <v>0</v>
      </c>
      <c r="J631" s="179">
        <f t="shared" si="171"/>
        <v>0</v>
      </c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  <c r="AA631" s="179"/>
      <c r="AB631" s="179"/>
      <c r="AC631" s="179"/>
      <c r="AD631" s="179"/>
    </row>
    <row r="632" spans="1:95" s="31" customFormat="1">
      <c r="A632" s="509"/>
      <c r="B632" s="448" t="s">
        <v>7</v>
      </c>
      <c r="C632" s="3">
        <v>5.44</v>
      </c>
      <c r="D632" s="3">
        <v>5.44</v>
      </c>
      <c r="E632" s="3">
        <v>5.44</v>
      </c>
      <c r="F632" s="3">
        <f>F581</f>
        <v>0</v>
      </c>
      <c r="G632" s="3">
        <f>G581</f>
        <v>0</v>
      </c>
      <c r="H632" s="3">
        <f>H581</f>
        <v>0</v>
      </c>
      <c r="I632" s="3">
        <f>I581</f>
        <v>0</v>
      </c>
      <c r="J632" s="3">
        <f>J581</f>
        <v>0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95" s="180" customFormat="1">
      <c r="A633" s="509"/>
      <c r="B633" s="447" t="s">
        <v>10</v>
      </c>
      <c r="C633" s="179">
        <f t="shared" ref="C633:J633" si="172">C632*C612</f>
        <v>0</v>
      </c>
      <c r="D633" s="179">
        <f t="shared" si="172"/>
        <v>0</v>
      </c>
      <c r="E633" s="179">
        <f t="shared" si="172"/>
        <v>0</v>
      </c>
      <c r="F633" s="179">
        <f t="shared" si="172"/>
        <v>0</v>
      </c>
      <c r="G633" s="179">
        <f t="shared" si="172"/>
        <v>0</v>
      </c>
      <c r="H633" s="179">
        <f t="shared" si="172"/>
        <v>0</v>
      </c>
      <c r="I633" s="179">
        <f t="shared" si="172"/>
        <v>0</v>
      </c>
      <c r="J633" s="179">
        <f t="shared" si="172"/>
        <v>0</v>
      </c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  <c r="AA633" s="179"/>
      <c r="AB633" s="179"/>
      <c r="AC633" s="179"/>
      <c r="AD633" s="179"/>
    </row>
    <row r="634" spans="1:95" s="31" customFormat="1">
      <c r="A634" s="509"/>
      <c r="B634" s="448" t="s">
        <v>8</v>
      </c>
      <c r="C634" s="3">
        <v>10.31</v>
      </c>
      <c r="D634" s="3">
        <v>10.31</v>
      </c>
      <c r="E634" s="3">
        <v>10.31</v>
      </c>
      <c r="F634" s="3">
        <f>F583</f>
        <v>0</v>
      </c>
      <c r="G634" s="3">
        <f>G583</f>
        <v>0</v>
      </c>
      <c r="H634" s="3">
        <f>H583</f>
        <v>0</v>
      </c>
      <c r="I634" s="3">
        <f>I583</f>
        <v>0</v>
      </c>
      <c r="J634" s="3">
        <f>J583</f>
        <v>0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95" s="180" customFormat="1">
      <c r="A635" s="509"/>
      <c r="B635" s="447" t="s">
        <v>2</v>
      </c>
      <c r="C635" s="179">
        <f t="shared" ref="C635:I635" si="173">C634*MAX(C618:C619)</f>
        <v>0</v>
      </c>
      <c r="D635" s="179">
        <f t="shared" si="173"/>
        <v>0</v>
      </c>
      <c r="E635" s="179">
        <f t="shared" si="173"/>
        <v>0</v>
      </c>
      <c r="F635" s="179">
        <f t="shared" si="173"/>
        <v>0</v>
      </c>
      <c r="G635" s="179">
        <f t="shared" si="173"/>
        <v>0</v>
      </c>
      <c r="H635" s="179">
        <f t="shared" si="173"/>
        <v>0</v>
      </c>
      <c r="I635" s="179">
        <f t="shared" si="173"/>
        <v>0</v>
      </c>
      <c r="J635" s="179">
        <f>J634*MAX(J618:J619)</f>
        <v>0</v>
      </c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  <c r="AA635" s="179"/>
      <c r="AB635" s="179"/>
      <c r="AC635" s="179"/>
      <c r="AD635" s="179"/>
    </row>
    <row r="636" spans="1:95" s="31" customFormat="1">
      <c r="A636" s="509"/>
      <c r="B636" s="446" t="s">
        <v>29</v>
      </c>
      <c r="C636" s="115">
        <v>0.13789999999999999</v>
      </c>
      <c r="D636" s="115">
        <v>0.13789999999999999</v>
      </c>
      <c r="E636" s="115">
        <v>0.13789999999999999</v>
      </c>
      <c r="F636" s="115">
        <f>F585</f>
        <v>0</v>
      </c>
      <c r="G636" s="115">
        <f>G585</f>
        <v>0</v>
      </c>
      <c r="H636" s="66"/>
      <c r="I636" s="66"/>
      <c r="J636" s="66"/>
      <c r="K636" s="115"/>
      <c r="L636" s="115"/>
      <c r="M636" s="115"/>
      <c r="N636" s="115"/>
      <c r="O636" s="115"/>
      <c r="P636" s="115"/>
      <c r="Q636" s="115"/>
      <c r="R636" s="115"/>
      <c r="S636" s="115"/>
      <c r="T636" s="66"/>
      <c r="U636" s="66"/>
      <c r="V636" s="66"/>
      <c r="W636" s="115"/>
      <c r="X636" s="115"/>
      <c r="Y636" s="115"/>
      <c r="Z636" s="115"/>
      <c r="AA636" s="115"/>
      <c r="AB636" s="115"/>
      <c r="AC636" s="115"/>
      <c r="AD636" s="115"/>
    </row>
    <row r="637" spans="1:95" s="34" customFormat="1">
      <c r="A637" s="509"/>
      <c r="B637" s="449" t="s">
        <v>60</v>
      </c>
      <c r="C637" s="14">
        <f>C636*C613</f>
        <v>0</v>
      </c>
      <c r="D637" s="14">
        <f>D636*D613</f>
        <v>0</v>
      </c>
      <c r="E637" s="14">
        <f>E636*E613</f>
        <v>0</v>
      </c>
      <c r="F637" s="14">
        <f>F636*F613</f>
        <v>0</v>
      </c>
      <c r="G637" s="14">
        <f>G636*G613</f>
        <v>0</v>
      </c>
      <c r="H637" s="119"/>
      <c r="I637" s="119"/>
      <c r="J637" s="119"/>
      <c r="K637" s="14"/>
      <c r="L637" s="14"/>
      <c r="M637" s="14"/>
      <c r="N637" s="14"/>
      <c r="O637" s="14"/>
      <c r="P637" s="14"/>
      <c r="Q637" s="14"/>
      <c r="R637" s="14"/>
      <c r="S637" s="14"/>
      <c r="T637" s="119"/>
      <c r="U637" s="119"/>
      <c r="V637" s="119"/>
      <c r="W637" s="14"/>
      <c r="X637" s="14"/>
      <c r="Y637" s="14"/>
      <c r="Z637" s="14"/>
      <c r="AA637" s="14"/>
      <c r="AB637" s="14"/>
      <c r="AC637" s="14"/>
      <c r="AD637" s="14"/>
    </row>
    <row r="638" spans="1:95" s="31" customFormat="1">
      <c r="A638" s="509"/>
      <c r="B638" s="448" t="s">
        <v>30</v>
      </c>
      <c r="C638" s="117"/>
      <c r="D638" s="117"/>
      <c r="E638" s="117"/>
      <c r="F638" s="117"/>
      <c r="G638" s="117"/>
      <c r="H638" s="115">
        <v>0.19769999999999999</v>
      </c>
      <c r="I638" s="115">
        <v>0.19769999999999999</v>
      </c>
      <c r="J638" s="115">
        <v>0.19769999999999999</v>
      </c>
      <c r="K638" s="117"/>
      <c r="L638" s="117"/>
      <c r="M638" s="117"/>
      <c r="N638" s="117"/>
      <c r="O638" s="117"/>
      <c r="P638" s="117"/>
      <c r="Q638" s="117"/>
      <c r="R638" s="117"/>
      <c r="S638" s="117"/>
      <c r="T638" s="115"/>
      <c r="U638" s="115"/>
      <c r="V638" s="115"/>
      <c r="W638" s="117"/>
      <c r="X638" s="117"/>
      <c r="Y638" s="117"/>
      <c r="Z638" s="117"/>
      <c r="AA638" s="117"/>
      <c r="AB638" s="117"/>
      <c r="AC638" s="117"/>
      <c r="AD638" s="117"/>
    </row>
    <row r="639" spans="1:95" s="35" customFormat="1">
      <c r="A639" s="509"/>
      <c r="B639" s="450" t="s">
        <v>61</v>
      </c>
      <c r="C639" s="118"/>
      <c r="D639" s="118"/>
      <c r="E639" s="118"/>
      <c r="F639" s="118"/>
      <c r="G639" s="118"/>
      <c r="H639" s="33">
        <f>H638*H613</f>
        <v>0</v>
      </c>
      <c r="I639" s="33">
        <f>I638*I613</f>
        <v>0</v>
      </c>
      <c r="J639" s="33">
        <f>J638*J613</f>
        <v>0</v>
      </c>
      <c r="K639" s="118"/>
      <c r="L639" s="118"/>
      <c r="M639" s="118"/>
      <c r="N639" s="118"/>
      <c r="O639" s="118"/>
      <c r="P639" s="118"/>
      <c r="Q639" s="118"/>
      <c r="R639" s="118"/>
      <c r="S639" s="118"/>
      <c r="T639" s="33"/>
      <c r="U639" s="33"/>
      <c r="V639" s="33"/>
      <c r="W639" s="118"/>
      <c r="X639" s="118"/>
      <c r="Y639" s="118"/>
      <c r="Z639" s="118"/>
      <c r="AA639" s="118"/>
      <c r="AB639" s="118"/>
      <c r="AC639" s="118"/>
      <c r="AD639" s="118"/>
    </row>
    <row r="640" spans="1:95" s="31" customFormat="1">
      <c r="A640" s="509"/>
      <c r="B640" s="448" t="s">
        <v>31</v>
      </c>
      <c r="C640" s="115">
        <v>0.32190000000000002</v>
      </c>
      <c r="D640" s="115">
        <v>0.32190000000000002</v>
      </c>
      <c r="E640" s="115">
        <v>0.32190000000000002</v>
      </c>
      <c r="F640" s="115">
        <f>F589</f>
        <v>0</v>
      </c>
      <c r="G640" s="115">
        <f>G589</f>
        <v>0</v>
      </c>
      <c r="H640" s="120"/>
      <c r="I640" s="120"/>
      <c r="J640" s="120"/>
      <c r="K640" s="115"/>
      <c r="L640" s="115"/>
      <c r="M640" s="115"/>
      <c r="N640" s="115"/>
      <c r="O640" s="115"/>
      <c r="P640" s="115"/>
      <c r="Q640" s="115"/>
      <c r="R640" s="115"/>
      <c r="S640" s="115"/>
      <c r="T640" s="120"/>
      <c r="U640" s="120"/>
      <c r="V640" s="120"/>
      <c r="W640" s="115"/>
      <c r="X640" s="115"/>
      <c r="Y640" s="115"/>
      <c r="Z640" s="115"/>
      <c r="AA640" s="115"/>
      <c r="AB640" s="115"/>
      <c r="AC640" s="115"/>
      <c r="AD640" s="115"/>
    </row>
    <row r="641" spans="1:95" s="34" customFormat="1">
      <c r="A641" s="509"/>
      <c r="B641" s="449" t="s">
        <v>62</v>
      </c>
      <c r="C641" s="14">
        <f>C640*C615</f>
        <v>0</v>
      </c>
      <c r="D641" s="14">
        <f>D640*D615</f>
        <v>0</v>
      </c>
      <c r="E641" s="14">
        <f>E640*E615</f>
        <v>0</v>
      </c>
      <c r="F641" s="14">
        <f>F640*F615</f>
        <v>0</v>
      </c>
      <c r="G641" s="14">
        <f>G640*G615</f>
        <v>0</v>
      </c>
      <c r="H641" s="119"/>
      <c r="I641" s="119"/>
      <c r="J641" s="119"/>
      <c r="K641" s="14"/>
      <c r="L641" s="14"/>
      <c r="M641" s="14"/>
      <c r="N641" s="14"/>
      <c r="O641" s="14"/>
      <c r="P641" s="14"/>
      <c r="Q641" s="14"/>
      <c r="R641" s="14"/>
      <c r="S641" s="14"/>
      <c r="T641" s="119"/>
      <c r="U641" s="119"/>
      <c r="V641" s="119"/>
      <c r="W641" s="14"/>
      <c r="X641" s="14"/>
      <c r="Y641" s="14"/>
      <c r="Z641" s="14"/>
      <c r="AA641" s="14"/>
      <c r="AB641" s="14"/>
      <c r="AC641" s="14"/>
      <c r="AD641" s="14"/>
    </row>
    <row r="642" spans="1:95" s="31" customFormat="1">
      <c r="A642" s="509"/>
      <c r="B642" s="448" t="s">
        <v>32</v>
      </c>
      <c r="C642" s="117"/>
      <c r="D642" s="117"/>
      <c r="E642" s="117"/>
      <c r="F642" s="117"/>
      <c r="G642" s="117"/>
      <c r="H642" s="1">
        <v>1.4238</v>
      </c>
      <c r="I642" s="1">
        <v>1.4238</v>
      </c>
      <c r="J642" s="1">
        <v>1.4238</v>
      </c>
      <c r="K642" s="117"/>
      <c r="L642" s="117"/>
      <c r="M642" s="117"/>
      <c r="N642" s="117"/>
      <c r="O642" s="117"/>
      <c r="P642" s="117"/>
      <c r="Q642" s="117"/>
      <c r="R642" s="117"/>
      <c r="S642" s="117"/>
      <c r="T642" s="1"/>
      <c r="U642" s="1"/>
      <c r="V642" s="1"/>
      <c r="W642" s="117"/>
      <c r="X642" s="117"/>
      <c r="Y642" s="117"/>
      <c r="Z642" s="117"/>
      <c r="AA642" s="117"/>
      <c r="AB642" s="117"/>
      <c r="AC642" s="117"/>
      <c r="AD642" s="117"/>
    </row>
    <row r="643" spans="1:95" s="35" customFormat="1">
      <c r="A643" s="509"/>
      <c r="B643" s="450" t="s">
        <v>63</v>
      </c>
      <c r="C643" s="118"/>
      <c r="D643" s="118"/>
      <c r="E643" s="118"/>
      <c r="F643" s="118"/>
      <c r="G643" s="118"/>
      <c r="H643" s="116">
        <f>H642*H615</f>
        <v>0</v>
      </c>
      <c r="I643" s="116">
        <f>I642*I615</f>
        <v>0</v>
      </c>
      <c r="J643" s="116">
        <f>J642*J615</f>
        <v>0</v>
      </c>
      <c r="K643" s="118"/>
      <c r="L643" s="118"/>
      <c r="M643" s="118"/>
      <c r="N643" s="118"/>
      <c r="O643" s="118"/>
      <c r="P643" s="118"/>
      <c r="Q643" s="118"/>
      <c r="R643" s="118"/>
      <c r="S643" s="118"/>
      <c r="T643" s="116"/>
      <c r="U643" s="116"/>
      <c r="V643" s="116"/>
      <c r="W643" s="118"/>
      <c r="X643" s="118"/>
      <c r="Y643" s="118"/>
      <c r="Z643" s="118"/>
      <c r="AA643" s="118"/>
      <c r="AB643" s="118"/>
      <c r="AC643" s="118"/>
      <c r="AD643" s="118"/>
    </row>
    <row r="644" spans="1:95" s="31" customFormat="1">
      <c r="A644" s="509"/>
      <c r="B644" s="448" t="s">
        <v>79</v>
      </c>
      <c r="C644" s="1">
        <v>0.19719999999999999</v>
      </c>
      <c r="D644" s="1">
        <v>0.19719999999999999</v>
      </c>
      <c r="E644" s="1">
        <v>0.19719999999999999</v>
      </c>
      <c r="F644" s="1">
        <f>F593</f>
        <v>0</v>
      </c>
      <c r="G644" s="1">
        <f>G593</f>
        <v>0</v>
      </c>
      <c r="H644" s="120"/>
      <c r="I644" s="120"/>
      <c r="J644" s="120"/>
      <c r="K644" s="1"/>
      <c r="L644" s="1"/>
      <c r="M644" s="1"/>
      <c r="N644" s="1"/>
      <c r="O644" s="1"/>
      <c r="P644" s="1"/>
      <c r="Q644" s="1"/>
      <c r="R644" s="1"/>
      <c r="S644" s="1"/>
      <c r="T644" s="120"/>
      <c r="U644" s="120"/>
      <c r="V644" s="120"/>
      <c r="W644" s="1"/>
      <c r="X644" s="1"/>
      <c r="Y644" s="1"/>
      <c r="Z644" s="1"/>
      <c r="AA644" s="1"/>
      <c r="AB644" s="1"/>
      <c r="AC644" s="1"/>
      <c r="AD644" s="1"/>
    </row>
    <row r="645" spans="1:95" s="34" customFormat="1">
      <c r="A645" s="509"/>
      <c r="B645" s="449" t="s">
        <v>64</v>
      </c>
      <c r="C645" s="14">
        <f>C644*C614</f>
        <v>0</v>
      </c>
      <c r="D645" s="14">
        <f>D644*D614</f>
        <v>0</v>
      </c>
      <c r="E645" s="14">
        <f>E644*E614</f>
        <v>0</v>
      </c>
      <c r="F645" s="14">
        <f>F644*F614</f>
        <v>0</v>
      </c>
      <c r="G645" s="14">
        <f>G644*G614</f>
        <v>0</v>
      </c>
      <c r="H645" s="121"/>
      <c r="I645" s="121"/>
      <c r="J645" s="121"/>
      <c r="K645" s="14"/>
      <c r="L645" s="14"/>
      <c r="M645" s="14"/>
      <c r="N645" s="14"/>
      <c r="O645" s="14"/>
      <c r="P645" s="14"/>
      <c r="Q645" s="14"/>
      <c r="R645" s="14"/>
      <c r="S645" s="14"/>
      <c r="T645" s="121"/>
      <c r="U645" s="121"/>
      <c r="V645" s="121"/>
      <c r="W645" s="14"/>
      <c r="X645" s="14"/>
      <c r="Y645" s="14"/>
      <c r="Z645" s="14"/>
      <c r="AA645" s="14"/>
      <c r="AB645" s="14"/>
      <c r="AC645" s="14"/>
      <c r="AD645" s="14"/>
    </row>
    <row r="646" spans="1:95" s="31" customFormat="1">
      <c r="A646" s="509"/>
      <c r="B646" s="451" t="s">
        <v>33</v>
      </c>
      <c r="C646" s="117"/>
      <c r="D646" s="117"/>
      <c r="E646" s="117"/>
      <c r="F646" s="117"/>
      <c r="G646" s="117"/>
      <c r="H646" s="1">
        <v>0.37009999999999998</v>
      </c>
      <c r="I646" s="1">
        <v>0.37009999999999998</v>
      </c>
      <c r="J646" s="1">
        <v>0.37009999999999998</v>
      </c>
      <c r="K646" s="117"/>
      <c r="L646" s="117"/>
      <c r="M646" s="117"/>
      <c r="N646" s="117"/>
      <c r="O646" s="117"/>
      <c r="P646" s="117"/>
      <c r="Q646" s="117"/>
      <c r="R646" s="117"/>
      <c r="S646" s="117"/>
      <c r="T646" s="1"/>
      <c r="U646" s="1"/>
      <c r="V646" s="1"/>
      <c r="W646" s="117"/>
      <c r="X646" s="117"/>
      <c r="Y646" s="117"/>
      <c r="Z646" s="117"/>
      <c r="AA646" s="117"/>
      <c r="AB646" s="117"/>
      <c r="AC646" s="117"/>
      <c r="AD646" s="117"/>
    </row>
    <row r="647" spans="1:95" s="55" customFormat="1" ht="13.5" thickBot="1">
      <c r="A647" s="509"/>
      <c r="B647" s="452" t="s">
        <v>65</v>
      </c>
      <c r="C647" s="125"/>
      <c r="D647" s="125"/>
      <c r="E647" s="125"/>
      <c r="F647" s="125"/>
      <c r="G647" s="125"/>
      <c r="H647" s="250">
        <f>H646*H614</f>
        <v>0</v>
      </c>
      <c r="I647" s="250">
        <f>I646*I614</f>
        <v>0</v>
      </c>
      <c r="J647" s="250">
        <f>J646*J614</f>
        <v>0</v>
      </c>
      <c r="K647" s="125"/>
      <c r="L647" s="125"/>
      <c r="M647" s="125"/>
      <c r="N647" s="125"/>
      <c r="O647" s="125"/>
      <c r="P647" s="125"/>
      <c r="Q647" s="125"/>
      <c r="R647" s="125"/>
      <c r="S647" s="125"/>
      <c r="T647" s="250"/>
      <c r="U647" s="250"/>
      <c r="V647" s="250"/>
      <c r="W647" s="125"/>
      <c r="X647" s="125"/>
      <c r="Y647" s="125"/>
      <c r="Z647" s="125"/>
      <c r="AA647" s="125"/>
      <c r="AB647" s="125"/>
      <c r="AC647" s="125"/>
      <c r="AD647" s="12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  <c r="CB647" s="35"/>
      <c r="CC647" s="35"/>
      <c r="CD647" s="35"/>
      <c r="CE647" s="35"/>
      <c r="CF647" s="35"/>
      <c r="CG647" s="35"/>
      <c r="CH647" s="35"/>
      <c r="CI647" s="35"/>
      <c r="CJ647" s="35"/>
      <c r="CK647" s="35"/>
      <c r="CL647" s="35"/>
      <c r="CM647" s="35"/>
      <c r="CN647" s="35"/>
      <c r="CO647" s="35"/>
      <c r="CP647" s="35"/>
      <c r="CQ647" s="35"/>
    </row>
    <row r="648" spans="1:95" s="126" customFormat="1">
      <c r="A648" s="509"/>
      <c r="B648" s="453" t="s">
        <v>104</v>
      </c>
      <c r="C648" s="251"/>
      <c r="D648" s="251"/>
      <c r="E648" s="251"/>
      <c r="F648" s="251"/>
      <c r="G648" s="251"/>
      <c r="H648" s="86"/>
      <c r="I648" s="86"/>
      <c r="J648" s="86"/>
      <c r="K648" s="251"/>
      <c r="L648" s="251"/>
      <c r="M648" s="251"/>
      <c r="N648" s="251"/>
      <c r="O648" s="251"/>
      <c r="P648" s="251"/>
      <c r="Q648" s="251"/>
      <c r="R648" s="251"/>
      <c r="S648" s="251"/>
      <c r="T648" s="86"/>
      <c r="U648" s="86"/>
      <c r="V648" s="86"/>
      <c r="W648" s="251"/>
      <c r="X648" s="251"/>
      <c r="Y648" s="251"/>
      <c r="Z648" s="251"/>
      <c r="AA648" s="251"/>
      <c r="AB648" s="251"/>
      <c r="AC648" s="251"/>
      <c r="AD648" s="251"/>
    </row>
    <row r="649" spans="1:95" s="1" customFormat="1">
      <c r="A649" s="509"/>
      <c r="B649" s="454" t="s">
        <v>105</v>
      </c>
      <c r="C649" s="31"/>
      <c r="D649" s="31"/>
      <c r="E649" s="31"/>
      <c r="F649" s="31"/>
      <c r="G649" s="31"/>
      <c r="H649" s="427">
        <v>5.8900000000000001E-2</v>
      </c>
      <c r="I649" s="427">
        <v>5.8900000000000001E-2</v>
      </c>
      <c r="J649" s="427">
        <v>5.8900000000000001E-2</v>
      </c>
      <c r="K649" s="31"/>
      <c r="L649" s="31"/>
      <c r="M649" s="31"/>
      <c r="N649" s="31"/>
      <c r="O649" s="31"/>
      <c r="P649" s="31"/>
      <c r="Q649" s="31"/>
      <c r="R649" s="31"/>
      <c r="S649" s="31"/>
      <c r="T649" s="427"/>
      <c r="U649" s="427"/>
      <c r="V649" s="427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  <c r="CC649" s="31"/>
      <c r="CD649" s="31"/>
      <c r="CE649" s="31"/>
      <c r="CF649" s="31"/>
      <c r="CG649" s="31"/>
      <c r="CH649" s="31"/>
      <c r="CI649" s="31"/>
      <c r="CJ649" s="31"/>
      <c r="CK649" s="31"/>
      <c r="CL649" s="31"/>
      <c r="CM649" s="31"/>
      <c r="CN649" s="31"/>
      <c r="CO649" s="31"/>
      <c r="CP649" s="31"/>
      <c r="CQ649" s="31"/>
    </row>
    <row r="650" spans="1:95" s="55" customFormat="1" ht="13.5" thickBot="1">
      <c r="A650" s="509"/>
      <c r="B650" s="455" t="s">
        <v>106</v>
      </c>
      <c r="C650" s="125"/>
      <c r="D650" s="125"/>
      <c r="E650" s="125"/>
      <c r="F650" s="125"/>
      <c r="G650" s="125"/>
      <c r="H650" s="54">
        <f>H649*H648</f>
        <v>0</v>
      </c>
      <c r="I650" s="54">
        <f>I648*I649</f>
        <v>0</v>
      </c>
      <c r="J650" s="54">
        <f>J648*J649</f>
        <v>0</v>
      </c>
      <c r="K650" s="125"/>
      <c r="L650" s="125"/>
      <c r="M650" s="125"/>
      <c r="N650" s="125"/>
      <c r="O650" s="125"/>
      <c r="P650" s="125"/>
      <c r="Q650" s="125"/>
      <c r="R650" s="125"/>
      <c r="S650" s="125"/>
      <c r="T650" s="54"/>
      <c r="U650" s="54"/>
      <c r="V650" s="54"/>
      <c r="W650" s="125"/>
      <c r="X650" s="125"/>
      <c r="Y650" s="125"/>
      <c r="Z650" s="125"/>
      <c r="AA650" s="125"/>
      <c r="AB650" s="125"/>
      <c r="AC650" s="125"/>
      <c r="AD650" s="12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  <c r="CB650" s="35"/>
      <c r="CC650" s="35"/>
      <c r="CD650" s="35"/>
      <c r="CE650" s="35"/>
      <c r="CF650" s="35"/>
      <c r="CG650" s="35"/>
      <c r="CH650" s="35"/>
      <c r="CI650" s="35"/>
      <c r="CJ650" s="35"/>
      <c r="CK650" s="35"/>
      <c r="CL650" s="35"/>
      <c r="CM650" s="35"/>
      <c r="CN650" s="35"/>
      <c r="CO650" s="35"/>
      <c r="CP650" s="35"/>
      <c r="CQ650" s="35"/>
    </row>
    <row r="651" spans="1:95" s="31" customFormat="1" ht="12" customHeight="1">
      <c r="A651" s="509"/>
      <c r="B651" s="448" t="s">
        <v>9</v>
      </c>
      <c r="C651" s="1">
        <v>2.5000000000000001E-2</v>
      </c>
      <c r="D651" s="1">
        <v>2.5000000000000001E-2</v>
      </c>
      <c r="E651" s="1">
        <v>2.5000000000000001E-2</v>
      </c>
      <c r="F651" s="1">
        <f>F600</f>
        <v>0</v>
      </c>
      <c r="G651" s="1">
        <f>G600</f>
        <v>0</v>
      </c>
      <c r="H651" s="1">
        <f>H600</f>
        <v>0</v>
      </c>
      <c r="I651" s="1">
        <f>I600</f>
        <v>0</v>
      </c>
      <c r="J651" s="1">
        <f>J600</f>
        <v>0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95" s="43" customFormat="1">
      <c r="A652" s="509"/>
      <c r="B652" s="456" t="s">
        <v>11</v>
      </c>
      <c r="C652" s="4">
        <f t="shared" ref="C652:J652" si="174">C651*C616</f>
        <v>0</v>
      </c>
      <c r="D652" s="4">
        <f t="shared" si="174"/>
        <v>0</v>
      </c>
      <c r="E652" s="4">
        <f t="shared" si="174"/>
        <v>0</v>
      </c>
      <c r="F652" s="4">
        <f t="shared" si="174"/>
        <v>0</v>
      </c>
      <c r="G652" s="4">
        <f t="shared" si="174"/>
        <v>0</v>
      </c>
      <c r="H652" s="4">
        <f t="shared" si="174"/>
        <v>0</v>
      </c>
      <c r="I652" s="4">
        <f t="shared" si="174"/>
        <v>0</v>
      </c>
      <c r="J652" s="4">
        <f t="shared" si="174"/>
        <v>0</v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95" s="31" customFormat="1">
      <c r="A653" s="509"/>
      <c r="B653" s="448" t="s">
        <v>26</v>
      </c>
      <c r="C653" s="49">
        <v>1.9699999999999999E-2</v>
      </c>
      <c r="D653" s="49">
        <v>1.9699999999999999E-2</v>
      </c>
      <c r="E653" s="49">
        <v>1.9699999999999999E-2</v>
      </c>
      <c r="F653" s="49">
        <f>F602</f>
        <v>0</v>
      </c>
      <c r="G653" s="49">
        <f>G602</f>
        <v>0</v>
      </c>
      <c r="H653" s="49">
        <f>H602</f>
        <v>0</v>
      </c>
      <c r="I653" s="49">
        <f>I602</f>
        <v>0</v>
      </c>
      <c r="J653" s="49">
        <f>J602</f>
        <v>0</v>
      </c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</row>
    <row r="654" spans="1:95" s="191" customFormat="1">
      <c r="A654" s="509"/>
      <c r="B654" s="456" t="s">
        <v>27</v>
      </c>
      <c r="C654" s="129">
        <f t="shared" ref="C654:J654" si="175">C653*C616</f>
        <v>0</v>
      </c>
      <c r="D654" s="129">
        <f t="shared" si="175"/>
        <v>0</v>
      </c>
      <c r="E654" s="129">
        <f t="shared" si="175"/>
        <v>0</v>
      </c>
      <c r="F654" s="129">
        <f t="shared" si="175"/>
        <v>0</v>
      </c>
      <c r="G654" s="129">
        <f t="shared" si="175"/>
        <v>0</v>
      </c>
      <c r="H654" s="129">
        <f t="shared" si="175"/>
        <v>0</v>
      </c>
      <c r="I654" s="129">
        <f t="shared" si="175"/>
        <v>0</v>
      </c>
      <c r="J654" s="129">
        <f t="shared" si="175"/>
        <v>0</v>
      </c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  <c r="AA654" s="129"/>
      <c r="AB654" s="129"/>
      <c r="AC654" s="129"/>
      <c r="AD654" s="129"/>
    </row>
    <row r="655" spans="1:95" s="43" customFormat="1">
      <c r="A655" s="509"/>
      <c r="B655" s="456" t="s">
        <v>4</v>
      </c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</row>
    <row r="656" spans="1:95" s="46" customFormat="1" ht="13.5" thickBot="1">
      <c r="A656" s="509"/>
      <c r="B656" s="457" t="s">
        <v>34</v>
      </c>
      <c r="C656" s="94"/>
      <c r="D656" s="94"/>
      <c r="E656" s="94"/>
      <c r="F656" s="199"/>
      <c r="G656" s="94"/>
      <c r="H656" s="94"/>
      <c r="I656" s="94"/>
      <c r="J656" s="94"/>
      <c r="K656" s="199"/>
      <c r="L656" s="199"/>
      <c r="M656" s="199"/>
      <c r="N656" s="199"/>
      <c r="O656" s="199"/>
      <c r="P656" s="199"/>
      <c r="Q656" s="199"/>
      <c r="R656" s="199"/>
      <c r="S656" s="199"/>
      <c r="T656" s="94"/>
      <c r="U656" s="94"/>
      <c r="V656" s="94"/>
      <c r="W656" s="199"/>
      <c r="X656" s="199"/>
      <c r="Y656" s="199"/>
      <c r="Z656" s="199"/>
      <c r="AA656" s="199"/>
      <c r="AB656" s="199"/>
      <c r="AC656" s="199"/>
      <c r="AD656" s="199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</row>
    <row r="657" spans="1:95" s="48" customFormat="1" ht="13.5" thickBot="1">
      <c r="A657" s="509"/>
      <c r="B657" s="458" t="s">
        <v>51</v>
      </c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</row>
    <row r="658" spans="1:95" s="38" customFormat="1" ht="13.5" thickBot="1">
      <c r="A658" s="509"/>
      <c r="B658" s="459" t="s">
        <v>59</v>
      </c>
      <c r="C658" s="37" t="e">
        <f t="shared" ref="C658:J658" si="176">C657/C616*100</f>
        <v>#DIV/0!</v>
      </c>
      <c r="D658" s="37" t="e">
        <f t="shared" si="176"/>
        <v>#DIV/0!</v>
      </c>
      <c r="E658" s="37" t="e">
        <f t="shared" si="176"/>
        <v>#DIV/0!</v>
      </c>
      <c r="F658" s="37" t="e">
        <f t="shared" si="176"/>
        <v>#DIV/0!</v>
      </c>
      <c r="G658" s="37" t="e">
        <f t="shared" si="176"/>
        <v>#DIV/0!</v>
      </c>
      <c r="H658" s="37" t="e">
        <f t="shared" si="176"/>
        <v>#DIV/0!</v>
      </c>
      <c r="I658" s="37" t="e">
        <f t="shared" si="176"/>
        <v>#DIV/0!</v>
      </c>
      <c r="J658" s="91" t="e">
        <f t="shared" si="176"/>
        <v>#DIV/0!</v>
      </c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91"/>
      <c r="W658" s="37"/>
      <c r="X658" s="37"/>
      <c r="Y658" s="37"/>
      <c r="Z658" s="37"/>
      <c r="AA658" s="37"/>
      <c r="AB658" s="37"/>
      <c r="AC658" s="37"/>
      <c r="AD658" s="37"/>
      <c r="AE658" s="399"/>
      <c r="AF658" s="399"/>
      <c r="AG658" s="399"/>
      <c r="AH658" s="399"/>
      <c r="AI658" s="399"/>
      <c r="AJ658" s="399"/>
      <c r="AK658" s="399"/>
      <c r="AL658" s="399"/>
      <c r="AM658" s="399"/>
      <c r="AN658" s="399"/>
      <c r="AO658" s="399"/>
      <c r="AP658" s="399"/>
      <c r="AQ658" s="399"/>
      <c r="AR658" s="399"/>
      <c r="AS658" s="399"/>
      <c r="AT658" s="399"/>
      <c r="AU658" s="399"/>
      <c r="AV658" s="399"/>
      <c r="AW658" s="399"/>
      <c r="AX658" s="399"/>
      <c r="AY658" s="399"/>
      <c r="AZ658" s="399"/>
      <c r="BA658" s="399"/>
      <c r="BB658" s="399"/>
      <c r="BC658" s="399"/>
      <c r="BD658" s="399"/>
      <c r="BE658" s="399"/>
      <c r="BF658" s="399"/>
      <c r="BG658" s="399"/>
      <c r="BH658" s="399"/>
      <c r="BI658" s="399"/>
      <c r="BJ658" s="399"/>
      <c r="BK658" s="399"/>
      <c r="BL658" s="399"/>
      <c r="BM658" s="399"/>
      <c r="BN658" s="399"/>
      <c r="BO658" s="399"/>
      <c r="BP658" s="399"/>
      <c r="BQ658" s="399"/>
      <c r="BR658" s="399"/>
      <c r="BS658" s="399"/>
      <c r="BT658" s="399"/>
      <c r="BU658" s="399"/>
      <c r="BV658" s="399"/>
      <c r="BW658" s="399"/>
      <c r="BX658" s="399"/>
      <c r="BY658" s="399"/>
      <c r="BZ658" s="399"/>
      <c r="CA658" s="399"/>
      <c r="CB658" s="399"/>
      <c r="CC658" s="399"/>
      <c r="CD658" s="399"/>
      <c r="CE658" s="399"/>
      <c r="CF658" s="399"/>
      <c r="CG658" s="399"/>
      <c r="CH658" s="399"/>
      <c r="CI658" s="399"/>
      <c r="CJ658" s="399"/>
      <c r="CK658" s="399"/>
      <c r="CL658" s="399"/>
      <c r="CM658" s="399"/>
      <c r="CN658" s="399"/>
      <c r="CO658" s="399"/>
      <c r="CP658" s="399"/>
      <c r="CQ658" s="399"/>
    </row>
    <row r="659" spans="1:95" s="423" customFormat="1" ht="13.5" thickBot="1">
      <c r="A659" s="509"/>
      <c r="B659" s="421" t="s">
        <v>71</v>
      </c>
      <c r="C659" s="422">
        <f t="shared" ref="C659:J659" si="177">SUM(C629,C631,C635,C633,C637,C639,C641,C643,C645,C647,C650,C652,C654,C655,C656)-C657</f>
        <v>0</v>
      </c>
      <c r="D659" s="422">
        <f t="shared" si="177"/>
        <v>0</v>
      </c>
      <c r="E659" s="422">
        <f t="shared" si="177"/>
        <v>0</v>
      </c>
      <c r="F659" s="422">
        <f t="shared" si="177"/>
        <v>0</v>
      </c>
      <c r="G659" s="422">
        <f t="shared" si="177"/>
        <v>0</v>
      </c>
      <c r="H659" s="422">
        <f t="shared" si="177"/>
        <v>0</v>
      </c>
      <c r="I659" s="422">
        <f t="shared" si="177"/>
        <v>0</v>
      </c>
      <c r="J659" s="422">
        <f t="shared" si="177"/>
        <v>0</v>
      </c>
      <c r="K659" s="422"/>
      <c r="L659" s="422"/>
      <c r="M659" s="422"/>
      <c r="N659" s="422"/>
      <c r="O659" s="422"/>
      <c r="P659" s="422"/>
      <c r="Q659" s="422"/>
      <c r="R659" s="422"/>
      <c r="S659" s="422"/>
      <c r="T659" s="422"/>
      <c r="U659" s="422"/>
      <c r="V659" s="422"/>
      <c r="W659" s="422"/>
      <c r="X659" s="422"/>
      <c r="Y659" s="422"/>
      <c r="Z659" s="422"/>
      <c r="AA659" s="422"/>
      <c r="AB659" s="422"/>
      <c r="AC659" s="422"/>
      <c r="AD659" s="422"/>
      <c r="AE659" s="103"/>
      <c r="AF659" s="103"/>
      <c r="AG659" s="103"/>
      <c r="AH659" s="103"/>
      <c r="AI659" s="103"/>
      <c r="AJ659" s="103"/>
      <c r="AK659" s="103"/>
      <c r="AL659" s="103"/>
      <c r="AM659" s="103"/>
      <c r="AN659" s="103"/>
      <c r="AO659" s="103"/>
      <c r="AP659" s="103"/>
      <c r="AQ659" s="103"/>
      <c r="AR659" s="103"/>
      <c r="AS659" s="103"/>
      <c r="AT659" s="103"/>
      <c r="AU659" s="103"/>
      <c r="AV659" s="103"/>
      <c r="AW659" s="103"/>
      <c r="AX659" s="103"/>
      <c r="AY659" s="103"/>
      <c r="AZ659" s="103"/>
      <c r="BA659" s="103"/>
      <c r="BB659" s="103"/>
      <c r="BC659" s="103"/>
      <c r="BD659" s="103"/>
      <c r="BE659" s="103"/>
      <c r="BF659" s="103"/>
      <c r="BG659" s="103"/>
      <c r="BH659" s="103"/>
      <c r="BI659" s="103"/>
      <c r="BJ659" s="103"/>
      <c r="BK659" s="103"/>
      <c r="BL659" s="103"/>
      <c r="BM659" s="103"/>
      <c r="BN659" s="103"/>
      <c r="BO659" s="103"/>
      <c r="BP659" s="103"/>
      <c r="BQ659" s="103"/>
      <c r="BR659" s="103"/>
      <c r="BS659" s="103"/>
      <c r="BT659" s="103"/>
      <c r="BU659" s="103"/>
      <c r="BV659" s="103"/>
      <c r="BW659" s="103"/>
      <c r="BX659" s="103"/>
      <c r="BY659" s="103"/>
      <c r="BZ659" s="103"/>
      <c r="CA659" s="103"/>
      <c r="CB659" s="103"/>
      <c r="CC659" s="103"/>
      <c r="CD659" s="103"/>
      <c r="CE659" s="103"/>
      <c r="CF659" s="103"/>
      <c r="CG659" s="103"/>
      <c r="CH659" s="103"/>
      <c r="CI659" s="103"/>
      <c r="CJ659" s="103"/>
      <c r="CK659" s="103"/>
      <c r="CL659" s="103"/>
      <c r="CM659" s="103"/>
      <c r="CN659" s="103"/>
      <c r="CO659" s="103"/>
      <c r="CP659" s="103"/>
      <c r="CQ659" s="103"/>
    </row>
    <row r="660" spans="1:95" s="426" customFormat="1" ht="13.5" thickBot="1">
      <c r="A660" s="510"/>
      <c r="B660" s="424" t="s">
        <v>72</v>
      </c>
      <c r="C660" s="425" t="e">
        <f t="shared" ref="C660" si="178">C659/C657</f>
        <v>#DIV/0!</v>
      </c>
      <c r="D660" s="425" t="e">
        <f t="shared" ref="D660" si="179">D659/D657</f>
        <v>#DIV/0!</v>
      </c>
      <c r="E660" s="425" t="e">
        <f t="shared" ref="E660" si="180">E659/E657</f>
        <v>#DIV/0!</v>
      </c>
      <c r="F660" s="425" t="e">
        <f t="shared" ref="F660" si="181">F659/F657</f>
        <v>#DIV/0!</v>
      </c>
      <c r="G660" s="425" t="e">
        <f t="shared" ref="G660" si="182">G659/G657</f>
        <v>#DIV/0!</v>
      </c>
      <c r="H660" s="425" t="e">
        <f t="shared" ref="H660" si="183">H659/H657</f>
        <v>#DIV/0!</v>
      </c>
      <c r="I660" s="425" t="e">
        <f t="shared" ref="I660" si="184">I659/I657</f>
        <v>#DIV/0!</v>
      </c>
      <c r="J660" s="425" t="e">
        <f>J659/J657</f>
        <v>#DIV/0!</v>
      </c>
      <c r="K660" s="425"/>
      <c r="L660" s="425"/>
      <c r="M660" s="425"/>
      <c r="N660" s="425"/>
      <c r="O660" s="425"/>
      <c r="P660" s="425"/>
      <c r="Q660" s="425"/>
      <c r="R660" s="425"/>
      <c r="S660" s="425"/>
      <c r="T660" s="425"/>
      <c r="U660" s="425"/>
      <c r="V660" s="425"/>
      <c r="W660" s="425"/>
      <c r="X660" s="425"/>
      <c r="Y660" s="425"/>
      <c r="Z660" s="425"/>
      <c r="AA660" s="425"/>
      <c r="AB660" s="425"/>
      <c r="AC660" s="425"/>
      <c r="AD660" s="425"/>
      <c r="AE660" s="400"/>
      <c r="AF660" s="400"/>
      <c r="AG660" s="400"/>
      <c r="AH660" s="400"/>
      <c r="AI660" s="400"/>
      <c r="AJ660" s="400"/>
      <c r="AK660" s="400"/>
      <c r="AL660" s="400"/>
      <c r="AM660" s="400"/>
      <c r="AN660" s="400"/>
      <c r="AO660" s="400"/>
      <c r="AP660" s="400"/>
      <c r="AQ660" s="400"/>
      <c r="AR660" s="400"/>
      <c r="AS660" s="400"/>
      <c r="AT660" s="400"/>
      <c r="AU660" s="400"/>
      <c r="AV660" s="400"/>
      <c r="AW660" s="400"/>
      <c r="AX660" s="400"/>
      <c r="AY660" s="400"/>
      <c r="AZ660" s="400"/>
      <c r="BA660" s="400"/>
      <c r="BB660" s="400"/>
      <c r="BC660" s="400"/>
      <c r="BD660" s="400"/>
      <c r="BE660" s="400"/>
      <c r="BF660" s="400"/>
      <c r="BG660" s="400"/>
      <c r="BH660" s="400"/>
      <c r="BI660" s="400"/>
      <c r="BJ660" s="400"/>
      <c r="BK660" s="400"/>
      <c r="BL660" s="400"/>
      <c r="BM660" s="400"/>
      <c r="BN660" s="400"/>
      <c r="BO660" s="400"/>
      <c r="BP660" s="400"/>
      <c r="BQ660" s="400"/>
      <c r="BR660" s="400"/>
      <c r="BS660" s="400"/>
      <c r="BT660" s="400"/>
      <c r="BU660" s="400"/>
      <c r="BV660" s="400"/>
      <c r="BW660" s="400"/>
      <c r="BX660" s="400"/>
      <c r="BY660" s="400"/>
      <c r="BZ660" s="400"/>
      <c r="CA660" s="400"/>
      <c r="CB660" s="400"/>
      <c r="CC660" s="400"/>
      <c r="CD660" s="400"/>
      <c r="CE660" s="400"/>
      <c r="CF660" s="400"/>
      <c r="CG660" s="400"/>
      <c r="CH660" s="400"/>
      <c r="CI660" s="400"/>
      <c r="CJ660" s="400"/>
      <c r="CK660" s="400"/>
      <c r="CL660" s="400"/>
      <c r="CM660" s="400"/>
      <c r="CN660" s="400"/>
      <c r="CO660" s="400"/>
      <c r="CP660" s="400"/>
      <c r="CQ660" s="400"/>
    </row>
    <row r="661" spans="1:95" s="65" customFormat="1">
      <c r="B661" s="496"/>
    </row>
    <row r="662" spans="1:95" s="64" customFormat="1" ht="13.5" thickBot="1">
      <c r="B662" s="49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</row>
    <row r="663" spans="1:95" s="68" customFormat="1" ht="13.5" customHeight="1">
      <c r="A663" s="532" t="s">
        <v>149</v>
      </c>
      <c r="B663" s="460" t="s">
        <v>56</v>
      </c>
      <c r="AE663" s="127"/>
      <c r="AF663" s="127"/>
      <c r="AG663" s="127"/>
      <c r="AH663" s="127"/>
      <c r="AI663" s="127"/>
      <c r="AJ663" s="127"/>
      <c r="AK663" s="127"/>
      <c r="AL663" s="127"/>
      <c r="AM663" s="127"/>
      <c r="AN663" s="127"/>
      <c r="AO663" s="127"/>
      <c r="AP663" s="127"/>
      <c r="AQ663" s="127"/>
      <c r="AR663" s="127"/>
      <c r="AS663" s="127"/>
      <c r="AT663" s="127"/>
      <c r="AU663" s="127"/>
      <c r="AV663" s="127"/>
      <c r="AW663" s="127"/>
      <c r="AX663" s="127"/>
      <c r="AY663" s="127"/>
      <c r="AZ663" s="127"/>
      <c r="BA663" s="127"/>
      <c r="BB663" s="127"/>
      <c r="BC663" s="127"/>
      <c r="BD663" s="127"/>
      <c r="BE663" s="127"/>
      <c r="BF663" s="127"/>
      <c r="BG663" s="127"/>
      <c r="BH663" s="127"/>
      <c r="BI663" s="127"/>
      <c r="BJ663" s="127"/>
      <c r="BK663" s="127"/>
      <c r="BL663" s="127"/>
      <c r="BM663" s="127"/>
      <c r="BN663" s="127"/>
      <c r="BO663" s="127"/>
      <c r="BP663" s="127"/>
      <c r="BQ663" s="127"/>
      <c r="BR663" s="127"/>
      <c r="BS663" s="127"/>
      <c r="BT663" s="127"/>
      <c r="BU663" s="127"/>
      <c r="BV663" s="127"/>
      <c r="BW663" s="127"/>
      <c r="BX663" s="127"/>
      <c r="BY663" s="127"/>
      <c r="BZ663" s="127"/>
      <c r="CA663" s="127"/>
      <c r="CB663" s="127"/>
      <c r="CC663" s="127"/>
      <c r="CD663" s="127"/>
      <c r="CE663" s="127"/>
      <c r="CF663" s="127"/>
      <c r="CG663" s="127"/>
      <c r="CH663" s="127"/>
      <c r="CI663" s="127"/>
      <c r="CJ663" s="127"/>
      <c r="CK663" s="127"/>
      <c r="CL663" s="127"/>
      <c r="CM663" s="127"/>
      <c r="CN663" s="127"/>
      <c r="CO663" s="127"/>
      <c r="CP663" s="127"/>
      <c r="CQ663" s="127"/>
    </row>
    <row r="664" spans="1:95" s="76" customFormat="1">
      <c r="A664" s="533"/>
      <c r="B664" s="428" t="s">
        <v>55</v>
      </c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  <c r="AA664" s="128"/>
      <c r="AB664" s="128"/>
      <c r="AC664" s="128"/>
      <c r="AD664" s="128"/>
      <c r="AE664" s="127"/>
      <c r="AF664" s="127"/>
      <c r="AG664" s="127"/>
      <c r="AH664" s="127"/>
      <c r="AI664" s="127"/>
      <c r="AJ664" s="127"/>
      <c r="AK664" s="127"/>
      <c r="AL664" s="127"/>
      <c r="AM664" s="127"/>
      <c r="AN664" s="127"/>
      <c r="AO664" s="127"/>
      <c r="AP664" s="127"/>
      <c r="AQ664" s="127"/>
      <c r="AR664" s="127"/>
      <c r="AS664" s="127"/>
      <c r="AT664" s="127"/>
      <c r="AU664" s="127"/>
      <c r="AV664" s="127"/>
      <c r="AW664" s="127"/>
      <c r="AX664" s="127"/>
      <c r="AY664" s="127"/>
      <c r="AZ664" s="127"/>
      <c r="BA664" s="127"/>
      <c r="BB664" s="127"/>
      <c r="BC664" s="127"/>
      <c r="BD664" s="127"/>
      <c r="BE664" s="127"/>
      <c r="BF664" s="127"/>
      <c r="BG664" s="127"/>
      <c r="BH664" s="127"/>
      <c r="BI664" s="127"/>
      <c r="BJ664" s="127"/>
      <c r="BK664" s="127"/>
      <c r="BL664" s="127"/>
      <c r="BM664" s="127"/>
      <c r="BN664" s="127"/>
      <c r="BO664" s="127"/>
      <c r="BP664" s="127"/>
      <c r="BQ664" s="127"/>
      <c r="BR664" s="127"/>
      <c r="BS664" s="127"/>
      <c r="BT664" s="127"/>
      <c r="BU664" s="127"/>
      <c r="BV664" s="127"/>
      <c r="BW664" s="127"/>
      <c r="BX664" s="127"/>
      <c r="BY664" s="127"/>
      <c r="BZ664" s="127"/>
      <c r="CA664" s="127"/>
      <c r="CB664" s="127"/>
      <c r="CC664" s="127"/>
      <c r="CD664" s="127"/>
      <c r="CE664" s="127"/>
      <c r="CF664" s="127"/>
      <c r="CG664" s="127"/>
      <c r="CH664" s="127"/>
      <c r="CI664" s="127"/>
      <c r="CJ664" s="127"/>
      <c r="CK664" s="127"/>
      <c r="CL664" s="127"/>
      <c r="CM664" s="127"/>
      <c r="CN664" s="127"/>
      <c r="CO664" s="127"/>
      <c r="CP664" s="127"/>
      <c r="CQ664" s="127"/>
    </row>
    <row r="665" spans="1:95" s="77" customFormat="1" ht="12.75" customHeight="1">
      <c r="A665" s="533"/>
      <c r="B665" s="429" t="s">
        <v>14</v>
      </c>
      <c r="C665" s="80"/>
      <c r="D665" s="80"/>
      <c r="E665" s="80"/>
      <c r="F665" s="80"/>
      <c r="G665" s="80"/>
      <c r="H665" s="80"/>
      <c r="I665" s="240"/>
      <c r="J665" s="24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240"/>
      <c r="V665" s="240"/>
      <c r="W665" s="80"/>
      <c r="X665" s="80"/>
      <c r="Y665" s="80"/>
      <c r="Z665" s="80"/>
      <c r="AA665" s="80"/>
      <c r="AB665" s="80"/>
      <c r="AC665" s="80"/>
      <c r="AD665" s="80"/>
      <c r="AE665" s="126"/>
      <c r="AF665" s="126"/>
      <c r="AG665" s="126"/>
      <c r="AH665" s="126"/>
      <c r="AI665" s="126"/>
      <c r="AJ665" s="126"/>
      <c r="AK665" s="126"/>
      <c r="AL665" s="126"/>
      <c r="AM665" s="126"/>
      <c r="AN665" s="126"/>
      <c r="AO665" s="126"/>
      <c r="AP665" s="126"/>
      <c r="AQ665" s="126"/>
      <c r="AR665" s="126"/>
      <c r="AS665" s="126"/>
      <c r="AT665" s="126"/>
      <c r="AU665" s="126"/>
      <c r="AV665" s="126"/>
      <c r="AW665" s="126"/>
      <c r="AX665" s="126"/>
      <c r="AY665" s="126"/>
      <c r="AZ665" s="126"/>
      <c r="BA665" s="126"/>
      <c r="BB665" s="126"/>
      <c r="BC665" s="126"/>
      <c r="BD665" s="126"/>
      <c r="BE665" s="126"/>
      <c r="BF665" s="126"/>
      <c r="BG665" s="126"/>
      <c r="BH665" s="126"/>
      <c r="BI665" s="126"/>
      <c r="BJ665" s="126"/>
      <c r="BK665" s="126"/>
      <c r="BL665" s="126"/>
      <c r="BM665" s="126"/>
      <c r="BN665" s="126"/>
      <c r="BO665" s="126"/>
      <c r="BP665" s="126"/>
      <c r="BQ665" s="126"/>
      <c r="BR665" s="126"/>
      <c r="BS665" s="126"/>
      <c r="BT665" s="126"/>
      <c r="BU665" s="126"/>
      <c r="BV665" s="126"/>
      <c r="BW665" s="126"/>
      <c r="BX665" s="126"/>
      <c r="BY665" s="126"/>
      <c r="BZ665" s="126"/>
      <c r="CA665" s="126"/>
      <c r="CB665" s="126"/>
      <c r="CC665" s="126"/>
      <c r="CD665" s="126"/>
      <c r="CE665" s="126"/>
      <c r="CF665" s="126"/>
      <c r="CG665" s="126"/>
      <c r="CH665" s="126"/>
      <c r="CI665" s="126"/>
      <c r="CJ665" s="126"/>
      <c r="CK665" s="126"/>
      <c r="CL665" s="126"/>
      <c r="CM665" s="126"/>
      <c r="CN665" s="126"/>
      <c r="CO665" s="126"/>
      <c r="CP665" s="126"/>
      <c r="CQ665" s="126"/>
    </row>
    <row r="666" spans="1:95" s="126" customFormat="1">
      <c r="A666" s="533"/>
      <c r="B666" s="430" t="s">
        <v>15</v>
      </c>
      <c r="C666" s="240"/>
      <c r="D666" s="240"/>
      <c r="E666" s="240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  <c r="AA666" s="240"/>
      <c r="AB666" s="240"/>
      <c r="AC666" s="240"/>
      <c r="AD666" s="240"/>
    </row>
    <row r="667" spans="1:95" s="243" customFormat="1" ht="12.75" customHeight="1">
      <c r="A667" s="533"/>
      <c r="B667" s="431" t="s">
        <v>16</v>
      </c>
      <c r="C667" s="239"/>
      <c r="D667" s="239"/>
      <c r="E667" s="239"/>
      <c r="F667" s="239"/>
      <c r="G667" s="239"/>
      <c r="H667" s="239"/>
      <c r="I667" s="239"/>
      <c r="J667" s="239"/>
      <c r="K667" s="239"/>
      <c r="L667" s="239"/>
      <c r="M667" s="239"/>
      <c r="N667" s="239"/>
      <c r="O667" s="239"/>
      <c r="P667" s="239"/>
      <c r="Q667" s="239"/>
      <c r="R667" s="239"/>
      <c r="S667" s="239"/>
      <c r="T667" s="239"/>
      <c r="U667" s="239"/>
      <c r="V667" s="239"/>
      <c r="W667" s="239"/>
      <c r="X667" s="239"/>
      <c r="Y667" s="239"/>
      <c r="Z667" s="239"/>
      <c r="AA667" s="239"/>
      <c r="AB667" s="239"/>
      <c r="AC667" s="239"/>
      <c r="AD667" s="239"/>
      <c r="AE667" s="126"/>
      <c r="AF667" s="126"/>
      <c r="AG667" s="126"/>
      <c r="AH667" s="126"/>
      <c r="AI667" s="126"/>
      <c r="AJ667" s="126"/>
      <c r="AK667" s="126"/>
      <c r="AL667" s="126"/>
      <c r="AM667" s="126"/>
      <c r="AN667" s="126"/>
      <c r="AO667" s="126"/>
      <c r="AP667" s="126"/>
      <c r="AQ667" s="126"/>
      <c r="AR667" s="126"/>
      <c r="AS667" s="126"/>
      <c r="AT667" s="126"/>
      <c r="AU667" s="126"/>
      <c r="AV667" s="126"/>
      <c r="AW667" s="126"/>
      <c r="AX667" s="126"/>
      <c r="AY667" s="126"/>
      <c r="AZ667" s="126"/>
      <c r="BA667" s="126"/>
      <c r="BB667" s="126"/>
      <c r="BC667" s="126"/>
      <c r="BD667" s="126"/>
      <c r="BE667" s="126"/>
      <c r="BF667" s="126"/>
      <c r="BG667" s="126"/>
      <c r="BH667" s="126"/>
      <c r="BI667" s="126"/>
      <c r="BJ667" s="126"/>
      <c r="BK667" s="126"/>
      <c r="BL667" s="126"/>
      <c r="BM667" s="126"/>
      <c r="BN667" s="126"/>
      <c r="BO667" s="126"/>
      <c r="BP667" s="126"/>
      <c r="BQ667" s="126"/>
      <c r="BR667" s="126"/>
      <c r="BS667" s="126"/>
      <c r="BT667" s="126"/>
      <c r="BU667" s="126"/>
      <c r="BV667" s="126"/>
      <c r="BW667" s="126"/>
      <c r="BX667" s="126"/>
      <c r="BY667" s="126"/>
      <c r="BZ667" s="126"/>
      <c r="CA667" s="126"/>
      <c r="CB667" s="126"/>
      <c r="CC667" s="126"/>
      <c r="CD667" s="126"/>
      <c r="CE667" s="126"/>
      <c r="CF667" s="126"/>
      <c r="CG667" s="126"/>
      <c r="CH667" s="126"/>
      <c r="CI667" s="126"/>
      <c r="CJ667" s="126"/>
      <c r="CK667" s="126"/>
      <c r="CL667" s="126"/>
      <c r="CM667" s="126"/>
      <c r="CN667" s="126"/>
      <c r="CO667" s="126"/>
      <c r="CP667" s="126"/>
      <c r="CQ667" s="126"/>
    </row>
    <row r="668" spans="1:95" s="114" customFormat="1">
      <c r="A668" s="533"/>
      <c r="B668" s="432" t="s">
        <v>17</v>
      </c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</row>
    <row r="669" spans="1:95" s="83" customFormat="1">
      <c r="A669" s="533"/>
      <c r="B669" s="433" t="s">
        <v>12</v>
      </c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245"/>
      <c r="AF669" s="245"/>
      <c r="AG669" s="245"/>
      <c r="AH669" s="245"/>
      <c r="AI669" s="245"/>
      <c r="AJ669" s="245"/>
      <c r="AK669" s="245"/>
      <c r="AL669" s="245"/>
      <c r="AM669" s="245"/>
      <c r="AN669" s="245"/>
      <c r="AO669" s="245"/>
      <c r="AP669" s="245"/>
      <c r="AQ669" s="245"/>
      <c r="AR669" s="245"/>
      <c r="AS669" s="245"/>
      <c r="AT669" s="245"/>
      <c r="AU669" s="245"/>
      <c r="AV669" s="245"/>
      <c r="AW669" s="245"/>
      <c r="AX669" s="245"/>
      <c r="AY669" s="245"/>
      <c r="AZ669" s="245"/>
      <c r="BA669" s="245"/>
      <c r="BB669" s="245"/>
      <c r="BC669" s="245"/>
      <c r="BD669" s="245"/>
      <c r="BE669" s="245"/>
      <c r="BF669" s="245"/>
      <c r="BG669" s="245"/>
      <c r="BH669" s="245"/>
      <c r="BI669" s="245"/>
      <c r="BJ669" s="245"/>
      <c r="BK669" s="245"/>
      <c r="BL669" s="245"/>
      <c r="BM669" s="245"/>
      <c r="BN669" s="245"/>
      <c r="BO669" s="245"/>
      <c r="BP669" s="245"/>
      <c r="BQ669" s="245"/>
      <c r="BR669" s="245"/>
      <c r="BS669" s="245"/>
      <c r="BT669" s="245"/>
      <c r="BU669" s="245"/>
      <c r="BV669" s="245"/>
      <c r="BW669" s="245"/>
      <c r="BX669" s="245"/>
      <c r="BY669" s="245"/>
      <c r="BZ669" s="245"/>
      <c r="CA669" s="245"/>
      <c r="CB669" s="245"/>
      <c r="CC669" s="245"/>
      <c r="CD669" s="245"/>
      <c r="CE669" s="245"/>
      <c r="CF669" s="245"/>
      <c r="CG669" s="245"/>
      <c r="CH669" s="245"/>
      <c r="CI669" s="245"/>
      <c r="CJ669" s="245"/>
      <c r="CK669" s="245"/>
      <c r="CL669" s="245"/>
      <c r="CM669" s="245"/>
      <c r="CN669" s="245"/>
      <c r="CO669" s="245"/>
      <c r="CP669" s="245"/>
      <c r="CQ669" s="245"/>
    </row>
    <row r="670" spans="1:95" s="245" customFormat="1">
      <c r="A670" s="533"/>
      <c r="B670" s="434" t="s">
        <v>6</v>
      </c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</row>
    <row r="671" spans="1:95" s="245" customFormat="1">
      <c r="A671" s="533"/>
      <c r="B671" s="435" t="s">
        <v>13</v>
      </c>
      <c r="C671" s="95"/>
      <c r="D671" s="95"/>
      <c r="E671" s="95"/>
      <c r="F671" s="95"/>
      <c r="G671" s="95"/>
      <c r="H671" s="16"/>
      <c r="I671" s="16"/>
      <c r="J671" s="16"/>
      <c r="K671" s="95"/>
      <c r="L671" s="95"/>
      <c r="M671" s="95"/>
      <c r="N671" s="95"/>
      <c r="O671" s="95"/>
      <c r="P671" s="95"/>
      <c r="Q671" s="95"/>
      <c r="R671" s="95"/>
      <c r="S671" s="95"/>
      <c r="T671" s="16"/>
      <c r="U671" s="16"/>
      <c r="V671" s="16"/>
      <c r="W671" s="95"/>
      <c r="X671" s="95"/>
      <c r="Y671" s="95"/>
      <c r="Z671" s="95"/>
      <c r="AA671" s="95"/>
      <c r="AB671" s="95"/>
      <c r="AC671" s="95"/>
      <c r="AD671" s="95"/>
    </row>
    <row r="672" spans="1:95" s="103" customFormat="1" ht="13.5" thickBot="1">
      <c r="A672" s="533"/>
      <c r="B672" s="436" t="s">
        <v>18</v>
      </c>
      <c r="C672" s="104"/>
      <c r="D672" s="104"/>
      <c r="E672" s="104"/>
      <c r="F672" s="104"/>
      <c r="G672" s="104"/>
      <c r="H672" s="248"/>
      <c r="I672" s="248"/>
      <c r="J672" s="248"/>
      <c r="K672" s="104"/>
      <c r="L672" s="104"/>
      <c r="M672" s="104"/>
      <c r="N672" s="104"/>
      <c r="O672" s="104"/>
      <c r="P672" s="104"/>
      <c r="Q672" s="104"/>
      <c r="R672" s="104"/>
      <c r="S672" s="104"/>
      <c r="T672" s="248"/>
      <c r="U672" s="248"/>
      <c r="V672" s="248"/>
      <c r="W672" s="104"/>
      <c r="X672" s="104"/>
      <c r="Y672" s="104"/>
      <c r="Z672" s="104"/>
      <c r="AA672" s="104"/>
      <c r="AB672" s="104"/>
      <c r="AC672" s="104"/>
      <c r="AD672" s="104"/>
    </row>
    <row r="673" spans="1:95" s="28" customFormat="1">
      <c r="A673" s="533"/>
      <c r="B673" s="437" t="s">
        <v>19</v>
      </c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29"/>
      <c r="BR673" s="29"/>
      <c r="BS673" s="29"/>
      <c r="BT673" s="29"/>
      <c r="BU673" s="29"/>
      <c r="BV673" s="29"/>
      <c r="BW673" s="29"/>
      <c r="BX673" s="29"/>
      <c r="BY673" s="29"/>
      <c r="BZ673" s="29"/>
      <c r="CA673" s="29"/>
      <c r="CB673" s="29"/>
      <c r="CC673" s="29"/>
      <c r="CD673" s="29"/>
      <c r="CE673" s="29"/>
      <c r="CF673" s="29"/>
      <c r="CG673" s="29"/>
      <c r="CH673" s="29"/>
      <c r="CI673" s="29"/>
      <c r="CJ673" s="29"/>
      <c r="CK673" s="29"/>
      <c r="CL673" s="29"/>
      <c r="CM673" s="29"/>
      <c r="CN673" s="29"/>
      <c r="CO673" s="29"/>
      <c r="CP673" s="29"/>
      <c r="CQ673" s="29"/>
    </row>
    <row r="674" spans="1:95" s="29" customFormat="1">
      <c r="A674" s="533"/>
      <c r="B674" s="438" t="s">
        <v>20</v>
      </c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</row>
    <row r="675" spans="1:95" s="29" customFormat="1">
      <c r="A675" s="533"/>
      <c r="B675" s="439" t="s">
        <v>21</v>
      </c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</row>
    <row r="676" spans="1:95" s="189" customFormat="1" ht="13.5" thickBot="1">
      <c r="A676" s="533"/>
      <c r="B676" s="440" t="s">
        <v>28</v>
      </c>
      <c r="C676" s="187"/>
      <c r="D676" s="187"/>
      <c r="E676" s="187"/>
      <c r="F676" s="187"/>
      <c r="G676" s="187"/>
      <c r="H676" s="500"/>
      <c r="I676" s="500"/>
      <c r="J676" s="500"/>
      <c r="K676" s="187"/>
      <c r="L676" s="187"/>
      <c r="M676" s="187"/>
      <c r="N676" s="187"/>
      <c r="O676" s="187"/>
      <c r="P676" s="187"/>
      <c r="Q676" s="187"/>
      <c r="R676" s="187"/>
      <c r="S676" s="187"/>
      <c r="T676" s="500"/>
      <c r="U676" s="500"/>
      <c r="V676" s="500"/>
      <c r="W676" s="187"/>
      <c r="X676" s="187"/>
      <c r="Y676" s="187"/>
      <c r="Z676" s="187"/>
      <c r="AA676" s="187"/>
      <c r="AB676" s="187"/>
      <c r="AC676" s="187"/>
      <c r="AD676" s="187"/>
      <c r="AE676" s="330"/>
      <c r="AF676" s="330"/>
      <c r="AG676" s="330"/>
      <c r="AH676" s="330"/>
      <c r="AI676" s="330"/>
      <c r="AJ676" s="330"/>
      <c r="AK676" s="330"/>
      <c r="AL676" s="330"/>
      <c r="AM676" s="330"/>
      <c r="AN676" s="330"/>
      <c r="AO676" s="330"/>
      <c r="AP676" s="330"/>
      <c r="AQ676" s="330"/>
      <c r="AR676" s="330"/>
      <c r="AS676" s="330"/>
      <c r="AT676" s="330"/>
      <c r="AU676" s="330"/>
      <c r="AV676" s="330"/>
      <c r="AW676" s="330"/>
      <c r="AX676" s="330"/>
      <c r="AY676" s="330"/>
      <c r="AZ676" s="330"/>
      <c r="BA676" s="330"/>
      <c r="BB676" s="330"/>
      <c r="BC676" s="330"/>
      <c r="BD676" s="330"/>
      <c r="BE676" s="330"/>
      <c r="BF676" s="330"/>
      <c r="BG676" s="330"/>
      <c r="BH676" s="330"/>
      <c r="BI676" s="330"/>
      <c r="BJ676" s="330"/>
      <c r="BK676" s="330"/>
      <c r="BL676" s="330"/>
      <c r="BM676" s="330"/>
      <c r="BN676" s="330"/>
      <c r="BO676" s="494"/>
      <c r="BP676" s="494"/>
      <c r="BQ676" s="494"/>
      <c r="BR676" s="494"/>
      <c r="BS676" s="494"/>
      <c r="BT676" s="494"/>
      <c r="BU676" s="494"/>
      <c r="BV676" s="494"/>
      <c r="BW676" s="494"/>
      <c r="BX676" s="494"/>
      <c r="BY676" s="494"/>
      <c r="BZ676" s="494"/>
      <c r="CA676" s="494"/>
      <c r="CB676" s="494"/>
      <c r="CC676" s="494"/>
      <c r="CD676" s="494"/>
      <c r="CE676" s="494"/>
      <c r="CF676" s="494"/>
      <c r="CG676" s="494"/>
      <c r="CH676" s="494"/>
      <c r="CI676" s="494"/>
      <c r="CJ676" s="494"/>
      <c r="CK676" s="494"/>
      <c r="CL676" s="494"/>
      <c r="CM676" s="494"/>
      <c r="CN676" s="494"/>
      <c r="CO676" s="494"/>
      <c r="CP676" s="494"/>
      <c r="CQ676" s="494"/>
    </row>
    <row r="677" spans="1:95" s="8" customFormat="1">
      <c r="A677" s="533"/>
      <c r="B677" s="441" t="s">
        <v>22</v>
      </c>
      <c r="C677" s="84"/>
      <c r="D677" s="84"/>
      <c r="E677" s="84"/>
      <c r="F677" s="84"/>
      <c r="G677" s="84"/>
      <c r="H677" s="499"/>
      <c r="I677" s="499"/>
      <c r="J677" s="499"/>
      <c r="K677" s="84"/>
      <c r="L677" s="84"/>
      <c r="M677" s="84"/>
      <c r="N677" s="84"/>
      <c r="O677" s="84"/>
      <c r="P677" s="84"/>
      <c r="Q677" s="84"/>
      <c r="R677" s="84"/>
      <c r="S677" s="84"/>
      <c r="T677" s="499"/>
      <c r="U677" s="499"/>
      <c r="V677" s="499"/>
      <c r="W677" s="84"/>
      <c r="X677" s="84"/>
      <c r="Y677" s="84"/>
      <c r="Z677" s="84"/>
      <c r="AA677" s="84"/>
      <c r="AB677" s="84"/>
      <c r="AC677" s="84"/>
      <c r="AD677" s="84"/>
      <c r="AE677" s="396"/>
      <c r="AF677" s="396"/>
      <c r="AG677" s="396"/>
      <c r="AH677" s="396"/>
      <c r="AI677" s="396"/>
      <c r="AJ677" s="396"/>
      <c r="AK677" s="396"/>
      <c r="AL677" s="396"/>
      <c r="AM677" s="396"/>
      <c r="AN677" s="396"/>
      <c r="AO677" s="396"/>
      <c r="AP677" s="396"/>
      <c r="AQ677" s="396"/>
      <c r="AR677" s="396"/>
      <c r="AS677" s="396"/>
      <c r="AT677" s="396"/>
      <c r="AU677" s="396"/>
      <c r="AV677" s="396"/>
      <c r="AW677" s="396"/>
      <c r="AX677" s="396"/>
      <c r="AY677" s="396"/>
      <c r="AZ677" s="396"/>
      <c r="BA677" s="396"/>
      <c r="BB677" s="396"/>
      <c r="BC677" s="396"/>
      <c r="BD677" s="396"/>
      <c r="BE677" s="396"/>
      <c r="BF677" s="396"/>
      <c r="BG677" s="396"/>
      <c r="BH677" s="396"/>
      <c r="BI677" s="396"/>
      <c r="BJ677" s="396"/>
      <c r="BK677" s="396"/>
      <c r="BL677" s="396"/>
      <c r="BM677" s="396"/>
      <c r="BN677" s="396"/>
      <c r="BO677" s="396"/>
      <c r="BP677" s="396"/>
      <c r="BQ677" s="396"/>
      <c r="BR677" s="396"/>
      <c r="BS677" s="396"/>
      <c r="BT677" s="396"/>
      <c r="BU677" s="396"/>
      <c r="BV677" s="396"/>
      <c r="BW677" s="396"/>
      <c r="BX677" s="396"/>
      <c r="BY677" s="396"/>
      <c r="BZ677" s="396"/>
      <c r="CA677" s="396"/>
      <c r="CB677" s="396"/>
      <c r="CC677" s="396"/>
      <c r="CD677" s="396"/>
      <c r="CE677" s="396"/>
      <c r="CF677" s="396"/>
      <c r="CG677" s="396"/>
      <c r="CH677" s="396"/>
      <c r="CI677" s="396"/>
      <c r="CJ677" s="396"/>
      <c r="CK677" s="396"/>
      <c r="CL677" s="396"/>
      <c r="CM677" s="396"/>
      <c r="CN677" s="396"/>
      <c r="CO677" s="396"/>
      <c r="CP677" s="396"/>
      <c r="CQ677" s="396"/>
    </row>
    <row r="678" spans="1:95" s="5" customFormat="1">
      <c r="A678" s="533"/>
      <c r="B678" s="442" t="s">
        <v>73</v>
      </c>
      <c r="C678" s="30"/>
      <c r="D678" s="30"/>
      <c r="E678" s="174"/>
      <c r="F678" s="174"/>
      <c r="G678" s="174"/>
      <c r="H678" s="380"/>
      <c r="I678" s="380"/>
      <c r="J678" s="380"/>
      <c r="K678" s="174"/>
      <c r="L678" s="174"/>
      <c r="M678" s="174"/>
      <c r="N678" s="174"/>
      <c r="O678" s="174"/>
      <c r="P678" s="174"/>
      <c r="Q678" s="174"/>
      <c r="R678" s="174"/>
      <c r="S678" s="174"/>
      <c r="T678" s="380"/>
      <c r="U678" s="380"/>
      <c r="V678" s="380"/>
      <c r="W678" s="174"/>
      <c r="X678" s="174"/>
      <c r="Y678" s="174"/>
      <c r="Z678" s="174"/>
      <c r="AA678" s="174"/>
      <c r="AB678" s="174"/>
      <c r="AC678" s="174"/>
      <c r="AD678" s="174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</row>
    <row r="679" spans="1:95" s="173" customFormat="1" ht="4.5" customHeight="1">
      <c r="A679" s="533"/>
      <c r="B679" s="443"/>
      <c r="C679" s="172"/>
      <c r="D679" s="172"/>
      <c r="E679" s="172"/>
      <c r="F679" s="172"/>
      <c r="G679" s="172"/>
      <c r="H679" s="497"/>
      <c r="I679" s="497"/>
      <c r="J679" s="497"/>
      <c r="K679" s="172"/>
      <c r="L679" s="172"/>
      <c r="M679" s="172"/>
      <c r="N679" s="172"/>
      <c r="O679" s="172"/>
      <c r="P679" s="172"/>
      <c r="Q679" s="172"/>
      <c r="R679" s="172"/>
      <c r="S679" s="172"/>
      <c r="T679" s="497"/>
      <c r="U679" s="497"/>
      <c r="V679" s="497"/>
      <c r="W679" s="172"/>
      <c r="X679" s="172"/>
      <c r="Y679" s="172"/>
      <c r="Z679" s="172"/>
      <c r="AA679" s="172"/>
      <c r="AB679" s="172"/>
      <c r="AC679" s="172"/>
      <c r="AD679" s="172"/>
      <c r="AE679" s="397"/>
      <c r="AF679" s="397"/>
      <c r="AG679" s="397"/>
      <c r="AH679" s="397"/>
      <c r="AI679" s="397"/>
      <c r="AJ679" s="397"/>
      <c r="AK679" s="397"/>
      <c r="AL679" s="397"/>
      <c r="AM679" s="397"/>
      <c r="AN679" s="397"/>
      <c r="AO679" s="397"/>
      <c r="AP679" s="397"/>
      <c r="AQ679" s="397"/>
      <c r="AR679" s="397"/>
      <c r="AS679" s="397"/>
      <c r="AT679" s="397"/>
      <c r="AU679" s="397"/>
      <c r="AV679" s="397"/>
      <c r="AW679" s="397"/>
      <c r="AX679" s="397"/>
      <c r="AY679" s="397"/>
      <c r="AZ679" s="397"/>
      <c r="BA679" s="397"/>
      <c r="BB679" s="397"/>
      <c r="BC679" s="397"/>
      <c r="BD679" s="397"/>
      <c r="BE679" s="397"/>
      <c r="BF679" s="397"/>
      <c r="BG679" s="397"/>
      <c r="BH679" s="397"/>
      <c r="BI679" s="397"/>
      <c r="BJ679" s="397"/>
      <c r="BK679" s="397"/>
      <c r="BL679" s="397"/>
      <c r="BM679" s="397"/>
      <c r="BN679" s="397"/>
      <c r="BO679" s="397"/>
      <c r="BP679" s="397"/>
      <c r="BQ679" s="397"/>
      <c r="BR679" s="397"/>
      <c r="BS679" s="397"/>
      <c r="BT679" s="397"/>
      <c r="BU679" s="397"/>
      <c r="BV679" s="397"/>
      <c r="BW679" s="397"/>
      <c r="BX679" s="397"/>
      <c r="BY679" s="397"/>
      <c r="BZ679" s="397"/>
      <c r="CA679" s="397"/>
      <c r="CB679" s="397"/>
      <c r="CC679" s="397"/>
      <c r="CD679" s="397"/>
      <c r="CE679" s="397"/>
      <c r="CF679" s="397"/>
      <c r="CG679" s="397"/>
      <c r="CH679" s="397"/>
      <c r="CI679" s="397"/>
      <c r="CJ679" s="397"/>
      <c r="CK679" s="397"/>
      <c r="CL679" s="397"/>
      <c r="CM679" s="397"/>
      <c r="CN679" s="397"/>
      <c r="CO679" s="397"/>
      <c r="CP679" s="397"/>
      <c r="CQ679" s="397"/>
    </row>
    <row r="680" spans="1:95" s="177" customFormat="1">
      <c r="A680" s="533"/>
      <c r="B680" s="444" t="s">
        <v>74</v>
      </c>
      <c r="C680" s="176">
        <v>42.37</v>
      </c>
      <c r="D680" s="176">
        <v>42.37</v>
      </c>
      <c r="E680" s="176">
        <v>42.37</v>
      </c>
      <c r="F680" s="176">
        <f>F265</f>
        <v>0</v>
      </c>
      <c r="G680" s="176">
        <f>G265</f>
        <v>0</v>
      </c>
      <c r="H680" s="498">
        <f>H265</f>
        <v>0</v>
      </c>
      <c r="I680" s="498">
        <f>I265</f>
        <v>0</v>
      </c>
      <c r="J680" s="498">
        <f>J265</f>
        <v>0</v>
      </c>
      <c r="K680" s="176"/>
      <c r="L680" s="176"/>
      <c r="M680" s="176"/>
      <c r="N680" s="176"/>
      <c r="O680" s="176"/>
      <c r="P680" s="176"/>
      <c r="Q680" s="176"/>
      <c r="R680" s="176"/>
      <c r="S680" s="176"/>
      <c r="T680" s="498"/>
      <c r="U680" s="498"/>
      <c r="V680" s="498"/>
      <c r="W680" s="176"/>
      <c r="X680" s="176"/>
      <c r="Y680" s="176"/>
      <c r="Z680" s="176"/>
      <c r="AA680" s="176"/>
      <c r="AB680" s="176"/>
      <c r="AC680" s="176"/>
      <c r="AD680" s="176"/>
      <c r="AE680" s="398"/>
      <c r="AF680" s="398"/>
      <c r="AG680" s="398"/>
      <c r="AH680" s="398"/>
      <c r="AI680" s="398"/>
      <c r="AJ680" s="398"/>
      <c r="AK680" s="398"/>
      <c r="AL680" s="398"/>
      <c r="AM680" s="398"/>
      <c r="AN680" s="398"/>
      <c r="AO680" s="398"/>
      <c r="AP680" s="398"/>
      <c r="AQ680" s="398"/>
      <c r="AR680" s="398"/>
      <c r="AS680" s="398"/>
      <c r="AT680" s="398"/>
      <c r="AU680" s="398"/>
      <c r="AV680" s="398"/>
      <c r="AW680" s="398"/>
      <c r="AX680" s="398"/>
      <c r="AY680" s="398"/>
      <c r="AZ680" s="398"/>
      <c r="BA680" s="398"/>
      <c r="BB680" s="398"/>
      <c r="BC680" s="398"/>
      <c r="BD680" s="398"/>
      <c r="BE680" s="398"/>
      <c r="BF680" s="398"/>
      <c r="BG680" s="398"/>
      <c r="BH680" s="398"/>
      <c r="BI680" s="398"/>
      <c r="BJ680" s="398"/>
      <c r="BK680" s="398"/>
      <c r="BL680" s="398"/>
      <c r="BM680" s="398"/>
      <c r="BN680" s="398"/>
      <c r="BO680" s="398"/>
      <c r="BP680" s="398"/>
      <c r="BQ680" s="398"/>
      <c r="BR680" s="398"/>
      <c r="BS680" s="398"/>
      <c r="BT680" s="398"/>
      <c r="BU680" s="398"/>
      <c r="BV680" s="398"/>
      <c r="BW680" s="398"/>
      <c r="BX680" s="398"/>
      <c r="BY680" s="398"/>
      <c r="BZ680" s="398"/>
      <c r="CA680" s="398"/>
      <c r="CB680" s="398"/>
      <c r="CC680" s="398"/>
      <c r="CD680" s="398"/>
      <c r="CE680" s="398"/>
      <c r="CF680" s="398"/>
      <c r="CG680" s="398"/>
      <c r="CH680" s="398"/>
      <c r="CI680" s="398"/>
      <c r="CJ680" s="398"/>
      <c r="CK680" s="398"/>
      <c r="CL680" s="398"/>
      <c r="CM680" s="398"/>
      <c r="CN680" s="398"/>
      <c r="CO680" s="398"/>
      <c r="CP680" s="398"/>
      <c r="CQ680" s="398"/>
    </row>
    <row r="681" spans="1:95" s="185" customFormat="1">
      <c r="A681" s="533"/>
      <c r="B681" s="445" t="s">
        <v>75</v>
      </c>
      <c r="C681" s="4">
        <f t="shared" ref="C681:J681" si="185">C678*C680</f>
        <v>0</v>
      </c>
      <c r="D681" s="4">
        <f t="shared" si="185"/>
        <v>0</v>
      </c>
      <c r="E681" s="4">
        <f t="shared" si="185"/>
        <v>0</v>
      </c>
      <c r="F681" s="4">
        <f t="shared" si="185"/>
        <v>0</v>
      </c>
      <c r="G681" s="4">
        <f t="shared" si="185"/>
        <v>0</v>
      </c>
      <c r="H681" s="4">
        <f t="shared" si="185"/>
        <v>0</v>
      </c>
      <c r="I681" s="4">
        <f t="shared" si="185"/>
        <v>0</v>
      </c>
      <c r="J681" s="4">
        <f t="shared" si="185"/>
        <v>0</v>
      </c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</row>
    <row r="682" spans="1:95" s="31" customFormat="1">
      <c r="A682" s="533"/>
      <c r="B682" s="446" t="s">
        <v>24</v>
      </c>
      <c r="C682" s="182">
        <v>2.71</v>
      </c>
      <c r="D682" s="182">
        <v>2.71</v>
      </c>
      <c r="E682" s="182">
        <v>2.71</v>
      </c>
      <c r="F682" s="182">
        <f>F267</f>
        <v>0</v>
      </c>
      <c r="G682" s="182">
        <f>G267</f>
        <v>0</v>
      </c>
      <c r="H682" s="182">
        <f>H267</f>
        <v>0</v>
      </c>
      <c r="I682" s="182">
        <f>I267</f>
        <v>0</v>
      </c>
      <c r="J682" s="182">
        <f>J267</f>
        <v>0</v>
      </c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2"/>
      <c r="AC682" s="182"/>
      <c r="AD682" s="182"/>
    </row>
    <row r="683" spans="1:95" s="180" customFormat="1">
      <c r="A683" s="533"/>
      <c r="B683" s="447" t="s">
        <v>25</v>
      </c>
      <c r="C683" s="179">
        <f t="shared" ref="C683:J683" si="186">C682*C664</f>
        <v>0</v>
      </c>
      <c r="D683" s="179">
        <f t="shared" si="186"/>
        <v>0</v>
      </c>
      <c r="E683" s="179">
        <f t="shared" si="186"/>
        <v>0</v>
      </c>
      <c r="F683" s="179">
        <f t="shared" si="186"/>
        <v>0</v>
      </c>
      <c r="G683" s="179">
        <f t="shared" si="186"/>
        <v>0</v>
      </c>
      <c r="H683" s="179">
        <f t="shared" si="186"/>
        <v>0</v>
      </c>
      <c r="I683" s="179">
        <f t="shared" si="186"/>
        <v>0</v>
      </c>
      <c r="J683" s="179">
        <f t="shared" si="186"/>
        <v>0</v>
      </c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  <c r="AA683" s="179"/>
      <c r="AB683" s="179"/>
      <c r="AC683" s="179"/>
      <c r="AD683" s="179"/>
    </row>
    <row r="684" spans="1:95" s="31" customFormat="1">
      <c r="A684" s="533"/>
      <c r="B684" s="448" t="s">
        <v>7</v>
      </c>
      <c r="C684" s="3">
        <v>5.44</v>
      </c>
      <c r="D684" s="3">
        <v>5.44</v>
      </c>
      <c r="E684" s="3">
        <v>5.44</v>
      </c>
      <c r="F684" s="3">
        <f>F269</f>
        <v>0</v>
      </c>
      <c r="G684" s="3">
        <f>G269</f>
        <v>0</v>
      </c>
      <c r="H684" s="3">
        <f>H269</f>
        <v>0</v>
      </c>
      <c r="I684" s="3">
        <f>I269</f>
        <v>0</v>
      </c>
      <c r="J684" s="3">
        <f>J269</f>
        <v>0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95" s="180" customFormat="1">
      <c r="A685" s="533"/>
      <c r="B685" s="447" t="s">
        <v>10</v>
      </c>
      <c r="C685" s="179">
        <f t="shared" ref="C685:J685" si="187">C684*C664</f>
        <v>0</v>
      </c>
      <c r="D685" s="179">
        <f t="shared" si="187"/>
        <v>0</v>
      </c>
      <c r="E685" s="179">
        <f t="shared" si="187"/>
        <v>0</v>
      </c>
      <c r="F685" s="179">
        <f t="shared" si="187"/>
        <v>0</v>
      </c>
      <c r="G685" s="179">
        <f t="shared" si="187"/>
        <v>0</v>
      </c>
      <c r="H685" s="179">
        <f t="shared" si="187"/>
        <v>0</v>
      </c>
      <c r="I685" s="179">
        <f t="shared" si="187"/>
        <v>0</v>
      </c>
      <c r="J685" s="179">
        <f t="shared" si="187"/>
        <v>0</v>
      </c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  <c r="AA685" s="179"/>
      <c r="AB685" s="179"/>
      <c r="AC685" s="179"/>
      <c r="AD685" s="179"/>
    </row>
    <row r="686" spans="1:95" s="31" customFormat="1">
      <c r="A686" s="533"/>
      <c r="B686" s="448" t="s">
        <v>8</v>
      </c>
      <c r="C686" s="3">
        <v>10.31</v>
      </c>
      <c r="D686" s="3">
        <v>10.31</v>
      </c>
      <c r="E686" s="3">
        <v>10.31</v>
      </c>
      <c r="F686" s="3">
        <f>F271</f>
        <v>0</v>
      </c>
      <c r="G686" s="3">
        <f>G271</f>
        <v>0</v>
      </c>
      <c r="H686" s="3">
        <f>H271</f>
        <v>0</v>
      </c>
      <c r="I686" s="3">
        <f>I271</f>
        <v>0</v>
      </c>
      <c r="J686" s="3">
        <f>J271</f>
        <v>0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95" s="180" customFormat="1">
      <c r="A687" s="533"/>
      <c r="B687" s="447" t="s">
        <v>2</v>
      </c>
      <c r="C687" s="179">
        <f t="shared" ref="C687:I687" si="188">C686*MAX(C670:C671)</f>
        <v>0</v>
      </c>
      <c r="D687" s="179">
        <f t="shared" si="188"/>
        <v>0</v>
      </c>
      <c r="E687" s="179">
        <f t="shared" si="188"/>
        <v>0</v>
      </c>
      <c r="F687" s="179">
        <f t="shared" si="188"/>
        <v>0</v>
      </c>
      <c r="G687" s="179">
        <f t="shared" si="188"/>
        <v>0</v>
      </c>
      <c r="H687" s="179">
        <f t="shared" si="188"/>
        <v>0</v>
      </c>
      <c r="I687" s="179">
        <f t="shared" si="188"/>
        <v>0</v>
      </c>
      <c r="J687" s="179">
        <f>J686*MAX(J670:J671)</f>
        <v>0</v>
      </c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  <c r="AA687" s="179"/>
      <c r="AB687" s="179"/>
      <c r="AC687" s="179"/>
      <c r="AD687" s="179"/>
    </row>
    <row r="688" spans="1:95" s="31" customFormat="1">
      <c r="A688" s="533"/>
      <c r="B688" s="446" t="s">
        <v>29</v>
      </c>
      <c r="C688" s="115">
        <v>0.13789999999999999</v>
      </c>
      <c r="D688" s="115">
        <v>0.13789999999999999</v>
      </c>
      <c r="E688" s="115">
        <v>0.13789999999999999</v>
      </c>
      <c r="F688" s="115">
        <f>F273</f>
        <v>0</v>
      </c>
      <c r="G688" s="115">
        <f>G273</f>
        <v>0</v>
      </c>
      <c r="H688" s="66"/>
      <c r="I688" s="66"/>
      <c r="J688" s="66"/>
      <c r="K688" s="115"/>
      <c r="L688" s="115"/>
      <c r="M688" s="115"/>
      <c r="N688" s="115"/>
      <c r="O688" s="115"/>
      <c r="P688" s="115"/>
      <c r="Q688" s="115"/>
      <c r="R688" s="115"/>
      <c r="S688" s="115"/>
      <c r="T688" s="66"/>
      <c r="U688" s="66"/>
      <c r="V688" s="66"/>
      <c r="W688" s="115"/>
      <c r="X688" s="115"/>
      <c r="Y688" s="115"/>
      <c r="Z688" s="115"/>
      <c r="AA688" s="115"/>
      <c r="AB688" s="115"/>
      <c r="AC688" s="115"/>
      <c r="AD688" s="115"/>
    </row>
    <row r="689" spans="1:95" s="34" customFormat="1">
      <c r="A689" s="533"/>
      <c r="B689" s="449" t="s">
        <v>60</v>
      </c>
      <c r="C689" s="14">
        <f>C688*C665</f>
        <v>0</v>
      </c>
      <c r="D689" s="14">
        <f>D688*D665</f>
        <v>0</v>
      </c>
      <c r="E689" s="14">
        <f>E688*E665</f>
        <v>0</v>
      </c>
      <c r="F689" s="14">
        <f>F688*F665</f>
        <v>0</v>
      </c>
      <c r="G689" s="14">
        <f>G688*G665</f>
        <v>0</v>
      </c>
      <c r="H689" s="119"/>
      <c r="I689" s="119"/>
      <c r="J689" s="119"/>
      <c r="K689" s="14"/>
      <c r="L689" s="14"/>
      <c r="M689" s="14"/>
      <c r="N689" s="14"/>
      <c r="O689" s="14"/>
      <c r="P689" s="14"/>
      <c r="Q689" s="14"/>
      <c r="R689" s="14"/>
      <c r="S689" s="14"/>
      <c r="T689" s="119"/>
      <c r="U689" s="119"/>
      <c r="V689" s="119"/>
      <c r="W689" s="14"/>
      <c r="X689" s="14"/>
      <c r="Y689" s="14"/>
      <c r="Z689" s="14"/>
      <c r="AA689" s="14"/>
      <c r="AB689" s="14"/>
      <c r="AC689" s="14"/>
      <c r="AD689" s="14"/>
    </row>
    <row r="690" spans="1:95" s="31" customFormat="1">
      <c r="A690" s="533"/>
      <c r="B690" s="448" t="s">
        <v>30</v>
      </c>
      <c r="C690" s="117"/>
      <c r="D690" s="117"/>
      <c r="E690" s="117"/>
      <c r="F690" s="117"/>
      <c r="G690" s="117"/>
      <c r="H690" s="115">
        <v>0.19769999999999999</v>
      </c>
      <c r="I690" s="115">
        <v>0.19769999999999999</v>
      </c>
      <c r="J690" s="115">
        <v>0.19769999999999999</v>
      </c>
      <c r="K690" s="117"/>
      <c r="L690" s="117"/>
      <c r="M690" s="117"/>
      <c r="N690" s="117"/>
      <c r="O690" s="117"/>
      <c r="P690" s="117"/>
      <c r="Q690" s="117"/>
      <c r="R690" s="117"/>
      <c r="S690" s="117"/>
      <c r="T690" s="115"/>
      <c r="U690" s="115"/>
      <c r="V690" s="115"/>
      <c r="W690" s="117"/>
      <c r="X690" s="117"/>
      <c r="Y690" s="117"/>
      <c r="Z690" s="117"/>
      <c r="AA690" s="117"/>
      <c r="AB690" s="117"/>
      <c r="AC690" s="117"/>
      <c r="AD690" s="117"/>
    </row>
    <row r="691" spans="1:95" s="35" customFormat="1">
      <c r="A691" s="533"/>
      <c r="B691" s="450" t="s">
        <v>61</v>
      </c>
      <c r="C691" s="118"/>
      <c r="D691" s="118"/>
      <c r="E691" s="118"/>
      <c r="F691" s="118"/>
      <c r="G691" s="118"/>
      <c r="H691" s="33">
        <f>H690*H665</f>
        <v>0</v>
      </c>
      <c r="I691" s="33">
        <f>I690*I665</f>
        <v>0</v>
      </c>
      <c r="J691" s="33">
        <f>J690*J665</f>
        <v>0</v>
      </c>
      <c r="K691" s="118"/>
      <c r="L691" s="118"/>
      <c r="M691" s="118"/>
      <c r="N691" s="118"/>
      <c r="O691" s="118"/>
      <c r="P691" s="118"/>
      <c r="Q691" s="118"/>
      <c r="R691" s="118"/>
      <c r="S691" s="118"/>
      <c r="T691" s="33"/>
      <c r="U691" s="33"/>
      <c r="V691" s="33"/>
      <c r="W691" s="118"/>
      <c r="X691" s="118"/>
      <c r="Y691" s="118"/>
      <c r="Z691" s="118"/>
      <c r="AA691" s="118"/>
      <c r="AB691" s="118"/>
      <c r="AC691" s="118"/>
      <c r="AD691" s="118"/>
    </row>
    <row r="692" spans="1:95" s="31" customFormat="1">
      <c r="A692" s="533"/>
      <c r="B692" s="448" t="s">
        <v>31</v>
      </c>
      <c r="C692" s="115">
        <v>0.32190000000000002</v>
      </c>
      <c r="D692" s="115">
        <v>0.32190000000000002</v>
      </c>
      <c r="E692" s="115">
        <v>0.32190000000000002</v>
      </c>
      <c r="F692" s="115">
        <f>F277</f>
        <v>0</v>
      </c>
      <c r="G692" s="115">
        <f>G277</f>
        <v>0</v>
      </c>
      <c r="H692" s="120"/>
      <c r="I692" s="120"/>
      <c r="J692" s="120"/>
      <c r="K692" s="115"/>
      <c r="L692" s="115"/>
      <c r="M692" s="115"/>
      <c r="N692" s="115"/>
      <c r="O692" s="115"/>
      <c r="P692" s="115"/>
      <c r="Q692" s="115"/>
      <c r="R692" s="115"/>
      <c r="S692" s="115"/>
      <c r="T692" s="120"/>
      <c r="U692" s="120"/>
      <c r="V692" s="120"/>
      <c r="W692" s="115"/>
      <c r="X692" s="115"/>
      <c r="Y692" s="115"/>
      <c r="Z692" s="115"/>
      <c r="AA692" s="115"/>
      <c r="AB692" s="115"/>
      <c r="AC692" s="115"/>
      <c r="AD692" s="115"/>
    </row>
    <row r="693" spans="1:95" s="34" customFormat="1">
      <c r="A693" s="533"/>
      <c r="B693" s="449" t="s">
        <v>62</v>
      </c>
      <c r="C693" s="14">
        <f>C692*C667</f>
        <v>0</v>
      </c>
      <c r="D693" s="14">
        <f>D692*D667</f>
        <v>0</v>
      </c>
      <c r="E693" s="14">
        <f>E692*E667</f>
        <v>0</v>
      </c>
      <c r="F693" s="14">
        <f>F692*F667</f>
        <v>0</v>
      </c>
      <c r="G693" s="14">
        <f>G692*G667</f>
        <v>0</v>
      </c>
      <c r="H693" s="119"/>
      <c r="I693" s="119"/>
      <c r="J693" s="119"/>
      <c r="K693" s="14"/>
      <c r="L693" s="14"/>
      <c r="M693" s="14"/>
      <c r="N693" s="14"/>
      <c r="O693" s="14"/>
      <c r="P693" s="14"/>
      <c r="Q693" s="14"/>
      <c r="R693" s="14"/>
      <c r="S693" s="14"/>
      <c r="T693" s="119"/>
      <c r="U693" s="119"/>
      <c r="V693" s="119"/>
      <c r="W693" s="14"/>
      <c r="X693" s="14"/>
      <c r="Y693" s="14"/>
      <c r="Z693" s="14"/>
      <c r="AA693" s="14"/>
      <c r="AB693" s="14"/>
      <c r="AC693" s="14"/>
      <c r="AD693" s="14"/>
    </row>
    <row r="694" spans="1:95" s="31" customFormat="1">
      <c r="A694" s="533"/>
      <c r="B694" s="448" t="s">
        <v>32</v>
      </c>
      <c r="C694" s="117"/>
      <c r="D694" s="117"/>
      <c r="E694" s="117"/>
      <c r="F694" s="117"/>
      <c r="G694" s="117"/>
      <c r="H694" s="1">
        <v>1.4238</v>
      </c>
      <c r="I694" s="1">
        <v>1.4238</v>
      </c>
      <c r="J694" s="1">
        <v>1.4238</v>
      </c>
      <c r="K694" s="117"/>
      <c r="L694" s="117"/>
      <c r="M694" s="117"/>
      <c r="N694" s="117"/>
      <c r="O694" s="117"/>
      <c r="P694" s="117"/>
      <c r="Q694" s="117"/>
      <c r="R694" s="117"/>
      <c r="S694" s="117"/>
      <c r="T694" s="1"/>
      <c r="U694" s="1"/>
      <c r="V694" s="1"/>
      <c r="W694" s="117"/>
      <c r="X694" s="117"/>
      <c r="Y694" s="117"/>
      <c r="Z694" s="117"/>
      <c r="AA694" s="117"/>
      <c r="AB694" s="117"/>
      <c r="AC694" s="117"/>
      <c r="AD694" s="117"/>
    </row>
    <row r="695" spans="1:95" s="35" customFormat="1">
      <c r="A695" s="533"/>
      <c r="B695" s="450" t="s">
        <v>63</v>
      </c>
      <c r="C695" s="118"/>
      <c r="D695" s="118"/>
      <c r="E695" s="118"/>
      <c r="F695" s="118"/>
      <c r="G695" s="118"/>
      <c r="H695" s="116">
        <f>H694*H667</f>
        <v>0</v>
      </c>
      <c r="I695" s="116">
        <f>I694*I667</f>
        <v>0</v>
      </c>
      <c r="J695" s="116">
        <f>J694*J667</f>
        <v>0</v>
      </c>
      <c r="K695" s="118"/>
      <c r="L695" s="118"/>
      <c r="M695" s="118"/>
      <c r="N695" s="118"/>
      <c r="O695" s="118"/>
      <c r="P695" s="118"/>
      <c r="Q695" s="118"/>
      <c r="R695" s="118"/>
      <c r="S695" s="118"/>
      <c r="T695" s="116"/>
      <c r="U695" s="116"/>
      <c r="V695" s="116"/>
      <c r="W695" s="118"/>
      <c r="X695" s="118"/>
      <c r="Y695" s="118"/>
      <c r="Z695" s="118"/>
      <c r="AA695" s="118"/>
      <c r="AB695" s="118"/>
      <c r="AC695" s="118"/>
      <c r="AD695" s="118"/>
    </row>
    <row r="696" spans="1:95" s="31" customFormat="1">
      <c r="A696" s="533"/>
      <c r="B696" s="448" t="s">
        <v>79</v>
      </c>
      <c r="C696" s="1">
        <v>0.19719999999999999</v>
      </c>
      <c r="D696" s="1">
        <v>0.19719999999999999</v>
      </c>
      <c r="E696" s="1">
        <v>0.19719999999999999</v>
      </c>
      <c r="F696" s="1">
        <f>F281</f>
        <v>0</v>
      </c>
      <c r="G696" s="1">
        <f>G281</f>
        <v>0</v>
      </c>
      <c r="H696" s="120"/>
      <c r="I696" s="120"/>
      <c r="J696" s="120"/>
      <c r="K696" s="1"/>
      <c r="L696" s="1"/>
      <c r="M696" s="1"/>
      <c r="N696" s="1"/>
      <c r="O696" s="1"/>
      <c r="P696" s="1"/>
      <c r="Q696" s="1"/>
      <c r="R696" s="1"/>
      <c r="S696" s="1"/>
      <c r="T696" s="120"/>
      <c r="U696" s="120"/>
      <c r="V696" s="120"/>
      <c r="W696" s="1"/>
      <c r="X696" s="1"/>
      <c r="Y696" s="1"/>
      <c r="Z696" s="1"/>
      <c r="AA696" s="1"/>
      <c r="AB696" s="1"/>
      <c r="AC696" s="1"/>
      <c r="AD696" s="1"/>
    </row>
    <row r="697" spans="1:95" s="34" customFormat="1">
      <c r="A697" s="533"/>
      <c r="B697" s="449" t="s">
        <v>64</v>
      </c>
      <c r="C697" s="14">
        <f>C696*C666</f>
        <v>0</v>
      </c>
      <c r="D697" s="14">
        <f>D696*D666</f>
        <v>0</v>
      </c>
      <c r="E697" s="14">
        <f>E696*E666</f>
        <v>0</v>
      </c>
      <c r="F697" s="14">
        <f>F696*F666</f>
        <v>0</v>
      </c>
      <c r="G697" s="14">
        <f>G696*G666</f>
        <v>0</v>
      </c>
      <c r="H697" s="121"/>
      <c r="I697" s="121"/>
      <c r="J697" s="121"/>
      <c r="K697" s="14"/>
      <c r="L697" s="14"/>
      <c r="M697" s="14"/>
      <c r="N697" s="14"/>
      <c r="O697" s="14"/>
      <c r="P697" s="14"/>
      <c r="Q697" s="14"/>
      <c r="R697" s="14"/>
      <c r="S697" s="14"/>
      <c r="T697" s="121"/>
      <c r="U697" s="121"/>
      <c r="V697" s="121"/>
      <c r="W697" s="14"/>
      <c r="X697" s="14"/>
      <c r="Y697" s="14"/>
      <c r="Z697" s="14"/>
      <c r="AA697" s="14"/>
      <c r="AB697" s="14"/>
      <c r="AC697" s="14"/>
      <c r="AD697" s="14"/>
    </row>
    <row r="698" spans="1:95" s="31" customFormat="1">
      <c r="A698" s="533"/>
      <c r="B698" s="451" t="s">
        <v>33</v>
      </c>
      <c r="C698" s="117"/>
      <c r="D698" s="117"/>
      <c r="E698" s="117"/>
      <c r="F698" s="117"/>
      <c r="G698" s="117"/>
      <c r="H698" s="1">
        <v>0.37009999999999998</v>
      </c>
      <c r="I698" s="1">
        <v>0.37009999999999998</v>
      </c>
      <c r="J698" s="1">
        <v>0.37009999999999998</v>
      </c>
      <c r="K698" s="117"/>
      <c r="L698" s="117"/>
      <c r="M698" s="117"/>
      <c r="N698" s="117"/>
      <c r="O698" s="117"/>
      <c r="P698" s="117"/>
      <c r="Q698" s="117"/>
      <c r="R698" s="117"/>
      <c r="S698" s="117"/>
      <c r="T698" s="1"/>
      <c r="U698" s="1"/>
      <c r="V698" s="1"/>
      <c r="W698" s="117"/>
      <c r="X698" s="117"/>
      <c r="Y698" s="117"/>
      <c r="Z698" s="117"/>
      <c r="AA698" s="117"/>
      <c r="AB698" s="117"/>
      <c r="AC698" s="117"/>
      <c r="AD698" s="117"/>
    </row>
    <row r="699" spans="1:95" s="55" customFormat="1" ht="13.5" thickBot="1">
      <c r="A699" s="533"/>
      <c r="B699" s="452" t="s">
        <v>65</v>
      </c>
      <c r="C699" s="125"/>
      <c r="D699" s="125"/>
      <c r="E699" s="125"/>
      <c r="F699" s="125"/>
      <c r="G699" s="125"/>
      <c r="H699" s="250">
        <f>H698*H666</f>
        <v>0</v>
      </c>
      <c r="I699" s="250">
        <f>I698*I666</f>
        <v>0</v>
      </c>
      <c r="J699" s="250">
        <f>J698*J666</f>
        <v>0</v>
      </c>
      <c r="K699" s="125"/>
      <c r="L699" s="125"/>
      <c r="M699" s="125"/>
      <c r="N699" s="125"/>
      <c r="O699" s="125"/>
      <c r="P699" s="125"/>
      <c r="Q699" s="125"/>
      <c r="R699" s="125"/>
      <c r="S699" s="125"/>
      <c r="T699" s="250"/>
      <c r="U699" s="250"/>
      <c r="V699" s="250"/>
      <c r="W699" s="125"/>
      <c r="X699" s="125"/>
      <c r="Y699" s="125"/>
      <c r="Z699" s="125"/>
      <c r="AA699" s="125"/>
      <c r="AB699" s="125"/>
      <c r="AC699" s="125"/>
      <c r="AD699" s="12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  <c r="CB699" s="35"/>
      <c r="CC699" s="35"/>
      <c r="CD699" s="35"/>
      <c r="CE699" s="35"/>
      <c r="CF699" s="35"/>
      <c r="CG699" s="35"/>
      <c r="CH699" s="35"/>
      <c r="CI699" s="35"/>
      <c r="CJ699" s="35"/>
      <c r="CK699" s="35"/>
      <c r="CL699" s="35"/>
      <c r="CM699" s="35"/>
      <c r="CN699" s="35"/>
      <c r="CO699" s="35"/>
      <c r="CP699" s="35"/>
      <c r="CQ699" s="35"/>
    </row>
    <row r="700" spans="1:95" s="126" customFormat="1">
      <c r="A700" s="533"/>
      <c r="B700" s="453" t="s">
        <v>104</v>
      </c>
      <c r="C700" s="251"/>
      <c r="D700" s="251"/>
      <c r="E700" s="251"/>
      <c r="F700" s="251"/>
      <c r="G700" s="251"/>
      <c r="H700" s="86"/>
      <c r="I700" s="86"/>
      <c r="J700" s="86"/>
      <c r="K700" s="251"/>
      <c r="L700" s="251"/>
      <c r="M700" s="251"/>
      <c r="N700" s="251"/>
      <c r="O700" s="251"/>
      <c r="P700" s="251"/>
      <c r="Q700" s="251"/>
      <c r="R700" s="251"/>
      <c r="S700" s="251"/>
      <c r="T700" s="86"/>
      <c r="U700" s="86"/>
      <c r="V700" s="86"/>
      <c r="W700" s="251"/>
      <c r="X700" s="251"/>
      <c r="Y700" s="251"/>
      <c r="Z700" s="251"/>
      <c r="AA700" s="251"/>
      <c r="AB700" s="251"/>
      <c r="AC700" s="251"/>
      <c r="AD700" s="251"/>
    </row>
    <row r="701" spans="1:95" s="1" customFormat="1">
      <c r="A701" s="533"/>
      <c r="B701" s="454" t="s">
        <v>105</v>
      </c>
      <c r="C701" s="31"/>
      <c r="D701" s="31"/>
      <c r="E701" s="31"/>
      <c r="F701" s="31"/>
      <c r="G701" s="31"/>
      <c r="H701" s="427">
        <v>5.8900000000000001E-2</v>
      </c>
      <c r="I701" s="427">
        <v>5.8900000000000001E-2</v>
      </c>
      <c r="J701" s="427">
        <v>5.8900000000000001E-2</v>
      </c>
      <c r="K701" s="31"/>
      <c r="L701" s="31"/>
      <c r="M701" s="31"/>
      <c r="N701" s="31"/>
      <c r="O701" s="31"/>
      <c r="P701" s="31"/>
      <c r="Q701" s="31"/>
      <c r="R701" s="31"/>
      <c r="S701" s="31"/>
      <c r="T701" s="427"/>
      <c r="U701" s="427"/>
      <c r="V701" s="427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  <c r="CC701" s="31"/>
      <c r="CD701" s="31"/>
      <c r="CE701" s="31"/>
      <c r="CF701" s="31"/>
      <c r="CG701" s="31"/>
      <c r="CH701" s="31"/>
      <c r="CI701" s="31"/>
      <c r="CJ701" s="31"/>
      <c r="CK701" s="31"/>
      <c r="CL701" s="31"/>
      <c r="CM701" s="31"/>
      <c r="CN701" s="31"/>
      <c r="CO701" s="31"/>
      <c r="CP701" s="31"/>
      <c r="CQ701" s="31"/>
    </row>
    <row r="702" spans="1:95" s="55" customFormat="1" ht="13.5" thickBot="1">
      <c r="A702" s="533"/>
      <c r="B702" s="455" t="s">
        <v>106</v>
      </c>
      <c r="C702" s="125"/>
      <c r="D702" s="125"/>
      <c r="E702" s="125"/>
      <c r="F702" s="125"/>
      <c r="G702" s="125"/>
      <c r="H702" s="54">
        <f>H701*H700</f>
        <v>0</v>
      </c>
      <c r="I702" s="54">
        <f>I700*I701</f>
        <v>0</v>
      </c>
      <c r="J702" s="54">
        <f>J700*J701</f>
        <v>0</v>
      </c>
      <c r="K702" s="125"/>
      <c r="L702" s="125"/>
      <c r="M702" s="125"/>
      <c r="N702" s="125"/>
      <c r="O702" s="125"/>
      <c r="P702" s="125"/>
      <c r="Q702" s="125"/>
      <c r="R702" s="125"/>
      <c r="S702" s="125"/>
      <c r="T702" s="54"/>
      <c r="U702" s="54"/>
      <c r="V702" s="54"/>
      <c r="W702" s="125"/>
      <c r="X702" s="125"/>
      <c r="Y702" s="125"/>
      <c r="Z702" s="125"/>
      <c r="AA702" s="125"/>
      <c r="AB702" s="125"/>
      <c r="AC702" s="125"/>
      <c r="AD702" s="12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  <c r="CB702" s="35"/>
      <c r="CC702" s="35"/>
      <c r="CD702" s="35"/>
      <c r="CE702" s="35"/>
      <c r="CF702" s="35"/>
      <c r="CG702" s="35"/>
      <c r="CH702" s="35"/>
      <c r="CI702" s="35"/>
      <c r="CJ702" s="35"/>
      <c r="CK702" s="35"/>
      <c r="CL702" s="35"/>
      <c r="CM702" s="35"/>
      <c r="CN702" s="35"/>
      <c r="CO702" s="35"/>
      <c r="CP702" s="35"/>
      <c r="CQ702" s="35"/>
    </row>
    <row r="703" spans="1:95" s="31" customFormat="1" ht="12" customHeight="1">
      <c r="A703" s="533"/>
      <c r="B703" s="448" t="s">
        <v>9</v>
      </c>
      <c r="C703" s="1">
        <v>2.5000000000000001E-2</v>
      </c>
      <c r="D703" s="1">
        <v>2.5000000000000001E-2</v>
      </c>
      <c r="E703" s="1">
        <v>2.5000000000000001E-2</v>
      </c>
      <c r="F703" s="1">
        <f>F288</f>
        <v>0</v>
      </c>
      <c r="G703" s="1">
        <f>G288</f>
        <v>0</v>
      </c>
      <c r="H703" s="1">
        <f>H288</f>
        <v>0</v>
      </c>
      <c r="I703" s="1">
        <f>I288</f>
        <v>0</v>
      </c>
      <c r="J703" s="1">
        <f>J288</f>
        <v>0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95" s="43" customFormat="1">
      <c r="A704" s="533"/>
      <c r="B704" s="456" t="s">
        <v>11</v>
      </c>
      <c r="C704" s="4">
        <f t="shared" ref="C704:J704" si="189">C703*C668</f>
        <v>0</v>
      </c>
      <c r="D704" s="4">
        <f t="shared" si="189"/>
        <v>0</v>
      </c>
      <c r="E704" s="4">
        <f t="shared" si="189"/>
        <v>0</v>
      </c>
      <c r="F704" s="4">
        <f t="shared" si="189"/>
        <v>0</v>
      </c>
      <c r="G704" s="4">
        <f t="shared" si="189"/>
        <v>0</v>
      </c>
      <c r="H704" s="4">
        <f t="shared" si="189"/>
        <v>0</v>
      </c>
      <c r="I704" s="4">
        <f t="shared" si="189"/>
        <v>0</v>
      </c>
      <c r="J704" s="4">
        <f t="shared" si="189"/>
        <v>0</v>
      </c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95" s="31" customFormat="1">
      <c r="A705" s="533"/>
      <c r="B705" s="448" t="s">
        <v>26</v>
      </c>
      <c r="C705" s="49">
        <v>1.9699999999999999E-2</v>
      </c>
      <c r="D705" s="49">
        <v>1.9699999999999999E-2</v>
      </c>
      <c r="E705" s="49">
        <v>1.9699999999999999E-2</v>
      </c>
      <c r="F705" s="49">
        <f>F290</f>
        <v>0</v>
      </c>
      <c r="G705" s="49">
        <f>G290</f>
        <v>0</v>
      </c>
      <c r="H705" s="49">
        <f>H290</f>
        <v>0</v>
      </c>
      <c r="I705" s="49">
        <f>I290</f>
        <v>0</v>
      </c>
      <c r="J705" s="49">
        <f>J290</f>
        <v>0</v>
      </c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</row>
    <row r="706" spans="1:95" s="191" customFormat="1">
      <c r="A706" s="533"/>
      <c r="B706" s="456" t="s">
        <v>27</v>
      </c>
      <c r="C706" s="129">
        <f t="shared" ref="C706:J706" si="190">C705*C668</f>
        <v>0</v>
      </c>
      <c r="D706" s="129">
        <f t="shared" si="190"/>
        <v>0</v>
      </c>
      <c r="E706" s="129">
        <f t="shared" si="190"/>
        <v>0</v>
      </c>
      <c r="F706" s="129">
        <f t="shared" si="190"/>
        <v>0</v>
      </c>
      <c r="G706" s="129">
        <f t="shared" si="190"/>
        <v>0</v>
      </c>
      <c r="H706" s="129">
        <f t="shared" si="190"/>
        <v>0</v>
      </c>
      <c r="I706" s="129">
        <f t="shared" si="190"/>
        <v>0</v>
      </c>
      <c r="J706" s="129">
        <f t="shared" si="190"/>
        <v>0</v>
      </c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  <c r="AA706" s="129"/>
      <c r="AB706" s="129"/>
      <c r="AC706" s="129"/>
      <c r="AD706" s="129"/>
    </row>
    <row r="707" spans="1:95" s="43" customFormat="1">
      <c r="A707" s="533"/>
      <c r="B707" s="456" t="s">
        <v>4</v>
      </c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</row>
    <row r="708" spans="1:95" s="46" customFormat="1" ht="13.5" thickBot="1">
      <c r="A708" s="533"/>
      <c r="B708" s="457" t="s">
        <v>34</v>
      </c>
      <c r="C708" s="94"/>
      <c r="D708" s="94"/>
      <c r="E708" s="94"/>
      <c r="F708" s="199"/>
      <c r="G708" s="94"/>
      <c r="H708" s="94"/>
      <c r="I708" s="94"/>
      <c r="J708" s="94"/>
      <c r="K708" s="199"/>
      <c r="L708" s="199"/>
      <c r="M708" s="199"/>
      <c r="N708" s="199"/>
      <c r="O708" s="199"/>
      <c r="P708" s="199"/>
      <c r="Q708" s="199"/>
      <c r="R708" s="199"/>
      <c r="S708" s="199"/>
      <c r="T708" s="94"/>
      <c r="U708" s="94"/>
      <c r="V708" s="94"/>
      <c r="W708" s="199"/>
      <c r="X708" s="199"/>
      <c r="Y708" s="199"/>
      <c r="Z708" s="199"/>
      <c r="AA708" s="199"/>
      <c r="AB708" s="199"/>
      <c r="AC708" s="199"/>
      <c r="AD708" s="199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</row>
    <row r="709" spans="1:95" s="48" customFormat="1" ht="13.5" thickBot="1">
      <c r="A709" s="533"/>
      <c r="B709" s="458" t="s">
        <v>51</v>
      </c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</row>
    <row r="710" spans="1:95" s="38" customFormat="1" ht="13.5" thickBot="1">
      <c r="A710" s="533"/>
      <c r="B710" s="459" t="s">
        <v>59</v>
      </c>
      <c r="C710" s="37" t="e">
        <f t="shared" ref="C710:J710" si="191">C709/C668*100</f>
        <v>#DIV/0!</v>
      </c>
      <c r="D710" s="37" t="e">
        <f t="shared" si="191"/>
        <v>#DIV/0!</v>
      </c>
      <c r="E710" s="37" t="e">
        <f t="shared" si="191"/>
        <v>#DIV/0!</v>
      </c>
      <c r="F710" s="37" t="e">
        <f t="shared" si="191"/>
        <v>#DIV/0!</v>
      </c>
      <c r="G710" s="37" t="e">
        <f t="shared" si="191"/>
        <v>#DIV/0!</v>
      </c>
      <c r="H710" s="37" t="e">
        <f t="shared" si="191"/>
        <v>#DIV/0!</v>
      </c>
      <c r="I710" s="37" t="e">
        <f t="shared" si="191"/>
        <v>#DIV/0!</v>
      </c>
      <c r="J710" s="91" t="e">
        <f t="shared" si="191"/>
        <v>#DIV/0!</v>
      </c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91"/>
      <c r="W710" s="37"/>
      <c r="X710" s="37"/>
      <c r="Y710" s="37"/>
      <c r="Z710" s="37"/>
      <c r="AA710" s="37"/>
      <c r="AB710" s="37"/>
      <c r="AC710" s="37"/>
      <c r="AD710" s="37"/>
      <c r="AE710" s="399"/>
      <c r="AF710" s="399"/>
      <c r="AG710" s="399"/>
      <c r="AH710" s="399"/>
      <c r="AI710" s="399"/>
      <c r="AJ710" s="399"/>
      <c r="AK710" s="399"/>
      <c r="AL710" s="399"/>
      <c r="AM710" s="399"/>
      <c r="AN710" s="399"/>
      <c r="AO710" s="399"/>
      <c r="AP710" s="399"/>
      <c r="AQ710" s="399"/>
      <c r="AR710" s="399"/>
      <c r="AS710" s="399"/>
      <c r="AT710" s="399"/>
      <c r="AU710" s="399"/>
      <c r="AV710" s="399"/>
      <c r="AW710" s="399"/>
      <c r="AX710" s="399"/>
      <c r="AY710" s="399"/>
      <c r="AZ710" s="399"/>
      <c r="BA710" s="399"/>
      <c r="BB710" s="399"/>
      <c r="BC710" s="399"/>
      <c r="BD710" s="399"/>
      <c r="BE710" s="399"/>
      <c r="BF710" s="399"/>
      <c r="BG710" s="399"/>
      <c r="BH710" s="399"/>
      <c r="BI710" s="399"/>
      <c r="BJ710" s="399"/>
      <c r="BK710" s="399"/>
      <c r="BL710" s="399"/>
      <c r="BM710" s="399"/>
      <c r="BN710" s="399"/>
      <c r="BO710" s="399"/>
      <c r="BP710" s="399"/>
      <c r="BQ710" s="399"/>
      <c r="BR710" s="399"/>
      <c r="BS710" s="399"/>
      <c r="BT710" s="399"/>
      <c r="BU710" s="399"/>
      <c r="BV710" s="399"/>
      <c r="BW710" s="399"/>
      <c r="BX710" s="399"/>
      <c r="BY710" s="399"/>
      <c r="BZ710" s="399"/>
      <c r="CA710" s="399"/>
      <c r="CB710" s="399"/>
      <c r="CC710" s="399"/>
      <c r="CD710" s="399"/>
      <c r="CE710" s="399"/>
      <c r="CF710" s="399"/>
      <c r="CG710" s="399"/>
      <c r="CH710" s="399"/>
      <c r="CI710" s="399"/>
      <c r="CJ710" s="399"/>
      <c r="CK710" s="399"/>
      <c r="CL710" s="399"/>
      <c r="CM710" s="399"/>
      <c r="CN710" s="399"/>
      <c r="CO710" s="399"/>
      <c r="CP710" s="399"/>
      <c r="CQ710" s="399"/>
    </row>
    <row r="711" spans="1:95" s="423" customFormat="1" ht="13.5" thickBot="1">
      <c r="A711" s="533"/>
      <c r="B711" s="421" t="s">
        <v>71</v>
      </c>
      <c r="C711" s="422">
        <f t="shared" ref="C711:J711" si="192">SUM(C681,C683,C687,C685,C689,C691,C693,C695,C697,C699,C702,C704,C706,C707,C708)-C709</f>
        <v>0</v>
      </c>
      <c r="D711" s="422">
        <f t="shared" si="192"/>
        <v>0</v>
      </c>
      <c r="E711" s="422">
        <f t="shared" si="192"/>
        <v>0</v>
      </c>
      <c r="F711" s="422">
        <f t="shared" si="192"/>
        <v>0</v>
      </c>
      <c r="G711" s="422">
        <f t="shared" si="192"/>
        <v>0</v>
      </c>
      <c r="H711" s="422">
        <f t="shared" si="192"/>
        <v>0</v>
      </c>
      <c r="I711" s="422">
        <f t="shared" si="192"/>
        <v>0</v>
      </c>
      <c r="J711" s="422">
        <f t="shared" si="192"/>
        <v>0</v>
      </c>
      <c r="K711" s="422"/>
      <c r="L711" s="422"/>
      <c r="M711" s="422"/>
      <c r="N711" s="422"/>
      <c r="O711" s="422"/>
      <c r="P711" s="422"/>
      <c r="Q711" s="422"/>
      <c r="R711" s="422"/>
      <c r="S711" s="422"/>
      <c r="T711" s="422"/>
      <c r="U711" s="422"/>
      <c r="V711" s="422"/>
      <c r="W711" s="422"/>
      <c r="X711" s="422"/>
      <c r="Y711" s="422"/>
      <c r="Z711" s="422"/>
      <c r="AA711" s="422"/>
      <c r="AB711" s="422"/>
      <c r="AC711" s="422"/>
      <c r="AD711" s="422"/>
      <c r="AE711" s="103"/>
      <c r="AF711" s="103"/>
      <c r="AG711" s="103"/>
      <c r="AH711" s="103"/>
      <c r="AI711" s="103"/>
      <c r="AJ711" s="103"/>
      <c r="AK711" s="103"/>
      <c r="AL711" s="103"/>
      <c r="AM711" s="103"/>
      <c r="AN711" s="103"/>
      <c r="AO711" s="103"/>
      <c r="AP711" s="103"/>
      <c r="AQ711" s="103"/>
      <c r="AR711" s="103"/>
      <c r="AS711" s="103"/>
      <c r="AT711" s="103"/>
      <c r="AU711" s="103"/>
      <c r="AV711" s="103"/>
      <c r="AW711" s="103"/>
      <c r="AX711" s="103"/>
      <c r="AY711" s="103"/>
      <c r="AZ711" s="103"/>
      <c r="BA711" s="103"/>
      <c r="BB711" s="103"/>
      <c r="BC711" s="103"/>
      <c r="BD711" s="103"/>
      <c r="BE711" s="103"/>
      <c r="BF711" s="103"/>
      <c r="BG711" s="103"/>
      <c r="BH711" s="103"/>
      <c r="BI711" s="103"/>
      <c r="BJ711" s="103"/>
      <c r="BK711" s="103"/>
      <c r="BL711" s="103"/>
      <c r="BM711" s="103"/>
      <c r="BN711" s="103"/>
      <c r="BO711" s="103"/>
      <c r="BP711" s="103"/>
      <c r="BQ711" s="103"/>
      <c r="BR711" s="103"/>
      <c r="BS711" s="103"/>
      <c r="BT711" s="103"/>
      <c r="BU711" s="103"/>
      <c r="BV711" s="103"/>
      <c r="BW711" s="103"/>
      <c r="BX711" s="103"/>
      <c r="BY711" s="103"/>
      <c r="BZ711" s="103"/>
      <c r="CA711" s="103"/>
      <c r="CB711" s="103"/>
      <c r="CC711" s="103"/>
      <c r="CD711" s="103"/>
      <c r="CE711" s="103"/>
      <c r="CF711" s="103"/>
      <c r="CG711" s="103"/>
      <c r="CH711" s="103"/>
      <c r="CI711" s="103"/>
      <c r="CJ711" s="103"/>
      <c r="CK711" s="103"/>
      <c r="CL711" s="103"/>
      <c r="CM711" s="103"/>
      <c r="CN711" s="103"/>
      <c r="CO711" s="103"/>
      <c r="CP711" s="103"/>
      <c r="CQ711" s="103"/>
    </row>
    <row r="712" spans="1:95" s="426" customFormat="1" ht="13.5" thickBot="1">
      <c r="A712" s="534"/>
      <c r="B712" s="424" t="s">
        <v>72</v>
      </c>
      <c r="C712" s="425" t="e">
        <f t="shared" ref="C712" si="193">C711/C709</f>
        <v>#DIV/0!</v>
      </c>
      <c r="D712" s="425" t="e">
        <f t="shared" ref="D712" si="194">D711/D709</f>
        <v>#DIV/0!</v>
      </c>
      <c r="E712" s="425" t="e">
        <f t="shared" ref="E712" si="195">E711/E709</f>
        <v>#DIV/0!</v>
      </c>
      <c r="F712" s="425" t="e">
        <f t="shared" ref="F712" si="196">F711/F709</f>
        <v>#DIV/0!</v>
      </c>
      <c r="G712" s="425" t="e">
        <f t="shared" ref="G712" si="197">G711/G709</f>
        <v>#DIV/0!</v>
      </c>
      <c r="H712" s="425" t="e">
        <f t="shared" ref="H712" si="198">H711/H709</f>
        <v>#DIV/0!</v>
      </c>
      <c r="I712" s="425" t="e">
        <f t="shared" ref="I712" si="199">I711/I709</f>
        <v>#DIV/0!</v>
      </c>
      <c r="J712" s="425" t="e">
        <f>J711/J709</f>
        <v>#DIV/0!</v>
      </c>
      <c r="K712" s="425"/>
      <c r="L712" s="425"/>
      <c r="M712" s="425"/>
      <c r="N712" s="425"/>
      <c r="O712" s="425"/>
      <c r="P712" s="425"/>
      <c r="Q712" s="425"/>
      <c r="R712" s="425"/>
      <c r="S712" s="425"/>
      <c r="T712" s="425"/>
      <c r="U712" s="425"/>
      <c r="V712" s="425"/>
      <c r="W712" s="425"/>
      <c r="X712" s="425"/>
      <c r="Y712" s="425"/>
      <c r="Z712" s="425"/>
      <c r="AA712" s="425"/>
      <c r="AB712" s="425"/>
      <c r="AC712" s="425"/>
      <c r="AD712" s="425"/>
      <c r="AE712" s="400"/>
      <c r="AF712" s="400"/>
      <c r="AG712" s="400"/>
      <c r="AH712" s="400"/>
      <c r="AI712" s="400"/>
      <c r="AJ712" s="400"/>
      <c r="AK712" s="400"/>
      <c r="AL712" s="400"/>
      <c r="AM712" s="400"/>
      <c r="AN712" s="400"/>
      <c r="AO712" s="400"/>
      <c r="AP712" s="400"/>
      <c r="AQ712" s="400"/>
      <c r="AR712" s="400"/>
      <c r="AS712" s="400"/>
      <c r="AT712" s="400"/>
      <c r="AU712" s="400"/>
      <c r="AV712" s="400"/>
      <c r="AW712" s="400"/>
      <c r="AX712" s="400"/>
      <c r="AY712" s="400"/>
      <c r="AZ712" s="400"/>
      <c r="BA712" s="400"/>
      <c r="BB712" s="400"/>
      <c r="BC712" s="400"/>
      <c r="BD712" s="400"/>
      <c r="BE712" s="400"/>
      <c r="BF712" s="400"/>
      <c r="BG712" s="400"/>
      <c r="BH712" s="400"/>
      <c r="BI712" s="400"/>
      <c r="BJ712" s="400"/>
      <c r="BK712" s="400"/>
      <c r="BL712" s="400"/>
      <c r="BM712" s="400"/>
      <c r="BN712" s="400"/>
      <c r="BO712" s="400"/>
      <c r="BP712" s="400"/>
      <c r="BQ712" s="400"/>
      <c r="BR712" s="400"/>
      <c r="BS712" s="400"/>
      <c r="BT712" s="400"/>
      <c r="BU712" s="400"/>
      <c r="BV712" s="400"/>
      <c r="BW712" s="400"/>
      <c r="BX712" s="400"/>
      <c r="BY712" s="400"/>
      <c r="BZ712" s="400"/>
      <c r="CA712" s="400"/>
      <c r="CB712" s="400"/>
      <c r="CC712" s="400"/>
      <c r="CD712" s="400"/>
      <c r="CE712" s="400"/>
      <c r="CF712" s="400"/>
      <c r="CG712" s="400"/>
      <c r="CH712" s="400"/>
      <c r="CI712" s="400"/>
      <c r="CJ712" s="400"/>
      <c r="CK712" s="400"/>
      <c r="CL712" s="400"/>
      <c r="CM712" s="400"/>
      <c r="CN712" s="400"/>
      <c r="CO712" s="400"/>
      <c r="CP712" s="400"/>
      <c r="CQ712" s="400"/>
    </row>
    <row r="713" spans="1:95" s="65" customFormat="1">
      <c r="B713" s="496"/>
    </row>
    <row r="714" spans="1:95" s="65" customFormat="1">
      <c r="B714" s="496"/>
    </row>
    <row r="715" spans="1:95" s="65" customFormat="1">
      <c r="B715" s="496"/>
    </row>
    <row r="716" spans="1:95" s="65" customFormat="1">
      <c r="B716" s="496"/>
    </row>
    <row r="717" spans="1:95" s="65" customFormat="1">
      <c r="B717" s="496"/>
    </row>
    <row r="718" spans="1:95" s="65" customFormat="1">
      <c r="B718" s="496"/>
    </row>
    <row r="719" spans="1:95" s="65" customFormat="1">
      <c r="B719" s="496"/>
    </row>
    <row r="720" spans="1:95" s="65" customFormat="1">
      <c r="B720" s="496"/>
    </row>
    <row r="721" spans="2:2" s="65" customFormat="1">
      <c r="B721" s="496"/>
    </row>
    <row r="722" spans="2:2" s="65" customFormat="1">
      <c r="B722" s="496"/>
    </row>
    <row r="723" spans="2:2" s="65" customFormat="1">
      <c r="B723" s="496"/>
    </row>
    <row r="724" spans="2:2" s="65" customFormat="1">
      <c r="B724" s="496"/>
    </row>
    <row r="725" spans="2:2" s="65" customFormat="1">
      <c r="B725" s="496"/>
    </row>
    <row r="726" spans="2:2" s="65" customFormat="1">
      <c r="B726" s="496"/>
    </row>
    <row r="727" spans="2:2" s="65" customFormat="1">
      <c r="B727" s="496"/>
    </row>
    <row r="728" spans="2:2" s="65" customFormat="1">
      <c r="B728" s="496"/>
    </row>
    <row r="729" spans="2:2" s="65" customFormat="1">
      <c r="B729" s="496"/>
    </row>
    <row r="730" spans="2:2" s="65" customFormat="1">
      <c r="B730" s="496"/>
    </row>
    <row r="731" spans="2:2" s="65" customFormat="1">
      <c r="B731" s="496"/>
    </row>
    <row r="732" spans="2:2" s="65" customFormat="1">
      <c r="B732" s="496"/>
    </row>
    <row r="733" spans="2:2" s="65" customFormat="1">
      <c r="B733" s="496"/>
    </row>
    <row r="734" spans="2:2" s="65" customFormat="1">
      <c r="B734" s="496"/>
    </row>
    <row r="735" spans="2:2" s="65" customFormat="1">
      <c r="B735" s="496"/>
    </row>
    <row r="736" spans="2:2" s="65" customFormat="1">
      <c r="B736" s="496"/>
    </row>
    <row r="737" spans="2:2" s="65" customFormat="1">
      <c r="B737" s="496"/>
    </row>
    <row r="738" spans="2:2" s="65" customFormat="1">
      <c r="B738" s="496"/>
    </row>
    <row r="739" spans="2:2" s="65" customFormat="1">
      <c r="B739" s="496"/>
    </row>
    <row r="740" spans="2:2" s="65" customFormat="1">
      <c r="B740" s="496"/>
    </row>
    <row r="741" spans="2:2" s="65" customFormat="1">
      <c r="B741" s="496"/>
    </row>
    <row r="742" spans="2:2" s="65" customFormat="1">
      <c r="B742" s="496"/>
    </row>
    <row r="743" spans="2:2" s="65" customFormat="1">
      <c r="B743" s="496"/>
    </row>
    <row r="744" spans="2:2" s="65" customFormat="1">
      <c r="B744" s="496"/>
    </row>
  </sheetData>
  <mergeCells count="14">
    <mergeCell ref="A2:A36"/>
    <mergeCell ref="A39:A88"/>
    <mergeCell ref="A143:A192"/>
    <mergeCell ref="A195:A244"/>
    <mergeCell ref="A91:A140"/>
    <mergeCell ref="A403:A452"/>
    <mergeCell ref="A247:A296"/>
    <mergeCell ref="A663:A712"/>
    <mergeCell ref="A559:A608"/>
    <mergeCell ref="A611:A660"/>
    <mergeCell ref="A455:A504"/>
    <mergeCell ref="A299:A348"/>
    <mergeCell ref="A351:A400"/>
    <mergeCell ref="A507:A556"/>
  </mergeCells>
  <phoneticPr fontId="2" type="noConversion"/>
  <conditionalFormatting sqref="C200:J200">
    <cfRule type="expression" dxfId="242" priority="270" stopIfTrue="1">
      <formula>C200&lt;&gt;SUM(C197:C199)</formula>
    </cfRule>
  </conditionalFormatting>
  <conditionalFormatting sqref="B156 B52 BO52:GY52 BO156:GY156">
    <cfRule type="cellIs" dxfId="241" priority="276" stopIfTrue="1" operator="equal">
      <formula>""""""</formula>
    </cfRule>
  </conditionalFormatting>
  <conditionalFormatting sqref="C156:G156 C52:G52">
    <cfRule type="cellIs" dxfId="240" priority="277" stopIfTrue="1" operator="greaterThan">
      <formula>0</formula>
    </cfRule>
  </conditionalFormatting>
  <conditionalFormatting sqref="C204:J204 BO204:XFD204">
    <cfRule type="expression" dxfId="239" priority="267" stopIfTrue="1">
      <formula>C204&lt;&gt;MAX(C201:C203)</formula>
    </cfRule>
  </conditionalFormatting>
  <conditionalFormatting sqref="C152:I152 BO152:XFD152">
    <cfRule type="expression" dxfId="238" priority="266" stopIfTrue="1">
      <formula>C152&lt;&gt;MAX(C149:C151)</formula>
    </cfRule>
  </conditionalFormatting>
  <conditionalFormatting sqref="C48:G48 BO48:XFD48">
    <cfRule type="expression" dxfId="237" priority="232" stopIfTrue="1">
      <formula>C48&lt;&gt;MAX(C46:C47)</formula>
    </cfRule>
  </conditionalFormatting>
  <conditionalFormatting sqref="H48:I48">
    <cfRule type="expression" dxfId="236" priority="229" stopIfTrue="1">
      <formula>H48&lt;&gt;MAX(H46:H47)</formula>
    </cfRule>
  </conditionalFormatting>
  <conditionalFormatting sqref="B25 BO25:GY25">
    <cfRule type="cellIs" dxfId="235" priority="222" stopIfTrue="1" operator="equal">
      <formula>""""""</formula>
    </cfRule>
  </conditionalFormatting>
  <conditionalFormatting sqref="C25:G25">
    <cfRule type="cellIs" dxfId="234" priority="223" stopIfTrue="1" operator="greaterThan">
      <formula>0</formula>
    </cfRule>
  </conditionalFormatting>
  <conditionalFormatting sqref="H25:I25">
    <cfRule type="cellIs" dxfId="233" priority="221" stopIfTrue="1" operator="greaterThan">
      <formula>0</formula>
    </cfRule>
  </conditionalFormatting>
  <conditionalFormatting sqref="J25">
    <cfRule type="cellIs" dxfId="232" priority="220" stopIfTrue="1" operator="greaterThan">
      <formula>0</formula>
    </cfRule>
  </conditionalFormatting>
  <conditionalFormatting sqref="J52">
    <cfRule type="cellIs" dxfId="231" priority="216" stopIfTrue="1" operator="greaterThan">
      <formula>0</formula>
    </cfRule>
  </conditionalFormatting>
  <conditionalFormatting sqref="J48">
    <cfRule type="expression" dxfId="230" priority="215" stopIfTrue="1">
      <formula>J48&lt;&gt;MAX(J45:J47)</formula>
    </cfRule>
  </conditionalFormatting>
  <conditionalFormatting sqref="H52:I52">
    <cfRule type="cellIs" dxfId="229" priority="213" stopIfTrue="1" operator="greaterThan">
      <formula>0</formula>
    </cfRule>
  </conditionalFormatting>
  <conditionalFormatting sqref="C104:G104">
    <cfRule type="cellIs" dxfId="228" priority="209" stopIfTrue="1" operator="greaterThan">
      <formula>0</formula>
    </cfRule>
  </conditionalFormatting>
  <conditionalFormatting sqref="J152">
    <cfRule type="expression" dxfId="227" priority="211" stopIfTrue="1">
      <formula>J152&lt;&gt;MAX(J149:J151)</formula>
    </cfRule>
  </conditionalFormatting>
  <conditionalFormatting sqref="B104 BO104:GY104">
    <cfRule type="cellIs" dxfId="226" priority="208" stopIfTrue="1" operator="equal">
      <formula>""""""</formula>
    </cfRule>
  </conditionalFormatting>
  <conditionalFormatting sqref="C100:I100 BO100:XFD100">
    <cfRule type="expression" dxfId="225" priority="207" stopIfTrue="1">
      <formula>C100&lt;&gt;MAX(C97:C99)</formula>
    </cfRule>
  </conditionalFormatting>
  <conditionalFormatting sqref="J100">
    <cfRule type="expression" dxfId="224" priority="204" stopIfTrue="1">
      <formula>J100&lt;&gt;MAX(J97:J99)</formula>
    </cfRule>
  </conditionalFormatting>
  <conditionalFormatting sqref="B416 BO416:GY416">
    <cfRule type="cellIs" dxfId="223" priority="201" stopIfTrue="1" operator="equal">
      <formula>""""""</formula>
    </cfRule>
  </conditionalFormatting>
  <conditionalFormatting sqref="C416:I416">
    <cfRule type="cellIs" dxfId="222" priority="202" stopIfTrue="1" operator="greaterThan">
      <formula>0</formula>
    </cfRule>
  </conditionalFormatting>
  <conditionalFormatting sqref="C412:I412 BO412:XFD412">
    <cfRule type="expression" dxfId="221" priority="200" stopIfTrue="1">
      <formula>C412&lt;&gt;MAX(C409:C411)</formula>
    </cfRule>
  </conditionalFormatting>
  <conditionalFormatting sqref="J416">
    <cfRule type="cellIs" dxfId="220" priority="198" stopIfTrue="1" operator="greaterThan">
      <formula>0</formula>
    </cfRule>
  </conditionalFormatting>
  <conditionalFormatting sqref="J412">
    <cfRule type="expression" dxfId="219" priority="197" stopIfTrue="1">
      <formula>J412&lt;&gt;MAX(J409:J411)</formula>
    </cfRule>
  </conditionalFormatting>
  <conditionalFormatting sqref="B260 BO260:GY260">
    <cfRule type="cellIs" dxfId="218" priority="194" stopIfTrue="1" operator="equal">
      <formula>""""""</formula>
    </cfRule>
  </conditionalFormatting>
  <conditionalFormatting sqref="C260:I260">
    <cfRule type="cellIs" dxfId="217" priority="195" stopIfTrue="1" operator="greaterThan">
      <formula>0</formula>
    </cfRule>
  </conditionalFormatting>
  <conditionalFormatting sqref="C256:I256 BO256:XFD256">
    <cfRule type="expression" dxfId="216" priority="193" stopIfTrue="1">
      <formula>C256&lt;&gt;MAX(C253:C255)</formula>
    </cfRule>
  </conditionalFormatting>
  <conditionalFormatting sqref="J260">
    <cfRule type="cellIs" dxfId="215" priority="191" stopIfTrue="1" operator="greaterThan">
      <formula>0</formula>
    </cfRule>
  </conditionalFormatting>
  <conditionalFormatting sqref="J256">
    <cfRule type="expression" dxfId="214" priority="190" stopIfTrue="1">
      <formula>J256&lt;&gt;MAX(J253:J255)</formula>
    </cfRule>
  </conditionalFormatting>
  <conditionalFormatting sqref="B676 BO676:GY676">
    <cfRule type="cellIs" dxfId="213" priority="187" stopIfTrue="1" operator="equal">
      <formula>""""""</formula>
    </cfRule>
  </conditionalFormatting>
  <conditionalFormatting sqref="C676:I676">
    <cfRule type="cellIs" dxfId="212" priority="188" stopIfTrue="1" operator="greaterThan">
      <formula>0</formula>
    </cfRule>
  </conditionalFormatting>
  <conditionalFormatting sqref="C672:I672 BO672:XFD672">
    <cfRule type="expression" dxfId="211" priority="186" stopIfTrue="1">
      <formula>C672&lt;&gt;MAX(C669:C671)</formula>
    </cfRule>
  </conditionalFormatting>
  <conditionalFormatting sqref="J676">
    <cfRule type="cellIs" dxfId="210" priority="184" stopIfTrue="1" operator="greaterThan">
      <formula>0</formula>
    </cfRule>
  </conditionalFormatting>
  <conditionalFormatting sqref="J672">
    <cfRule type="expression" dxfId="209" priority="183" stopIfTrue="1">
      <formula>J672&lt;&gt;MAX(J669:J671)</formula>
    </cfRule>
  </conditionalFormatting>
  <conditionalFormatting sqref="B572 BO572:GY572">
    <cfRule type="cellIs" dxfId="208" priority="180" stopIfTrue="1" operator="equal">
      <formula>""""""</formula>
    </cfRule>
  </conditionalFormatting>
  <conditionalFormatting sqref="C572:I572">
    <cfRule type="cellIs" dxfId="207" priority="181" stopIfTrue="1" operator="greaterThan">
      <formula>0</formula>
    </cfRule>
  </conditionalFormatting>
  <conditionalFormatting sqref="C568:I568 BO568:XFD568">
    <cfRule type="expression" dxfId="206" priority="179" stopIfTrue="1">
      <formula>C568&lt;&gt;MAX(C565:C567)</formula>
    </cfRule>
  </conditionalFormatting>
  <conditionalFormatting sqref="J572">
    <cfRule type="cellIs" dxfId="205" priority="177" stopIfTrue="1" operator="greaterThan">
      <formula>0</formula>
    </cfRule>
  </conditionalFormatting>
  <conditionalFormatting sqref="J568">
    <cfRule type="expression" dxfId="204" priority="176" stopIfTrue="1">
      <formula>J568&lt;&gt;MAX(J565:J567)</formula>
    </cfRule>
  </conditionalFormatting>
  <conditionalFormatting sqref="B624 BO624:GY624">
    <cfRule type="cellIs" dxfId="203" priority="173" stopIfTrue="1" operator="equal">
      <formula>""""""</formula>
    </cfRule>
  </conditionalFormatting>
  <conditionalFormatting sqref="C624:I624">
    <cfRule type="cellIs" dxfId="202" priority="174" stopIfTrue="1" operator="greaterThan">
      <formula>0</formula>
    </cfRule>
  </conditionalFormatting>
  <conditionalFormatting sqref="C620:I620 BO620:XFD620">
    <cfRule type="expression" dxfId="201" priority="172" stopIfTrue="1">
      <formula>C620&lt;&gt;MAX(C617:C619)</formula>
    </cfRule>
  </conditionalFormatting>
  <conditionalFormatting sqref="J624">
    <cfRule type="cellIs" dxfId="200" priority="170" stopIfTrue="1" operator="greaterThan">
      <formula>0</formula>
    </cfRule>
  </conditionalFormatting>
  <conditionalFormatting sqref="J620">
    <cfRule type="expression" dxfId="199" priority="169" stopIfTrue="1">
      <formula>J620&lt;&gt;MAX(J617:J619)</formula>
    </cfRule>
  </conditionalFormatting>
  <conditionalFormatting sqref="B468 BO468:GY468">
    <cfRule type="cellIs" dxfId="198" priority="166" stopIfTrue="1" operator="equal">
      <formula>""""""</formula>
    </cfRule>
  </conditionalFormatting>
  <conditionalFormatting sqref="C468:I468">
    <cfRule type="cellIs" dxfId="197" priority="167" stopIfTrue="1" operator="greaterThan">
      <formula>0</formula>
    </cfRule>
  </conditionalFormatting>
  <conditionalFormatting sqref="C464:I464 BO464:XFD464">
    <cfRule type="expression" dxfId="196" priority="165" stopIfTrue="1">
      <formula>C464&lt;&gt;MAX(C461:C463)</formula>
    </cfRule>
  </conditionalFormatting>
  <conditionalFormatting sqref="J468">
    <cfRule type="cellIs" dxfId="195" priority="163" stopIfTrue="1" operator="greaterThan">
      <formula>0</formula>
    </cfRule>
  </conditionalFormatting>
  <conditionalFormatting sqref="J464">
    <cfRule type="expression" dxfId="194" priority="162" stopIfTrue="1">
      <formula>J464&lt;&gt;MAX(J461:J463)</formula>
    </cfRule>
  </conditionalFormatting>
  <conditionalFormatting sqref="B312 BO312:GY312">
    <cfRule type="cellIs" dxfId="193" priority="159" stopIfTrue="1" operator="equal">
      <formula>""""""</formula>
    </cfRule>
  </conditionalFormatting>
  <conditionalFormatting sqref="C312:I312">
    <cfRule type="cellIs" dxfId="192" priority="160" stopIfTrue="1" operator="greaterThan">
      <formula>0</formula>
    </cfRule>
  </conditionalFormatting>
  <conditionalFormatting sqref="C308:I308 BO308:XFD308">
    <cfRule type="expression" dxfId="191" priority="158" stopIfTrue="1">
      <formula>C308&lt;&gt;MAX(C305:C307)</formula>
    </cfRule>
  </conditionalFormatting>
  <conditionalFormatting sqref="J312">
    <cfRule type="cellIs" dxfId="190" priority="156" stopIfTrue="1" operator="greaterThan">
      <formula>0</formula>
    </cfRule>
  </conditionalFormatting>
  <conditionalFormatting sqref="J308">
    <cfRule type="expression" dxfId="189" priority="155" stopIfTrue="1">
      <formula>J308&lt;&gt;MAX(J305:J307)</formula>
    </cfRule>
  </conditionalFormatting>
  <conditionalFormatting sqref="B364 BO364:GY364">
    <cfRule type="cellIs" dxfId="188" priority="152" stopIfTrue="1" operator="equal">
      <formula>""""""</formula>
    </cfRule>
  </conditionalFormatting>
  <conditionalFormatting sqref="C364:I364">
    <cfRule type="cellIs" dxfId="187" priority="153" stopIfTrue="1" operator="greaterThan">
      <formula>0</formula>
    </cfRule>
  </conditionalFormatting>
  <conditionalFormatting sqref="C360:I360 BO360:XFD360">
    <cfRule type="expression" dxfId="186" priority="151" stopIfTrue="1">
      <formula>C360&lt;&gt;MAX(C357:C359)</formula>
    </cfRule>
  </conditionalFormatting>
  <conditionalFormatting sqref="J364">
    <cfRule type="cellIs" dxfId="185" priority="149" stopIfTrue="1" operator="greaterThan">
      <formula>0</formula>
    </cfRule>
  </conditionalFormatting>
  <conditionalFormatting sqref="J360">
    <cfRule type="expression" dxfId="184" priority="148" stopIfTrue="1">
      <formula>J360&lt;&gt;MAX(J357:J359)</formula>
    </cfRule>
  </conditionalFormatting>
  <conditionalFormatting sqref="C24:J24 C44:J44 C148:J148 C96:J96 C408:J408 C252:J252 C668:J668 C564:J564 C616:J616 C460:J460 C304:J304 C356:J356 BO356:XFD356 BO304:XFD304 BO460:XFD460 BO616:XFD616 BO564:XFD564 BO668:XFD668 BO252:XFD252 BO408:XFD408 BO96:XFD96 BO148:XFD148 BO44:XFD44 BO24:XFD24">
    <cfRule type="expression" dxfId="183" priority="278">
      <formula>C$148&lt;&gt;SUM(C$145:C$147)</formula>
    </cfRule>
  </conditionalFormatting>
  <conditionalFormatting sqref="B520 BO520:GY520">
    <cfRule type="cellIs" dxfId="182" priority="144" stopIfTrue="1" operator="equal">
      <formula>""""""</formula>
    </cfRule>
  </conditionalFormatting>
  <conditionalFormatting sqref="C520:I520">
    <cfRule type="cellIs" dxfId="181" priority="145" stopIfTrue="1" operator="greaterThan">
      <formula>0</formula>
    </cfRule>
  </conditionalFormatting>
  <conditionalFormatting sqref="C516:I516 BO516:XFD516">
    <cfRule type="expression" dxfId="180" priority="143" stopIfTrue="1">
      <formula>C516&lt;&gt;MAX(C513:C515)</formula>
    </cfRule>
  </conditionalFormatting>
  <conditionalFormatting sqref="J520">
    <cfRule type="cellIs" dxfId="179" priority="142" stopIfTrue="1" operator="greaterThan">
      <formula>0</formula>
    </cfRule>
  </conditionalFormatting>
  <conditionalFormatting sqref="J516">
    <cfRule type="expression" dxfId="178" priority="141" stopIfTrue="1">
      <formula>J516&lt;&gt;MAX(J513:J515)</formula>
    </cfRule>
  </conditionalFormatting>
  <conditionalFormatting sqref="C512:J512 BO512:XFD512">
    <cfRule type="expression" dxfId="177" priority="146">
      <formula>C$148&lt;&gt;SUM(C$145:C$147)</formula>
    </cfRule>
  </conditionalFormatting>
  <conditionalFormatting sqref="H156:J156">
    <cfRule type="cellIs" dxfId="176" priority="140" stopIfTrue="1" operator="greaterThan">
      <formula>0</formula>
    </cfRule>
  </conditionalFormatting>
  <conditionalFormatting sqref="J104">
    <cfRule type="cellIs" dxfId="175" priority="139" stopIfTrue="1" operator="greaterThan">
      <formula>0</formula>
    </cfRule>
  </conditionalFormatting>
  <conditionalFormatting sqref="H104:I104">
    <cfRule type="cellIs" dxfId="174" priority="138" stopIfTrue="1" operator="greaterThan">
      <formula>0</formula>
    </cfRule>
  </conditionalFormatting>
  <conditionalFormatting sqref="AE200:BN200">
    <cfRule type="expression" dxfId="173" priority="135" stopIfTrue="1">
      <formula>AE200&lt;&gt;SUM(AE197:AE199)</formula>
    </cfRule>
  </conditionalFormatting>
  <conditionalFormatting sqref="AE156:BN156 AE52:BN52">
    <cfRule type="cellIs" dxfId="172" priority="136" stopIfTrue="1" operator="equal">
      <formula>""""""</formula>
    </cfRule>
  </conditionalFormatting>
  <conditionalFormatting sqref="AE204:BN204">
    <cfRule type="expression" dxfId="171" priority="134" stopIfTrue="1">
      <formula>AE204&lt;&gt;MAX(AE201:AE203)</formula>
    </cfRule>
  </conditionalFormatting>
  <conditionalFormatting sqref="AE152:BN152">
    <cfRule type="expression" dxfId="170" priority="133" stopIfTrue="1">
      <formula>AE152&lt;&gt;MAX(AE149:AE151)</formula>
    </cfRule>
  </conditionalFormatting>
  <conditionalFormatting sqref="AE48:BN48">
    <cfRule type="expression" dxfId="169" priority="132" stopIfTrue="1">
      <formula>AE48&lt;&gt;MAX(AE46:AE47)</formula>
    </cfRule>
  </conditionalFormatting>
  <conditionalFormatting sqref="AE25:BN25">
    <cfRule type="cellIs" dxfId="168" priority="131" stopIfTrue="1" operator="equal">
      <formula>""""""</formula>
    </cfRule>
  </conditionalFormatting>
  <conditionalFormatting sqref="AE104:BN104">
    <cfRule type="cellIs" dxfId="167" priority="130" stopIfTrue="1" operator="equal">
      <formula>""""""</formula>
    </cfRule>
  </conditionalFormatting>
  <conditionalFormatting sqref="AE100:BN100">
    <cfRule type="expression" dxfId="166" priority="129" stopIfTrue="1">
      <formula>AE100&lt;&gt;MAX(AE97:AE99)</formula>
    </cfRule>
  </conditionalFormatting>
  <conditionalFormatting sqref="AE416:BN416">
    <cfRule type="cellIs" dxfId="165" priority="128" stopIfTrue="1" operator="equal">
      <formula>""""""</formula>
    </cfRule>
  </conditionalFormatting>
  <conditionalFormatting sqref="AE412:BN412">
    <cfRule type="expression" dxfId="164" priority="127" stopIfTrue="1">
      <formula>AE412&lt;&gt;MAX(AE409:AE411)</formula>
    </cfRule>
  </conditionalFormatting>
  <conditionalFormatting sqref="AE260:BN260">
    <cfRule type="cellIs" dxfId="163" priority="126" stopIfTrue="1" operator="equal">
      <formula>""""""</formula>
    </cfRule>
  </conditionalFormatting>
  <conditionalFormatting sqref="AE256:BN256">
    <cfRule type="expression" dxfId="162" priority="125" stopIfTrue="1">
      <formula>AE256&lt;&gt;MAX(AE253:AE255)</formula>
    </cfRule>
  </conditionalFormatting>
  <conditionalFormatting sqref="AE676:BN676">
    <cfRule type="cellIs" dxfId="161" priority="124" stopIfTrue="1" operator="equal">
      <formula>""""""</formula>
    </cfRule>
  </conditionalFormatting>
  <conditionalFormatting sqref="AE672:BN672">
    <cfRule type="expression" dxfId="160" priority="123" stopIfTrue="1">
      <formula>AE672&lt;&gt;MAX(AE669:AE671)</formula>
    </cfRule>
  </conditionalFormatting>
  <conditionalFormatting sqref="AE572:BN572">
    <cfRule type="cellIs" dxfId="159" priority="122" stopIfTrue="1" operator="equal">
      <formula>""""""</formula>
    </cfRule>
  </conditionalFormatting>
  <conditionalFormatting sqref="AE568:BN568">
    <cfRule type="expression" dxfId="158" priority="121" stopIfTrue="1">
      <formula>AE568&lt;&gt;MAX(AE565:AE567)</formula>
    </cfRule>
  </conditionalFormatting>
  <conditionalFormatting sqref="AE624:BN624">
    <cfRule type="cellIs" dxfId="157" priority="120" stopIfTrue="1" operator="equal">
      <formula>""""""</formula>
    </cfRule>
  </conditionalFormatting>
  <conditionalFormatting sqref="AE620:BN620">
    <cfRule type="expression" dxfId="156" priority="119" stopIfTrue="1">
      <formula>AE620&lt;&gt;MAX(AE617:AE619)</formula>
    </cfRule>
  </conditionalFormatting>
  <conditionalFormatting sqref="AE468:BN468">
    <cfRule type="cellIs" dxfId="155" priority="118" stopIfTrue="1" operator="equal">
      <formula>""""""</formula>
    </cfRule>
  </conditionalFormatting>
  <conditionalFormatting sqref="AE464:BN464">
    <cfRule type="expression" dxfId="154" priority="117" stopIfTrue="1">
      <formula>AE464&lt;&gt;MAX(AE461:AE463)</formula>
    </cfRule>
  </conditionalFormatting>
  <conditionalFormatting sqref="AE312:BN312">
    <cfRule type="cellIs" dxfId="153" priority="116" stopIfTrue="1" operator="equal">
      <formula>""""""</formula>
    </cfRule>
  </conditionalFormatting>
  <conditionalFormatting sqref="AE308:BN308">
    <cfRule type="expression" dxfId="152" priority="115" stopIfTrue="1">
      <formula>AE308&lt;&gt;MAX(AE305:AE307)</formula>
    </cfRule>
  </conditionalFormatting>
  <conditionalFormatting sqref="AE364:BN364">
    <cfRule type="cellIs" dxfId="151" priority="114" stopIfTrue="1" operator="equal">
      <formula>""""""</formula>
    </cfRule>
  </conditionalFormatting>
  <conditionalFormatting sqref="AE360:BN360">
    <cfRule type="expression" dxfId="150" priority="113" stopIfTrue="1">
      <formula>AE360&lt;&gt;MAX(AE357:AE359)</formula>
    </cfRule>
  </conditionalFormatting>
  <conditionalFormatting sqref="AE24:BN24 AE44:BN44 AE148:BN148 AE96:BN96 AE408:BN408 AE252:BN252 AE668:BN668 AE564:BN564 AE616:BN616 AE460:BN460 AE304:BN304 AE356:BN356">
    <cfRule type="expression" dxfId="149" priority="137">
      <formula>AE$148&lt;&gt;SUM(AE$145:AE$147)</formula>
    </cfRule>
  </conditionalFormatting>
  <conditionalFormatting sqref="AE520:BN520">
    <cfRule type="cellIs" dxfId="148" priority="111" stopIfTrue="1" operator="equal">
      <formula>""""""</formula>
    </cfRule>
  </conditionalFormatting>
  <conditionalFormatting sqref="AE516:BN516">
    <cfRule type="expression" dxfId="147" priority="110" stopIfTrue="1">
      <formula>AE516&lt;&gt;MAX(AE513:AE515)</formula>
    </cfRule>
  </conditionalFormatting>
  <conditionalFormatting sqref="AE512:BN512">
    <cfRule type="expression" dxfId="146" priority="112">
      <formula>AE$148&lt;&gt;SUM(AE$145:AE$147)</formula>
    </cfRule>
  </conditionalFormatting>
  <conditionalFormatting sqref="K200:S200">
    <cfRule type="expression" dxfId="145" priority="107" stopIfTrue="1">
      <formula>K200&lt;&gt;SUM(K197:K199)</formula>
    </cfRule>
  </conditionalFormatting>
  <conditionalFormatting sqref="K156:S156 K52:S52">
    <cfRule type="cellIs" dxfId="144" priority="108" stopIfTrue="1" operator="greaterThan">
      <formula>0</formula>
    </cfRule>
  </conditionalFormatting>
  <conditionalFormatting sqref="K204:S204">
    <cfRule type="expression" dxfId="143" priority="106" stopIfTrue="1">
      <formula>K204&lt;&gt;MAX(K201:K203)</formula>
    </cfRule>
  </conditionalFormatting>
  <conditionalFormatting sqref="K152:S152">
    <cfRule type="expression" dxfId="142" priority="105" stopIfTrue="1">
      <formula>K152&lt;&gt;MAX(K149:K151)</formula>
    </cfRule>
  </conditionalFormatting>
  <conditionalFormatting sqref="K48:S48">
    <cfRule type="expression" dxfId="141" priority="104" stopIfTrue="1">
      <formula>K48&lt;&gt;MAX(K46:K47)</formula>
    </cfRule>
  </conditionalFormatting>
  <conditionalFormatting sqref="K104:S104">
    <cfRule type="cellIs" dxfId="140" priority="102" stopIfTrue="1" operator="greaterThan">
      <formula>0</formula>
    </cfRule>
  </conditionalFormatting>
  <conditionalFormatting sqref="K100:S100">
    <cfRule type="expression" dxfId="139" priority="101" stopIfTrue="1">
      <formula>K100&lt;&gt;MAX(K97:K99)</formula>
    </cfRule>
  </conditionalFormatting>
  <conditionalFormatting sqref="K416:S416">
    <cfRule type="cellIs" dxfId="138" priority="100" stopIfTrue="1" operator="greaterThan">
      <formula>0</formula>
    </cfRule>
  </conditionalFormatting>
  <conditionalFormatting sqref="K412:S412">
    <cfRule type="expression" dxfId="137" priority="99" stopIfTrue="1">
      <formula>K412&lt;&gt;MAX(K409:K411)</formula>
    </cfRule>
  </conditionalFormatting>
  <conditionalFormatting sqref="K260:S260">
    <cfRule type="cellIs" dxfId="136" priority="98" stopIfTrue="1" operator="greaterThan">
      <formula>0</formula>
    </cfRule>
  </conditionalFormatting>
  <conditionalFormatting sqref="K256:S256">
    <cfRule type="expression" dxfId="135" priority="97" stopIfTrue="1">
      <formula>K256&lt;&gt;MAX(K253:K255)</formula>
    </cfRule>
  </conditionalFormatting>
  <conditionalFormatting sqref="K676:S676">
    <cfRule type="cellIs" dxfId="134" priority="96" stopIfTrue="1" operator="greaterThan">
      <formula>0</formula>
    </cfRule>
  </conditionalFormatting>
  <conditionalFormatting sqref="K672:S672">
    <cfRule type="expression" dxfId="133" priority="95" stopIfTrue="1">
      <formula>K672&lt;&gt;MAX(K669:K671)</formula>
    </cfRule>
  </conditionalFormatting>
  <conditionalFormatting sqref="K572:S572">
    <cfRule type="cellIs" dxfId="132" priority="94" stopIfTrue="1" operator="greaterThan">
      <formula>0</formula>
    </cfRule>
  </conditionalFormatting>
  <conditionalFormatting sqref="K568:S568">
    <cfRule type="expression" dxfId="131" priority="93" stopIfTrue="1">
      <formula>K568&lt;&gt;MAX(K565:K567)</formula>
    </cfRule>
  </conditionalFormatting>
  <conditionalFormatting sqref="K624:S624">
    <cfRule type="cellIs" dxfId="130" priority="92" stopIfTrue="1" operator="greaterThan">
      <formula>0</formula>
    </cfRule>
  </conditionalFormatting>
  <conditionalFormatting sqref="K620:S620">
    <cfRule type="expression" dxfId="129" priority="91" stopIfTrue="1">
      <formula>K620&lt;&gt;MAX(K617:K619)</formula>
    </cfRule>
  </conditionalFormatting>
  <conditionalFormatting sqref="K468:S468">
    <cfRule type="cellIs" dxfId="128" priority="90" stopIfTrue="1" operator="greaterThan">
      <formula>0</formula>
    </cfRule>
  </conditionalFormatting>
  <conditionalFormatting sqref="K464:S464">
    <cfRule type="expression" dxfId="127" priority="89" stopIfTrue="1">
      <formula>K464&lt;&gt;MAX(K461:K463)</formula>
    </cfRule>
  </conditionalFormatting>
  <conditionalFormatting sqref="K312:S312">
    <cfRule type="cellIs" dxfId="126" priority="88" stopIfTrue="1" operator="greaterThan">
      <formula>0</formula>
    </cfRule>
  </conditionalFormatting>
  <conditionalFormatting sqref="K308:S308">
    <cfRule type="expression" dxfId="125" priority="87" stopIfTrue="1">
      <formula>K308&lt;&gt;MAX(K305:K307)</formula>
    </cfRule>
  </conditionalFormatting>
  <conditionalFormatting sqref="K364:S364">
    <cfRule type="cellIs" dxfId="124" priority="86" stopIfTrue="1" operator="greaterThan">
      <formula>0</formula>
    </cfRule>
  </conditionalFormatting>
  <conditionalFormatting sqref="K360:S360">
    <cfRule type="expression" dxfId="123" priority="85" stopIfTrue="1">
      <formula>K360&lt;&gt;MAX(K357:K359)</formula>
    </cfRule>
  </conditionalFormatting>
  <conditionalFormatting sqref="K24:S24 K44:S44 K148:S148 K96:S96 K408:S408 K252:S252 K668:S668 K564:S564 K616:S616 K460:S460 K304:S304 K356:S356">
    <cfRule type="expression" dxfId="122" priority="109">
      <formula>K$148&lt;&gt;SUM(K$145:K$147)</formula>
    </cfRule>
  </conditionalFormatting>
  <conditionalFormatting sqref="K520:S520">
    <cfRule type="cellIs" dxfId="121" priority="83" stopIfTrue="1" operator="greaterThan">
      <formula>0</formula>
    </cfRule>
  </conditionalFormatting>
  <conditionalFormatting sqref="K516:S516">
    <cfRule type="expression" dxfId="120" priority="82" stopIfTrue="1">
      <formula>K516&lt;&gt;MAX(K513:K515)</formula>
    </cfRule>
  </conditionalFormatting>
  <conditionalFormatting sqref="K512:S512">
    <cfRule type="expression" dxfId="119" priority="84">
      <formula>K$148&lt;&gt;SUM(K$145:K$147)</formula>
    </cfRule>
  </conditionalFormatting>
  <conditionalFormatting sqref="T200:V200">
    <cfRule type="expression" dxfId="118" priority="80" stopIfTrue="1">
      <formula>T200&lt;&gt;SUM(T197:T199)</formula>
    </cfRule>
  </conditionalFormatting>
  <conditionalFormatting sqref="T204:V204">
    <cfRule type="expression" dxfId="117" priority="79" stopIfTrue="1">
      <formula>T204&lt;&gt;MAX(T201:T203)</formula>
    </cfRule>
  </conditionalFormatting>
  <conditionalFormatting sqref="T152:U152">
    <cfRule type="expression" dxfId="116" priority="78" stopIfTrue="1">
      <formula>T152&lt;&gt;MAX(T149:T151)</formula>
    </cfRule>
  </conditionalFormatting>
  <conditionalFormatting sqref="T48:U48">
    <cfRule type="expression" dxfId="115" priority="77" stopIfTrue="1">
      <formula>T48&lt;&gt;MAX(T46:T47)</formula>
    </cfRule>
  </conditionalFormatting>
  <conditionalFormatting sqref="T25:U25">
    <cfRule type="cellIs" dxfId="114" priority="76" stopIfTrue="1" operator="greaterThan">
      <formula>0</formula>
    </cfRule>
  </conditionalFormatting>
  <conditionalFormatting sqref="V25">
    <cfRule type="cellIs" dxfId="113" priority="75" stopIfTrue="1" operator="greaterThan">
      <formula>0</formula>
    </cfRule>
  </conditionalFormatting>
  <conditionalFormatting sqref="V52">
    <cfRule type="cellIs" dxfId="112" priority="74" stopIfTrue="1" operator="greaterThan">
      <formula>0</formula>
    </cfRule>
  </conditionalFormatting>
  <conditionalFormatting sqref="V48">
    <cfRule type="expression" dxfId="111" priority="73" stopIfTrue="1">
      <formula>V48&lt;&gt;MAX(V45:V47)</formula>
    </cfRule>
  </conditionalFormatting>
  <conditionalFormatting sqref="T52:U52">
    <cfRule type="cellIs" dxfId="110" priority="72" stopIfTrue="1" operator="greaterThan">
      <formula>0</formula>
    </cfRule>
  </conditionalFormatting>
  <conditionalFormatting sqref="V152">
    <cfRule type="expression" dxfId="109" priority="71" stopIfTrue="1">
      <formula>V152&lt;&gt;MAX(V149:V151)</formula>
    </cfRule>
  </conditionalFormatting>
  <conditionalFormatting sqref="T100:U100">
    <cfRule type="expression" dxfId="108" priority="70" stopIfTrue="1">
      <formula>T100&lt;&gt;MAX(T97:T99)</formula>
    </cfRule>
  </conditionalFormatting>
  <conditionalFormatting sqref="V100">
    <cfRule type="expression" dxfId="107" priority="69" stopIfTrue="1">
      <formula>V100&lt;&gt;MAX(V97:V99)</formula>
    </cfRule>
  </conditionalFormatting>
  <conditionalFormatting sqref="T416:U416">
    <cfRule type="cellIs" dxfId="106" priority="68" stopIfTrue="1" operator="greaterThan">
      <formula>0</formula>
    </cfRule>
  </conditionalFormatting>
  <conditionalFormatting sqref="T412:U412">
    <cfRule type="expression" dxfId="105" priority="67" stopIfTrue="1">
      <formula>T412&lt;&gt;MAX(T409:T411)</formula>
    </cfRule>
  </conditionalFormatting>
  <conditionalFormatting sqref="V416">
    <cfRule type="cellIs" dxfId="104" priority="66" stopIfTrue="1" operator="greaterThan">
      <formula>0</formula>
    </cfRule>
  </conditionalFormatting>
  <conditionalFormatting sqref="V412">
    <cfRule type="expression" dxfId="103" priority="65" stopIfTrue="1">
      <formula>V412&lt;&gt;MAX(V409:V411)</formula>
    </cfRule>
  </conditionalFormatting>
  <conditionalFormatting sqref="T260:U260">
    <cfRule type="cellIs" dxfId="102" priority="64" stopIfTrue="1" operator="greaterThan">
      <formula>0</formula>
    </cfRule>
  </conditionalFormatting>
  <conditionalFormatting sqref="T256:U256">
    <cfRule type="expression" dxfId="101" priority="63" stopIfTrue="1">
      <formula>T256&lt;&gt;MAX(T253:T255)</formula>
    </cfRule>
  </conditionalFormatting>
  <conditionalFormatting sqref="V260">
    <cfRule type="cellIs" dxfId="100" priority="62" stopIfTrue="1" operator="greaterThan">
      <formula>0</formula>
    </cfRule>
  </conditionalFormatting>
  <conditionalFormatting sqref="V256">
    <cfRule type="expression" dxfId="99" priority="61" stopIfTrue="1">
      <formula>V256&lt;&gt;MAX(V253:V255)</formula>
    </cfRule>
  </conditionalFormatting>
  <conditionalFormatting sqref="T676:U676">
    <cfRule type="cellIs" dxfId="98" priority="60" stopIfTrue="1" operator="greaterThan">
      <formula>0</formula>
    </cfRule>
  </conditionalFormatting>
  <conditionalFormatting sqref="T672:U672">
    <cfRule type="expression" dxfId="97" priority="59" stopIfTrue="1">
      <formula>T672&lt;&gt;MAX(T669:T671)</formula>
    </cfRule>
  </conditionalFormatting>
  <conditionalFormatting sqref="V676">
    <cfRule type="cellIs" dxfId="96" priority="58" stopIfTrue="1" operator="greaterThan">
      <formula>0</formula>
    </cfRule>
  </conditionalFormatting>
  <conditionalFormatting sqref="V672">
    <cfRule type="expression" dxfId="95" priority="57" stopIfTrue="1">
      <formula>V672&lt;&gt;MAX(V669:V671)</formula>
    </cfRule>
  </conditionalFormatting>
  <conditionalFormatting sqref="T572:U572">
    <cfRule type="cellIs" dxfId="94" priority="56" stopIfTrue="1" operator="greaterThan">
      <formula>0</formula>
    </cfRule>
  </conditionalFormatting>
  <conditionalFormatting sqref="T568:U568">
    <cfRule type="expression" dxfId="93" priority="55" stopIfTrue="1">
      <formula>T568&lt;&gt;MAX(T565:T567)</formula>
    </cfRule>
  </conditionalFormatting>
  <conditionalFormatting sqref="V572">
    <cfRule type="cellIs" dxfId="92" priority="54" stopIfTrue="1" operator="greaterThan">
      <formula>0</formula>
    </cfRule>
  </conditionalFormatting>
  <conditionalFormatting sqref="V568">
    <cfRule type="expression" dxfId="91" priority="53" stopIfTrue="1">
      <formula>V568&lt;&gt;MAX(V565:V567)</formula>
    </cfRule>
  </conditionalFormatting>
  <conditionalFormatting sqref="T624:U624">
    <cfRule type="cellIs" dxfId="90" priority="52" stopIfTrue="1" operator="greaterThan">
      <formula>0</formula>
    </cfRule>
  </conditionalFormatting>
  <conditionalFormatting sqref="T620:U620">
    <cfRule type="expression" dxfId="89" priority="51" stopIfTrue="1">
      <formula>T620&lt;&gt;MAX(T617:T619)</formula>
    </cfRule>
  </conditionalFormatting>
  <conditionalFormatting sqref="V624">
    <cfRule type="cellIs" dxfId="88" priority="50" stopIfTrue="1" operator="greaterThan">
      <formula>0</formula>
    </cfRule>
  </conditionalFormatting>
  <conditionalFormatting sqref="V620">
    <cfRule type="expression" dxfId="87" priority="49" stopIfTrue="1">
      <formula>V620&lt;&gt;MAX(V617:V619)</formula>
    </cfRule>
  </conditionalFormatting>
  <conditionalFormatting sqref="T468:U468">
    <cfRule type="cellIs" dxfId="86" priority="48" stopIfTrue="1" operator="greaterThan">
      <formula>0</formula>
    </cfRule>
  </conditionalFormatting>
  <conditionalFormatting sqref="T464:U464">
    <cfRule type="expression" dxfId="85" priority="47" stopIfTrue="1">
      <formula>T464&lt;&gt;MAX(T461:T463)</formula>
    </cfRule>
  </conditionalFormatting>
  <conditionalFormatting sqref="V468">
    <cfRule type="cellIs" dxfId="84" priority="46" stopIfTrue="1" operator="greaterThan">
      <formula>0</formula>
    </cfRule>
  </conditionalFormatting>
  <conditionalFormatting sqref="V464">
    <cfRule type="expression" dxfId="83" priority="45" stopIfTrue="1">
      <formula>V464&lt;&gt;MAX(V461:V463)</formula>
    </cfRule>
  </conditionalFormatting>
  <conditionalFormatting sqref="T312:U312">
    <cfRule type="cellIs" dxfId="82" priority="44" stopIfTrue="1" operator="greaterThan">
      <formula>0</formula>
    </cfRule>
  </conditionalFormatting>
  <conditionalFormatting sqref="T308:U308">
    <cfRule type="expression" dxfId="81" priority="43" stopIfTrue="1">
      <formula>T308&lt;&gt;MAX(T305:T307)</formula>
    </cfRule>
  </conditionalFormatting>
  <conditionalFormatting sqref="V312">
    <cfRule type="cellIs" dxfId="80" priority="42" stopIfTrue="1" operator="greaterThan">
      <formula>0</formula>
    </cfRule>
  </conditionalFormatting>
  <conditionalFormatting sqref="V308">
    <cfRule type="expression" dxfId="79" priority="41" stopIfTrue="1">
      <formula>V308&lt;&gt;MAX(V305:V307)</formula>
    </cfRule>
  </conditionalFormatting>
  <conditionalFormatting sqref="T364:U364">
    <cfRule type="cellIs" dxfId="78" priority="40" stopIfTrue="1" operator="greaterThan">
      <formula>0</formula>
    </cfRule>
  </conditionalFormatting>
  <conditionalFormatting sqref="T360:U360">
    <cfRule type="expression" dxfId="77" priority="39" stopIfTrue="1">
      <formula>T360&lt;&gt;MAX(T357:T359)</formula>
    </cfRule>
  </conditionalFormatting>
  <conditionalFormatting sqref="V364">
    <cfRule type="cellIs" dxfId="76" priority="38" stopIfTrue="1" operator="greaterThan">
      <formula>0</formula>
    </cfRule>
  </conditionalFormatting>
  <conditionalFormatting sqref="V360">
    <cfRule type="expression" dxfId="75" priority="37" stopIfTrue="1">
      <formula>V360&lt;&gt;MAX(V357:V359)</formula>
    </cfRule>
  </conditionalFormatting>
  <conditionalFormatting sqref="T24:V24 T44:V44 T148:V148 T96:V96 T408:V408 T252:V252 T668:V668 T564:V564 T616:V616 T460:V460 T304:V304 T356:V356">
    <cfRule type="expression" dxfId="74" priority="81">
      <formula>T$148&lt;&gt;SUM(T$145:T$147)</formula>
    </cfRule>
  </conditionalFormatting>
  <conditionalFormatting sqref="T520:U520">
    <cfRule type="cellIs" dxfId="73" priority="35" stopIfTrue="1" operator="greaterThan">
      <formula>0</formula>
    </cfRule>
  </conditionalFormatting>
  <conditionalFormatting sqref="T516:U516">
    <cfRule type="expression" dxfId="72" priority="34" stopIfTrue="1">
      <formula>T516&lt;&gt;MAX(T513:T515)</formula>
    </cfRule>
  </conditionalFormatting>
  <conditionalFormatting sqref="V520">
    <cfRule type="cellIs" dxfId="71" priority="33" stopIfTrue="1" operator="greaterThan">
      <formula>0</formula>
    </cfRule>
  </conditionalFormatting>
  <conditionalFormatting sqref="V516">
    <cfRule type="expression" dxfId="70" priority="32" stopIfTrue="1">
      <formula>V516&lt;&gt;MAX(V513:V515)</formula>
    </cfRule>
  </conditionalFormatting>
  <conditionalFormatting sqref="T512:V512">
    <cfRule type="expression" dxfId="69" priority="36">
      <formula>T$148&lt;&gt;SUM(T$145:T$147)</formula>
    </cfRule>
  </conditionalFormatting>
  <conditionalFormatting sqref="T156:V156">
    <cfRule type="cellIs" dxfId="68" priority="31" stopIfTrue="1" operator="greaterThan">
      <formula>0</formula>
    </cfRule>
  </conditionalFormatting>
  <conditionalFormatting sqref="V104">
    <cfRule type="cellIs" dxfId="67" priority="30" stopIfTrue="1" operator="greaterThan">
      <formula>0</formula>
    </cfRule>
  </conditionalFormatting>
  <conditionalFormatting sqref="T104:U104">
    <cfRule type="cellIs" dxfId="66" priority="29" stopIfTrue="1" operator="greaterThan">
      <formula>0</formula>
    </cfRule>
  </conditionalFormatting>
  <conditionalFormatting sqref="W200:AD200">
    <cfRule type="expression" dxfId="65" priority="26" stopIfTrue="1">
      <formula>W200&lt;&gt;SUM(W197:W199)</formula>
    </cfRule>
  </conditionalFormatting>
  <conditionalFormatting sqref="W156:AD156 W52:AD52">
    <cfRule type="cellIs" dxfId="64" priority="27" stopIfTrue="1" operator="greaterThan">
      <formula>0</formula>
    </cfRule>
  </conditionalFormatting>
  <conditionalFormatting sqref="W204:AD204">
    <cfRule type="expression" dxfId="63" priority="25" stopIfTrue="1">
      <formula>W204&lt;&gt;MAX(W201:W203)</formula>
    </cfRule>
  </conditionalFormatting>
  <conditionalFormatting sqref="W152:AD152">
    <cfRule type="expression" dxfId="62" priority="24" stopIfTrue="1">
      <formula>W152&lt;&gt;MAX(W149:W151)</formula>
    </cfRule>
  </conditionalFormatting>
  <conditionalFormatting sqref="W48:AD48">
    <cfRule type="expression" dxfId="61" priority="23" stopIfTrue="1">
      <formula>W48&lt;&gt;MAX(W46:W47)</formula>
    </cfRule>
  </conditionalFormatting>
  <conditionalFormatting sqref="W25:AD25">
    <cfRule type="cellIs" dxfId="60" priority="22" stopIfTrue="1" operator="greaterThan">
      <formula>0</formula>
    </cfRule>
  </conditionalFormatting>
  <conditionalFormatting sqref="W104:AD104">
    <cfRule type="cellIs" dxfId="59" priority="21" stopIfTrue="1" operator="greaterThan">
      <formula>0</formula>
    </cfRule>
  </conditionalFormatting>
  <conditionalFormatting sqref="W100:AD100">
    <cfRule type="expression" dxfId="58" priority="20" stopIfTrue="1">
      <formula>W100&lt;&gt;MAX(W97:W99)</formula>
    </cfRule>
  </conditionalFormatting>
  <conditionalFormatting sqref="W416:AD416">
    <cfRule type="cellIs" dxfId="57" priority="19" stopIfTrue="1" operator="greaterThan">
      <formula>0</formula>
    </cfRule>
  </conditionalFormatting>
  <conditionalFormatting sqref="W412:AD412">
    <cfRule type="expression" dxfId="56" priority="18" stopIfTrue="1">
      <formula>W412&lt;&gt;MAX(W409:W411)</formula>
    </cfRule>
  </conditionalFormatting>
  <conditionalFormatting sqref="W260:AD260">
    <cfRule type="cellIs" dxfId="55" priority="17" stopIfTrue="1" operator="greaterThan">
      <formula>0</formula>
    </cfRule>
  </conditionalFormatting>
  <conditionalFormatting sqref="W256:AD256">
    <cfRule type="expression" dxfId="54" priority="16" stopIfTrue="1">
      <formula>W256&lt;&gt;MAX(W253:W255)</formula>
    </cfRule>
  </conditionalFormatting>
  <conditionalFormatting sqref="W676:AD676">
    <cfRule type="cellIs" dxfId="53" priority="15" stopIfTrue="1" operator="greaterThan">
      <formula>0</formula>
    </cfRule>
  </conditionalFormatting>
  <conditionalFormatting sqref="W672:AD672">
    <cfRule type="expression" dxfId="52" priority="14" stopIfTrue="1">
      <formula>W672&lt;&gt;MAX(W669:W671)</formula>
    </cfRule>
  </conditionalFormatting>
  <conditionalFormatting sqref="W572:AD572">
    <cfRule type="cellIs" dxfId="51" priority="13" stopIfTrue="1" operator="greaterThan">
      <formula>0</formula>
    </cfRule>
  </conditionalFormatting>
  <conditionalFormatting sqref="W568:AD568">
    <cfRule type="expression" dxfId="50" priority="12" stopIfTrue="1">
      <formula>W568&lt;&gt;MAX(W565:W567)</formula>
    </cfRule>
  </conditionalFormatting>
  <conditionalFormatting sqref="W624:AD624">
    <cfRule type="cellIs" dxfId="49" priority="11" stopIfTrue="1" operator="greaterThan">
      <formula>0</formula>
    </cfRule>
  </conditionalFormatting>
  <conditionalFormatting sqref="W620:AD620">
    <cfRule type="expression" dxfId="48" priority="10" stopIfTrue="1">
      <formula>W620&lt;&gt;MAX(W617:W619)</formula>
    </cfRule>
  </conditionalFormatting>
  <conditionalFormatting sqref="W468:AD468">
    <cfRule type="cellIs" dxfId="47" priority="9" stopIfTrue="1" operator="greaterThan">
      <formula>0</formula>
    </cfRule>
  </conditionalFormatting>
  <conditionalFormatting sqref="W464:AD464">
    <cfRule type="expression" dxfId="46" priority="8" stopIfTrue="1">
      <formula>W464&lt;&gt;MAX(W461:W463)</formula>
    </cfRule>
  </conditionalFormatting>
  <conditionalFormatting sqref="W312:AD312">
    <cfRule type="cellIs" dxfId="45" priority="7" stopIfTrue="1" operator="greaterThan">
      <formula>0</formula>
    </cfRule>
  </conditionalFormatting>
  <conditionalFormatting sqref="W308:AD308">
    <cfRule type="expression" dxfId="44" priority="6" stopIfTrue="1">
      <formula>W308&lt;&gt;MAX(W305:W307)</formula>
    </cfRule>
  </conditionalFormatting>
  <conditionalFormatting sqref="W364:AD364">
    <cfRule type="cellIs" dxfId="43" priority="5" stopIfTrue="1" operator="greaterThan">
      <formula>0</formula>
    </cfRule>
  </conditionalFormatting>
  <conditionalFormatting sqref="W360:AD360">
    <cfRule type="expression" dxfId="42" priority="4" stopIfTrue="1">
      <formula>W360&lt;&gt;MAX(W357:W359)</formula>
    </cfRule>
  </conditionalFormatting>
  <conditionalFormatting sqref="W24:AD24 W44:AD44 W148:AD148 W96:AD96 W408:AD408 W252:AD252 W668:AD668 W564:AD564 W616:AD616 W460:AD460 W304:AD304 W356:AD356">
    <cfRule type="expression" dxfId="41" priority="28">
      <formula>W$148&lt;&gt;SUM(W$145:W$147)</formula>
    </cfRule>
  </conditionalFormatting>
  <conditionalFormatting sqref="W520:AD520">
    <cfRule type="cellIs" dxfId="40" priority="2" stopIfTrue="1" operator="greaterThan">
      <formula>0</formula>
    </cfRule>
  </conditionalFormatting>
  <conditionalFormatting sqref="W516:AD516">
    <cfRule type="expression" dxfId="39" priority="1" stopIfTrue="1">
      <formula>W516&lt;&gt;MAX(W513:W515)</formula>
    </cfRule>
  </conditionalFormatting>
  <conditionalFormatting sqref="W512:AD512">
    <cfRule type="expression" dxfId="38" priority="3">
      <formula>W$148&lt;&gt;SUM(W$145:W$147)</formula>
    </cfRule>
  </conditionalFormatting>
  <pageMargins left="0.75" right="0.75" top="1" bottom="1" header="0.5" footer="0.5"/>
  <pageSetup paperSize="9" orientation="portrait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/>
  <sheetData>
    <row r="1" spans="1:14" ht="13.5" thickBot="1">
      <c r="A1" s="10" t="s">
        <v>37</v>
      </c>
      <c r="B1" s="11"/>
    </row>
    <row r="2" spans="1:14" ht="13.5" thickBot="1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4500</v>
      </c>
      <c r="H3" s="107">
        <f>Eskom!H39</f>
        <v>4500</v>
      </c>
      <c r="I3" s="107">
        <f>Eskom!I39</f>
        <v>4500</v>
      </c>
      <c r="J3" s="107">
        <f>Eskom!J39</f>
        <v>4500</v>
      </c>
      <c r="K3" s="107" t="str">
        <f>Eskom!K39</f>
        <v>x</v>
      </c>
      <c r="L3" s="107">
        <f>Eskom!L39</f>
        <v>0</v>
      </c>
      <c r="M3" s="107">
        <f>Eskom!M39</f>
        <v>0</v>
      </c>
      <c r="N3" s="107">
        <f>Eskom!N39</f>
        <v>0</v>
      </c>
    </row>
    <row r="4" spans="1:14" s="60" customFormat="1" ht="13.5" thickBot="1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4500</v>
      </c>
      <c r="H4" s="61">
        <f>Eskom!H40</f>
        <v>4500</v>
      </c>
      <c r="I4" s="61">
        <f>Eskom!I40</f>
        <v>4500</v>
      </c>
      <c r="J4" s="61">
        <f>Eskom!J40</f>
        <v>4500</v>
      </c>
      <c r="K4" s="61" t="str">
        <f>Eskom!K40</f>
        <v>x</v>
      </c>
      <c r="L4" s="61">
        <f>Eskom!L40</f>
        <v>0</v>
      </c>
      <c r="M4" s="61">
        <f>Eskom!M40</f>
        <v>0</v>
      </c>
      <c r="N4" s="61">
        <f>Eskom!N40</f>
        <v>0</v>
      </c>
    </row>
    <row r="5" spans="1:14" ht="12.75" customHeight="1">
      <c r="A5" s="550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671710.32</v>
      </c>
      <c r="H5" s="6">
        <f>Eskom!H41</f>
        <v>644949</v>
      </c>
      <c r="I5" s="6">
        <f>Eskom!I41</f>
        <v>650520.72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>
      <c r="A6" s="551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485074.44</v>
      </c>
      <c r="H6" s="6">
        <f>Eskom!H42</f>
        <v>509554.44</v>
      </c>
      <c r="I6" s="6">
        <f>Eskom!I42</f>
        <v>537105.96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>
      <c r="A7" s="551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194027.76</v>
      </c>
      <c r="H7" s="6">
        <f>Eskom!H43</f>
        <v>206562.24</v>
      </c>
      <c r="I7" s="6">
        <f>Eskom!I43</f>
        <v>216308.52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10" customFormat="1" ht="13.5" thickBot="1">
      <c r="A8" s="552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1350812.52</v>
      </c>
      <c r="H8" s="109">
        <f>Eskom!H44</f>
        <v>1361065.68</v>
      </c>
      <c r="I8" s="109">
        <f>Eskom!I44</f>
        <v>1403935.2</v>
      </c>
      <c r="J8" s="109">
        <f>Eskom!J44</f>
        <v>1414658.88</v>
      </c>
      <c r="K8" s="109" t="str">
        <f>Eskom!K44</f>
        <v>x</v>
      </c>
      <c r="L8" s="109">
        <f>Eskom!L44</f>
        <v>0</v>
      </c>
      <c r="M8" s="109">
        <f>Eskom!M44</f>
        <v>0</v>
      </c>
      <c r="N8" s="109">
        <f>Eskom!N44</f>
        <v>0</v>
      </c>
    </row>
    <row r="9" spans="1:14" ht="12.75" customHeight="1">
      <c r="A9" s="550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2375.29</v>
      </c>
      <c r="H9" s="16">
        <f>Eskom!H45</f>
        <v>2465.77</v>
      </c>
      <c r="I9" s="16">
        <f>Eskom!I45</f>
        <v>2419.8000000000002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>
      <c r="A10" s="551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2436.35</v>
      </c>
      <c r="H10" s="7">
        <f>Eskom!H46</f>
        <v>2540.73</v>
      </c>
      <c r="I10" s="7">
        <f>Eskom!I46</f>
        <v>2509.0300000000002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>
      <c r="A11" s="551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2458.16</v>
      </c>
      <c r="H11" s="7">
        <f>Eskom!H47</f>
        <v>2516.33</v>
      </c>
      <c r="I11" s="7">
        <f>Eskom!I47</f>
        <v>2512.7199999999998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11" customFormat="1" ht="13.5" thickBot="1">
      <c r="A12" s="552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2458.16</v>
      </c>
      <c r="H12" s="132">
        <f>Eskom!H48</f>
        <v>2540.73</v>
      </c>
      <c r="I12" s="132">
        <f>Eskom!I48</f>
        <v>2512.7199999999998</v>
      </c>
      <c r="J12" s="132">
        <f>Eskom!J48</f>
        <v>2121.84</v>
      </c>
      <c r="K12" s="132" t="str">
        <f>Eskom!K48</f>
        <v>x</v>
      </c>
      <c r="L12" s="132">
        <f>Eskom!L48</f>
        <v>0</v>
      </c>
      <c r="M12" s="132">
        <f>Eskom!M48</f>
        <v>0</v>
      </c>
      <c r="N12" s="132">
        <f>Eskom!N48</f>
        <v>0</v>
      </c>
    </row>
    <row r="13" spans="1:14" ht="12.75" customHeight="1">
      <c r="A13" s="553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496742.04</v>
      </c>
      <c r="H13" s="86">
        <f>Eskom!H49</f>
        <v>450893.16</v>
      </c>
      <c r="I13" s="86">
        <f>Eskom!I49</f>
        <v>297638.28000000003</v>
      </c>
      <c r="J13" s="86">
        <f>Eskom!J49</f>
        <v>372.96</v>
      </c>
      <c r="K13" s="86" t="str">
        <f>Eskom!K49</f>
        <v>x</v>
      </c>
      <c r="L13" s="86">
        <f>Eskom!L49</f>
        <v>0</v>
      </c>
      <c r="M13" s="86">
        <f>Eskom!M49</f>
        <v>0</v>
      </c>
      <c r="N13" s="86">
        <f>Eskom!N49</f>
        <v>0</v>
      </c>
    </row>
    <row r="14" spans="1:14">
      <c r="A14" s="554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356499</v>
      </c>
      <c r="H14" s="9">
        <f>Eskom!H50</f>
        <v>338337.72</v>
      </c>
      <c r="I14" s="9">
        <f>Eskom!I50</f>
        <v>229729.32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>
      <c r="A15" s="554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141127.20000000001</v>
      </c>
      <c r="H15" s="9">
        <f>Eskom!H51</f>
        <v>135434.16</v>
      </c>
      <c r="I15" s="9">
        <f>Eskom!I51</f>
        <v>94109.759999999995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>
      <c r="A16" s="555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280733.78000000003</v>
      </c>
      <c r="I16" s="15">
        <f>Eskom!I52</f>
        <v>186737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994368.24</v>
      </c>
      <c r="H17" s="130">
        <f t="shared" ref="H17:N17" si="0">SUM(H13:H15)</f>
        <v>924665.03999999992</v>
      </c>
      <c r="I17" s="130">
        <f t="shared" si="0"/>
        <v>621477.3600000001</v>
      </c>
      <c r="J17" s="130">
        <f t="shared" si="0"/>
        <v>649.07999999999993</v>
      </c>
      <c r="K17" s="130">
        <f t="shared" si="0"/>
        <v>0</v>
      </c>
      <c r="L17" s="130">
        <f t="shared" si="0"/>
        <v>0</v>
      </c>
      <c r="M17" s="130">
        <f t="shared" si="0"/>
        <v>0</v>
      </c>
      <c r="N17" s="130">
        <f t="shared" si="0"/>
        <v>0</v>
      </c>
    </row>
    <row r="18" spans="1:16" s="51" customFormat="1" ht="13.5" thickBot="1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1677337.9686006778</v>
      </c>
      <c r="H18" s="50">
        <f t="shared" ref="H18:N18" si="1">SQRT(H17^2+H8^2)</f>
        <v>1645449.8538308798</v>
      </c>
      <c r="I18" s="50">
        <f t="shared" si="1"/>
        <v>1535339.7522345369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>
        <f>COS(ATAN(G17/G8))</f>
        <v>0.80533115286653767</v>
      </c>
      <c r="H19" s="13">
        <f t="shared" ref="H19:N19" si="2">COS(ATAN(H17/H8))</f>
        <v>0.82716934632265671</v>
      </c>
      <c r="I19" s="13">
        <f t="shared" si="2"/>
        <v>0.91441337199581352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>
      <c r="A20" s="556" t="s">
        <v>58</v>
      </c>
      <c r="B20" s="17" t="s">
        <v>43</v>
      </c>
      <c r="C20" s="138">
        <f>Eskom!C65+Eskom!C67</f>
        <v>83609.183699999994</v>
      </c>
      <c r="D20" s="138">
        <f>Eskom!D221+Eskom!D223</f>
        <v>0</v>
      </c>
      <c r="E20" s="138">
        <f>Eskom!E221+Eskom!E223</f>
        <v>125109.019308</v>
      </c>
      <c r="F20" s="138">
        <f>Eskom!F221+Eskom!F223</f>
        <v>148659.36932600001</v>
      </c>
      <c r="G20" s="138">
        <f>Eskom!G221+Eskom!G223</f>
        <v>133667.26768200001</v>
      </c>
      <c r="H20" s="138">
        <f>Eskom!H221+Eskom!H223</f>
        <v>158649.35494799999</v>
      </c>
      <c r="I20" s="138">
        <f>Eskom!I221+Eskom!I223</f>
        <v>157001.62232099997</v>
      </c>
      <c r="J20" s="138">
        <f>Eskom!J221+Eskom!J223</f>
        <v>169121.80665899999</v>
      </c>
      <c r="K20" s="138">
        <f>Eskom!K221+Eskom!K223</f>
        <v>0</v>
      </c>
      <c r="L20" s="138">
        <f>Eskom!L221+Eskom!L223</f>
        <v>0</v>
      </c>
      <c r="M20" s="138">
        <f>Eskom!M221+Eskom!M223</f>
        <v>0</v>
      </c>
      <c r="N20" s="138">
        <f>Eskom!N221+Eskom!N223</f>
        <v>0</v>
      </c>
    </row>
    <row r="21" spans="1:16" s="72" customFormat="1">
      <c r="A21" s="557"/>
      <c r="B21" s="18" t="s">
        <v>44</v>
      </c>
      <c r="C21" s="138">
        <f>Eskom!C66+Eskom!C68</f>
        <v>0.32190000000000002</v>
      </c>
      <c r="D21" s="139">
        <f>Eskom!D229+Eskom!D231</f>
        <v>0</v>
      </c>
      <c r="E21" s="139">
        <f>Eskom!E229+Eskom!E231</f>
        <v>134633.97146</v>
      </c>
      <c r="F21" s="139">
        <f>Eskom!F229+Eskom!F231</f>
        <v>142046.12434000001</v>
      </c>
      <c r="G21" s="139">
        <f>Eskom!G229+Eskom!G231</f>
        <v>147113.22785</v>
      </c>
      <c r="H21" s="139">
        <f>Eskom!H229+Eskom!H231</f>
        <v>236167.053587</v>
      </c>
      <c r="I21" s="139">
        <f>Eskom!I229+Eskom!I231</f>
        <v>235805.23642499998</v>
      </c>
      <c r="J21" s="139">
        <f>Eskom!J229+Eskom!J231</f>
        <v>232896.60201999996</v>
      </c>
      <c r="K21" s="139">
        <f>Eskom!K229+Eskom!K231</f>
        <v>0</v>
      </c>
      <c r="L21" s="139">
        <f>Eskom!L229+Eskom!L231</f>
        <v>0</v>
      </c>
      <c r="M21" s="139">
        <f>Eskom!M229+Eskom!M231</f>
        <v>0</v>
      </c>
      <c r="N21" s="139">
        <f>Eskom!N229+Eskom!N231</f>
        <v>0</v>
      </c>
    </row>
    <row r="22" spans="1:16" s="72" customFormat="1">
      <c r="A22" s="557"/>
      <c r="B22" s="18" t="s">
        <v>45</v>
      </c>
      <c r="C22" s="139">
        <f>Eskom!C225+Eskom!C227</f>
        <v>77801.346885000006</v>
      </c>
      <c r="D22" s="139">
        <f>Eskom!D225+Eskom!D227</f>
        <v>0</v>
      </c>
      <c r="E22" s="139">
        <f>Eskom!E225+Eskom!E227</f>
        <v>88085.614100999999</v>
      </c>
      <c r="F22" s="139">
        <f>Eskom!F225+Eskom!F227</f>
        <v>92503.576499999996</v>
      </c>
      <c r="G22" s="139">
        <f>Eskom!G225+Eskom!G227</f>
        <v>95286.923175000004</v>
      </c>
      <c r="H22" s="139">
        <f>Eskom!H225+Eskom!H227</f>
        <v>318109.71011400002</v>
      </c>
      <c r="I22" s="139">
        <f>Eskom!I225+Eskom!I227</f>
        <v>327447.64546199999</v>
      </c>
      <c r="J22" s="139">
        <f>Eskom!J225+Eskom!J227</f>
        <v>320222.10250799998</v>
      </c>
      <c r="K22" s="139">
        <f>Eskom!K225+Eskom!K227</f>
        <v>0</v>
      </c>
      <c r="L22" s="139">
        <f>Eskom!L225+Eskom!L227</f>
        <v>0</v>
      </c>
      <c r="M22" s="139">
        <f>Eskom!M225+Eskom!M227</f>
        <v>0</v>
      </c>
      <c r="N22" s="139">
        <f>Eskom!N225+Eskom!N227</f>
        <v>0</v>
      </c>
    </row>
    <row r="23" spans="1:16" s="97" customFormat="1" ht="13.5" thickBot="1">
      <c r="A23" s="558"/>
      <c r="B23" s="137" t="s">
        <v>67</v>
      </c>
      <c r="C23" s="140">
        <f>+Eskom!C234</f>
        <v>0</v>
      </c>
      <c r="D23" s="140">
        <f>+Eskom!D234</f>
        <v>0</v>
      </c>
      <c r="E23" s="140">
        <f>+Eskom!E234</f>
        <v>0</v>
      </c>
      <c r="F23" s="140">
        <f>+Eskom!F234</f>
        <v>0</v>
      </c>
      <c r="G23" s="140">
        <f>+Eskom!G234</f>
        <v>0</v>
      </c>
      <c r="H23" s="140">
        <f>+Eskom!H234</f>
        <v>23848.786700000001</v>
      </c>
      <c r="I23" s="140">
        <f>+Eskom!I234</f>
        <v>20106.162899999999</v>
      </c>
      <c r="J23" s="140">
        <f>+Eskom!J234</f>
        <v>15865.3629</v>
      </c>
      <c r="K23" s="140">
        <f>+Eskom!K234</f>
        <v>0</v>
      </c>
      <c r="L23" s="140">
        <f>+Eskom!L234</f>
        <v>0</v>
      </c>
      <c r="M23" s="140">
        <f>+Eskom!M234</f>
        <v>0</v>
      </c>
      <c r="N23" s="140">
        <f>+Eskom!N234</f>
        <v>0</v>
      </c>
    </row>
    <row r="24" spans="1:16" s="97" customFormat="1" ht="13.5" thickBot="1">
      <c r="A24" s="151" t="s">
        <v>69</v>
      </c>
      <c r="B24" s="151"/>
      <c r="C24" s="133">
        <f>SUM(C20:C23)</f>
        <v>161410.85248499998</v>
      </c>
      <c r="D24" s="133">
        <f>SUM(D20:D23)+Eskom!D184+Eskom!D186</f>
        <v>0</v>
      </c>
      <c r="E24" s="133">
        <f>SUM(E20:E23)+Eskom!E184+Eskom!E186</f>
        <v>615750.07380500005</v>
      </c>
      <c r="F24" s="133">
        <f>SUM(F20:F23)+Eskom!F184+Eskom!F186</f>
        <v>659368.69375800015</v>
      </c>
      <c r="G24" s="133">
        <f>SUM(G20:G23)+Eskom!G184+Eskom!G186</f>
        <v>664478.27935099998</v>
      </c>
      <c r="H24" s="133">
        <f>SUM(H20:H23)+Eskom!H184+Eskom!H186</f>
        <v>1045723.1341690001</v>
      </c>
      <c r="I24" s="133">
        <f>SUM(I20:I23)+Eskom!I184+Eskom!I186</f>
        <v>1072426.7230799999</v>
      </c>
      <c r="J24" s="133">
        <f>SUM(J20:J23)+Eskom!J184+Eskom!J186</f>
        <v>1050958.660231</v>
      </c>
      <c r="K24" s="133">
        <f>SUM(K20:K23)+Eskom!K184+Eskom!K186</f>
        <v>0</v>
      </c>
      <c r="L24" s="133">
        <f>SUM(L20:L23)+Eskom!L184+Eskom!L186</f>
        <v>0</v>
      </c>
      <c r="M24" s="133">
        <f>SUM(M20:M23)+Eskom!M184+Eskom!M186</f>
        <v>0</v>
      </c>
      <c r="N24" s="133">
        <f>SUM(N20:N23)+Eskom!N184+Eskom!N186</f>
        <v>0</v>
      </c>
    </row>
    <row r="25" spans="1:16" s="111" customFormat="1" ht="13.5" thickBot="1">
      <c r="A25" s="141" t="s">
        <v>68</v>
      </c>
      <c r="B25" s="142"/>
      <c r="C25" s="143">
        <f>Eskom!C163+Eskom!C167</f>
        <v>215705.465</v>
      </c>
      <c r="D25" s="143">
        <f>Eskom!D163+Eskom!D167</f>
        <v>58550.444300000003</v>
      </c>
      <c r="E25" s="143">
        <f>Eskom!E163+Eskom!E167</f>
        <v>212914.0325</v>
      </c>
      <c r="F25" s="143">
        <f>Eskom!F163+Eskom!F167</f>
        <v>272331.78450000001</v>
      </c>
      <c r="G25" s="143">
        <f>Eskom!G163+Eskom!G167</f>
        <v>267991.23640000005</v>
      </c>
      <c r="H25" s="143">
        <f>Eskom!H163+Eskom!H167</f>
        <v>266513.538</v>
      </c>
      <c r="I25" s="143">
        <f>Eskom!I163+Eskom!I167</f>
        <v>257579.61729999998</v>
      </c>
      <c r="J25" s="143">
        <f>Eskom!J163+Eskom!J167</f>
        <v>258966.80540000001</v>
      </c>
      <c r="K25" s="143">
        <f>Eskom!K163+Eskom!K167</f>
        <v>0</v>
      </c>
      <c r="L25" s="143">
        <f>Eskom!L163+Eskom!L167</f>
        <v>0</v>
      </c>
      <c r="M25" s="143">
        <f>Eskom!M163+Eskom!M167</f>
        <v>0</v>
      </c>
      <c r="N25" s="143">
        <f>Eskom!N163+Eskom!N167</f>
        <v>0</v>
      </c>
    </row>
    <row r="26" spans="1:16" s="150" customFormat="1" ht="13.5" thickBot="1">
      <c r="A26" s="147" t="s">
        <v>70</v>
      </c>
      <c r="B26" s="148"/>
      <c r="C26" s="149">
        <f>Eskom!C187+Eskom!C161</f>
        <v>1313.47</v>
      </c>
      <c r="D26" s="149">
        <f>Eskom!D187+Eskom!D161</f>
        <v>0</v>
      </c>
      <c r="E26" s="149">
        <f>Eskom!E187+Eskom!E161</f>
        <v>1313.47</v>
      </c>
      <c r="F26" s="149">
        <f>Eskom!F187+Eskom!F161</f>
        <v>1569.8999999999999</v>
      </c>
      <c r="G26" s="149">
        <f>Eskom!G187+Eskom!G161</f>
        <v>1622.23</v>
      </c>
      <c r="H26" s="149">
        <f>Eskom!H187+Eskom!H161</f>
        <v>1569.8999999999999</v>
      </c>
      <c r="I26" s="149">
        <f>Eskom!I187+Eskom!I161</f>
        <v>1622.23</v>
      </c>
      <c r="J26" s="149">
        <f>Eskom!J187+Eskom!J161</f>
        <v>1622.23</v>
      </c>
      <c r="K26" s="149">
        <f>Eskom!K187+Eskom!K161</f>
        <v>0</v>
      </c>
      <c r="L26" s="149">
        <f>Eskom!L187+Eskom!L161</f>
        <v>0</v>
      </c>
      <c r="M26" s="149">
        <f>Eskom!M187+Eskom!M161</f>
        <v>0</v>
      </c>
      <c r="N26" s="149">
        <f>Eskom!N187+Eskom!N161</f>
        <v>0</v>
      </c>
    </row>
    <row r="27" spans="1:16" s="155" customFormat="1" ht="13.5" thickBot="1">
      <c r="A27" s="152" t="s">
        <v>48</v>
      </c>
      <c r="B27" s="153" t="s">
        <v>49</v>
      </c>
      <c r="C27" s="154">
        <f>Eskom!C241</f>
        <v>521664.68</v>
      </c>
      <c r="D27" s="154">
        <f>Eskom!D241</f>
        <v>0</v>
      </c>
      <c r="E27" s="154">
        <f>Eskom!E241</f>
        <v>546312.4</v>
      </c>
      <c r="F27" s="154">
        <f>Eskom!F241</f>
        <v>616258.97</v>
      </c>
      <c r="G27" s="154">
        <f>Eskom!G241</f>
        <v>608454.79</v>
      </c>
      <c r="H27" s="154">
        <f>Eskom!H241</f>
        <v>962235.47</v>
      </c>
      <c r="I27" s="154">
        <f>Eskom!I241</f>
        <v>965180.58</v>
      </c>
      <c r="J27" s="154">
        <f>Eskom!J241</f>
        <v>964860.9</v>
      </c>
      <c r="K27" s="154">
        <f>Eskom!K241</f>
        <v>0</v>
      </c>
      <c r="L27" s="154">
        <f>Eskom!L241</f>
        <v>0</v>
      </c>
      <c r="M27" s="154">
        <f>Eskom!M241</f>
        <v>0</v>
      </c>
      <c r="N27" s="154">
        <f>Eskom!N241</f>
        <v>0</v>
      </c>
    </row>
    <row r="28" spans="1:16" s="159" customFormat="1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>
        <f>100*G27/G8</f>
        <v>45.043614934809753</v>
      </c>
      <c r="H28" s="158">
        <f t="shared" ref="H28:N28" si="3">100*H27/H8</f>
        <v>70.697210585752188</v>
      </c>
      <c r="I28" s="158">
        <f t="shared" si="3"/>
        <v>68.748228550719432</v>
      </c>
      <c r="J28" s="158">
        <f t="shared" si="3"/>
        <v>68.204491813602445</v>
      </c>
      <c r="K28" s="158" t="e">
        <f t="shared" si="3"/>
        <v>#VALUE!</v>
      </c>
      <c r="L28" s="158" t="e">
        <f t="shared" si="3"/>
        <v>#DIV/0!</v>
      </c>
      <c r="M28" s="158" t="e">
        <f t="shared" si="3"/>
        <v>#DIV/0!</v>
      </c>
      <c r="N28" s="158" t="e">
        <f t="shared" si="3"/>
        <v>#DIV/0!</v>
      </c>
    </row>
    <row r="29" spans="1:16" s="205" customFormat="1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>
        <f>G28/13.5-1</f>
        <v>2.336564069245167</v>
      </c>
      <c r="H29" s="205">
        <f t="shared" ref="H29:N29" si="4">H28/13.5-1</f>
        <v>4.2368304137594217</v>
      </c>
      <c r="I29" s="205">
        <f t="shared" si="4"/>
        <v>4.0924613741273657</v>
      </c>
      <c r="J29" s="205">
        <f t="shared" si="4"/>
        <v>4.0521845787853659</v>
      </c>
      <c r="K29" s="205" t="e">
        <f t="shared" si="4"/>
        <v>#VALUE!</v>
      </c>
      <c r="L29" s="205" t="e">
        <f t="shared" si="4"/>
        <v>#DIV/0!</v>
      </c>
      <c r="M29" s="205" t="e">
        <f t="shared" si="4"/>
        <v>#DIV/0!</v>
      </c>
      <c r="N29" s="205" t="e">
        <f t="shared" si="4"/>
        <v>#DIV/0!</v>
      </c>
    </row>
    <row r="30" spans="1:16" s="205" customFormat="1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>
      <c r="A31" s="200" t="s">
        <v>76</v>
      </c>
      <c r="B31" s="201" t="s">
        <v>77</v>
      </c>
      <c r="C31" s="202">
        <f>IF(Eskom!C227&gt;0,Eskom!C226,Eskom!C224)</f>
        <v>0.32190000000000002</v>
      </c>
      <c r="D31" s="202">
        <f>IF(Eskom!D227&gt;0,Eskom!D226,Eskom!D224)</f>
        <v>0.32190000000000002</v>
      </c>
      <c r="E31" s="202">
        <f>IF(Eskom!E227&gt;0,Eskom!E226,Eskom!E224)</f>
        <v>0.32190000000000002</v>
      </c>
      <c r="F31" s="202">
        <f>IF(Eskom!F227&gt;0,Eskom!F226,Eskom!F224)</f>
        <v>0.39750000000000002</v>
      </c>
      <c r="G31" s="202">
        <f>IF(Eskom!G227&gt;0,Eskom!G226,Eskom!G224)</f>
        <v>0.39750000000000002</v>
      </c>
      <c r="H31" s="202">
        <f>IF(Eskom!H227&gt;0,Eskom!H226,Eskom!H224)</f>
        <v>1.4238</v>
      </c>
      <c r="I31" s="202">
        <f>IF(Eskom!I227&gt;0,Eskom!I226,Eskom!I224)</f>
        <v>1.4238</v>
      </c>
      <c r="J31" s="202">
        <f>IF(Eskom!J227&gt;0,Eskom!J226,Eskom!J224)</f>
        <v>1.4238</v>
      </c>
      <c r="K31" s="202">
        <f>IF(Eskom!K227&gt;0,Eskom!K226,Eskom!K224)</f>
        <v>0</v>
      </c>
      <c r="L31" s="202">
        <f>IF(Eskom!L227&gt;0,Eskom!L226,Eskom!L224)</f>
        <v>0</v>
      </c>
      <c r="M31" s="202">
        <f>IF(Eskom!M227&gt;0,Eskom!M226,Eskom!M224)</f>
        <v>0</v>
      </c>
      <c r="N31" s="202">
        <f>IF(Eskom!N227&gt;0,Eskom!N226,Eskom!N224)</f>
        <v>0</v>
      </c>
    </row>
    <row r="32" spans="1:16" s="31" customFormat="1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>
      <c r="W64" s="70">
        <v>40179</v>
      </c>
    </row>
    <row r="65" spans="23:23">
      <c r="W65">
        <f>VALUE(W64)</f>
        <v>40179</v>
      </c>
    </row>
  </sheetData>
  <mergeCells count="4">
    <mergeCell ref="A9:A12"/>
    <mergeCell ref="A5:A8"/>
    <mergeCell ref="A13:A16"/>
    <mergeCell ref="A20:A23"/>
  </mergeCells>
  <conditionalFormatting sqref="C8:N8">
    <cfRule type="expression" dxfId="37" priority="8" stopIfTrue="1">
      <formula>C8&lt;&gt;SUM(C5:C7)</formula>
    </cfRule>
  </conditionalFormatting>
  <conditionalFormatting sqref="A19 C19:HL19">
    <cfRule type="cellIs" dxfId="36" priority="7" stopIfTrue="1" operator="lessThan">
      <formula>0.96</formula>
    </cfRule>
  </conditionalFormatting>
  <conditionalFormatting sqref="C16:N16">
    <cfRule type="cellIs" dxfId="35" priority="6" stopIfTrue="1" operator="equal">
      <formula>0</formula>
    </cfRule>
  </conditionalFormatting>
  <conditionalFormatting sqref="A19 C19:HL19">
    <cfRule type="cellIs" dxfId="34" priority="5" stopIfTrue="1" operator="lessThan">
      <formula>0.96</formula>
    </cfRule>
  </conditionalFormatting>
  <conditionalFormatting sqref="C27:N27">
    <cfRule type="expression" dxfId="33" priority="18" stopIfTrue="1">
      <formula>C27&lt;&gt;SUM(#REF!,#REF!,#REF!,#REF!,#REF!,#REF!,#REF!,C2,C6,C8,C9,C10,C11,C13,C15,C16,#REF!)</formula>
    </cfRule>
    <cfRule type="expression" dxfId="32" priority="19" stopIfTrue="1">
      <formula>C27=SUM(#REF!,#REF!,#REF!,#REF!,#REF!,#REF!,#REF!,C2,C6,C8,C9,C10,C11,C13,C15,C16,#REF!)</formula>
    </cfRule>
  </conditionalFormatting>
  <conditionalFormatting sqref="C27:N27">
    <cfRule type="expression" dxfId="31" priority="20" stopIfTrue="1">
      <formula>C27&lt;&gt;SUM(#REF!,#REF!,#REF!,#REF!,#REF!,#REF!,R1,C5,C7,C9,C10,C11,C12,C14,C16,#REF!)</formula>
    </cfRule>
    <cfRule type="expression" dxfId="30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>
      <c r="A2" s="574" t="s">
        <v>100</v>
      </c>
      <c r="B2" s="575"/>
      <c r="C2" s="134">
        <f>Eskom!D195</f>
        <v>8000</v>
      </c>
      <c r="D2" s="107">
        <f>Eskom!E195</f>
        <v>8000</v>
      </c>
      <c r="E2" s="107">
        <f>Eskom!F195</f>
        <v>8000</v>
      </c>
      <c r="F2" s="107">
        <f>Eskom!G195</f>
        <v>8000</v>
      </c>
      <c r="G2" s="107">
        <f>Eskom!H195</f>
        <v>8000</v>
      </c>
    </row>
    <row r="3" spans="1:7" ht="13.5" thickBot="1">
      <c r="A3" s="576"/>
      <c r="B3" s="577"/>
      <c r="C3" s="135">
        <f>Eskom!D196</f>
        <v>8000</v>
      </c>
      <c r="D3" s="61">
        <f>Eskom!E196</f>
        <v>8000</v>
      </c>
      <c r="E3" s="61">
        <f>Eskom!F196</f>
        <v>8000</v>
      </c>
      <c r="F3" s="61">
        <f>Eskom!G196</f>
        <v>8000</v>
      </c>
      <c r="G3" s="61">
        <f>Eskom!H196</f>
        <v>8000</v>
      </c>
    </row>
    <row r="4" spans="1:7" ht="13.5" hidden="1" thickBot="1">
      <c r="A4" s="569" t="s">
        <v>42</v>
      </c>
      <c r="B4" s="17" t="s">
        <v>43</v>
      </c>
      <c r="C4" s="16">
        <f>Eskom!D201</f>
        <v>0</v>
      </c>
      <c r="D4" s="16">
        <f>Eskom!E201</f>
        <v>5195.45</v>
      </c>
      <c r="E4" s="16">
        <f>Eskom!F201</f>
        <v>5160.5200000000004</v>
      </c>
      <c r="F4" s="16">
        <f>Eskom!G201</f>
        <v>4936.6400000000003</v>
      </c>
      <c r="G4" s="16">
        <f>Eskom!H201</f>
        <v>4992.53</v>
      </c>
    </row>
    <row r="5" spans="1:7" ht="13.5" hidden="1" thickBot="1">
      <c r="A5" s="569"/>
      <c r="B5" s="18" t="s">
        <v>44</v>
      </c>
      <c r="C5" s="7">
        <f>Eskom!D202</f>
        <v>0</v>
      </c>
      <c r="D5" s="7">
        <f>Eskom!E202</f>
        <v>4720.32</v>
      </c>
      <c r="E5" s="7">
        <f>Eskom!F202</f>
        <v>5102.16</v>
      </c>
      <c r="F5" s="7">
        <f>Eskom!G202</f>
        <v>4747.8900000000003</v>
      </c>
      <c r="G5" s="7">
        <f>Eskom!H202</f>
        <v>4605.83</v>
      </c>
    </row>
    <row r="6" spans="1:7" ht="13.5" hidden="1" thickBot="1">
      <c r="A6" s="569"/>
      <c r="B6" s="18" t="s">
        <v>45</v>
      </c>
      <c r="C6" s="7">
        <f>Eskom!D203</f>
        <v>0</v>
      </c>
      <c r="D6" s="7">
        <f>Eskom!E203</f>
        <v>4685.9799999999996</v>
      </c>
      <c r="E6" s="7">
        <f>Eskom!F203</f>
        <v>4940.8100000000004</v>
      </c>
      <c r="F6" s="7">
        <f>Eskom!G203</f>
        <v>5286.77</v>
      </c>
      <c r="G6" s="7">
        <f>Eskom!H203</f>
        <v>3567.49</v>
      </c>
    </row>
    <row r="7" spans="1:7" ht="13.5" hidden="1" thickBot="1">
      <c r="A7" s="570"/>
      <c r="B7" s="108" t="s">
        <v>42</v>
      </c>
      <c r="C7" s="132">
        <f>Eskom!D204</f>
        <v>0</v>
      </c>
      <c r="D7" s="132">
        <f>Eskom!E204</f>
        <v>5195.45</v>
      </c>
      <c r="E7" s="132">
        <f>Eskom!F204</f>
        <v>5160.5200000000004</v>
      </c>
      <c r="F7" s="132">
        <f>Eskom!G204</f>
        <v>5286.77</v>
      </c>
      <c r="G7" s="132">
        <f>Eskom!H204</f>
        <v>4992.53</v>
      </c>
    </row>
    <row r="8" spans="1:7">
      <c r="A8" s="568" t="s">
        <v>39</v>
      </c>
      <c r="B8" s="17" t="s">
        <v>40</v>
      </c>
      <c r="C8" s="6">
        <f>Eskom!D197</f>
        <v>0</v>
      </c>
      <c r="D8" s="6">
        <f>Eskom!E197</f>
        <v>907244.52</v>
      </c>
      <c r="E8" s="6">
        <f>Eskom!F197</f>
        <v>872926.42</v>
      </c>
      <c r="F8" s="6">
        <f>Eskom!G197</f>
        <v>784892.94</v>
      </c>
      <c r="G8" s="6">
        <f>Eskom!H197</f>
        <v>802475.24</v>
      </c>
    </row>
    <row r="9" spans="1:7">
      <c r="A9" s="569"/>
      <c r="B9" s="18" t="s">
        <v>1</v>
      </c>
      <c r="C9" s="6">
        <f>Eskom!D198</f>
        <v>0</v>
      </c>
      <c r="D9" s="6">
        <f>Eskom!E198</f>
        <v>682728.05</v>
      </c>
      <c r="E9" s="6">
        <f>Eskom!F198</f>
        <v>583351.64</v>
      </c>
      <c r="F9" s="6">
        <f>Eskom!G198</f>
        <v>604161.1</v>
      </c>
      <c r="G9" s="6">
        <f>Eskom!H198</f>
        <v>638116.87</v>
      </c>
    </row>
    <row r="10" spans="1:7">
      <c r="A10" s="569"/>
      <c r="B10" s="18" t="s">
        <v>0</v>
      </c>
      <c r="C10" s="6">
        <f>Eskom!D199</f>
        <v>0</v>
      </c>
      <c r="D10" s="6">
        <f>Eskom!E199</f>
        <v>273642.78999999998</v>
      </c>
      <c r="E10" s="6">
        <f>Eskom!F199</f>
        <v>232713.4</v>
      </c>
      <c r="F10" s="6">
        <f>Eskom!G199</f>
        <v>239715.53</v>
      </c>
      <c r="G10" s="6">
        <f>Eskom!H199</f>
        <v>223423.03</v>
      </c>
    </row>
    <row r="11" spans="1:7" ht="13.5" thickBot="1">
      <c r="A11" s="570"/>
      <c r="B11" s="212" t="s">
        <v>81</v>
      </c>
      <c r="C11" s="109">
        <f>Eskom!D200</f>
        <v>0</v>
      </c>
      <c r="D11" s="109">
        <f>Eskom!E200</f>
        <v>1863615.36</v>
      </c>
      <c r="E11" s="109">
        <f>Eskom!F200</f>
        <v>1688991.46</v>
      </c>
      <c r="F11" s="109">
        <f>Eskom!G200</f>
        <v>1628769.57</v>
      </c>
      <c r="G11" s="109">
        <f>Eskom!H200</f>
        <v>1664015.14</v>
      </c>
    </row>
    <row r="12" spans="1:7" ht="15" customHeight="1">
      <c r="A12" s="571" t="s">
        <v>66</v>
      </c>
      <c r="B12" s="17" t="s">
        <v>43</v>
      </c>
      <c r="C12" s="86">
        <f>Eskom!D205</f>
        <v>0</v>
      </c>
      <c r="D12" s="86">
        <f>Eskom!E205</f>
        <v>830177.6</v>
      </c>
      <c r="E12" s="86">
        <f>Eskom!F205</f>
        <v>783090.48</v>
      </c>
      <c r="F12" s="86">
        <f>Eskom!G205</f>
        <v>666905.91</v>
      </c>
      <c r="G12" s="86">
        <f>Eskom!H205</f>
        <v>699629.94</v>
      </c>
    </row>
    <row r="13" spans="1:7">
      <c r="A13" s="572"/>
      <c r="B13" s="18" t="s">
        <v>44</v>
      </c>
      <c r="C13" s="9">
        <f>Eskom!D206</f>
        <v>0</v>
      </c>
      <c r="D13" s="9">
        <f>Eskom!E206</f>
        <v>546749.68999999994</v>
      </c>
      <c r="E13" s="9">
        <f>Eskom!F206</f>
        <v>469656.68</v>
      </c>
      <c r="F13" s="9">
        <f>Eskom!G206</f>
        <v>497393.48</v>
      </c>
      <c r="G13" s="9">
        <f>Eskom!H206</f>
        <v>501201.36</v>
      </c>
    </row>
    <row r="14" spans="1:7">
      <c r="A14" s="572"/>
      <c r="B14" s="18" t="s">
        <v>45</v>
      </c>
      <c r="C14" s="9">
        <f>Eskom!D207</f>
        <v>0</v>
      </c>
      <c r="D14" s="9">
        <f>Eskom!E207</f>
        <v>226035.45</v>
      </c>
      <c r="E14" s="9">
        <f>Eskom!F207</f>
        <v>181540.37</v>
      </c>
      <c r="F14" s="9">
        <f>Eskom!G207</f>
        <v>204008.35</v>
      </c>
      <c r="G14" s="9">
        <f>Eskom!H207</f>
        <v>162163.85999999999</v>
      </c>
    </row>
    <row r="15" spans="1:7" ht="13.5" thickBot="1">
      <c r="A15" s="572"/>
      <c r="B15" s="20" t="s">
        <v>47</v>
      </c>
      <c r="C15" s="15">
        <f>Eskom!D208</f>
        <v>0</v>
      </c>
      <c r="D15" s="15">
        <f>Eskom!E208</f>
        <v>0</v>
      </c>
      <c r="E15" s="15">
        <f>Eskom!F208</f>
        <v>0</v>
      </c>
      <c r="F15" s="15">
        <f>Eskom!G208</f>
        <v>0</v>
      </c>
      <c r="G15" s="15">
        <f>Eskom!H208</f>
        <v>418400.02</v>
      </c>
    </row>
    <row r="16" spans="1:7" ht="13.5" thickBot="1">
      <c r="A16" s="573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1368307.7400000002</v>
      </c>
      <c r="G16" s="208">
        <f>SUM(G12:G14)</f>
        <v>1362995.1599999997</v>
      </c>
    </row>
    <row r="17" spans="1:7">
      <c r="A17" s="559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>
      <c r="A18" s="560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133667.26768200001</v>
      </c>
      <c r="G18" s="14">
        <f>G17*G8</f>
        <v>939136.77337199985</v>
      </c>
    </row>
    <row r="19" spans="1:7">
      <c r="A19" s="560"/>
      <c r="B19" s="23" t="s">
        <v>30</v>
      </c>
      <c r="C19" s="117"/>
      <c r="D19" s="117"/>
      <c r="E19" s="117"/>
      <c r="F19" s="117"/>
      <c r="G19" s="117"/>
    </row>
    <row r="20" spans="1:7">
      <c r="A20" s="560"/>
      <c r="B20" s="24" t="s">
        <v>61</v>
      </c>
      <c r="C20" s="118"/>
      <c r="D20" s="118"/>
      <c r="E20" s="118"/>
      <c r="F20" s="118"/>
      <c r="G20" s="118"/>
    </row>
    <row r="21" spans="1:7">
      <c r="A21" s="560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>
      <c r="A22" s="560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95286.923175000004</v>
      </c>
      <c r="G22" s="14">
        <f>G21*G10</f>
        <v>312233.68442499998</v>
      </c>
    </row>
    <row r="23" spans="1:7">
      <c r="A23" s="560"/>
      <c r="B23" s="23" t="s">
        <v>32</v>
      </c>
      <c r="C23" s="117"/>
      <c r="D23" s="117"/>
      <c r="E23" s="117"/>
      <c r="F23" s="117"/>
      <c r="G23" s="117"/>
    </row>
    <row r="24" spans="1:7">
      <c r="A24" s="560"/>
      <c r="B24" s="24" t="s">
        <v>63</v>
      </c>
      <c r="C24" s="118"/>
      <c r="D24" s="118"/>
      <c r="E24" s="118"/>
      <c r="F24" s="118"/>
      <c r="G24" s="118"/>
    </row>
    <row r="25" spans="1:7">
      <c r="A25" s="560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>
      <c r="A26" s="560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147113.22785</v>
      </c>
      <c r="G26" s="14">
        <f>G25*G9</f>
        <v>793498.32784500008</v>
      </c>
    </row>
    <row r="27" spans="1:7">
      <c r="A27" s="560"/>
      <c r="B27" s="23" t="s">
        <v>33</v>
      </c>
      <c r="C27" s="117"/>
      <c r="D27" s="117"/>
      <c r="E27" s="117"/>
      <c r="F27" s="117"/>
      <c r="G27" s="117"/>
    </row>
    <row r="28" spans="1:7">
      <c r="A28" s="560"/>
      <c r="B28" s="32" t="s">
        <v>65</v>
      </c>
      <c r="C28" s="31"/>
      <c r="D28" s="31"/>
      <c r="E28" s="31"/>
      <c r="F28" s="31"/>
      <c r="G28" s="31"/>
    </row>
    <row r="29" spans="1:7">
      <c r="A29" s="560"/>
      <c r="B29" s="23" t="s">
        <v>54</v>
      </c>
      <c r="C29" s="31"/>
      <c r="D29" s="31"/>
      <c r="E29" s="31"/>
      <c r="F29" s="31"/>
      <c r="G29" s="31"/>
    </row>
    <row r="30" spans="1:7" ht="13.5" thickBot="1">
      <c r="A30" s="561"/>
      <c r="B30" s="56" t="s">
        <v>5</v>
      </c>
      <c r="C30" s="31"/>
      <c r="D30" s="31"/>
      <c r="E30" s="125"/>
      <c r="F30" s="125"/>
      <c r="G30" s="125"/>
    </row>
    <row r="31" spans="1:7" ht="12.75" customHeight="1">
      <c r="A31" s="559" t="s">
        <v>96</v>
      </c>
      <c r="B31" s="255" t="s">
        <v>82</v>
      </c>
      <c r="C31" s="578">
        <f>D8</f>
        <v>907244.52</v>
      </c>
      <c r="D31" s="579"/>
      <c r="E31" s="224">
        <f>C31*E$11/$C$34</f>
        <v>822234.17948851804</v>
      </c>
      <c r="F31" s="224">
        <f t="shared" ref="F31:G34" si="0">C31*F$11/$C$34</f>
        <v>792916.9819276745</v>
      </c>
      <c r="G31" s="224">
        <f t="shared" si="0"/>
        <v>0</v>
      </c>
    </row>
    <row r="32" spans="1:7">
      <c r="A32" s="560"/>
      <c r="B32" s="256" t="s">
        <v>83</v>
      </c>
      <c r="C32" s="578">
        <f>D9</f>
        <v>682728.05</v>
      </c>
      <c r="D32" s="579"/>
      <c r="E32" s="215">
        <f>C32*E$11/$C$34</f>
        <v>618755.28110717714</v>
      </c>
      <c r="F32" s="215">
        <f t="shared" si="0"/>
        <v>596693.23203337332</v>
      </c>
      <c r="G32" s="215">
        <f t="shared" si="0"/>
        <v>0</v>
      </c>
    </row>
    <row r="33" spans="1:7">
      <c r="A33" s="560"/>
      <c r="B33" s="256" t="s">
        <v>84</v>
      </c>
      <c r="C33" s="578">
        <f>D10</f>
        <v>273642.78999999998</v>
      </c>
      <c r="D33" s="579"/>
      <c r="E33" s="215">
        <f>C33*E$11/$C$34</f>
        <v>248001.99940430484</v>
      </c>
      <c r="F33" s="215">
        <f t="shared" si="0"/>
        <v>239159.35603895228</v>
      </c>
      <c r="G33" s="215">
        <f t="shared" si="0"/>
        <v>0</v>
      </c>
    </row>
    <row r="34" spans="1:7" ht="13.5" thickBot="1">
      <c r="A34" s="560"/>
      <c r="B34" s="257" t="s">
        <v>85</v>
      </c>
      <c r="C34" s="578">
        <f>D11</f>
        <v>1863615.36</v>
      </c>
      <c r="D34" s="579"/>
      <c r="E34" s="226">
        <f>C34*E$11/$C$34</f>
        <v>1688991.46</v>
      </c>
      <c r="F34" s="226">
        <f t="shared" si="0"/>
        <v>1628769.57</v>
      </c>
      <c r="G34" s="226">
        <f t="shared" si="0"/>
        <v>0</v>
      </c>
    </row>
    <row r="35" spans="1:7">
      <c r="A35" s="560"/>
      <c r="B35" s="17" t="s">
        <v>89</v>
      </c>
      <c r="C35" s="219"/>
      <c r="D35" s="65"/>
      <c r="E35" s="225">
        <f>E8-E31</f>
        <v>50692.240511481999</v>
      </c>
      <c r="F35" s="225">
        <f>F8-F31</f>
        <v>-8024.0419276745524</v>
      </c>
      <c r="G35" s="225">
        <f>G8-G31</f>
        <v>802475.24</v>
      </c>
    </row>
    <row r="36" spans="1:7">
      <c r="A36" s="560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7467.8679666266544</v>
      </c>
      <c r="G36" s="222">
        <f>G9-G32</f>
        <v>638116.87</v>
      </c>
    </row>
    <row r="37" spans="1:7">
      <c r="A37" s="560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556.17396104772342</v>
      </c>
      <c r="G37" s="222">
        <f>G10-G33</f>
        <v>223423.03</v>
      </c>
    </row>
    <row r="38" spans="1:7" ht="13.5" thickBot="1">
      <c r="A38" s="560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1664015.14</v>
      </c>
    </row>
    <row r="39" spans="1:7" ht="12.75" hidden="1" customHeight="1">
      <c r="A39" s="560"/>
      <c r="B39" s="17" t="s">
        <v>86</v>
      </c>
      <c r="C39" s="219"/>
      <c r="D39" s="65"/>
      <c r="E39" s="225">
        <f>E35/E8</f>
        <v>5.8071607583468486E-2</v>
      </c>
      <c r="F39" s="225">
        <f>F35/F8</f>
        <v>-1.0223103711029115E-2</v>
      </c>
      <c r="G39" s="225">
        <f>G35/G8</f>
        <v>1</v>
      </c>
    </row>
    <row r="40" spans="1:7" ht="12.75" hidden="1" customHeight="1">
      <c r="A40" s="560"/>
      <c r="B40" s="18" t="s">
        <v>87</v>
      </c>
      <c r="C40" s="219"/>
      <c r="D40" s="65"/>
      <c r="E40" s="222">
        <f t="shared" ref="E40:F42" si="2">E36/E9</f>
        <v>-6.0690051556514232E-2</v>
      </c>
      <c r="F40" s="222">
        <f t="shared" si="2"/>
        <v>1.2360722937353389E-2</v>
      </c>
      <c r="G40" s="222">
        <f>G36/G9</f>
        <v>1</v>
      </c>
    </row>
    <row r="41" spans="1:7" ht="12.75" hidden="1" customHeight="1">
      <c r="A41" s="560"/>
      <c r="B41" s="18" t="s">
        <v>88</v>
      </c>
      <c r="C41" s="219"/>
      <c r="D41" s="65"/>
      <c r="E41" s="222">
        <f t="shared" si="2"/>
        <v>-6.5697116729439911E-2</v>
      </c>
      <c r="F41" s="222">
        <f t="shared" si="2"/>
        <v>2.3201415488088043E-3</v>
      </c>
      <c r="G41" s="222">
        <f>G37/G10</f>
        <v>1</v>
      </c>
    </row>
    <row r="42" spans="1:7" ht="13.5" hidden="1" customHeight="1" thickBot="1">
      <c r="A42" s="560"/>
      <c r="B42" s="212" t="s">
        <v>81</v>
      </c>
      <c r="C42" s="219"/>
      <c r="D42" s="65"/>
      <c r="E42" s="223">
        <f t="shared" si="2"/>
        <v>0</v>
      </c>
      <c r="F42" s="223">
        <f t="shared" si="2"/>
        <v>0</v>
      </c>
      <c r="G42" s="223">
        <f>G38/G11</f>
        <v>1</v>
      </c>
    </row>
    <row r="43" spans="1:7">
      <c r="A43" s="560"/>
      <c r="B43" s="17" t="s">
        <v>92</v>
      </c>
      <c r="C43" s="219"/>
      <c r="D43" s="65"/>
      <c r="E43" s="218">
        <f>E35*E17</f>
        <v>8632.888559105384</v>
      </c>
      <c r="F43" s="218">
        <f>F35*F17</f>
        <v>-1366.4943402829763</v>
      </c>
      <c r="G43" s="218">
        <f>G35*G17</f>
        <v>939136.77337199985</v>
      </c>
    </row>
    <row r="44" spans="1:7">
      <c r="A44" s="560"/>
      <c r="B44" s="18" t="s">
        <v>93</v>
      </c>
      <c r="C44" s="219"/>
      <c r="D44" s="65"/>
      <c r="E44" s="218">
        <f>E36*E25</f>
        <v>-8620.7866095976315</v>
      </c>
      <c r="F44" s="218">
        <f>F36*F25</f>
        <v>1818.4258498735903</v>
      </c>
      <c r="G44" s="218">
        <f>G36*G25</f>
        <v>793498.32784500008</v>
      </c>
    </row>
    <row r="45" spans="1:7">
      <c r="A45" s="560"/>
      <c r="B45" s="18" t="s">
        <v>94</v>
      </c>
      <c r="C45" s="219"/>
      <c r="D45" s="65"/>
      <c r="E45" s="218">
        <f>E37*E21</f>
        <v>-6077.2182632111744</v>
      </c>
      <c r="F45" s="218">
        <f>F37*F21</f>
        <v>221.07914951647007</v>
      </c>
      <c r="G45" s="218">
        <f>G37*G21</f>
        <v>312233.68442499998</v>
      </c>
    </row>
    <row r="46" spans="1:7" s="98" customFormat="1" ht="15.75" thickBot="1">
      <c r="A46" s="561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673.01065910708417</v>
      </c>
      <c r="G46" s="237">
        <f>SUM(G43:G45)</f>
        <v>2044868.7856419999</v>
      </c>
    </row>
    <row r="47" spans="1:7" s="230" customFormat="1" ht="15">
      <c r="A47" s="228"/>
      <c r="B47" s="229"/>
      <c r="E47" s="231"/>
      <c r="F47" s="231"/>
      <c r="G47" s="231"/>
    </row>
    <row r="48" spans="1:7" s="65" customFormat="1" ht="13.5" thickBot="1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>
      <c r="A49" s="574" t="s">
        <v>101</v>
      </c>
      <c r="B49" s="575"/>
      <c r="C49" s="234">
        <f>Eskom!D143</f>
        <v>19688</v>
      </c>
      <c r="D49" s="134">
        <f>Eskom!E143</f>
        <v>19688</v>
      </c>
      <c r="E49" s="134">
        <f>Eskom!F143</f>
        <v>19688</v>
      </c>
      <c r="F49" s="134">
        <f>Eskom!G143</f>
        <v>19688</v>
      </c>
      <c r="G49" s="134">
        <f>Eskom!H143</f>
        <v>19688</v>
      </c>
    </row>
    <row r="50" spans="1:7" ht="13.5" thickBot="1">
      <c r="A50" s="576"/>
      <c r="B50" s="577"/>
      <c r="C50" s="227">
        <f>Eskom!D144</f>
        <v>21605.33</v>
      </c>
      <c r="D50" s="227">
        <f>Eskom!E144</f>
        <v>21605.33</v>
      </c>
      <c r="E50" s="227">
        <f>Eskom!F144</f>
        <v>21605.33</v>
      </c>
      <c r="F50" s="227">
        <f>Eskom!G144</f>
        <v>21605.33</v>
      </c>
      <c r="G50" s="227">
        <f>Eskom!H144</f>
        <v>21605.33</v>
      </c>
    </row>
    <row r="51" spans="1:7" ht="13.5" hidden="1" thickBot="1">
      <c r="A51" s="569" t="s">
        <v>42</v>
      </c>
      <c r="B51" s="17" t="s">
        <v>43</v>
      </c>
      <c r="C51" s="16">
        <f>Eskom!D149</f>
        <v>0</v>
      </c>
      <c r="D51" s="16">
        <f>Eskom!E149</f>
        <v>16742.28</v>
      </c>
      <c r="E51" s="16">
        <f>Eskom!F149</f>
        <v>17697.830000000002</v>
      </c>
      <c r="F51" s="16">
        <f>Eskom!G149</f>
        <v>17190.96</v>
      </c>
      <c r="G51" s="16">
        <f>Eskom!H149</f>
        <v>18160.11</v>
      </c>
    </row>
    <row r="52" spans="1:7" ht="13.5" hidden="1" thickBot="1">
      <c r="A52" s="569"/>
      <c r="B52" s="18" t="s">
        <v>44</v>
      </c>
      <c r="C52" s="7">
        <f>Eskom!D150</f>
        <v>0</v>
      </c>
      <c r="D52" s="7">
        <f>Eskom!E150</f>
        <v>14972.22</v>
      </c>
      <c r="E52" s="7">
        <f>Eskom!F150</f>
        <v>15408.83</v>
      </c>
      <c r="F52" s="7">
        <f>Eskom!G150</f>
        <v>15366.33</v>
      </c>
      <c r="G52" s="7">
        <f>Eskom!H150</f>
        <v>15250.25</v>
      </c>
    </row>
    <row r="53" spans="1:7" ht="13.5" hidden="1" thickBot="1">
      <c r="A53" s="569"/>
      <c r="B53" s="18" t="s">
        <v>45</v>
      </c>
      <c r="C53" s="7">
        <f>Eskom!D151</f>
        <v>0</v>
      </c>
      <c r="D53" s="7">
        <f>Eskom!E151</f>
        <v>14406.28</v>
      </c>
      <c r="E53" s="7">
        <f>Eskom!F151</f>
        <v>15707.3</v>
      </c>
      <c r="F53" s="7">
        <f>Eskom!G151</f>
        <v>14790.16</v>
      </c>
      <c r="G53" s="7">
        <f>Eskom!H151</f>
        <v>11256.59</v>
      </c>
    </row>
    <row r="54" spans="1:7" ht="13.5" hidden="1" thickBot="1">
      <c r="A54" s="570"/>
      <c r="B54" s="108" t="s">
        <v>42</v>
      </c>
      <c r="C54" s="132">
        <f>Eskom!D152</f>
        <v>0</v>
      </c>
      <c r="D54" s="132">
        <f>Eskom!E152</f>
        <v>16742.28</v>
      </c>
      <c r="E54" s="132">
        <f>Eskom!F152</f>
        <v>17697.830000000002</v>
      </c>
      <c r="F54" s="132">
        <f>Eskom!G152</f>
        <v>17190.96</v>
      </c>
      <c r="G54" s="132">
        <f>Eskom!H152</f>
        <v>18160.11</v>
      </c>
    </row>
    <row r="55" spans="1:7">
      <c r="A55" s="568" t="s">
        <v>39</v>
      </c>
      <c r="B55" s="17" t="s">
        <v>40</v>
      </c>
      <c r="C55" s="6">
        <f>Eskom!D145</f>
        <v>0</v>
      </c>
      <c r="D55" s="6">
        <f>Eskom!E145</f>
        <v>2899033.8</v>
      </c>
      <c r="E55" s="6">
        <f>Eskom!F145</f>
        <v>2705055.36</v>
      </c>
      <c r="F55" s="6">
        <f>Eskom!G145</f>
        <v>2671415.52</v>
      </c>
      <c r="G55" s="6">
        <f>Eskom!H145</f>
        <v>2842748.04</v>
      </c>
    </row>
    <row r="56" spans="1:7">
      <c r="A56" s="569"/>
      <c r="B56" s="18" t="s">
        <v>1</v>
      </c>
      <c r="C56" s="6">
        <f>Eskom!D146</f>
        <v>0</v>
      </c>
      <c r="D56" s="6">
        <f>Eskom!E146</f>
        <v>2220330</v>
      </c>
      <c r="E56" s="6">
        <f>Eskom!F146</f>
        <v>1939698.84</v>
      </c>
      <c r="F56" s="6">
        <f>Eskom!G146</f>
        <v>2129962.2000000002</v>
      </c>
      <c r="G56" s="6">
        <f>Eskom!H146</f>
        <v>2360115.84</v>
      </c>
    </row>
    <row r="57" spans="1:7">
      <c r="A57" s="569"/>
      <c r="B57" s="18" t="s">
        <v>0</v>
      </c>
      <c r="C57" s="6">
        <f>Eskom!D147</f>
        <v>0</v>
      </c>
      <c r="D57" s="6">
        <f>Eskom!E147</f>
        <v>874405.08</v>
      </c>
      <c r="E57" s="6">
        <f>Eskom!F147</f>
        <v>780778.68</v>
      </c>
      <c r="F57" s="6">
        <f>Eskom!G147</f>
        <v>864847.44</v>
      </c>
      <c r="G57" s="6">
        <f>Eskom!H147</f>
        <v>866845.92</v>
      </c>
    </row>
    <row r="58" spans="1:7" ht="13.5" thickBot="1">
      <c r="A58" s="570"/>
      <c r="B58" s="212" t="s">
        <v>81</v>
      </c>
      <c r="C58" s="109">
        <f>Eskom!D148</f>
        <v>0</v>
      </c>
      <c r="D58" s="109">
        <f>Eskom!E148</f>
        <v>5993768.8799999999</v>
      </c>
      <c r="E58" s="109">
        <f>Eskom!F148</f>
        <v>5425532.8799999999</v>
      </c>
      <c r="F58" s="109">
        <f>Eskom!G148</f>
        <v>5666225.1600000001</v>
      </c>
      <c r="G58" s="109">
        <f>Eskom!H148</f>
        <v>6069709.7999999998</v>
      </c>
    </row>
    <row r="59" spans="1:7" hidden="1">
      <c r="A59" s="571" t="s">
        <v>66</v>
      </c>
      <c r="B59" s="17" t="s">
        <v>43</v>
      </c>
      <c r="C59" s="86">
        <f>Eskom!D153</f>
        <v>0</v>
      </c>
      <c r="D59" s="86">
        <f>Eskom!E153</f>
        <v>2190642.2799999998</v>
      </c>
      <c r="E59" s="86">
        <f>Eskom!F153</f>
        <v>2457720.2400000002</v>
      </c>
      <c r="F59" s="86">
        <f>Eskom!G153</f>
        <v>1802943.48</v>
      </c>
      <c r="G59" s="86">
        <f>Eskom!H153</f>
        <v>2088202.68</v>
      </c>
    </row>
    <row r="60" spans="1:7" hidden="1">
      <c r="A60" s="572"/>
      <c r="B60" s="18" t="s">
        <v>44</v>
      </c>
      <c r="C60" s="9">
        <f>Eskom!D154</f>
        <v>0</v>
      </c>
      <c r="D60" s="9">
        <f>Eskom!E154</f>
        <v>1501128.24</v>
      </c>
      <c r="E60" s="9">
        <f>Eskom!F154</f>
        <v>1587404.16</v>
      </c>
      <c r="F60" s="9">
        <f>Eskom!G154</f>
        <v>1351951.8</v>
      </c>
      <c r="G60" s="9">
        <f>Eskom!H154</f>
        <v>1499770.56</v>
      </c>
    </row>
    <row r="61" spans="1:7" hidden="1">
      <c r="A61" s="572"/>
      <c r="B61" s="18" t="s">
        <v>45</v>
      </c>
      <c r="C61" s="9">
        <f>Eskom!D155</f>
        <v>0</v>
      </c>
      <c r="D61" s="9">
        <f>Eskom!E155</f>
        <v>607848</v>
      </c>
      <c r="E61" s="9">
        <f>Eskom!F155</f>
        <v>647824.31999999995</v>
      </c>
      <c r="F61" s="9">
        <f>Eskom!G155</f>
        <v>548337.12</v>
      </c>
      <c r="G61" s="9">
        <f>Eskom!H155</f>
        <v>471552.36</v>
      </c>
    </row>
    <row r="62" spans="1:7" ht="13.5" hidden="1" thickBot="1">
      <c r="A62" s="572"/>
      <c r="B62" s="20" t="s">
        <v>47</v>
      </c>
      <c r="C62" s="15">
        <f>Eskom!D156</f>
        <v>0</v>
      </c>
      <c r="D62" s="15">
        <f>Eskom!E156</f>
        <v>0</v>
      </c>
      <c r="E62" s="15">
        <f>Eskom!F156</f>
        <v>0</v>
      </c>
      <c r="F62" s="15">
        <f>Eskom!G156</f>
        <v>0</v>
      </c>
      <c r="G62" s="15">
        <f>Eskom!H156</f>
        <v>1036675.53</v>
      </c>
    </row>
    <row r="63" spans="1:7" ht="13.5" hidden="1" thickBot="1">
      <c r="A63" s="573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3703232.4000000004</v>
      </c>
      <c r="G63" s="208">
        <f>SUM(G59:G61)</f>
        <v>4059525.6</v>
      </c>
    </row>
    <row r="64" spans="1:7" hidden="1">
      <c r="A64" s="559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>
      <c r="A65" s="560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454942.06305600004</v>
      </c>
      <c r="G65" s="14">
        <f>G64*G55</f>
        <v>3326868.0312119997</v>
      </c>
    </row>
    <row r="66" spans="1:7" hidden="1">
      <c r="A66" s="560"/>
      <c r="B66" s="23" t="s">
        <v>30</v>
      </c>
      <c r="C66" s="117"/>
      <c r="D66" s="117"/>
      <c r="E66" s="117"/>
      <c r="F66" s="117"/>
      <c r="G66" s="117"/>
    </row>
    <row r="67" spans="1:7" hidden="1">
      <c r="A67" s="560"/>
      <c r="B67" s="24" t="s">
        <v>61</v>
      </c>
      <c r="C67" s="118"/>
      <c r="D67" s="118"/>
      <c r="E67" s="118"/>
      <c r="F67" s="118"/>
      <c r="G67" s="118"/>
    </row>
    <row r="68" spans="1:7" hidden="1">
      <c r="A68" s="560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>
      <c r="A69" s="560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343776.85739999998</v>
      </c>
      <c r="G69" s="14">
        <f>G68*G57</f>
        <v>1211417.1732000001</v>
      </c>
    </row>
    <row r="70" spans="1:7" hidden="1">
      <c r="A70" s="560"/>
      <c r="B70" s="23" t="s">
        <v>32</v>
      </c>
      <c r="C70" s="117"/>
      <c r="D70" s="117"/>
      <c r="E70" s="117"/>
      <c r="F70" s="117"/>
      <c r="G70" s="117"/>
    </row>
    <row r="71" spans="1:7" hidden="1">
      <c r="A71" s="560"/>
      <c r="B71" s="24" t="s">
        <v>63</v>
      </c>
      <c r="C71" s="118"/>
      <c r="D71" s="118"/>
      <c r="E71" s="118"/>
      <c r="F71" s="118"/>
      <c r="G71" s="118"/>
    </row>
    <row r="72" spans="1:7" hidden="1">
      <c r="A72" s="560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>
      <c r="A73" s="560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518645.79570000002</v>
      </c>
      <c r="G73" s="14">
        <f>G72*G56</f>
        <v>2934804.0470400001</v>
      </c>
    </row>
    <row r="74" spans="1:7" hidden="1">
      <c r="A74" s="560"/>
      <c r="B74" s="23" t="s">
        <v>33</v>
      </c>
      <c r="C74" s="117"/>
      <c r="D74" s="117"/>
      <c r="E74" s="117"/>
      <c r="F74" s="117"/>
      <c r="G74" s="117"/>
    </row>
    <row r="75" spans="1:7" hidden="1">
      <c r="A75" s="560"/>
      <c r="B75" s="32" t="s">
        <v>65</v>
      </c>
      <c r="C75" s="31"/>
      <c r="D75" s="31"/>
      <c r="E75" s="31"/>
      <c r="F75" s="31"/>
      <c r="G75" s="31"/>
    </row>
    <row r="76" spans="1:7" hidden="1">
      <c r="A76" s="560"/>
      <c r="B76" s="23" t="s">
        <v>54</v>
      </c>
      <c r="C76" s="31"/>
      <c r="D76" s="31"/>
      <c r="E76" s="31"/>
      <c r="F76" s="31"/>
      <c r="G76" s="31"/>
    </row>
    <row r="77" spans="1:7" ht="13.5" hidden="1" thickBot="1">
      <c r="A77" s="561"/>
      <c r="B77" s="56" t="s">
        <v>5</v>
      </c>
      <c r="C77" s="31"/>
      <c r="D77" s="31"/>
      <c r="E77" s="125"/>
      <c r="F77" s="125"/>
      <c r="G77" s="125"/>
    </row>
    <row r="78" spans="1:7" hidden="1">
      <c r="A78" s="559" t="s">
        <v>96</v>
      </c>
      <c r="B78" s="17" t="s">
        <v>82</v>
      </c>
      <c r="C78" s="562">
        <f>AVERAGE(C55:D55)</f>
        <v>1449516.9</v>
      </c>
      <c r="D78" s="563"/>
      <c r="E78" s="224">
        <f>C78*E$58/$C$81</f>
        <v>2624192.4767261534</v>
      </c>
      <c r="F78" s="224">
        <f t="shared" ref="F78:G81" si="3">C78*F$58/$C$81</f>
        <v>2740609.220362599</v>
      </c>
      <c r="G78" s="224">
        <f t="shared" si="3"/>
        <v>0</v>
      </c>
    </row>
    <row r="79" spans="1:7" hidden="1">
      <c r="A79" s="560"/>
      <c r="B79" s="18" t="s">
        <v>83</v>
      </c>
      <c r="C79" s="564">
        <f>AVERAGE(C56:D56)</f>
        <v>1110165</v>
      </c>
      <c r="D79" s="565"/>
      <c r="E79" s="224">
        <f>C79*E$58/$C$81</f>
        <v>2009832.8214901742</v>
      </c>
      <c r="F79" s="224">
        <f t="shared" si="3"/>
        <v>2098994.7996631465</v>
      </c>
      <c r="G79" s="224">
        <f t="shared" si="3"/>
        <v>0</v>
      </c>
    </row>
    <row r="80" spans="1:7" hidden="1">
      <c r="A80" s="560"/>
      <c r="B80" s="18" t="s">
        <v>84</v>
      </c>
      <c r="C80" s="564">
        <f>AVERAGE(C57:D57)</f>
        <v>437202.54</v>
      </c>
      <c r="D80" s="565"/>
      <c r="E80" s="224">
        <f>C80*E$58/$C$81</f>
        <v>791507.58178367233</v>
      </c>
      <c r="F80" s="224">
        <f t="shared" si="3"/>
        <v>826621.13997425488</v>
      </c>
      <c r="G80" s="224">
        <f t="shared" si="3"/>
        <v>0</v>
      </c>
    </row>
    <row r="81" spans="1:7" ht="13.5" hidden="1" thickBot="1">
      <c r="A81" s="560"/>
      <c r="B81" s="212" t="s">
        <v>85</v>
      </c>
      <c r="C81" s="566">
        <f>AVERAGE(C58:D58)</f>
        <v>2996884.44</v>
      </c>
      <c r="D81" s="567"/>
      <c r="E81" s="226">
        <f>C81*E$58/$C$81</f>
        <v>5425532.8799999999</v>
      </c>
      <c r="F81" s="226">
        <f t="shared" si="3"/>
        <v>5666225.1600000001</v>
      </c>
      <c r="G81" s="226">
        <f t="shared" si="3"/>
        <v>0</v>
      </c>
    </row>
    <row r="82" spans="1:7">
      <c r="A82" s="560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-69193.700362598989</v>
      </c>
      <c r="G82" s="225">
        <f>G55-G78</f>
        <v>2842748.04</v>
      </c>
    </row>
    <row r="83" spans="1:7">
      <c r="A83" s="560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30967.400336853694</v>
      </c>
      <c r="G83" s="222">
        <f>G56-G79</f>
        <v>2360115.84</v>
      </c>
    </row>
    <row r="84" spans="1:7">
      <c r="A84" s="560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38226.300025745062</v>
      </c>
      <c r="G84" s="222">
        <f>G57-G80</f>
        <v>866845.92</v>
      </c>
    </row>
    <row r="85" spans="1:7" ht="13.5" thickBot="1">
      <c r="A85" s="560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6069709.7999999998</v>
      </c>
    </row>
    <row r="86" spans="1:7" hidden="1">
      <c r="A86" s="560"/>
      <c r="B86" s="17" t="s">
        <v>86</v>
      </c>
      <c r="C86" s="219"/>
      <c r="D86" s="65"/>
      <c r="E86" s="225">
        <f t="shared" ref="E86:F89" si="5">E82/E55</f>
        <v>2.9893245243545211E-2</v>
      </c>
      <c r="F86" s="225">
        <f t="shared" si="5"/>
        <v>-2.5901511705898522E-2</v>
      </c>
      <c r="G86" s="225">
        <f>G82/G55</f>
        <v>1</v>
      </c>
    </row>
    <row r="87" spans="1:7" hidden="1">
      <c r="A87" s="560"/>
      <c r="B87" s="18" t="s">
        <v>87</v>
      </c>
      <c r="C87" s="219"/>
      <c r="D87" s="65"/>
      <c r="E87" s="222">
        <f t="shared" si="5"/>
        <v>-3.615714978216622E-2</v>
      </c>
      <c r="F87" s="222">
        <f t="shared" si="5"/>
        <v>1.453894361921244E-2</v>
      </c>
      <c r="G87" s="222">
        <f>G83/G56</f>
        <v>1</v>
      </c>
    </row>
    <row r="88" spans="1:7" hidden="1">
      <c r="A88" s="560"/>
      <c r="B88" s="18" t="s">
        <v>88</v>
      </c>
      <c r="C88" s="219"/>
      <c r="D88" s="65"/>
      <c r="E88" s="222">
        <f t="shared" si="5"/>
        <v>-1.3741284256983396E-2</v>
      </c>
      <c r="F88" s="222">
        <f t="shared" si="5"/>
        <v>4.4200049925273599E-2</v>
      </c>
      <c r="G88" s="222">
        <f>G84/G57</f>
        <v>1</v>
      </c>
    </row>
    <row r="89" spans="1:7" ht="13.5" hidden="1" thickBot="1">
      <c r="A89" s="560"/>
      <c r="B89" s="212" t="s">
        <v>81</v>
      </c>
      <c r="C89" s="219"/>
      <c r="D89" s="65"/>
      <c r="E89" s="223">
        <f t="shared" si="5"/>
        <v>0</v>
      </c>
      <c r="F89" s="223">
        <f t="shared" si="5"/>
        <v>0</v>
      </c>
      <c r="G89" s="223">
        <f>G85/G58</f>
        <v>1</v>
      </c>
    </row>
    <row r="90" spans="1:7">
      <c r="A90" s="560"/>
      <c r="B90" s="17" t="s">
        <v>92</v>
      </c>
      <c r="C90" s="219"/>
      <c r="D90" s="65"/>
      <c r="E90" s="218">
        <f>E82*E64</f>
        <v>13770.949021536055</v>
      </c>
      <c r="F90" s="218">
        <f>F82*F64</f>
        <v>-11783.687171750609</v>
      </c>
      <c r="G90" s="218">
        <f>G82*G64</f>
        <v>3326868.0312119997</v>
      </c>
    </row>
    <row r="91" spans="1:7">
      <c r="A91" s="560"/>
      <c r="B91" s="18" t="s">
        <v>93</v>
      </c>
      <c r="C91" s="219"/>
      <c r="D91" s="65"/>
      <c r="E91" s="218">
        <f>E83*E72</f>
        <v>-17077.624492857387</v>
      </c>
      <c r="F91" s="218">
        <f>F83*F72</f>
        <v>7540.5619820238744</v>
      </c>
      <c r="G91" s="218">
        <f>G83*G72</f>
        <v>2934804.0470400001</v>
      </c>
    </row>
    <row r="92" spans="1:7">
      <c r="A92" s="560"/>
      <c r="B92" s="18" t="s">
        <v>94</v>
      </c>
      <c r="C92" s="219"/>
      <c r="D92" s="65"/>
      <c r="E92" s="218">
        <f>E84*E68</f>
        <v>-4264.7384590097308</v>
      </c>
      <c r="F92" s="218">
        <f>F84*F68</f>
        <v>15194.954260233662</v>
      </c>
      <c r="G92" s="218">
        <f>G84*G68</f>
        <v>1211417.1732000001</v>
      </c>
    </row>
    <row r="93" spans="1:7" ht="15.75" thickBot="1">
      <c r="A93" s="561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10951.829070506927</v>
      </c>
      <c r="G93" s="237">
        <f>SUM(G90:G92)</f>
        <v>7473089.2514519999</v>
      </c>
    </row>
    <row r="94" spans="1:7">
      <c r="C94" s="236"/>
      <c r="D94" s="236"/>
      <c r="E94" s="216"/>
      <c r="F94" s="216"/>
      <c r="G94" s="216"/>
    </row>
    <row r="95" spans="1:7" ht="15.75" thickBot="1">
      <c r="B95" s="235" t="s">
        <v>97</v>
      </c>
      <c r="C95" s="220"/>
      <c r="D95" s="221"/>
      <c r="E95" s="238">
        <f>E46+E93</f>
        <v>-13636.530244034486</v>
      </c>
      <c r="F95" s="238">
        <f>F46+F93</f>
        <v>11624.83972961401</v>
      </c>
      <c r="G95" s="238">
        <f>G46+G93</f>
        <v>9517958.0370940007</v>
      </c>
    </row>
  </sheetData>
  <mergeCells count="20">
    <mergeCell ref="A2:B3"/>
    <mergeCell ref="A49:B50"/>
    <mergeCell ref="A51:A54"/>
    <mergeCell ref="C31:D31"/>
    <mergeCell ref="C32:D32"/>
    <mergeCell ref="C33:D33"/>
    <mergeCell ref="C34:D34"/>
    <mergeCell ref="A31:A46"/>
    <mergeCell ref="A55:A58"/>
    <mergeCell ref="A4:A7"/>
    <mergeCell ref="A8:A11"/>
    <mergeCell ref="A59:A63"/>
    <mergeCell ref="A64:A77"/>
    <mergeCell ref="A17:A30"/>
    <mergeCell ref="A12:A16"/>
    <mergeCell ref="A78:A93"/>
    <mergeCell ref="C78:D78"/>
    <mergeCell ref="C79:D79"/>
    <mergeCell ref="C80:D80"/>
    <mergeCell ref="C81:D81"/>
  </mergeCells>
  <conditionalFormatting sqref="C11:G11">
    <cfRule type="expression" dxfId="29" priority="6" stopIfTrue="1">
      <formula>C11&lt;&gt;SUM(C8:C10)</formula>
    </cfRule>
  </conditionalFormatting>
  <conditionalFormatting sqref="C15:G15">
    <cfRule type="cellIs" dxfId="28" priority="5" stopIfTrue="1" operator="equal">
      <formula>0</formula>
    </cfRule>
  </conditionalFormatting>
  <conditionalFormatting sqref="C58:G58">
    <cfRule type="expression" dxfId="27" priority="2" stopIfTrue="1">
      <formula>C58&lt;&gt;SUM(C55:C57)</formula>
    </cfRule>
  </conditionalFormatting>
  <conditionalFormatting sqref="C62:G62">
    <cfRule type="cellIs" dxfId="26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>
      <c r="A2" s="583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4500</v>
      </c>
      <c r="H2" s="68">
        <f>Eskom!H39</f>
        <v>4500</v>
      </c>
      <c r="I2" s="68">
        <f>Eskom!I39</f>
        <v>4500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>
      <c r="A3" s="584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4500</v>
      </c>
      <c r="H3" s="128">
        <f>Eskom!H40</f>
        <v>4500</v>
      </c>
      <c r="I3" s="128">
        <f>Eskom!I40</f>
        <v>4500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>
      <c r="A4" s="584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671710.32</v>
      </c>
      <c r="H4" s="80">
        <f>Eskom!H41</f>
        <v>644949</v>
      </c>
      <c r="I4" s="80">
        <f>Eskom!I41</f>
        <v>650520.72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>
      <c r="A5" s="584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485074.44</v>
      </c>
      <c r="H5" s="240">
        <f>Eskom!H42</f>
        <v>509554.44</v>
      </c>
      <c r="I5" s="240">
        <f>Eskom!I42</f>
        <v>537105.96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>
      <c r="A6" s="584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194027.76</v>
      </c>
      <c r="H6" s="239">
        <f>Eskom!H43</f>
        <v>206562.24</v>
      </c>
      <c r="I6" s="239">
        <f>Eskom!I43</f>
        <v>216308.52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>
      <c r="A7" s="584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1350812.52</v>
      </c>
      <c r="H7" s="113">
        <f>Eskom!H44</f>
        <v>1361065.68</v>
      </c>
      <c r="I7" s="113">
        <f>Eskom!I44</f>
        <v>1403935.2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>
      <c r="A8" s="584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2375.29</v>
      </c>
      <c r="H8" s="82">
        <f>Eskom!H45</f>
        <v>2465.77</v>
      </c>
      <c r="I8" s="82">
        <f>Eskom!I45</f>
        <v>2419.8000000000002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>
      <c r="A9" s="584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2436.35</v>
      </c>
      <c r="H9" s="95">
        <f>Eskom!H46</f>
        <v>2540.73</v>
      </c>
      <c r="I9" s="95">
        <f>Eskom!I46</f>
        <v>2509.0300000000002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>
      <c r="A10" s="584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2458.16</v>
      </c>
      <c r="H10" s="95">
        <f>Eskom!H47</f>
        <v>2516.33</v>
      </c>
      <c r="I10" s="95">
        <f>Eskom!I47</f>
        <v>2512.7199999999998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>
      <c r="A11" s="584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2458.16</v>
      </c>
      <c r="H11" s="104">
        <f>Eskom!H48</f>
        <v>2540.73</v>
      </c>
      <c r="I11" s="104">
        <f>Eskom!I48</f>
        <v>2512.7199999999998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>
      <c r="A12" s="584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496742.04</v>
      </c>
      <c r="H12" s="96">
        <f>Eskom!H49</f>
        <v>450893.16</v>
      </c>
      <c r="I12" s="96">
        <f>Eskom!I49</f>
        <v>297638.28000000003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>
      <c r="A13" s="584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356499</v>
      </c>
      <c r="H13" s="92">
        <f>Eskom!H50</f>
        <v>338337.72</v>
      </c>
      <c r="I13" s="92">
        <f>Eskom!I50</f>
        <v>229729.32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>
      <c r="A14" s="584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141127.20000000001</v>
      </c>
      <c r="H14" s="86">
        <f>Eskom!H51</f>
        <v>135434.16</v>
      </c>
      <c r="I14" s="86">
        <f>Eskom!I51</f>
        <v>94109.759999999995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>
      <c r="A15" s="584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280733.78000000003</v>
      </c>
      <c r="I15" s="187">
        <f>Eskom!I52</f>
        <v>186737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>
      <c r="A16" s="584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300826.52999999991</v>
      </c>
      <c r="H16" s="309">
        <f t="shared" si="1"/>
        <v>262783.03499999986</v>
      </c>
      <c r="I16" s="309">
        <f t="shared" si="1"/>
        <v>107903.06999999992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>
      <c r="A17" s="584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215018.9549999999</v>
      </c>
      <c r="H17" s="310">
        <f t="shared" si="1"/>
        <v>189717.67499999987</v>
      </c>
      <c r="I17" s="310">
        <f t="shared" si="1"/>
        <v>73073.414999999921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>
      <c r="A18" s="584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515845.48499999981</v>
      </c>
      <c r="H18" s="312">
        <f t="shared" si="2"/>
        <v>452500.70999999973</v>
      </c>
      <c r="I18" s="312">
        <f t="shared" si="2"/>
        <v>180976.48499999984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>
      <c r="A19" s="584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515845.48499999981</v>
      </c>
      <c r="H19" s="258">
        <f t="shared" si="3"/>
        <v>280733.78000000003</v>
      </c>
      <c r="I19" s="258">
        <f t="shared" si="3"/>
        <v>186737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>
      <c r="A20" s="584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>
      <c r="A21" s="584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>
      <c r="A22" s="584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>
      <c r="A23" s="584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>
      <c r="A24" s="584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>
      <c r="A25" s="584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>
      <c r="A26" s="584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15075</v>
      </c>
      <c r="H26" s="179">
        <f t="shared" si="5"/>
        <v>15075</v>
      </c>
      <c r="I26" s="179">
        <f t="shared" si="5"/>
        <v>15075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>
      <c r="A27" s="584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>
      <c r="A28" s="584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30240</v>
      </c>
      <c r="H28" s="179">
        <f t="shared" si="6"/>
        <v>30240</v>
      </c>
      <c r="I28" s="179">
        <f t="shared" si="6"/>
        <v>30240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>
      <c r="A29" s="584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>
      <c r="A30" s="584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31292.376799999998</v>
      </c>
      <c r="H30" s="263">
        <f t="shared" si="7"/>
        <v>32343.492900000001</v>
      </c>
      <c r="I30" s="263">
        <f t="shared" si="7"/>
        <v>31986.925599999999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>
      <c r="A31" s="584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>
      <c r="A32" s="584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>
      <c r="A33" s="584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>
      <c r="A34" s="584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132797.13026399998</v>
      </c>
      <c r="H34" s="33">
        <f t="shared" si="8"/>
        <v>127506.41729999999</v>
      </c>
      <c r="I34" s="33">
        <f t="shared" si="8"/>
        <v>128607.94634399998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>
      <c r="A35" s="584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>
      <c r="A36" s="584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>
      <c r="A37" s="584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>
      <c r="A38" s="584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276256.72468799999</v>
      </c>
      <c r="H38" s="116">
        <f t="shared" si="9"/>
        <v>294103.31731199997</v>
      </c>
      <c r="I38" s="116">
        <f t="shared" si="9"/>
        <v>307980.07077599998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>
      <c r="A39" s="584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>
      <c r="A40" s="584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>
      <c r="A41" s="584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>
      <c r="A42" s="584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179526.05024399998</v>
      </c>
      <c r="H42" s="250">
        <f t="shared" si="10"/>
        <v>188586.09824399999</v>
      </c>
      <c r="I42" s="250">
        <f t="shared" si="10"/>
        <v>198782.91579599999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>
      <c r="A43" s="584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515845.48499999981</v>
      </c>
      <c r="H43" s="86">
        <f t="shared" si="11"/>
        <v>280733.78000000003</v>
      </c>
      <c r="I43" s="86">
        <f>I19</f>
        <v>186737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>
      <c r="A44" s="584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>
      <c r="A45" s="584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30383.299066499989</v>
      </c>
      <c r="H45" s="54">
        <f t="shared" si="12"/>
        <v>16535.219642000004</v>
      </c>
      <c r="I45" s="54">
        <f t="shared" si="12"/>
        <v>10998.809300000001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>
      <c r="A46" s="584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>
      <c r="A47" s="584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>
      <c r="A48" s="584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>
      <c r="A49" s="584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41740.106868000003</v>
      </c>
      <c r="H49" s="4">
        <f t="shared" si="13"/>
        <v>42056.929511999995</v>
      </c>
      <c r="I49" s="264">
        <f t="shared" si="13"/>
        <v>43381.597679999999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>
      <c r="A50" s="584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>
      <c r="A51" s="584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27016.250400000001</v>
      </c>
      <c r="H51" s="129">
        <f t="shared" si="14"/>
        <v>27221.313599999998</v>
      </c>
      <c r="I51" s="129">
        <f t="shared" si="14"/>
        <v>28078.703999999998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>
      <c r="A52" s="584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>
      <c r="A53" s="584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>
      <c r="A54" s="584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>
      <c r="A55" s="585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>
        <f t="shared" si="15"/>
        <v>33.803347484519911</v>
      </c>
      <c r="H55" s="37">
        <f t="shared" si="15"/>
        <v>56.918924735505783</v>
      </c>
      <c r="I55" s="37">
        <f t="shared" si="15"/>
        <v>56.751546652580544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765949.16833050002</v>
      </c>
      <c r="H56" s="167">
        <f>SUM(H24,H26,H30,H28,H32,H34,H36,H38,H40,H42,H45,H46,H47,H49,H51,H52,H53)</f>
        <v>775290.01850999985</v>
      </c>
      <c r="I56" s="167">
        <f>SUM(I24,I26,I30,I28,I32,I34,I36,I38,I40,I42,I45,I46,I47,I49,I51,I52,I53)</f>
        <v>796754.19949599996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-0.40385097486916688</v>
      </c>
      <c r="H57" s="170">
        <f t="shared" si="16"/>
        <v>-7.5593454837230567E-4</v>
      </c>
      <c r="I57" s="170">
        <f t="shared" si="16"/>
        <v>9.2940081208858771E-7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>
        <f t="shared" si="17"/>
        <v>56.702847877846139</v>
      </c>
      <c r="H58" s="37">
        <f t="shared" si="17"/>
        <v>56.961984267357316</v>
      </c>
      <c r="I58" s="37">
        <f>I56/I7*100</f>
        <v>56.75149390769603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>
      <c r="C59" s="65"/>
      <c r="D59" s="65"/>
    </row>
    <row r="60" spans="1:21" ht="12.75" customHeight="1">
      <c r="A60" s="580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76607.376799999998</v>
      </c>
      <c r="H60" s="318">
        <f t="shared" si="18"/>
        <v>77658.492899999997</v>
      </c>
      <c r="I60" s="318">
        <f t="shared" si="18"/>
        <v>77301.925600000002</v>
      </c>
    </row>
    <row r="61" spans="1:21">
      <c r="A61" s="581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657336.26246399991</v>
      </c>
      <c r="H61" s="317">
        <f t="shared" si="19"/>
        <v>679474.07596799987</v>
      </c>
      <c r="I61" s="317">
        <f t="shared" si="19"/>
        <v>706831.23459599994</v>
      </c>
    </row>
    <row r="62" spans="1:21">
      <c r="A62" s="581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30383.299066499989</v>
      </c>
      <c r="H62" s="317">
        <f t="shared" si="20"/>
        <v>16535.219642000004</v>
      </c>
      <c r="I62" s="317">
        <f t="shared" si="20"/>
        <v>10998.809300000001</v>
      </c>
    </row>
    <row r="63" spans="1:21" ht="12.75" customHeight="1">
      <c r="A63" s="581"/>
      <c r="C63" s="65"/>
      <c r="D63" s="65"/>
    </row>
    <row r="64" spans="1:21">
      <c r="A64" s="581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>
        <f t="shared" si="21"/>
        <v>66767.494315963108</v>
      </c>
      <c r="H64" s="318">
        <f t="shared" si="21"/>
        <v>67173.726054780418</v>
      </c>
      <c r="I64" s="318">
        <f t="shared" si="21"/>
        <v>64823.550338727844</v>
      </c>
    </row>
    <row r="65" spans="1:21">
      <c r="A65" s="581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>
        <f t="shared" si="22"/>
        <v>572904.29461280745</v>
      </c>
      <c r="H65" s="318">
        <f t="shared" si="22"/>
        <v>587737.46097768378</v>
      </c>
      <c r="I65" s="318">
        <f t="shared" si="22"/>
        <v>592731.80792302219</v>
      </c>
    </row>
    <row r="66" spans="1:21" ht="12.75" customHeight="1">
      <c r="A66" s="581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>
        <f t="shared" si="22"/>
        <v>26480.697192110951</v>
      </c>
      <c r="H66" s="318">
        <f t="shared" si="22"/>
        <v>14302.779683319512</v>
      </c>
      <c r="I66" s="318">
        <f t="shared" si="22"/>
        <v>9223.339040917992</v>
      </c>
    </row>
    <row r="67" spans="1:21">
      <c r="A67" s="581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>
      <c r="A68" s="581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>
        <f>G64/$C64</f>
        <v>0.28595228080765672</v>
      </c>
      <c r="H68" s="323">
        <f>H64/$C64</f>
        <v>0.28769209287401271</v>
      </c>
      <c r="I68" s="323">
        <f>I64/$C64</f>
        <v>0.2776267442610526</v>
      </c>
    </row>
    <row r="69" spans="1:21" ht="12.75" customHeight="1">
      <c r="A69" s="581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>
        <f t="shared" si="24"/>
        <v>0.73304449650880188</v>
      </c>
      <c r="H69" s="323">
        <f t="shared" si="24"/>
        <v>0.75202388114916441</v>
      </c>
      <c r="I69" s="323">
        <f t="shared" si="24"/>
        <v>0.75841426533088918</v>
      </c>
    </row>
    <row r="70" spans="1:21">
      <c r="A70" s="581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>
        <f t="shared" si="24"/>
        <v>0.78996337550913842</v>
      </c>
      <c r="H70" s="323">
        <f t="shared" si="24"/>
        <v>0.42667577956235514</v>
      </c>
      <c r="I70" s="323">
        <f t="shared" si="24"/>
        <v>0.27514759106869169</v>
      </c>
    </row>
    <row r="71" spans="1:21" ht="13.5" thickBot="1">
      <c r="A71" s="582"/>
      <c r="C71" s="65"/>
      <c r="D71" s="65"/>
    </row>
    <row r="72" spans="1:21">
      <c r="C72" s="65"/>
      <c r="D72" s="65"/>
    </row>
    <row r="73" spans="1:21" s="322" customFormat="1" ht="13.5" thickBot="1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>
      <c r="A74" s="586" t="s">
        <v>98</v>
      </c>
      <c r="B74" s="67" t="s">
        <v>56</v>
      </c>
      <c r="C74" s="68">
        <f>Eskom!C195</f>
        <v>8000</v>
      </c>
      <c r="D74" s="68">
        <f>Eskom!D195</f>
        <v>8000</v>
      </c>
      <c r="E74" s="68">
        <f>Eskom!E195</f>
        <v>8000</v>
      </c>
      <c r="F74" s="68">
        <f>Eskom!F195</f>
        <v>8000</v>
      </c>
      <c r="G74" s="68">
        <f>Eskom!G195</f>
        <v>8000</v>
      </c>
      <c r="H74" s="68">
        <f>Eskom!H195</f>
        <v>8000</v>
      </c>
      <c r="I74" s="68">
        <f>Eskom!I195</f>
        <v>8000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>
      <c r="A75" s="587"/>
      <c r="B75" s="78" t="s">
        <v>55</v>
      </c>
      <c r="C75" s="128">
        <f>Eskom!C196</f>
        <v>8000</v>
      </c>
      <c r="D75" s="128">
        <f>Eskom!D196</f>
        <v>8000</v>
      </c>
      <c r="E75" s="128">
        <f>Eskom!E196</f>
        <v>8000</v>
      </c>
      <c r="F75" s="128">
        <f>Eskom!F196</f>
        <v>8000</v>
      </c>
      <c r="G75" s="128">
        <f>Eskom!G196</f>
        <v>8000</v>
      </c>
      <c r="H75" s="128">
        <f>Eskom!H196</f>
        <v>8000</v>
      </c>
      <c r="I75" s="128">
        <f>Eskom!I196</f>
        <v>8000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>
      <c r="A76" s="587"/>
      <c r="B76" s="79" t="s">
        <v>14</v>
      </c>
      <c r="C76" s="80">
        <f>Eskom!C197</f>
        <v>919087.77</v>
      </c>
      <c r="D76" s="80">
        <f>Eskom!D197</f>
        <v>0</v>
      </c>
      <c r="E76" s="80">
        <f>Eskom!E197</f>
        <v>907244.52</v>
      </c>
      <c r="F76" s="80">
        <f>Eskom!F197</f>
        <v>872926.42</v>
      </c>
      <c r="G76" s="80">
        <f>Eskom!G197</f>
        <v>784892.94</v>
      </c>
      <c r="H76" s="80">
        <f>Eskom!H197</f>
        <v>802475.24</v>
      </c>
      <c r="I76" s="80">
        <f>Eskom!I197</f>
        <v>794140.73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>
      <c r="A77" s="587"/>
      <c r="B77" s="241" t="s">
        <v>15</v>
      </c>
      <c r="C77" s="240">
        <f>Eskom!C198</f>
        <v>623696.92000000004</v>
      </c>
      <c r="D77" s="240">
        <f>Eskom!D198</f>
        <v>0</v>
      </c>
      <c r="E77" s="240">
        <f>Eskom!E198</f>
        <v>682728.05</v>
      </c>
      <c r="F77" s="240">
        <f>Eskom!F198</f>
        <v>583351.64</v>
      </c>
      <c r="G77" s="240">
        <f>Eskom!G198</f>
        <v>604161.1</v>
      </c>
      <c r="H77" s="240">
        <f>Eskom!H198</f>
        <v>638116.87</v>
      </c>
      <c r="I77" s="240">
        <f>Eskom!I198</f>
        <v>637139.25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>
      <c r="A78" s="587"/>
      <c r="B78" s="242" t="s">
        <v>16</v>
      </c>
      <c r="C78" s="239">
        <f>Eskom!C199</f>
        <v>241694.15</v>
      </c>
      <c r="D78" s="239">
        <f>Eskom!D199</f>
        <v>0</v>
      </c>
      <c r="E78" s="239">
        <f>Eskom!E199</f>
        <v>273642.78999999998</v>
      </c>
      <c r="F78" s="239">
        <f>Eskom!F199</f>
        <v>232713.4</v>
      </c>
      <c r="G78" s="239">
        <f>Eskom!G199</f>
        <v>239715.53</v>
      </c>
      <c r="H78" s="239">
        <f>Eskom!H199</f>
        <v>223423.03</v>
      </c>
      <c r="I78" s="239">
        <f>Eskom!I199</f>
        <v>229981.49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>
      <c r="A79" s="587"/>
      <c r="B79" s="112" t="s">
        <v>17</v>
      </c>
      <c r="C79" s="113">
        <f>Eskom!C200</f>
        <v>1784478.84</v>
      </c>
      <c r="D79" s="113">
        <f>Eskom!D200</f>
        <v>0</v>
      </c>
      <c r="E79" s="113">
        <f>Eskom!E200</f>
        <v>1863615.36</v>
      </c>
      <c r="F79" s="113">
        <f>Eskom!F200</f>
        <v>1688991.46</v>
      </c>
      <c r="G79" s="113">
        <f>Eskom!G200</f>
        <v>1628769.57</v>
      </c>
      <c r="H79" s="113">
        <f>Eskom!H200</f>
        <v>1664015.14</v>
      </c>
      <c r="I79" s="113">
        <f>Eskom!I200</f>
        <v>1661261.47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>
      <c r="A80" s="587"/>
      <c r="B80" s="81" t="s">
        <v>12</v>
      </c>
      <c r="C80" s="82">
        <f>Eskom!C201</f>
        <v>5290.63</v>
      </c>
      <c r="D80" s="82">
        <f>Eskom!D201</f>
        <v>0</v>
      </c>
      <c r="E80" s="82">
        <f>Eskom!E201</f>
        <v>5195.45</v>
      </c>
      <c r="F80" s="82">
        <f>Eskom!F201</f>
        <v>5160.5200000000004</v>
      </c>
      <c r="G80" s="82">
        <f>Eskom!G201</f>
        <v>4936.6400000000003</v>
      </c>
      <c r="H80" s="82">
        <f>Eskom!H201</f>
        <v>4992.53</v>
      </c>
      <c r="I80" s="82">
        <f>Eskom!I201</f>
        <v>4854.5200000000004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>
      <c r="A81" s="587"/>
      <c r="B81" s="244" t="s">
        <v>6</v>
      </c>
      <c r="C81" s="95">
        <f>Eskom!C202</f>
        <v>4640.96</v>
      </c>
      <c r="D81" s="95">
        <f>Eskom!D202</f>
        <v>0</v>
      </c>
      <c r="E81" s="95">
        <f>Eskom!E202</f>
        <v>4720.32</v>
      </c>
      <c r="F81" s="95">
        <f>Eskom!F202</f>
        <v>5102.16</v>
      </c>
      <c r="G81" s="95">
        <f>Eskom!G202</f>
        <v>4747.8900000000003</v>
      </c>
      <c r="H81" s="95">
        <f>Eskom!H202</f>
        <v>4605.83</v>
      </c>
      <c r="I81" s="95">
        <f>Eskom!I202</f>
        <v>4562.46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>
      <c r="A82" s="587"/>
      <c r="B82" s="244" t="s">
        <v>13</v>
      </c>
      <c r="C82" s="95">
        <f>Eskom!C203</f>
        <v>4524.07</v>
      </c>
      <c r="D82" s="95">
        <f>Eskom!D203</f>
        <v>0</v>
      </c>
      <c r="E82" s="95">
        <f>Eskom!E203</f>
        <v>4685.9799999999996</v>
      </c>
      <c r="F82" s="95">
        <f>Eskom!F203</f>
        <v>4940.8100000000004</v>
      </c>
      <c r="G82" s="95">
        <f>Eskom!G203</f>
        <v>5286.77</v>
      </c>
      <c r="H82" s="95">
        <f>Eskom!H203</f>
        <v>3567.49</v>
      </c>
      <c r="I82" s="95">
        <f>Eskom!I203</f>
        <v>3541.39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>
      <c r="A83" s="587"/>
      <c r="B83" s="99" t="s">
        <v>18</v>
      </c>
      <c r="C83" s="104">
        <f>Eskom!C204</f>
        <v>5290.63</v>
      </c>
      <c r="D83" s="104">
        <f>Eskom!D204</f>
        <v>0</v>
      </c>
      <c r="E83" s="104">
        <f>Eskom!E204</f>
        <v>5195.45</v>
      </c>
      <c r="F83" s="104">
        <f>Eskom!F204</f>
        <v>5160.5200000000004</v>
      </c>
      <c r="G83" s="104">
        <f>Eskom!G204</f>
        <v>5286.77</v>
      </c>
      <c r="H83" s="104">
        <f>Eskom!H204</f>
        <v>4992.53</v>
      </c>
      <c r="I83" s="104">
        <f>Eskom!I204</f>
        <v>4854.5200000000004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>
      <c r="A84" s="587"/>
      <c r="B84" s="88" t="s">
        <v>19</v>
      </c>
      <c r="C84" s="96">
        <f>Eskom!C205</f>
        <v>903999.44</v>
      </c>
      <c r="D84" s="96">
        <f>Eskom!D205</f>
        <v>0</v>
      </c>
      <c r="E84" s="96">
        <f>Eskom!E205</f>
        <v>830177.6</v>
      </c>
      <c r="F84" s="96">
        <f>Eskom!F205</f>
        <v>783090.48</v>
      </c>
      <c r="G84" s="96">
        <f>Eskom!G205</f>
        <v>666905.91</v>
      </c>
      <c r="H84" s="96">
        <f>Eskom!H205</f>
        <v>699629.94</v>
      </c>
      <c r="I84" s="96">
        <f>Eskom!I205</f>
        <v>600940.05000000005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>
      <c r="A85" s="587"/>
      <c r="B85" s="246" t="s">
        <v>20</v>
      </c>
      <c r="C85" s="92">
        <f>Eskom!C206</f>
        <v>548311.19999999995</v>
      </c>
      <c r="D85" s="92">
        <f>Eskom!D206</f>
        <v>0</v>
      </c>
      <c r="E85" s="92">
        <f>Eskom!E206</f>
        <v>546749.68999999994</v>
      </c>
      <c r="F85" s="92">
        <f>Eskom!F206</f>
        <v>469656.68</v>
      </c>
      <c r="G85" s="92">
        <f>Eskom!G206</f>
        <v>497393.48</v>
      </c>
      <c r="H85" s="92">
        <f>Eskom!H206</f>
        <v>501201.36</v>
      </c>
      <c r="I85" s="92">
        <f>Eskom!I206</f>
        <v>449228.21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>
      <c r="A86" s="587"/>
      <c r="B86" s="85" t="s">
        <v>21</v>
      </c>
      <c r="C86" s="86">
        <f>Eskom!C207</f>
        <v>214214.34</v>
      </c>
      <c r="D86" s="86">
        <f>Eskom!D207</f>
        <v>0</v>
      </c>
      <c r="E86" s="86">
        <f>Eskom!E207</f>
        <v>226035.45</v>
      </c>
      <c r="F86" s="86">
        <f>Eskom!F207</f>
        <v>181540.37</v>
      </c>
      <c r="G86" s="86">
        <f>Eskom!G207</f>
        <v>204008.35</v>
      </c>
      <c r="H86" s="86">
        <f>Eskom!H207</f>
        <v>162163.85999999999</v>
      </c>
      <c r="I86" s="86">
        <f>Eskom!I207</f>
        <v>152269.35999999999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>
      <c r="A87" s="587"/>
      <c r="B87" s="186" t="s">
        <v>28</v>
      </c>
      <c r="C87" s="187">
        <f>Eskom!C208</f>
        <v>0</v>
      </c>
      <c r="D87" s="187">
        <f>Eskom!D208</f>
        <v>0</v>
      </c>
      <c r="E87" s="187">
        <f>Eskom!E208</f>
        <v>0</v>
      </c>
      <c r="F87" s="187">
        <f>Eskom!F208</f>
        <v>0</v>
      </c>
      <c r="G87" s="187">
        <f>Eskom!G208</f>
        <v>0</v>
      </c>
      <c r="H87" s="187">
        <f>Eskom!H208</f>
        <v>418400.02</v>
      </c>
      <c r="I87" s="187">
        <f>Eskom!I208</f>
        <v>352373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>
      <c r="A88" s="587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437978.80249999987</v>
      </c>
      <c r="H88" s="309">
        <f t="shared" si="26"/>
        <v>465574.66166666651</v>
      </c>
      <c r="I88" s="309">
        <f t="shared" si="26"/>
        <v>369315.67041666654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>
      <c r="A89" s="587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321179.82583333319</v>
      </c>
      <c r="H89" s="310">
        <f t="shared" si="26"/>
        <v>315083.93958333321</v>
      </c>
      <c r="I89" s="310">
        <f t="shared" si="26"/>
        <v>263395.9287499999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>
      <c r="A90" s="587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759158.62833333306</v>
      </c>
      <c r="H90" s="312">
        <f t="shared" si="27"/>
        <v>780658.60124999972</v>
      </c>
      <c r="I90" s="312">
        <f t="shared" si="27"/>
        <v>632711.59916666639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>
      <c r="A91" s="587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759158.62833333306</v>
      </c>
      <c r="H91" s="258">
        <f t="shared" si="28"/>
        <v>418400.02</v>
      </c>
      <c r="I91" s="258">
        <f t="shared" si="28"/>
        <v>352373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>
      <c r="A92" s="587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>
      <c r="A93" s="587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>
      <c r="A94" s="587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>
      <c r="A95" s="587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>
      <c r="A96" s="587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>
      <c r="A97" s="587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>
      <c r="A98" s="587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26800</v>
      </c>
      <c r="H98" s="179">
        <f t="shared" si="30"/>
        <v>26800</v>
      </c>
      <c r="I98" s="179">
        <f t="shared" si="30"/>
        <v>26800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>
      <c r="A99" s="587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>
      <c r="A100" s="587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53760</v>
      </c>
      <c r="H100" s="181">
        <f t="shared" si="31"/>
        <v>53760</v>
      </c>
      <c r="I100" s="181">
        <f t="shared" si="31"/>
        <v>53760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>
      <c r="A101" s="587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>
      <c r="A102" s="587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67300.582100000014</v>
      </c>
      <c r="H102" s="210">
        <f t="shared" si="32"/>
        <v>58632.215900000003</v>
      </c>
      <c r="I102" s="210">
        <f t="shared" si="32"/>
        <v>58080.1158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>
      <c r="A103" s="587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>
      <c r="A104" s="587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>
      <c r="A105" s="587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>
      <c r="A106" s="587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155173.33423799998</v>
      </c>
      <c r="H106" s="33">
        <f t="shared" si="33"/>
        <v>158649.35494799999</v>
      </c>
      <c r="I106" s="33">
        <f t="shared" si="33"/>
        <v>157001.62232099997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>
      <c r="A107" s="587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>
      <c r="A108" s="587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>
      <c r="A109" s="587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>
      <c r="A110" s="587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341306.97161399998</v>
      </c>
      <c r="H110" s="116">
        <f t="shared" si="34"/>
        <v>318109.71011400002</v>
      </c>
      <c r="I110" s="116">
        <f t="shared" si="34"/>
        <v>327447.64546199999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>
      <c r="A111" s="587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>
      <c r="A112" s="587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>
      <c r="A113" s="587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>
      <c r="A114" s="587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223600.02310999998</v>
      </c>
      <c r="H114" s="250">
        <f t="shared" si="35"/>
        <v>236167.053587</v>
      </c>
      <c r="I114" s="250">
        <f t="shared" si="35"/>
        <v>235805.23642499998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>
      <c r="A115" s="587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759158.62833333306</v>
      </c>
      <c r="H115" s="86">
        <f t="shared" si="36"/>
        <v>418400.02</v>
      </c>
      <c r="I115" s="86">
        <f>I91</f>
        <v>352373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>
      <c r="A116" s="587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>
      <c r="A117" s="587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44714.44320883332</v>
      </c>
      <c r="H117" s="54">
        <f t="shared" si="37"/>
        <v>24643.761178000001</v>
      </c>
      <c r="I117" s="54">
        <f t="shared" si="37"/>
        <v>20754.769700000001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>
      <c r="A118" s="587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>
      <c r="A119" s="587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>
      <c r="A120" s="587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>
      <c r="A121" s="587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50328.979713000001</v>
      </c>
      <c r="H121" s="4">
        <f t="shared" si="38"/>
        <v>51418.067825999999</v>
      </c>
      <c r="I121" s="4">
        <f t="shared" si="38"/>
        <v>51332.979422999997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>
      <c r="A122" s="587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>
      <c r="A123" s="587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32575.3914</v>
      </c>
      <c r="H123" s="129">
        <f t="shared" si="39"/>
        <v>33280.302799999998</v>
      </c>
      <c r="I123" s="129">
        <f t="shared" si="39"/>
        <v>33225.229399999997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>
      <c r="A124" s="587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>
      <c r="A125" s="587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>
      <c r="A126" s="588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>
        <f t="shared" si="40"/>
        <v>37.356714000986649</v>
      </c>
      <c r="H126" s="91">
        <f t="shared" si="40"/>
        <v>57.82612470701438</v>
      </c>
      <c r="I126" s="91">
        <f t="shared" si="40"/>
        <v>58.099257547940361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997181.95538383315</v>
      </c>
      <c r="H127" s="45">
        <f t="shared" si="41"/>
        <v>963030.36635300005</v>
      </c>
      <c r="I127" s="45">
        <f t="shared" si="41"/>
        <v>965829.82853099983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>
      <c r="A129" s="592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147860.5821</v>
      </c>
      <c r="H129" s="318">
        <f t="shared" si="42"/>
        <v>139192.21590000001</v>
      </c>
      <c r="I129" s="318">
        <f t="shared" si="42"/>
        <v>138640.1158</v>
      </c>
    </row>
    <row r="130" spans="1:23">
      <c r="A130" s="593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802984.70007499994</v>
      </c>
      <c r="H130" s="317">
        <f t="shared" si="43"/>
        <v>797624.48927500006</v>
      </c>
      <c r="I130" s="317">
        <f t="shared" si="43"/>
        <v>804812.71303099988</v>
      </c>
    </row>
    <row r="131" spans="1:23" ht="13.5" thickBot="1">
      <c r="A131" s="594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44714.44320883332</v>
      </c>
      <c r="H131" s="317">
        <f t="shared" si="44"/>
        <v>24643.761178000001</v>
      </c>
      <c r="I131" s="317">
        <f t="shared" si="44"/>
        <v>20754.769700000001</v>
      </c>
    </row>
    <row r="132" spans="1:23">
      <c r="A132" s="315"/>
    </row>
    <row r="133" spans="1:23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>
        <f t="shared" si="45"/>
        <v>128868.5370429855</v>
      </c>
      <c r="H133" s="318">
        <f t="shared" si="45"/>
        <v>120399.70685324042</v>
      </c>
      <c r="I133" s="318">
        <f t="shared" si="45"/>
        <v>116260.29307513598</v>
      </c>
    </row>
    <row r="134" spans="1:23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>
        <f t="shared" si="46"/>
        <v>699844.82745091082</v>
      </c>
      <c r="H134" s="318">
        <f t="shared" si="46"/>
        <v>689936.24439939391</v>
      </c>
      <c r="I134" s="318">
        <f t="shared" si="46"/>
        <v>674896.7378428817</v>
      </c>
    </row>
    <row r="135" spans="1:23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>
        <f t="shared" si="46"/>
        <v>38971.068551028024</v>
      </c>
      <c r="H135" s="318">
        <f t="shared" si="46"/>
        <v>21316.57724110179</v>
      </c>
      <c r="I135" s="318">
        <f t="shared" si="46"/>
        <v>17404.454649402076</v>
      </c>
    </row>
    <row r="136" spans="1:23">
      <c r="C136" s="65"/>
      <c r="D136" s="65"/>
    </row>
    <row r="137" spans="1:23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>
        <f t="shared" si="47"/>
        <v>0.37369929216097991</v>
      </c>
      <c r="H137" s="323">
        <f t="shared" si="47"/>
        <v>0.34914096380590887</v>
      </c>
      <c r="I137" s="323">
        <f t="shared" si="47"/>
        <v>0.33713728909729435</v>
      </c>
    </row>
    <row r="138" spans="1:23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>
        <f t="shared" si="48"/>
        <v>0.4756195591352515</v>
      </c>
      <c r="H138" s="323">
        <f t="shared" si="48"/>
        <v>0.46888561509828131</v>
      </c>
      <c r="I138" s="323">
        <f t="shared" si="48"/>
        <v>0.45866465868416562</v>
      </c>
    </row>
    <row r="139" spans="1:23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>
        <f t="shared" si="49"/>
        <v>0.66010879966663238</v>
      </c>
      <c r="H139" s="323">
        <f t="shared" si="49"/>
        <v>0.36106939683216793</v>
      </c>
      <c r="I139" s="323">
        <f t="shared" si="49"/>
        <v>0.29480417383028307</v>
      </c>
    </row>
    <row r="140" spans="1:23" s="314" customFormat="1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>
      <c r="A142" s="589" t="s">
        <v>99</v>
      </c>
      <c r="B142" s="58" t="s">
        <v>56</v>
      </c>
      <c r="C142" s="68">
        <f>Eskom!C143</f>
        <v>19688</v>
      </c>
      <c r="D142" s="68">
        <f>Eskom!D143</f>
        <v>19688</v>
      </c>
      <c r="E142" s="68">
        <f>Eskom!E143</f>
        <v>19688</v>
      </c>
      <c r="F142" s="68">
        <f>Eskom!F143</f>
        <v>19688</v>
      </c>
      <c r="G142" s="68">
        <f>Eskom!G143</f>
        <v>19688</v>
      </c>
      <c r="H142" s="68">
        <f>Eskom!H143</f>
        <v>19688</v>
      </c>
      <c r="I142" s="127">
        <f>Eskom!I143</f>
        <v>19688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>
      <c r="A143" s="590"/>
      <c r="B143" s="78" t="s">
        <v>55</v>
      </c>
      <c r="C143" s="128">
        <f>Eskom!C144</f>
        <v>21605.33</v>
      </c>
      <c r="D143" s="128">
        <f>Eskom!D144</f>
        <v>21605.33</v>
      </c>
      <c r="E143" s="128">
        <f>Eskom!E144</f>
        <v>21605.33</v>
      </c>
      <c r="F143" s="128">
        <f>Eskom!F144</f>
        <v>21605.33</v>
      </c>
      <c r="G143" s="128">
        <f>Eskom!G144</f>
        <v>21605.33</v>
      </c>
      <c r="H143" s="128">
        <f>Eskom!H144</f>
        <v>21605.33</v>
      </c>
      <c r="I143" s="127">
        <f>Eskom!I144</f>
        <v>19688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>
      <c r="A144" s="590"/>
      <c r="B144" s="79" t="s">
        <v>14</v>
      </c>
      <c r="C144" s="80">
        <f>Eskom!C145</f>
        <v>2600124.84</v>
      </c>
      <c r="D144" s="80">
        <f>Eskom!D145</f>
        <v>0</v>
      </c>
      <c r="E144" s="80">
        <f>Eskom!E145</f>
        <v>2899033.8</v>
      </c>
      <c r="F144" s="80">
        <f>Eskom!F145</f>
        <v>2705055.36</v>
      </c>
      <c r="G144" s="80">
        <f>Eskom!G145</f>
        <v>2671415.52</v>
      </c>
      <c r="H144" s="80">
        <f>Eskom!H145</f>
        <v>2842748.04</v>
      </c>
      <c r="I144" s="126">
        <f>Eskom!I145</f>
        <v>3099539.16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>
      <c r="A145" s="590"/>
      <c r="B145" s="241" t="s">
        <v>15</v>
      </c>
      <c r="C145" s="240">
        <f>Eskom!C146</f>
        <v>2027686.32</v>
      </c>
      <c r="D145" s="240">
        <f>Eskom!D146</f>
        <v>0</v>
      </c>
      <c r="E145" s="240">
        <f>Eskom!E146</f>
        <v>2220330</v>
      </c>
      <c r="F145" s="240">
        <f>Eskom!F146</f>
        <v>1939698.84</v>
      </c>
      <c r="G145" s="240">
        <f>Eskom!G146</f>
        <v>2129962.2000000002</v>
      </c>
      <c r="H145" s="240">
        <f>Eskom!H146</f>
        <v>2360115.84</v>
      </c>
      <c r="I145" s="126">
        <f>Eskom!I146</f>
        <v>2495034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>
      <c r="A146" s="590"/>
      <c r="B146" s="242" t="s">
        <v>16</v>
      </c>
      <c r="C146" s="239">
        <f>Eskom!C147</f>
        <v>803825.28</v>
      </c>
      <c r="D146" s="239">
        <f>Eskom!D147</f>
        <v>0</v>
      </c>
      <c r="E146" s="239">
        <f>Eskom!E147</f>
        <v>874405.08</v>
      </c>
      <c r="F146" s="239">
        <f>Eskom!F147</f>
        <v>780778.68</v>
      </c>
      <c r="G146" s="239">
        <f>Eskom!G147</f>
        <v>864847.44</v>
      </c>
      <c r="H146" s="240">
        <f>Eskom!H147</f>
        <v>866845.92</v>
      </c>
      <c r="I146" s="243">
        <f>Eskom!I147</f>
        <v>929317.92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>
      <c r="A147" s="590"/>
      <c r="B147" s="112" t="s">
        <v>17</v>
      </c>
      <c r="C147" s="113">
        <f>Eskom!C148</f>
        <v>5431636.4400000004</v>
      </c>
      <c r="D147" s="113">
        <f>Eskom!D148</f>
        <v>0</v>
      </c>
      <c r="E147" s="113">
        <f>Eskom!E148</f>
        <v>5993768.8799999999</v>
      </c>
      <c r="F147" s="113">
        <f>Eskom!F148</f>
        <v>5425532.8799999999</v>
      </c>
      <c r="G147" s="113">
        <f>Eskom!G148</f>
        <v>5666225.1600000001</v>
      </c>
      <c r="H147" s="113">
        <f>Eskom!H148</f>
        <v>6069709.7999999998</v>
      </c>
      <c r="I147" s="114">
        <f>Eskom!I148</f>
        <v>6523891.0800000001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>
      <c r="A148" s="590"/>
      <c r="B148" s="81" t="s">
        <v>12</v>
      </c>
      <c r="C148" s="82">
        <f>Eskom!C149</f>
        <v>16834.73</v>
      </c>
      <c r="D148" s="82">
        <f>Eskom!D149</f>
        <v>0</v>
      </c>
      <c r="E148" s="82">
        <f>Eskom!E149</f>
        <v>16742.28</v>
      </c>
      <c r="F148" s="82">
        <f>Eskom!F149</f>
        <v>17697.830000000002</v>
      </c>
      <c r="G148" s="82">
        <f>Eskom!G149</f>
        <v>17190.96</v>
      </c>
      <c r="H148" s="82">
        <f>Eskom!H149</f>
        <v>18160.11</v>
      </c>
      <c r="I148" s="83">
        <f>Eskom!I149</f>
        <v>18161.91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>
      <c r="A149" s="590"/>
      <c r="B149" s="244" t="s">
        <v>6</v>
      </c>
      <c r="C149" s="95">
        <f>Eskom!C150</f>
        <v>15242.97</v>
      </c>
      <c r="D149" s="95">
        <f>Eskom!D150</f>
        <v>0</v>
      </c>
      <c r="E149" s="95">
        <f>Eskom!E150</f>
        <v>14972.22</v>
      </c>
      <c r="F149" s="95">
        <f>Eskom!F150</f>
        <v>15408.83</v>
      </c>
      <c r="G149" s="95">
        <f>Eskom!G150</f>
        <v>15366.33</v>
      </c>
      <c r="H149" s="95">
        <f>Eskom!H150</f>
        <v>15250.25</v>
      </c>
      <c r="I149" s="245">
        <f>Eskom!I150</f>
        <v>15053.01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>
      <c r="A150" s="590"/>
      <c r="B150" s="26" t="s">
        <v>13</v>
      </c>
      <c r="C150" s="95">
        <f>Eskom!C151</f>
        <v>13764.66</v>
      </c>
      <c r="D150" s="95">
        <f>Eskom!D151</f>
        <v>0</v>
      </c>
      <c r="E150" s="95">
        <f>Eskom!E151</f>
        <v>14406.28</v>
      </c>
      <c r="F150" s="95">
        <f>Eskom!F151</f>
        <v>15707.3</v>
      </c>
      <c r="G150" s="95">
        <f>Eskom!G151</f>
        <v>14790.16</v>
      </c>
      <c r="H150" s="16">
        <f>Eskom!H151</f>
        <v>11256.59</v>
      </c>
      <c r="I150" s="245">
        <f>Eskom!I151</f>
        <v>13038.92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>
      <c r="A151" s="590"/>
      <c r="B151" s="102" t="s">
        <v>18</v>
      </c>
      <c r="C151" s="104">
        <f>Eskom!C152</f>
        <v>16834.73</v>
      </c>
      <c r="D151" s="104">
        <f>Eskom!D152</f>
        <v>0</v>
      </c>
      <c r="E151" s="104">
        <f>Eskom!E152</f>
        <v>16742.28</v>
      </c>
      <c r="F151" s="104">
        <f>Eskom!F152</f>
        <v>17697.830000000002</v>
      </c>
      <c r="G151" s="104">
        <f>Eskom!G152</f>
        <v>17190.96</v>
      </c>
      <c r="H151" s="248">
        <f>Eskom!H152</f>
        <v>18160.11</v>
      </c>
      <c r="I151" s="265">
        <f>Eskom!I152</f>
        <v>18161.91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>
      <c r="A152" s="590"/>
      <c r="B152" s="247" t="s">
        <v>19</v>
      </c>
      <c r="C152" s="96">
        <f>Eskom!C153</f>
        <v>3219697.44</v>
      </c>
      <c r="D152" s="96">
        <f>Eskom!D153</f>
        <v>0</v>
      </c>
      <c r="E152" s="96">
        <f>Eskom!E153</f>
        <v>2190642.2799999998</v>
      </c>
      <c r="F152" s="96">
        <f>Eskom!F153</f>
        <v>2457720.2400000002</v>
      </c>
      <c r="G152" s="96">
        <f>Eskom!G153</f>
        <v>1802943.48</v>
      </c>
      <c r="H152" s="96">
        <f>Eskom!H153</f>
        <v>2088202.68</v>
      </c>
      <c r="I152" s="28">
        <f>Eskom!I153</f>
        <v>2629212.36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>
      <c r="A153" s="590"/>
      <c r="B153" s="246" t="s">
        <v>20</v>
      </c>
      <c r="C153" s="92">
        <f>Eskom!C154</f>
        <v>1606823.52</v>
      </c>
      <c r="D153" s="92">
        <f>Eskom!D154</f>
        <v>0</v>
      </c>
      <c r="E153" s="92">
        <f>Eskom!E154</f>
        <v>1501128.24</v>
      </c>
      <c r="F153" s="92">
        <f>Eskom!F154</f>
        <v>1587404.16</v>
      </c>
      <c r="G153" s="92">
        <f>Eskom!G154</f>
        <v>1351951.8</v>
      </c>
      <c r="H153" s="92">
        <f>Eskom!H154</f>
        <v>1499770.56</v>
      </c>
      <c r="I153" s="29">
        <f>Eskom!I154</f>
        <v>1863456.12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>
      <c r="A154" s="590"/>
      <c r="B154" s="85" t="s">
        <v>21</v>
      </c>
      <c r="C154" s="86">
        <f>Eskom!C155</f>
        <v>637085.16</v>
      </c>
      <c r="D154" s="86">
        <f>Eskom!D155</f>
        <v>0</v>
      </c>
      <c r="E154" s="86">
        <f>Eskom!E155</f>
        <v>607848</v>
      </c>
      <c r="F154" s="86">
        <f>Eskom!F155</f>
        <v>647824.31999999995</v>
      </c>
      <c r="G154" s="86">
        <f>Eskom!G155</f>
        <v>548337.12</v>
      </c>
      <c r="H154" s="86">
        <f>Eskom!H155</f>
        <v>471552.36</v>
      </c>
      <c r="I154" s="29">
        <f>Eskom!I155</f>
        <v>592275.24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>
      <c r="A155" s="590"/>
      <c r="B155" s="192" t="s">
        <v>28</v>
      </c>
      <c r="C155" s="187">
        <f>Eskom!C156</f>
        <v>637085.16</v>
      </c>
      <c r="D155" s="187">
        <f>Eskom!D156</f>
        <v>0</v>
      </c>
      <c r="E155" s="187">
        <f>Eskom!E156</f>
        <v>0</v>
      </c>
      <c r="F155" s="187">
        <f>Eskom!F156</f>
        <v>0</v>
      </c>
      <c r="G155" s="187">
        <f>Eskom!G156</f>
        <v>0</v>
      </c>
      <c r="H155" s="187">
        <f>Eskom!H156</f>
        <v>1036675.53</v>
      </c>
      <c r="I155" s="188">
        <f>Eskom!I156</f>
        <v>1474504.03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>
      <c r="A156" s="590"/>
      <c r="B156" s="306" t="s">
        <v>107</v>
      </c>
      <c r="C156" s="309">
        <f>Eskom!D405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1023780.6199999995</v>
      </c>
      <c r="H156" s="309">
        <f t="shared" si="51"/>
        <v>1259067.8349999995</v>
      </c>
      <c r="I156" s="309">
        <f t="shared" si="51"/>
        <v>1725180.1049999993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>
      <c r="A157" s="590"/>
      <c r="B157" s="307" t="s">
        <v>108</v>
      </c>
      <c r="C157" s="310">
        <f>Eskom!D406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730712.8249999996</v>
      </c>
      <c r="H157" s="310">
        <f t="shared" si="51"/>
        <v>811403.43999999971</v>
      </c>
      <c r="I157" s="310">
        <f t="shared" si="51"/>
        <v>1135737.8699999996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>
      <c r="A158" s="590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1754493.4449999991</v>
      </c>
      <c r="H158" s="312">
        <f t="shared" si="52"/>
        <v>2070471.2749999992</v>
      </c>
      <c r="I158" s="312">
        <f t="shared" si="52"/>
        <v>2860917.9749999987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>
      <c r="A159" s="590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1754493.4449999991</v>
      </c>
      <c r="H159" s="258">
        <f t="shared" si="53"/>
        <v>1036675.53</v>
      </c>
      <c r="I159" s="258">
        <f t="shared" si="53"/>
        <v>1474504.03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>
      <c r="A160" s="590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>
      <c r="A161" s="590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>
      <c r="A162" s="590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>
      <c r="A163" s="590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>
      <c r="A164" s="590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>
      <c r="A165" s="590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>
      <c r="A166" s="590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72377.855500000005</v>
      </c>
      <c r="H166" s="179">
        <f t="shared" si="57"/>
        <v>72377.855500000005</v>
      </c>
      <c r="I166" s="179">
        <f t="shared" si="57"/>
        <v>65954.8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>
      <c r="A167" s="590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>
      <c r="A168" s="590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145187.81760000001</v>
      </c>
      <c r="H168" s="179">
        <f t="shared" si="59"/>
        <v>145187.81760000001</v>
      </c>
      <c r="I168" s="179">
        <f t="shared" si="59"/>
        <v>132303.35999999999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>
      <c r="A169" s="590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>
      <c r="A170" s="590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195613.38090000002</v>
      </c>
      <c r="H170" s="179">
        <f t="shared" si="61"/>
        <v>194135.6825</v>
      </c>
      <c r="I170" s="179">
        <f t="shared" si="61"/>
        <v>191624.8173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>
      <c r="A171" s="590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>
      <c r="A172" s="590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>
      <c r="A173" s="590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>
      <c r="A174" s="590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528138.84830399998</v>
      </c>
      <c r="H174" s="33">
        <f t="shared" si="62"/>
        <v>562011.28750799992</v>
      </c>
      <c r="I174" s="33">
        <f t="shared" si="62"/>
        <v>612778.89193199994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>
      <c r="A175" s="590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>
      <c r="A176" s="590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>
      <c r="A177" s="590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>
      <c r="A178" s="590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1231369.7850719998</v>
      </c>
      <c r="H178" s="116">
        <f t="shared" si="63"/>
        <v>1234215.220896</v>
      </c>
      <c r="I178" s="116">
        <f t="shared" si="63"/>
        <v>1323162.8544960001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>
      <c r="A179" s="590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>
      <c r="A180" s="590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>
      <c r="A181" s="590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>
      <c r="A182" s="590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788299.01022000005</v>
      </c>
      <c r="H182" s="250">
        <f t="shared" si="64"/>
        <v>873478.87238399987</v>
      </c>
      <c r="I182" s="250">
        <f t="shared" si="64"/>
        <v>923412.0834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>
      <c r="A183" s="590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1754493.4449999991</v>
      </c>
      <c r="H183" s="86">
        <f t="shared" si="65"/>
        <v>1036675.53</v>
      </c>
      <c r="I183" s="86">
        <f>I159</f>
        <v>1474504.03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>
      <c r="A184" s="590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>
      <c r="A185" s="590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103339.66391049995</v>
      </c>
      <c r="H185" s="54">
        <f t="shared" si="66"/>
        <v>61060.188717000005</v>
      </c>
      <c r="I185" s="54">
        <f t="shared" si="66"/>
        <v>86848.287366999997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>
      <c r="A186" s="590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>
      <c r="A187" s="590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>
      <c r="A188" s="590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>
      <c r="A189" s="590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175086.35744399999</v>
      </c>
      <c r="H189" s="4">
        <f t="shared" si="68"/>
        <v>187554.03281999999</v>
      </c>
      <c r="I189" s="4">
        <f t="shared" si="68"/>
        <v>201588.23437200001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>
      <c r="A190" s="590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>
      <c r="A191" s="590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113324.50320000001</v>
      </c>
      <c r="H191" s="129">
        <f t="shared" si="70"/>
        <v>121394.196</v>
      </c>
      <c r="I191" s="129">
        <f t="shared" si="70"/>
        <v>130477.82160000001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>
      <c r="A192" s="590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>
      <c r="A193" s="590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>
      <c r="A194" s="590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>
      <c r="A195" s="591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>
        <f t="shared" si="71"/>
        <v>35.66001443543059</v>
      </c>
      <c r="H195" s="37">
        <f t="shared" si="71"/>
        <v>56.856353330104845</v>
      </c>
      <c r="I195" s="37">
        <f t="shared" si="71"/>
        <v>56.209699626070396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>
      <c r="C196" s="65"/>
      <c r="D196" s="65"/>
    </row>
    <row r="197" spans="1:21">
      <c r="A197" s="580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413179.05400000006</v>
      </c>
      <c r="H197" s="318">
        <f t="shared" si="72"/>
        <v>411701.35560000001</v>
      </c>
      <c r="I197" s="318">
        <f t="shared" si="72"/>
        <v>389882.97729999997</v>
      </c>
    </row>
    <row r="198" spans="1:21">
      <c r="A198" s="581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2836218.5042400002</v>
      </c>
      <c r="H198" s="317">
        <f t="shared" si="73"/>
        <v>2978653.6096079992</v>
      </c>
      <c r="I198" s="317">
        <f t="shared" si="73"/>
        <v>3191419.8858000003</v>
      </c>
    </row>
    <row r="199" spans="1:21" ht="13.5" thickBot="1">
      <c r="A199" s="582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103339.66391049995</v>
      </c>
      <c r="H199" s="317">
        <f t="shared" si="74"/>
        <v>61060.188717000005</v>
      </c>
      <c r="I199" s="317">
        <f t="shared" si="74"/>
        <v>86848.287366999997</v>
      </c>
    </row>
    <row r="200" spans="1:21">
      <c r="C200" s="317"/>
      <c r="D200" s="317"/>
      <c r="E200" s="317"/>
      <c r="F200" s="317"/>
      <c r="G200" s="317"/>
      <c r="H200" s="317"/>
      <c r="I200" s="317"/>
    </row>
    <row r="201" spans="1:21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>
        <f t="shared" si="75"/>
        <v>360108.01167936635</v>
      </c>
      <c r="H201" s="318">
        <f t="shared" si="75"/>
        <v>356117.05873648421</v>
      </c>
      <c r="I201" s="318">
        <f t="shared" si="75"/>
        <v>326946.56192651991</v>
      </c>
    </row>
    <row r="202" spans="1:21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>
        <f t="shared" si="76"/>
        <v>2471918.6424442823</v>
      </c>
      <c r="H202" s="318">
        <f t="shared" si="76"/>
        <v>2576501.9911156506</v>
      </c>
      <c r="I202" s="318">
        <f t="shared" si="76"/>
        <v>2676248.5670754542</v>
      </c>
    </row>
    <row r="203" spans="1:21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>
        <f t="shared" si="76"/>
        <v>90066.136068998559</v>
      </c>
      <c r="H203" s="318">
        <f t="shared" si="76"/>
        <v>52816.378950472172</v>
      </c>
      <c r="I203" s="318">
        <f t="shared" si="76"/>
        <v>72828.901534724835</v>
      </c>
    </row>
    <row r="204" spans="1:21">
      <c r="C204" s="65"/>
      <c r="D204" s="65"/>
    </row>
    <row r="205" spans="1:21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>
        <f t="shared" si="77"/>
        <v>0.99779163775807889</v>
      </c>
      <c r="H205" s="323">
        <f t="shared" si="77"/>
        <v>0.98673345703468129</v>
      </c>
      <c r="I205" s="323">
        <f t="shared" si="77"/>
        <v>0.90590749137372673</v>
      </c>
    </row>
    <row r="206" spans="1:21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>
        <f t="shared" si="78"/>
        <v>0.91966057760362663</v>
      </c>
      <c r="H206" s="323">
        <f t="shared" si="78"/>
        <v>0.95857010366785267</v>
      </c>
      <c r="I206" s="323">
        <f t="shared" si="78"/>
        <v>0.99568014122575121</v>
      </c>
    </row>
    <row r="207" spans="1:21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>
        <f t="shared" si="79"/>
        <v>2.4002072749684311</v>
      </c>
      <c r="H207" s="323">
        <f t="shared" si="79"/>
        <v>1.4075240987055966</v>
      </c>
      <c r="I207" s="323">
        <f t="shared" si="79"/>
        <v>1.940845548849687</v>
      </c>
    </row>
    <row r="208" spans="1:21">
      <c r="C208" s="65"/>
      <c r="D208" s="65"/>
    </row>
    <row r="209" spans="3:4">
      <c r="C209" s="65"/>
      <c r="D209" s="65"/>
    </row>
    <row r="210" spans="3:4">
      <c r="C210" s="65"/>
      <c r="D210" s="65"/>
    </row>
    <row r="211" spans="3:4">
      <c r="C211" s="65"/>
      <c r="D211" s="65"/>
    </row>
    <row r="212" spans="3:4">
      <c r="C212" s="65"/>
      <c r="D212" s="65"/>
    </row>
    <row r="213" spans="3:4">
      <c r="C213" s="65"/>
      <c r="D213" s="65"/>
    </row>
    <row r="214" spans="3:4">
      <c r="C214" s="65"/>
      <c r="D214" s="65"/>
    </row>
    <row r="215" spans="3:4">
      <c r="C215" s="65"/>
      <c r="D215" s="65"/>
    </row>
    <row r="216" spans="3:4">
      <c r="C216" s="65"/>
      <c r="D216" s="65"/>
    </row>
    <row r="217" spans="3:4">
      <c r="C217" s="65"/>
      <c r="D217" s="65"/>
    </row>
    <row r="218" spans="3:4">
      <c r="C218" s="65"/>
      <c r="D218" s="65"/>
    </row>
    <row r="219" spans="3:4">
      <c r="C219" s="65"/>
      <c r="D219" s="65"/>
    </row>
    <row r="220" spans="3:4">
      <c r="C220" s="65"/>
      <c r="D220" s="65"/>
    </row>
    <row r="221" spans="3:4">
      <c r="C221" s="65"/>
      <c r="D221" s="65"/>
    </row>
    <row r="222" spans="3:4">
      <c r="C222" s="65"/>
      <c r="D222" s="65"/>
    </row>
    <row r="223" spans="3:4">
      <c r="C223" s="65"/>
      <c r="D223" s="65"/>
    </row>
    <row r="224" spans="3:4">
      <c r="C224" s="65"/>
      <c r="D224" s="65"/>
    </row>
    <row r="225" spans="3:4">
      <c r="C225" s="65"/>
      <c r="D225" s="65"/>
    </row>
    <row r="226" spans="3:4">
      <c r="C226" s="65"/>
      <c r="D226" s="65"/>
    </row>
    <row r="227" spans="3:4">
      <c r="C227" s="65"/>
      <c r="D227" s="65"/>
    </row>
    <row r="228" spans="3:4">
      <c r="C228" s="65"/>
      <c r="D228" s="65"/>
    </row>
    <row r="229" spans="3:4">
      <c r="C229" s="65"/>
      <c r="D229" s="65"/>
    </row>
    <row r="230" spans="3:4">
      <c r="C230" s="65"/>
      <c r="D230" s="65"/>
    </row>
    <row r="231" spans="3:4">
      <c r="C231" s="65"/>
      <c r="D231" s="65"/>
    </row>
    <row r="232" spans="3:4">
      <c r="C232" s="65"/>
      <c r="D232" s="65"/>
    </row>
    <row r="233" spans="3:4">
      <c r="C233" s="65"/>
      <c r="D233" s="65"/>
    </row>
    <row r="234" spans="3:4">
      <c r="C234" s="65"/>
      <c r="D234" s="65"/>
    </row>
    <row r="235" spans="3:4">
      <c r="C235" s="65"/>
      <c r="D235" s="65"/>
    </row>
    <row r="236" spans="3:4">
      <c r="C236" s="65"/>
      <c r="D236" s="65"/>
    </row>
    <row r="237" spans="3:4">
      <c r="C237" s="65"/>
      <c r="D237" s="65"/>
    </row>
    <row r="238" spans="3:4">
      <c r="C238" s="65"/>
      <c r="D238" s="65"/>
    </row>
    <row r="239" spans="3:4">
      <c r="C239" s="65"/>
      <c r="D239" s="65"/>
    </row>
    <row r="240" spans="3:4">
      <c r="C240" s="65"/>
      <c r="D240" s="65"/>
    </row>
    <row r="241" spans="3:4">
      <c r="C241" s="65"/>
      <c r="D241" s="65"/>
    </row>
    <row r="242" spans="3:4">
      <c r="C242" s="65"/>
      <c r="D242" s="65"/>
    </row>
    <row r="243" spans="3:4">
      <c r="C243" s="65"/>
      <c r="D243" s="65"/>
    </row>
    <row r="244" spans="3:4">
      <c r="C244" s="65"/>
      <c r="D244" s="65"/>
    </row>
    <row r="245" spans="3:4">
      <c r="C245" s="65"/>
      <c r="D245" s="65"/>
    </row>
    <row r="246" spans="3:4">
      <c r="C246" s="65"/>
      <c r="D246" s="65"/>
    </row>
    <row r="247" spans="3:4">
      <c r="C247" s="65"/>
      <c r="D247" s="65"/>
    </row>
    <row r="248" spans="3:4">
      <c r="C248" s="65"/>
      <c r="D248" s="65"/>
    </row>
    <row r="249" spans="3:4">
      <c r="C249" s="65"/>
      <c r="D249" s="65"/>
    </row>
    <row r="250" spans="3:4">
      <c r="C250" s="65"/>
      <c r="D250" s="65"/>
    </row>
    <row r="251" spans="3:4">
      <c r="C251" s="65"/>
      <c r="D251" s="65"/>
    </row>
    <row r="252" spans="3:4">
      <c r="C252" s="65"/>
      <c r="D252" s="65"/>
    </row>
    <row r="253" spans="3:4">
      <c r="C253" s="65"/>
      <c r="D253" s="65"/>
    </row>
    <row r="254" spans="3:4">
      <c r="C254" s="65"/>
      <c r="D254" s="65"/>
    </row>
    <row r="255" spans="3:4">
      <c r="C255" s="65"/>
      <c r="D255" s="65"/>
    </row>
    <row r="256" spans="3:4">
      <c r="C256" s="65"/>
      <c r="D256" s="65"/>
    </row>
    <row r="257" spans="3:4">
      <c r="C257" s="65"/>
      <c r="D257" s="65"/>
    </row>
    <row r="258" spans="3:4">
      <c r="C258" s="65"/>
      <c r="D258" s="65"/>
    </row>
    <row r="259" spans="3:4">
      <c r="C259" s="65"/>
      <c r="D259" s="65"/>
    </row>
    <row r="260" spans="3:4">
      <c r="C260" s="65"/>
      <c r="D260" s="65"/>
    </row>
    <row r="261" spans="3:4">
      <c r="C261" s="65"/>
      <c r="D261" s="65"/>
    </row>
    <row r="262" spans="3:4">
      <c r="C262" s="65"/>
      <c r="D262" s="65"/>
    </row>
    <row r="263" spans="3:4">
      <c r="C263" s="65"/>
      <c r="D263" s="65"/>
    </row>
    <row r="264" spans="3:4">
      <c r="C264" s="65"/>
      <c r="D264" s="65"/>
    </row>
    <row r="265" spans="3:4">
      <c r="C265" s="65"/>
      <c r="D265" s="65"/>
    </row>
    <row r="266" spans="3:4">
      <c r="C266" s="65"/>
      <c r="D266" s="65"/>
    </row>
    <row r="267" spans="3:4">
      <c r="C267" s="65"/>
      <c r="D267" s="65"/>
    </row>
    <row r="268" spans="3:4">
      <c r="C268" s="65"/>
      <c r="D268" s="65"/>
    </row>
    <row r="269" spans="3:4">
      <c r="C269" s="65"/>
      <c r="D269" s="65"/>
    </row>
    <row r="270" spans="3:4">
      <c r="C270" s="65"/>
      <c r="D270" s="65"/>
    </row>
    <row r="271" spans="3:4">
      <c r="C271" s="65"/>
      <c r="D271" s="65"/>
    </row>
    <row r="272" spans="3:4">
      <c r="C272" s="65"/>
      <c r="D272" s="65"/>
    </row>
    <row r="273" spans="3:4">
      <c r="C273" s="65"/>
      <c r="D273" s="65"/>
    </row>
    <row r="274" spans="3:4">
      <c r="C274" s="65"/>
      <c r="D274" s="65"/>
    </row>
    <row r="275" spans="3:4">
      <c r="C275" s="65"/>
      <c r="D275" s="65"/>
    </row>
    <row r="276" spans="3:4">
      <c r="C276" s="65"/>
      <c r="D276" s="65"/>
    </row>
    <row r="277" spans="3:4">
      <c r="C277" s="65"/>
      <c r="D277" s="65"/>
    </row>
    <row r="278" spans="3:4">
      <c r="C278" s="65"/>
      <c r="D278" s="65"/>
    </row>
    <row r="279" spans="3:4">
      <c r="C279" s="65"/>
      <c r="D279" s="65"/>
    </row>
    <row r="280" spans="3:4">
      <c r="C280" s="65"/>
      <c r="D280" s="65"/>
    </row>
    <row r="281" spans="3:4">
      <c r="C281" s="65"/>
      <c r="D281" s="65"/>
    </row>
    <row r="282" spans="3:4">
      <c r="C282" s="65"/>
      <c r="D282" s="65"/>
    </row>
    <row r="283" spans="3:4">
      <c r="C283" s="65"/>
      <c r="D283" s="65"/>
    </row>
    <row r="284" spans="3:4">
      <c r="C284" s="65"/>
      <c r="D284" s="65"/>
    </row>
    <row r="285" spans="3:4">
      <c r="C285" s="65"/>
      <c r="D285" s="65"/>
    </row>
    <row r="286" spans="3:4">
      <c r="C286" s="65"/>
      <c r="D286" s="65"/>
    </row>
    <row r="287" spans="3:4">
      <c r="C287" s="65"/>
      <c r="D287" s="65"/>
    </row>
    <row r="288" spans="3:4">
      <c r="C288" s="65"/>
      <c r="D288" s="65"/>
    </row>
    <row r="289" spans="3:4">
      <c r="C289" s="65"/>
      <c r="D289" s="65"/>
    </row>
    <row r="290" spans="3:4">
      <c r="C290" s="65"/>
      <c r="D290" s="65"/>
    </row>
    <row r="291" spans="3:4">
      <c r="C291" s="65"/>
      <c r="D291" s="65"/>
    </row>
    <row r="292" spans="3:4">
      <c r="C292" s="65"/>
      <c r="D292" s="65"/>
    </row>
  </sheetData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5" priority="30" stopIfTrue="1">
      <formula>J79&lt;&gt;SUM(J76:J78)</formula>
    </cfRule>
  </conditionalFormatting>
  <conditionalFormatting sqref="B155 K155:GY155 K15:GY15 B15">
    <cfRule type="cellIs" dxfId="24" priority="29" stopIfTrue="1" operator="equal">
      <formula>""""""</formula>
    </cfRule>
  </conditionalFormatting>
  <conditionalFormatting sqref="J15 J155">
    <cfRule type="cellIs" dxfId="23" priority="28" stopIfTrue="1" operator="greaterThan">
      <formula>0</formula>
    </cfRule>
  </conditionalFormatting>
  <conditionalFormatting sqref="J83:XFD83">
    <cfRule type="expression" dxfId="22" priority="27" stopIfTrue="1">
      <formula>J83&lt;&gt;MAX(J81:J82)</formula>
    </cfRule>
  </conditionalFormatting>
  <conditionalFormatting sqref="J151:XFD151">
    <cfRule type="expression" dxfId="21" priority="26" stopIfTrue="1">
      <formula>J151&lt;&gt;MAX(J149:J150)</formula>
    </cfRule>
  </conditionalFormatting>
  <conditionalFormatting sqref="A147 J7:XFD7 J147:XFD147">
    <cfRule type="expression" dxfId="20" priority="25">
      <formula>A$147&lt;&gt;SUM(A$144:A$146)</formula>
    </cfRule>
  </conditionalFormatting>
  <conditionalFormatting sqref="J11:XFD11">
    <cfRule type="expression" dxfId="19" priority="24" stopIfTrue="1">
      <formula>J11&lt;&gt;MAX(J9:J10)</formula>
    </cfRule>
  </conditionalFormatting>
  <conditionalFormatting sqref="A7">
    <cfRule type="expression" dxfId="18" priority="23">
      <formula>A$147&lt;&gt;SUM(A$144:A$146)</formula>
    </cfRule>
  </conditionalFormatting>
  <conditionalFormatting sqref="C11:I11">
    <cfRule type="expression" dxfId="17" priority="18" stopIfTrue="1">
      <formula>C11&lt;&gt;MAX(C9:C10)</formula>
    </cfRule>
  </conditionalFormatting>
  <conditionalFormatting sqref="C155:I155">
    <cfRule type="cellIs" dxfId="16" priority="17" stopIfTrue="1" operator="greaterThan">
      <formula>0</formula>
    </cfRule>
  </conditionalFormatting>
  <conditionalFormatting sqref="C151:I151">
    <cfRule type="expression" dxfId="15" priority="16" stopIfTrue="1">
      <formula>C151&lt;&gt;MAX(C149:C150)</formula>
    </cfRule>
  </conditionalFormatting>
  <conditionalFormatting sqref="C147:AI147">
    <cfRule type="expression" dxfId="14" priority="15">
      <formula>C$147&lt;&gt;SUM(C$144:C$146)</formula>
    </cfRule>
  </conditionalFormatting>
  <conditionalFormatting sqref="C15:G15">
    <cfRule type="cellIs" dxfId="13" priority="14" stopIfTrue="1" operator="greaterThan">
      <formula>0</formula>
    </cfRule>
  </conditionalFormatting>
  <conditionalFormatting sqref="C11:G11">
    <cfRule type="expression" dxfId="12" priority="13" stopIfTrue="1">
      <formula>C11&lt;&gt;MAX(C9:C10)</formula>
    </cfRule>
  </conditionalFormatting>
  <conditionalFormatting sqref="C7:AG7">
    <cfRule type="expression" dxfId="11" priority="12">
      <formula>C$7&lt;&gt;SUM(C$4:C$6)</formula>
    </cfRule>
  </conditionalFormatting>
  <conditionalFormatting sqref="H15:I15">
    <cfRule type="cellIs" dxfId="10" priority="11" stopIfTrue="1" operator="greaterThan">
      <formula>0</formula>
    </cfRule>
  </conditionalFormatting>
  <conditionalFormatting sqref="H11:I11">
    <cfRule type="expression" dxfId="9" priority="10" stopIfTrue="1">
      <formula>H11&lt;&gt;MAX(H9:H10)</formula>
    </cfRule>
  </conditionalFormatting>
  <conditionalFormatting sqref="H7:I7">
    <cfRule type="expression" dxfId="8" priority="9">
      <formula>H$113&lt;&gt;SUM(H$110:H$112)</formula>
    </cfRule>
  </conditionalFormatting>
  <conditionalFormatting sqref="C83:I83">
    <cfRule type="expression" dxfId="7" priority="8" stopIfTrue="1">
      <formula>C83&lt;&gt;MAX(C81:C82)</formula>
    </cfRule>
  </conditionalFormatting>
  <conditionalFormatting sqref="C87:G87">
    <cfRule type="cellIs" dxfId="6" priority="7" stopIfTrue="1" operator="greaterThan">
      <formula>0</formula>
    </cfRule>
  </conditionalFormatting>
  <conditionalFormatting sqref="C83:G83">
    <cfRule type="expression" dxfId="5" priority="6" stopIfTrue="1">
      <formula>C83&lt;&gt;MAX(C81:C82)</formula>
    </cfRule>
  </conditionalFormatting>
  <conditionalFormatting sqref="C79:AG79">
    <cfRule type="expression" dxfId="4" priority="5">
      <formula>C$79&lt;&gt;SUM(C$76:C$78)</formula>
    </cfRule>
  </conditionalFormatting>
  <conditionalFormatting sqref="H87:I87">
    <cfRule type="cellIs" dxfId="3" priority="4" stopIfTrue="1" operator="greaterThan">
      <formula>0</formula>
    </cfRule>
  </conditionalFormatting>
  <conditionalFormatting sqref="H83:I83">
    <cfRule type="expression" dxfId="2" priority="3" stopIfTrue="1">
      <formula>H83&lt;&gt;MAX(H81:H82)</formula>
    </cfRule>
  </conditionalFormatting>
  <conditionalFormatting sqref="H79:I79">
    <cfRule type="expression" dxfId="1" priority="2">
      <formula>H$113&lt;&gt;SUM(H$110:H$112)</formula>
    </cfRule>
  </conditionalFormatting>
  <conditionalFormatting sqref="H7:I7">
    <cfRule type="expression" dxfId="0" priority="1">
      <formula>H$7&lt;&gt;SUM(H$4:H$6)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Eskom</vt:lpstr>
      <vt:lpstr>Vent-3#</vt:lpstr>
      <vt:lpstr>Load Shifting Savings</vt:lpstr>
      <vt:lpstr>PFC Savings2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2010-09-09T18:37:51Z</dcterms:modified>
</cp:coreProperties>
</file>