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D30EF3E4_F11A_470B_9253_E1ED26314E77_.wvu.Rows" localSheetId="2" hidden="1">'Load Shifting Savings'!$4:$7,'Load Shifting Savings'!$39:$42,'Load Shifting Savings'!$51:$54,'Load Shifting Savings'!$59:$81,'Load Shifting Savings'!$86:$89</definedName>
    <definedName name="Z_D30EF3E4_F11A_470B_9253_E1ED26314E77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D30EF3E4-F11A-470B-9253-E1ED26314E77}" mergeInterval="0" personalView="1" maximized="1" windowWidth="1858" windowHeight="1032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3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J30" i="5" l="1"/>
  <c r="J31" i="5" s="1"/>
  <c r="H30" i="5"/>
  <c r="E30" i="5"/>
  <c r="I30" i="5"/>
  <c r="I31" i="5" s="1"/>
  <c r="G30" i="5"/>
  <c r="G31" i="5" s="1"/>
  <c r="N30" i="5"/>
  <c r="N31" i="5" s="1"/>
  <c r="F30" i="5"/>
  <c r="F31" i="5" s="1"/>
  <c r="H31" i="5"/>
  <c r="L31" i="5"/>
  <c r="D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89" i="1"/>
  <c r="H590" i="1" s="1"/>
  <c r="G589" i="1"/>
  <c r="G590" i="1" s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0" i="1"/>
  <c r="G581" i="1" s="1"/>
  <c r="F580" i="1"/>
  <c r="F581" i="1" s="1"/>
  <c r="J579" i="1"/>
  <c r="I579" i="1"/>
  <c r="H579" i="1"/>
  <c r="E577" i="1"/>
  <c r="D577" i="1"/>
  <c r="C577" i="1"/>
  <c r="G576" i="1"/>
  <c r="G577" i="1" s="1"/>
  <c r="F576" i="1"/>
  <c r="F577" i="1" s="1"/>
  <c r="J575" i="1"/>
  <c r="I575" i="1"/>
  <c r="H575" i="1"/>
  <c r="E573" i="1"/>
  <c r="D573" i="1"/>
  <c r="C573" i="1"/>
  <c r="G572" i="1"/>
  <c r="G573" i="1" s="1"/>
  <c r="F572" i="1"/>
  <c r="F573" i="1" s="1"/>
  <c r="E567" i="1"/>
  <c r="D567" i="1"/>
  <c r="C567" i="1"/>
  <c r="J566" i="1"/>
  <c r="J567" i="1" s="1"/>
  <c r="I566" i="1"/>
  <c r="I567" i="1" s="1"/>
  <c r="H566" i="1"/>
  <c r="H567" i="1" s="1"/>
  <c r="E565" i="1"/>
  <c r="D565" i="1"/>
  <c r="C565" i="1"/>
  <c r="E563" i="1"/>
  <c r="D563" i="1"/>
  <c r="C563" i="1"/>
  <c r="E561" i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D393" i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C337" i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68" i="1"/>
  <c r="J169" i="1" s="1"/>
  <c r="J112" i="1" s="1"/>
  <c r="J113" i="1" s="1"/>
  <c r="J170" i="1"/>
  <c r="J171" i="1" s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 s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 s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 s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483" i="1"/>
  <c r="E484" i="1" s="1"/>
  <c r="C371" i="1"/>
  <c r="C372" i="1" s="1"/>
  <c r="D427" i="1"/>
  <c r="D428" i="1" s="1"/>
  <c r="E595" i="1"/>
  <c r="E596" i="1" s="1"/>
  <c r="E147" i="1"/>
  <c r="E148" i="1" s="1"/>
  <c r="D371" i="1"/>
  <c r="D372" i="1" s="1"/>
  <c r="C539" i="1"/>
  <c r="C540" i="1" s="1"/>
  <c r="E427" i="1"/>
  <c r="E428" i="1" s="1"/>
  <c r="E371" i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F51" i="4" s="1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D32" i="4" s="1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F40" i="4" s="1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G16" i="4" s="1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C112" i="4" s="1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D108" i="4" s="1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E126" i="4" s="1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G88" i="4" s="1"/>
  <c r="G90" i="4" s="1"/>
  <c r="H84" i="4"/>
  <c r="H88" i="4" s="1"/>
  <c r="I84" i="4"/>
  <c r="I88" i="4" s="1"/>
  <c r="C85" i="4"/>
  <c r="C89" i="4" s="1"/>
  <c r="D85" i="4"/>
  <c r="D89" i="4" s="1"/>
  <c r="E85" i="4"/>
  <c r="E89" i="4" s="1"/>
  <c r="F85" i="4"/>
  <c r="G85" i="4"/>
  <c r="G89" i="4" s="1"/>
  <c r="H85" i="4"/>
  <c r="H89" i="4" s="1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D182" i="4" s="1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C195" i="4" s="1"/>
  <c r="D147" i="4"/>
  <c r="D191" i="4" s="1"/>
  <c r="E147" i="4"/>
  <c r="E195" i="4" s="1"/>
  <c r="F147" i="4"/>
  <c r="F195" i="4" s="1"/>
  <c r="G147" i="4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G156" i="4" s="1"/>
  <c r="H152" i="4"/>
  <c r="H156" i="4" s="1"/>
  <c r="I152" i="4"/>
  <c r="I156" i="4" s="1"/>
  <c r="C153" i="4"/>
  <c r="D153" i="4"/>
  <c r="D157" i="4" s="1"/>
  <c r="E153" i="4"/>
  <c r="E157" i="4" s="1"/>
  <c r="F153" i="4"/>
  <c r="F157" i="4" s="1"/>
  <c r="G153" i="4"/>
  <c r="G157" i="4" s="1"/>
  <c r="H153" i="4"/>
  <c r="H157" i="4" s="1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K111" i="4"/>
  <c r="K112" i="4" s="1"/>
  <c r="J110" i="4"/>
  <c r="H110" i="4"/>
  <c r="K107" i="4"/>
  <c r="K108" i="4" s="1"/>
  <c r="J106" i="4"/>
  <c r="K103" i="4"/>
  <c r="K104" i="4" s="1"/>
  <c r="F89" i="4"/>
  <c r="F88" i="4"/>
  <c r="K195" i="4"/>
  <c r="J195" i="4"/>
  <c r="G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K123" i="4"/>
  <c r="J123" i="4"/>
  <c r="K121" i="4"/>
  <c r="J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K51" i="4"/>
  <c r="J51" i="4"/>
  <c r="J49" i="4"/>
  <c r="K48" i="4"/>
  <c r="K49" i="4" s="1"/>
  <c r="J45" i="4"/>
  <c r="J42" i="4"/>
  <c r="K39" i="4"/>
  <c r="K40" i="4" s="1"/>
  <c r="J38" i="4"/>
  <c r="K35" i="4"/>
  <c r="K36" i="4" s="1"/>
  <c r="J34" i="4"/>
  <c r="K31" i="4"/>
  <c r="K32" i="4" s="1"/>
  <c r="K29" i="4"/>
  <c r="K30" i="4" s="1"/>
  <c r="J29" i="4"/>
  <c r="J30" i="4" s="1"/>
  <c r="K27" i="4"/>
  <c r="K28" i="4" s="1"/>
  <c r="J27" i="4"/>
  <c r="J28" i="4" s="1"/>
  <c r="K25" i="4"/>
  <c r="K26" i="4" s="1"/>
  <c r="J25" i="4"/>
  <c r="J26" i="4" s="1"/>
  <c r="I24" i="4"/>
  <c r="H24" i="4"/>
  <c r="G24" i="4"/>
  <c r="F24" i="4"/>
  <c r="E24" i="4"/>
  <c r="K23" i="4"/>
  <c r="K24" i="4" s="1"/>
  <c r="J23" i="4"/>
  <c r="J24" i="4" s="1"/>
  <c r="G63" i="1"/>
  <c r="D110" i="4" l="1"/>
  <c r="F55" i="4"/>
  <c r="D34" i="4"/>
  <c r="F49" i="4"/>
  <c r="E121" i="4"/>
  <c r="D203" i="1"/>
  <c r="D204" i="1" s="1"/>
  <c r="E170" i="4"/>
  <c r="E123" i="4"/>
  <c r="F42" i="4"/>
  <c r="I100" i="4"/>
  <c r="G102" i="4"/>
  <c r="I126" i="4"/>
  <c r="I121" i="4"/>
  <c r="I130" i="4" s="1"/>
  <c r="I134" i="4" s="1"/>
  <c r="H102" i="4"/>
  <c r="G182" i="4"/>
  <c r="G168" i="4"/>
  <c r="G166" i="4"/>
  <c r="J56" i="4"/>
  <c r="J57" i="4" s="1"/>
  <c r="J58" i="4" s="1"/>
  <c r="F28" i="4"/>
  <c r="D36" i="4"/>
  <c r="E180" i="4"/>
  <c r="C203" i="1"/>
  <c r="C204" i="1" s="1"/>
  <c r="K56" i="4"/>
  <c r="K57" i="4" s="1"/>
  <c r="K58" i="4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G91" i="4"/>
  <c r="G115" i="4" s="1"/>
  <c r="G117" i="4" s="1"/>
  <c r="G131" i="4" s="1"/>
  <c r="G135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G18" i="4" s="1"/>
  <c r="G19" i="4" s="1"/>
  <c r="G43" i="4" s="1"/>
  <c r="G45" i="4" s="1"/>
  <c r="G62" i="4" s="1"/>
  <c r="G66" i="4" s="1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H90" i="4"/>
  <c r="H91" i="4" s="1"/>
  <c r="H115" i="4" s="1"/>
  <c r="H117" i="4" s="1"/>
  <c r="H131" i="4" s="1"/>
  <c r="H135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I168" i="4"/>
  <c r="H189" i="4"/>
  <c r="D189" i="4"/>
  <c r="H191" i="4"/>
  <c r="C17" i="4"/>
  <c r="D17" i="4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C130" i="4"/>
  <c r="C134" i="4" s="1"/>
  <c r="C138" i="4" s="1"/>
  <c r="F61" i="4"/>
  <c r="F65" i="4" s="1"/>
  <c r="C64" i="4"/>
  <c r="K127" i="4"/>
  <c r="I194" i="1"/>
  <c r="I250" i="1"/>
  <c r="I82" i="1"/>
  <c r="E197" i="4" l="1"/>
  <c r="E201" i="4" s="1"/>
  <c r="D18" i="4"/>
  <c r="D19" i="4" s="1"/>
  <c r="D43" i="4" s="1"/>
  <c r="D45" i="4" s="1"/>
  <c r="D62" i="4" s="1"/>
  <c r="D66" i="4" s="1"/>
  <c r="D137" i="4"/>
  <c r="H18" i="4"/>
  <c r="H19" i="4" s="1"/>
  <c r="H43" i="4" s="1"/>
  <c r="H45" i="4" s="1"/>
  <c r="H62" i="4" s="1"/>
  <c r="H66" i="4" s="1"/>
  <c r="G129" i="4"/>
  <c r="G133" i="4" s="1"/>
  <c r="G137" i="4" s="1"/>
  <c r="F60" i="4"/>
  <c r="F64" i="4" s="1"/>
  <c r="F68" i="4" s="1"/>
  <c r="F18" i="4"/>
  <c r="F19" i="4" s="1"/>
  <c r="F43" i="4" s="1"/>
  <c r="F45" i="4" s="1"/>
  <c r="F62" i="4" s="1"/>
  <c r="F66" i="4" s="1"/>
  <c r="I127" i="4"/>
  <c r="H129" i="4"/>
  <c r="H133" i="4" s="1"/>
  <c r="H137" i="4" s="1"/>
  <c r="G198" i="4"/>
  <c r="G202" i="4" s="1"/>
  <c r="G206" i="4" s="1"/>
  <c r="G197" i="4"/>
  <c r="G201" i="4" s="1"/>
  <c r="G205" i="4" s="1"/>
  <c r="G60" i="4"/>
  <c r="G64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127" i="4"/>
  <c r="I198" i="4"/>
  <c r="I202" i="4" s="1"/>
  <c r="I206" i="4" s="1"/>
  <c r="H197" i="4"/>
  <c r="H201" i="4" s="1"/>
  <c r="H205" i="4" s="1"/>
  <c r="E56" i="4"/>
  <c r="E58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G56" i="4"/>
  <c r="G58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C131" i="4"/>
  <c r="C135" i="4" s="1"/>
  <c r="C127" i="4"/>
  <c r="D131" i="4"/>
  <c r="D135" i="4" s="1"/>
  <c r="D127" i="4"/>
  <c r="G68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D56" i="4"/>
  <c r="D57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H58" i="4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D58" i="4" l="1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H195" i="1"/>
  <c r="H196" i="1" s="1"/>
  <c r="H139" i="1" s="1"/>
  <c r="H140" i="1" s="1"/>
  <c r="H475" i="1" s="1"/>
  <c r="H476" i="1" s="1"/>
  <c r="H307" i="1" s="1"/>
  <c r="H308" i="1" s="1"/>
  <c r="H755" i="1" s="1"/>
  <c r="H756" i="1" s="1"/>
  <c r="H643" i="1" s="1"/>
  <c r="H644" i="1" s="1"/>
  <c r="H699" i="1" s="1"/>
  <c r="H700" i="1" s="1"/>
  <c r="H531" i="1" s="1"/>
  <c r="H532" i="1" s="1"/>
  <c r="H363" i="1" s="1"/>
  <c r="H364" i="1" s="1"/>
  <c r="H419" i="1" s="1"/>
  <c r="H420" i="1" s="1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7" i="1"/>
  <c r="H198" i="1" s="1"/>
  <c r="H141" i="1" s="1"/>
  <c r="H142" i="1" s="1"/>
  <c r="H477" i="1" s="1"/>
  <c r="H478" i="1" s="1"/>
  <c r="H309" i="1" s="1"/>
  <c r="H310" i="1" s="1"/>
  <c r="H757" i="1" s="1"/>
  <c r="H758" i="1" s="1"/>
  <c r="H645" i="1" s="1"/>
  <c r="H646" i="1" s="1"/>
  <c r="H701" i="1" s="1"/>
  <c r="H702" i="1" s="1"/>
  <c r="I197" i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0" i="1" s="1"/>
  <c r="H451" i="1" s="1"/>
  <c r="H282" i="1" s="1"/>
  <c r="H283" i="1" s="1"/>
  <c r="H731" i="1" s="1"/>
  <c r="H618" i="1" s="1"/>
  <c r="H619" i="1" s="1"/>
  <c r="H674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2" i="1" s="1"/>
  <c r="H453" i="1" s="1"/>
  <c r="H284" i="1" s="1"/>
  <c r="H285" i="1" s="1"/>
  <c r="H733" i="1" s="1"/>
  <c r="H620" i="1" s="1"/>
  <c r="H621" i="1" s="1"/>
  <c r="H676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197" i="1"/>
  <c r="G198" i="1" s="1"/>
  <c r="G141" i="1" s="1"/>
  <c r="G142" i="1" s="1"/>
  <c r="G477" i="1" s="1"/>
  <c r="G478" i="1" s="1"/>
  <c r="G309" i="1" s="1"/>
  <c r="G310" i="1" s="1"/>
  <c r="G757" i="1" s="1"/>
  <c r="G758" i="1" s="1"/>
  <c r="G645" i="1" s="1"/>
  <c r="G646" i="1" s="1"/>
  <c r="G701" i="1" s="1"/>
  <c r="G702" i="1" s="1"/>
  <c r="G195" i="1"/>
  <c r="G196" i="1" s="1"/>
  <c r="G139" i="1" s="1"/>
  <c r="G140" i="1" s="1"/>
  <c r="G475" i="1" s="1"/>
  <c r="G476" i="1" s="1"/>
  <c r="G307" i="1" s="1"/>
  <c r="G308" i="1" s="1"/>
  <c r="G755" i="1" s="1"/>
  <c r="G756" i="1" s="1"/>
  <c r="G643" i="1" s="1"/>
  <c r="G644" i="1" s="1"/>
  <c r="G699" i="1" s="1"/>
  <c r="G700" i="1" s="1"/>
  <c r="G531" i="1" s="1"/>
  <c r="G532" i="1" s="1"/>
  <c r="G363" i="1" s="1"/>
  <c r="G364" i="1" s="1"/>
  <c r="G419" i="1" s="1"/>
  <c r="G420" i="1" s="1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0" i="1" s="1"/>
  <c r="G451" i="1" s="1"/>
  <c r="G282" i="1" s="1"/>
  <c r="G283" i="1" s="1"/>
  <c r="G731" i="1" s="1"/>
  <c r="G618" i="1" s="1"/>
  <c r="G619" i="1" s="1"/>
  <c r="G674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2" i="1" s="1"/>
  <c r="G453" i="1" s="1"/>
  <c r="G284" i="1" s="1"/>
  <c r="G285" i="1" s="1"/>
  <c r="G733" i="1" s="1"/>
  <c r="G620" i="1" s="1"/>
  <c r="G621" i="1" s="1"/>
  <c r="G676" i="1" s="1"/>
  <c r="G677" i="1" s="1"/>
  <c r="F174" i="1"/>
  <c r="F180" i="1"/>
  <c r="F61" i="1" s="1"/>
  <c r="F181" i="1"/>
  <c r="F184" i="1"/>
  <c r="F185" i="1" s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E185" i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F196" i="1" s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E196" i="1"/>
  <c r="F197" i="1"/>
  <c r="F198" i="1" s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E198" i="1"/>
  <c r="C202" i="1"/>
  <c r="D202" i="1"/>
  <c r="E202" i="1"/>
  <c r="F202" i="1"/>
  <c r="G202" i="1"/>
  <c r="F125" i="1" l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I259" i="1"/>
  <c r="I260" i="1" s="1"/>
  <c r="G189" i="1"/>
  <c r="G181" i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3" i="1"/>
  <c r="G534" i="1" s="1"/>
  <c r="G365" i="1" s="1"/>
  <c r="G366" i="1" s="1"/>
  <c r="G421" i="1" s="1"/>
  <c r="G422" i="1" s="1"/>
  <c r="G587" i="1"/>
  <c r="G588" i="1" s="1"/>
  <c r="F533" i="1"/>
  <c r="F534" i="1" s="1"/>
  <c r="F365" i="1" s="1"/>
  <c r="F366" i="1" s="1"/>
  <c r="F421" i="1" s="1"/>
  <c r="F422" i="1" s="1"/>
  <c r="F587" i="1"/>
  <c r="F588" i="1" s="1"/>
  <c r="G508" i="1"/>
  <c r="G509" i="1" s="1"/>
  <c r="G340" i="1" s="1"/>
  <c r="G341" i="1" s="1"/>
  <c r="G396" i="1" s="1"/>
  <c r="G397" i="1" s="1"/>
  <c r="G562" i="1"/>
  <c r="G563" i="1" s="1"/>
  <c r="F508" i="1"/>
  <c r="F509" i="1" s="1"/>
  <c r="F340" i="1" s="1"/>
  <c r="F341" i="1" s="1"/>
  <c r="F396" i="1" s="1"/>
  <c r="F397" i="1" s="1"/>
  <c r="F562" i="1"/>
  <c r="F563" i="1" s="1"/>
  <c r="G506" i="1"/>
  <c r="G507" i="1" s="1"/>
  <c r="G338" i="1" s="1"/>
  <c r="G339" i="1" s="1"/>
  <c r="G394" i="1" s="1"/>
  <c r="G395" i="1" s="1"/>
  <c r="G560" i="1"/>
  <c r="G561" i="1" s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8" i="1"/>
  <c r="H509" i="1" s="1"/>
  <c r="H340" i="1" s="1"/>
  <c r="H341" i="1" s="1"/>
  <c r="H396" i="1" s="1"/>
  <c r="H397" i="1" s="1"/>
  <c r="H562" i="1"/>
  <c r="H563" i="1" s="1"/>
  <c r="I506" i="1"/>
  <c r="I507" i="1" s="1"/>
  <c r="I338" i="1" s="1"/>
  <c r="I339" i="1" s="1"/>
  <c r="I394" i="1" s="1"/>
  <c r="I395" i="1" s="1"/>
  <c r="I560" i="1"/>
  <c r="I561" i="1" s="1"/>
  <c r="H506" i="1"/>
  <c r="H507" i="1" s="1"/>
  <c r="H338" i="1" s="1"/>
  <c r="H339" i="1" s="1"/>
  <c r="H394" i="1" s="1"/>
  <c r="H395" i="1" s="1"/>
  <c r="H560" i="1"/>
  <c r="H561" i="1" s="1"/>
  <c r="I533" i="1"/>
  <c r="I534" i="1" s="1"/>
  <c r="I365" i="1" s="1"/>
  <c r="I366" i="1" s="1"/>
  <c r="I421" i="1" s="1"/>
  <c r="I422" i="1" s="1"/>
  <c r="I587" i="1"/>
  <c r="I588" i="1" s="1"/>
  <c r="H533" i="1"/>
  <c r="H534" i="1" s="1"/>
  <c r="H365" i="1" s="1"/>
  <c r="H366" i="1" s="1"/>
  <c r="H421" i="1" s="1"/>
  <c r="H422" i="1" s="1"/>
  <c r="H587" i="1"/>
  <c r="H588" i="1" s="1"/>
  <c r="G133" i="1"/>
  <c r="G468" i="1" s="1"/>
  <c r="G469" i="1" s="1"/>
  <c r="G300" i="1" s="1"/>
  <c r="G301" i="1" s="1"/>
  <c r="G748" i="1" s="1"/>
  <c r="G749" i="1" s="1"/>
  <c r="G636" i="1" s="1"/>
  <c r="G637" i="1" s="1"/>
  <c r="G692" i="1" s="1"/>
  <c r="G693" i="1" s="1"/>
  <c r="G524" i="1" s="1"/>
  <c r="G525" i="1" s="1"/>
  <c r="G356" i="1" s="1"/>
  <c r="G357" i="1" s="1"/>
  <c r="G412" i="1" s="1"/>
  <c r="G413" i="1" s="1"/>
  <c r="G129" i="1"/>
  <c r="G464" i="1" s="1"/>
  <c r="G465" i="1" s="1"/>
  <c r="G296" i="1" s="1"/>
  <c r="G297" i="1" s="1"/>
  <c r="G744" i="1" s="1"/>
  <c r="G745" i="1" s="1"/>
  <c r="G632" i="1" s="1"/>
  <c r="G633" i="1" s="1"/>
  <c r="G688" i="1" s="1"/>
  <c r="G689" i="1" s="1"/>
  <c r="G520" i="1" s="1"/>
  <c r="G521" i="1" s="1"/>
  <c r="G352" i="1" s="1"/>
  <c r="G353" i="1" s="1"/>
  <c r="G408" i="1" s="1"/>
  <c r="G409" i="1" s="1"/>
  <c r="G125" i="1"/>
  <c r="G460" i="1" s="1"/>
  <c r="G461" i="1" s="1"/>
  <c r="G292" i="1" s="1"/>
  <c r="G293" i="1" s="1"/>
  <c r="G740" i="1" s="1"/>
  <c r="G741" i="1" s="1"/>
  <c r="G628" i="1" s="1"/>
  <c r="G629" i="1" s="1"/>
  <c r="G684" i="1" s="1"/>
  <c r="G685" i="1" s="1"/>
  <c r="G448" i="1"/>
  <c r="G449" i="1" s="1"/>
  <c r="F448" i="1"/>
  <c r="F449" i="1" s="1"/>
  <c r="D259" i="1"/>
  <c r="D260" i="1" s="1"/>
  <c r="I448" i="1"/>
  <c r="I449" i="1" s="1"/>
  <c r="H448" i="1"/>
  <c r="H449" i="1" s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F566" i="1" l="1"/>
  <c r="F567" i="1" s="1"/>
  <c r="F516" i="1"/>
  <c r="F517" i="1" s="1"/>
  <c r="F348" i="1" s="1"/>
  <c r="F349" i="1" s="1"/>
  <c r="F404" i="1" s="1"/>
  <c r="F405" i="1" s="1"/>
  <c r="F91" i="1"/>
  <c r="F92" i="1" s="1"/>
  <c r="E44" i="3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6" i="1"/>
  <c r="G517" i="1" s="1"/>
  <c r="G348" i="1" s="1"/>
  <c r="G349" i="1" s="1"/>
  <c r="G404" i="1" s="1"/>
  <c r="G405" i="1" s="1"/>
  <c r="G566" i="1"/>
  <c r="G567" i="1" s="1"/>
  <c r="H25" i="2"/>
  <c r="H119" i="1"/>
  <c r="I25" i="2"/>
  <c r="I119" i="1"/>
  <c r="G203" i="1"/>
  <c r="G204" i="1" s="1"/>
  <c r="G119" i="1"/>
  <c r="F25" i="2"/>
  <c r="F118" i="1"/>
  <c r="F119" i="1" s="1"/>
  <c r="H280" i="1"/>
  <c r="H281" i="1" s="1"/>
  <c r="I280" i="1"/>
  <c r="I281" i="1" s="1"/>
  <c r="F280" i="1"/>
  <c r="F281" i="1" s="1"/>
  <c r="G280" i="1"/>
  <c r="G281" i="1" s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8" i="1"/>
  <c r="G729" i="1" s="1"/>
  <c r="F728" i="1"/>
  <c r="F729" i="1" s="1"/>
  <c r="I728" i="1"/>
  <c r="I729" i="1" s="1"/>
  <c r="H728" i="1"/>
  <c r="H729" i="1" s="1"/>
  <c r="F454" i="1"/>
  <c r="F455" i="1" s="1"/>
  <c r="F147" i="1"/>
  <c r="F148" i="1" s="1"/>
  <c r="G454" i="1"/>
  <c r="G455" i="1" s="1"/>
  <c r="G147" i="1"/>
  <c r="G148" i="1" s="1"/>
  <c r="I454" i="1"/>
  <c r="I455" i="1" s="1"/>
  <c r="I147" i="1"/>
  <c r="I148" i="1" s="1"/>
  <c r="H454" i="1"/>
  <c r="H455" i="1" s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6" i="1"/>
  <c r="H287" i="1" s="1"/>
  <c r="H483" i="1"/>
  <c r="H484" i="1" s="1"/>
  <c r="I286" i="1"/>
  <c r="I287" i="1" s="1"/>
  <c r="I483" i="1"/>
  <c r="I484" i="1" s="1"/>
  <c r="G286" i="1"/>
  <c r="G287" i="1" s="1"/>
  <c r="G483" i="1"/>
  <c r="G484" i="1" s="1"/>
  <c r="F286" i="1"/>
  <c r="F287" i="1" s="1"/>
  <c r="F483" i="1"/>
  <c r="F484" i="1" s="1"/>
  <c r="H616" i="1"/>
  <c r="H617" i="1" s="1"/>
  <c r="I616" i="1"/>
  <c r="I617" i="1" s="1"/>
  <c r="F616" i="1"/>
  <c r="F617" i="1" s="1"/>
  <c r="G616" i="1"/>
  <c r="G617" i="1" s="1"/>
  <c r="F93" i="3"/>
  <c r="F95" i="3" s="1"/>
  <c r="G672" i="1" l="1"/>
  <c r="G673" i="1" s="1"/>
  <c r="F672" i="1"/>
  <c r="F673" i="1" s="1"/>
  <c r="I672" i="1"/>
  <c r="I673" i="1" s="1"/>
  <c r="H672" i="1"/>
  <c r="H673" i="1" s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2" i="1" l="1"/>
  <c r="H623" i="1" s="1"/>
  <c r="H763" i="1"/>
  <c r="H764" i="1" s="1"/>
  <c r="I622" i="1"/>
  <c r="I623" i="1" s="1"/>
  <c r="I763" i="1"/>
  <c r="I764" i="1" s="1"/>
  <c r="G622" i="1"/>
  <c r="G623" i="1" s="1"/>
  <c r="G763" i="1"/>
  <c r="G764" i="1" s="1"/>
  <c r="F622" i="1"/>
  <c r="F623" i="1" s="1"/>
  <c r="F763" i="1"/>
  <c r="F764" i="1" s="1"/>
  <c r="H504" i="1"/>
  <c r="H505" i="1" s="1"/>
  <c r="I504" i="1"/>
  <c r="I505" i="1" s="1"/>
  <c r="F504" i="1"/>
  <c r="F505" i="1" s="1"/>
  <c r="G504" i="1"/>
  <c r="G505" i="1" s="1"/>
  <c r="G336" i="1" l="1"/>
  <c r="G337" i="1" s="1"/>
  <c r="F336" i="1"/>
  <c r="F337" i="1" s="1"/>
  <c r="I336" i="1"/>
  <c r="I337" i="1" s="1"/>
  <c r="H336" i="1"/>
  <c r="H337" i="1" s="1"/>
  <c r="F678" i="1"/>
  <c r="F679" i="1" s="1"/>
  <c r="F564" i="1" s="1"/>
  <c r="F565" i="1" s="1"/>
  <c r="F595" i="1" s="1"/>
  <c r="F596" i="1" s="1"/>
  <c r="F651" i="1"/>
  <c r="F652" i="1" s="1"/>
  <c r="G678" i="1"/>
  <c r="G679" i="1" s="1"/>
  <c r="G564" i="1" s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8" i="1"/>
  <c r="H679" i="1" s="1"/>
  <c r="H564" i="1" s="1"/>
  <c r="H565" i="1" s="1"/>
  <c r="H595" i="1" s="1"/>
  <c r="H596" i="1" s="1"/>
  <c r="H651" i="1"/>
  <c r="H652" i="1" s="1"/>
  <c r="H510" i="1" l="1"/>
  <c r="H511" i="1" s="1"/>
  <c r="H707" i="1"/>
  <c r="H708" i="1" s="1"/>
  <c r="I510" i="1"/>
  <c r="I511" i="1" s="1"/>
  <c r="I707" i="1"/>
  <c r="I708" i="1" s="1"/>
  <c r="G510" i="1"/>
  <c r="G511" i="1" s="1"/>
  <c r="G707" i="1"/>
  <c r="G708" i="1" s="1"/>
  <c r="F510" i="1"/>
  <c r="F511" i="1" s="1"/>
  <c r="F707" i="1"/>
  <c r="F708" i="1" s="1"/>
  <c r="H392" i="1"/>
  <c r="H393" i="1" s="1"/>
  <c r="I392" i="1"/>
  <c r="I393" i="1" s="1"/>
  <c r="F392" i="1"/>
  <c r="F393" i="1" s="1"/>
  <c r="G392" i="1"/>
  <c r="G393" i="1" s="1"/>
  <c r="F342" i="1" l="1"/>
  <c r="F343" i="1" s="1"/>
  <c r="F539" i="1"/>
  <c r="F540" i="1" s="1"/>
  <c r="G342" i="1"/>
  <c r="G343" i="1" s="1"/>
  <c r="G539" i="1"/>
  <c r="G540" i="1" s="1"/>
  <c r="I342" i="1"/>
  <c r="I343" i="1" s="1"/>
  <c r="I539" i="1"/>
  <c r="I540" i="1" s="1"/>
  <c r="H342" i="1"/>
  <c r="H343" i="1" s="1"/>
  <c r="H539" i="1"/>
  <c r="H540" i="1" s="1"/>
  <c r="H398" i="1" l="1"/>
  <c r="H399" i="1" s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8" i="1"/>
  <c r="G399" i="1" s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407A5519-7B21-4C3B-87FA-3BD7C875CF73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AF40F119-C501-40AB-8CD1-CF5C615D91E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3BB4E4D1-E4AF-42AC-ABA8-E0C8B97BD72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098F79E2-CB4F-4120-B196-C63D312AD8C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BBD9CFD9-6B9E-4E22-9C2E-D5449E0058E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9E4DBFF0-0710-482F-B617-AC2973314FE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F88273EE-E6E3-462B-B87B-F1AFC311F0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633450DC-E9D9-4143-A1F3-D0CE66FA86D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9B2F37C5-E78A-481A-B2DE-3EFC0D9CB68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4C17C35E-A332-43F7-AD2E-55F6C54AFBF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61203887-310D-4250-98F1-58D258A9B7D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DBED93E5-8174-4843-BC20-7E03F232F29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BB56FBA2-3DC1-471C-8101-C16C2169E38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6F29E769-DF5D-4066-A1B4-B211A170CB3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844E5D66-B046-4B01-A2C7-DA3ADFC12E4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82B903EB-D714-4DEE-8897-13E4141D216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C1894AE1-101F-4198-9A1F-4EB0F8E5138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08B68227-B79F-429E-8DFF-7A5848CE69B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983DA953-1350-4F8B-865A-B0F107EEEFD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266B5B26-C2F3-499B-987F-0F6EF5D6F05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0DC22F1E-ECBB-4F96-B500-1AE61761108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ECD3E656-0E0E-4791-88D7-BB1CF660330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2BCC05F1-6264-4F25-B057-6B83D087B14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BBF493BB-FE3A-4364-B267-B948BD75D1A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3921109D-0CAC-46CA-BC66-59842B95AD4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DECFC2D2-46B8-4491-8CF7-6679AF98217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DA717E4A-1C68-40EF-B2D9-46CD1998BA4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F2E971A0-6C1F-4780-8914-A5F6E086E78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833BDF8A-982A-49D8-974D-9676FFADA25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F2370E65-1505-427E-9A2F-0B00842E7FF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D68306AD-015B-4DBC-98E1-03D6F226FA4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A1751B02-C76E-4074-9137-DDDD5A0E4F3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93268DD8-FBEA-4CE7-A1C5-D1ABDC8D34F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72638A4A-F2DA-4A57-927E-00AF4BF82FC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25F55784-00AE-4132-81B6-5771F22EF6F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B6E5A6F6-AB4E-483D-BA19-292983625F8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07E1106C-1065-4DC3-AC70-504AB31A9D4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34EE00DF-01BE-4B44-9A84-6D87996C0E4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8F50BF2E-1196-4D87-B732-DE9338F7CEA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5191B97E-2798-483B-99AB-FCF65AE7D6D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A33497C3-A6F9-4D51-985D-AFB849302FC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EC703C04-54D9-40FF-B38C-EDEBB0B2B8A9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C2A2C979-BCA8-4420-9437-B34692BF9D7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D79C15C2-4FAC-4151-925A-5252DADBEEFB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015BB2C8-94B2-4948-BF3E-776B8036C4C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0D3C4937-A8E7-41D6-AFD0-1521E1D3B54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2027A028-8E48-47D7-8A82-69C239A80B7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215816E4-ADCB-4633-8099-0A4FF4683A1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5E9D6D13-2545-44CC-A028-24B3DFF0CB3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413DDBA9-8CE7-4C5B-A382-37076B4EA8B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26A7FBCB-D9B1-4668-BCBF-3579E088F47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97A43B71-E1B3-4E2E-8048-980B81807C9D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<sst xmlns="http://schemas.openxmlformats.org/spreadsheetml/2006/main" count="1153" uniqueCount="180">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</sst>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45.111512533549671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9024"/>
        <c:axId val="179569792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615747.83999999997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1364946.12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71712"/>
        <c:axId val="179573504"/>
      </c:scatterChart>
      <c:valAx>
        <c:axId val="17956902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9792"/>
        <c:crosses val="autoZero"/>
        <c:crossBetween val="midCat"/>
        <c:majorUnit val="70"/>
        <c:minorUnit val="6.2"/>
      </c:valAx>
      <c:valAx>
        <c:axId val="179569792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69024"/>
        <c:crosses val="autoZero"/>
        <c:crossBetween val="midCat"/>
      </c:valAx>
      <c:valAx>
        <c:axId val="179571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9573504"/>
        <c:crosses val="autoZero"/>
        <c:crossBetween val="midCat"/>
      </c:valAx>
      <c:valAx>
        <c:axId val="1795735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71712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1364946.12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62.64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1364946.1214373352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3440"/>
        <c:axId val="205855360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0.99999999894696578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0208"/>
        <c:axId val="205871744"/>
      </c:scatterChart>
      <c:valAx>
        <c:axId val="20585344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55360"/>
        <c:crosses val="autoZero"/>
        <c:crossBetween val="midCat"/>
        <c:majorUnit val="70"/>
        <c:minorUnit val="6.2"/>
      </c:valAx>
      <c:valAx>
        <c:axId val="205855360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53440"/>
        <c:crosses val="autoZero"/>
        <c:crossBetween val="midCat"/>
        <c:dispUnits>
          <c:builtInUnit val="millions"/>
        </c:dispUnits>
      </c:valAx>
      <c:valAx>
        <c:axId val="2058702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5871744"/>
        <c:crosses val="autoZero"/>
        <c:crossBetween val="midCat"/>
      </c:valAx>
      <c:valAx>
        <c:axId val="20587174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7020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675920.88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492324.84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196700.4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898496"/>
        <c:axId val="205900032"/>
      </c:barChart>
      <c:dateAx>
        <c:axId val="20589849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0003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59000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9849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40608"/>
        <c:axId val="205942144"/>
      </c:barChart>
      <c:catAx>
        <c:axId val="20594060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42144"/>
        <c:crosses val="autoZero"/>
        <c:auto val="1"/>
        <c:lblAlgn val="ctr"/>
        <c:lblOffset val="100"/>
        <c:tickMarkSkip val="1"/>
        <c:noMultiLvlLbl val="0"/>
      </c:catAx>
      <c:valAx>
        <c:axId val="20594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40608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4500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4500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2004.48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7952"/>
        <c:axId val="206079872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0.99999999894696578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2432"/>
        <c:axId val="206083968"/>
      </c:scatterChart>
      <c:valAx>
        <c:axId val="20607795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9872"/>
        <c:crosses val="autoZero"/>
        <c:crossBetween val="midCat"/>
        <c:majorUnit val="70"/>
        <c:minorUnit val="6.2"/>
      </c:valAx>
      <c:valAx>
        <c:axId val="206079872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77952"/>
        <c:crosses val="autoZero"/>
        <c:crossBetween val="midCat"/>
        <c:dispUnits>
          <c:builtInUnit val="thousands"/>
        </c:dispUnits>
      </c:valAx>
      <c:valAx>
        <c:axId val="206082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6083968"/>
        <c:crosses val="autoZero"/>
        <c:crossBetween val="midCat"/>
      </c:valAx>
      <c:valAx>
        <c:axId val="206083968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82432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07296"/>
        <c:axId val="205608832"/>
      </c:barChart>
      <c:dateAx>
        <c:axId val="20560729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883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56088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07296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56064"/>
        <c:axId val="205657600"/>
      </c:barChart>
      <c:catAx>
        <c:axId val="20565606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576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56576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56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0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0.39750000000000002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9328"/>
        <c:axId val="205705600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2.3415935210036793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7520"/>
        <c:axId val="205721600"/>
      </c:scatterChart>
      <c:valAx>
        <c:axId val="205699328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5600"/>
        <c:crosses val="autoZero"/>
        <c:crossBetween val="midCat"/>
        <c:majorUnit val="70"/>
        <c:minorUnit val="6.2"/>
      </c:valAx>
      <c:valAx>
        <c:axId val="20570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699328"/>
        <c:crosses val="autoZero"/>
        <c:crossBetween val="midCat"/>
      </c:valAx>
      <c:valAx>
        <c:axId val="2057075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5721600"/>
        <c:crosses val="autoZero"/>
        <c:crossBetween val="midCat"/>
      </c:valAx>
      <c:valAx>
        <c:axId val="2057216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70752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3712"/>
        <c:axId val="206245248"/>
      </c:scatterChart>
      <c:valAx>
        <c:axId val="206243712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6245248"/>
        <c:crosses val="autoZero"/>
        <c:crossBetween val="midCat"/>
      </c:valAx>
      <c:valAx>
        <c:axId val="206245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62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CE566AE-C16F-45E7-8611-4C94AEF3D99E}">
  <header guid="{4CE566AE-C16F-45E7-8611-4C94AEF3D99E}" dateTime="2010-11-27T07:00:32" maxSheetId="6" userName="Marthinus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86" activePane="bottomRight" state="frozen"/>
      <selection pane="topRight" activeCell="C1" sqref="C1"/>
      <selection pane="bottomLeft" activeCell="A3" sqref="A3"/>
      <selection pane="bottomRight" activeCell="B124" sqref="A124:XFD124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>
        <v>21088.99</v>
      </c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>
        <v>437712.98</v>
      </c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>
        <v>878039.17</v>
      </c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>
        <v>1184113.68</v>
      </c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>
        <v>138655.04000000001</v>
      </c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>
        <v>18201378</v>
      </c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>
        <v>3099694.68</v>
      </c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>
        <v>18201378</v>
      </c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>
        <v>3099694.68</v>
      </c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>
        <v>18201378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>
        <v>3099694.68</v>
      </c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>
        <v>0</v>
      </c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>
        <v>0</v>
      </c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>
        <v>1117192.81</v>
      </c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>
        <v>723102.14</v>
      </c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>
        <v>50800.63</v>
      </c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J39" s="68">
        <v>4500</v>
      </c>
      <c r="K39" s="68" t="s">
        <v>146</v>
      </c>
      <c r="L39" s="68">
        <v>4500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/>
      <c r="H40" s="128"/>
      <c r="I40" s="128"/>
      <c r="J40" s="128">
        <v>4500</v>
      </c>
      <c r="K40" s="128" t="s">
        <v>146</v>
      </c>
      <c r="L40" s="128">
        <v>4500</v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/>
      <c r="H41" s="80"/>
      <c r="I41" s="80"/>
      <c r="J41" s="80">
        <v>694042.2</v>
      </c>
      <c r="K41" s="80" t="s">
        <v>146</v>
      </c>
      <c r="L41" s="80">
        <v>675920.88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/>
      <c r="H42" s="240"/>
      <c r="I42" s="240"/>
      <c r="J42" s="419">
        <v>515092.32</v>
      </c>
      <c r="K42" s="240" t="s">
        <v>146</v>
      </c>
      <c r="L42" s="240">
        <v>492324.84</v>
      </c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/>
      <c r="H43" s="239"/>
      <c r="I43" s="239"/>
      <c r="J43" s="239">
        <v>205524.36</v>
      </c>
      <c r="K43" s="239" t="s">
        <v>146</v>
      </c>
      <c r="L43" s="239">
        <v>196700.4</v>
      </c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/>
      <c r="H44" s="113"/>
      <c r="I44" s="113"/>
      <c r="J44" s="113">
        <v>1414658.88</v>
      </c>
      <c r="K44" s="113" t="s">
        <v>146</v>
      </c>
      <c r="L44" s="113">
        <v>1364946.12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/>
      <c r="H45" s="82"/>
      <c r="I45" s="82"/>
      <c r="J45" s="82">
        <v>1998.72</v>
      </c>
      <c r="K45" s="82" t="s">
        <v>146</v>
      </c>
      <c r="L45" s="82">
        <v>1915.2</v>
      </c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/>
      <c r="H46" s="95"/>
      <c r="I46" s="95"/>
      <c r="J46" s="95">
        <v>2106</v>
      </c>
      <c r="K46" s="95" t="s">
        <v>146</v>
      </c>
      <c r="L46" s="95">
        <v>2004.48</v>
      </c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/>
      <c r="H47" s="95"/>
      <c r="I47" s="95"/>
      <c r="J47" s="95">
        <v>2121.84</v>
      </c>
      <c r="K47" s="95" t="s">
        <v>146</v>
      </c>
      <c r="L47" s="95">
        <v>2004.48</v>
      </c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/>
      <c r="H48" s="104"/>
      <c r="I48" s="104"/>
      <c r="J48" s="104">
        <v>2121.84</v>
      </c>
      <c r="K48" s="104" t="s">
        <v>146</v>
      </c>
      <c r="L48" s="104">
        <v>2004.48</v>
      </c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/>
      <c r="H49" s="96"/>
      <c r="I49" s="96"/>
      <c r="J49" s="96">
        <v>372.96</v>
      </c>
      <c r="K49" s="96" t="s">
        <v>146</v>
      </c>
      <c r="L49" s="96">
        <v>62.64</v>
      </c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/>
      <c r="H50" s="92"/>
      <c r="I50" s="92"/>
      <c r="J50" s="92">
        <v>127.44</v>
      </c>
      <c r="K50" s="92" t="s">
        <v>146</v>
      </c>
      <c r="L50" s="92">
        <v>0</v>
      </c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/>
      <c r="H51" s="86"/>
      <c r="I51" s="86"/>
      <c r="J51" s="86">
        <v>148.68</v>
      </c>
      <c r="K51" s="86" t="s">
        <v>146</v>
      </c>
      <c r="L51" s="86">
        <v>0</v>
      </c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/>
      <c r="H52" s="187"/>
      <c r="I52" s="187"/>
      <c r="J52" s="187">
        <v>0</v>
      </c>
      <c r="K52" s="187" t="s">
        <v>146</v>
      </c>
      <c r="L52" s="187">
        <v>0</v>
      </c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/>
      <c r="H53" s="84"/>
      <c r="I53" s="84"/>
      <c r="J53" s="84">
        <v>89</v>
      </c>
      <c r="K53" s="84" t="s">
        <v>146</v>
      </c>
      <c r="L53" s="84">
        <v>91</v>
      </c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/>
      <c r="H54" s="174"/>
      <c r="I54" s="174"/>
      <c r="J54" s="174">
        <v>31</v>
      </c>
      <c r="K54" s="174" t="s">
        <v>146</v>
      </c>
      <c r="L54" s="174">
        <v>31</v>
      </c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/>
      <c r="H56" s="176"/>
      <c r="I56" s="176"/>
      <c r="J56" s="176">
        <v>52.33</v>
      </c>
      <c r="K56" s="176" t="s">
        <v>146</v>
      </c>
      <c r="L56" s="176">
        <v>52.33</v>
      </c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/>
      <c r="H58" s="182"/>
      <c r="I58" s="182"/>
      <c r="J58" s="182">
        <v>3.35</v>
      </c>
      <c r="K58" s="182" t="s">
        <v>146</v>
      </c>
      <c r="L58" s="182">
        <v>3.35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0</v>
      </c>
      <c r="H59" s="179">
        <f t="shared" si="2"/>
        <v>0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/>
      <c r="H60" s="3"/>
      <c r="I60" s="3"/>
      <c r="J60" s="3">
        <v>6.72</v>
      </c>
      <c r="K60" s="3" t="s">
        <v>146</v>
      </c>
      <c r="L60" s="3">
        <v>6.72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/>
      <c r="H62" s="3"/>
      <c r="I62" s="3"/>
      <c r="J62" s="3">
        <v>12.73</v>
      </c>
      <c r="K62" s="3" t="s">
        <v>146</v>
      </c>
      <c r="L62" s="3">
        <v>12.73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0</v>
      </c>
      <c r="H63" s="339">
        <f t="shared" si="6"/>
        <v>0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  <c r="L64" s="1">
        <v>0</v>
      </c>
    </row>
    <row r="65" spans="1:95" s="1" customFormat="1" x14ac:dyDescent="0.2">
      <c r="A65" s="543"/>
      <c r="B65" s="537" t="s">
        <v>164</v>
      </c>
      <c r="C65" s="525"/>
      <c r="L65" s="1">
        <v>0</v>
      </c>
    </row>
    <row r="66" spans="1:95" s="1" customFormat="1" x14ac:dyDescent="0.2">
      <c r="A66" s="543"/>
      <c r="B66" s="537" t="s">
        <v>166</v>
      </c>
      <c r="C66" s="525"/>
      <c r="J66" s="1">
        <v>10.07</v>
      </c>
      <c r="L66" s="1">
        <v>0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/>
      <c r="H68" s="66"/>
      <c r="I68" s="66"/>
      <c r="J68" s="66"/>
      <c r="K68" s="115" t="s">
        <v>146</v>
      </c>
      <c r="L68" s="115">
        <v>0.17030000000000001</v>
      </c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/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0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/>
      <c r="H72" s="120"/>
      <c r="I72" s="120"/>
      <c r="J72" s="120"/>
      <c r="K72" s="115" t="s">
        <v>146</v>
      </c>
      <c r="L72" s="115">
        <v>0.39750000000000002</v>
      </c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/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0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20"/>
      <c r="I76" s="120"/>
      <c r="J76" s="120"/>
      <c r="K76" s="1" t="s">
        <v>146</v>
      </c>
      <c r="L76" s="1">
        <v>0.24349999999999999</v>
      </c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/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0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/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/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0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/>
      <c r="I83" s="1"/>
      <c r="J83" s="1">
        <v>3.09E-2</v>
      </c>
      <c r="K83" s="1" t="s">
        <v>146</v>
      </c>
      <c r="L83" s="1">
        <v>3.09E-2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0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/>
      <c r="I85" s="49"/>
      <c r="J85" s="49">
        <v>0.02</v>
      </c>
      <c r="K85" s="49" t="s">
        <v>146</v>
      </c>
      <c r="L85" s="49">
        <v>0.02</v>
      </c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0</v>
      </c>
      <c r="H86" s="129">
        <f t="shared" si="9"/>
        <v>0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>
        <v>0</v>
      </c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/>
      <c r="H89" s="74"/>
      <c r="I89" s="74"/>
      <c r="J89" s="420">
        <v>766427.11</v>
      </c>
      <c r="K89" s="74" t="s">
        <v>146</v>
      </c>
      <c r="L89" s="74">
        <v>455108.75</v>
      </c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 t="e">
        <f t="shared" si="10"/>
        <v>#DIV/0!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0</v>
      </c>
      <c r="H91" s="422">
        <f t="shared" si="11"/>
        <v>0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 t="e">
        <f t="shared" si="12"/>
        <v>#DIV/0!</v>
      </c>
      <c r="H92" s="425" t="e">
        <f t="shared" si="12"/>
        <v>#DIV/0!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L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/>
      <c r="H96" s="128"/>
      <c r="I96" s="128"/>
      <c r="J96" s="128"/>
      <c r="K96" s="128"/>
      <c r="L96" s="128">
        <v>3550.68</v>
      </c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/>
      <c r="H97" s="80"/>
      <c r="I97" s="240"/>
      <c r="J97" s="240"/>
      <c r="K97" s="80"/>
      <c r="L97" s="80">
        <v>126233.28</v>
      </c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/>
      <c r="H98" s="240"/>
      <c r="I98" s="240"/>
      <c r="J98" s="240"/>
      <c r="K98" s="240"/>
      <c r="L98" s="240">
        <v>187508.52</v>
      </c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/>
      <c r="H99" s="239"/>
      <c r="I99" s="239"/>
      <c r="J99" s="239"/>
      <c r="K99" s="239"/>
      <c r="L99" s="239">
        <v>59691.24</v>
      </c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>
        <v>373433.04</v>
      </c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>
        <v>2674.3</v>
      </c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/>
      <c r="H102" s="95"/>
      <c r="I102" s="95"/>
      <c r="J102" s="95"/>
      <c r="K102" s="95"/>
      <c r="L102" s="95">
        <v>3266.81</v>
      </c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/>
      <c r="H103" s="16"/>
      <c r="I103" s="16"/>
      <c r="J103" s="16"/>
      <c r="K103" s="95"/>
      <c r="L103" s="95">
        <v>2978.3</v>
      </c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/>
      <c r="H104" s="248"/>
      <c r="I104" s="248"/>
      <c r="J104" s="248"/>
      <c r="K104" s="104"/>
      <c r="L104" s="104">
        <v>3266.81</v>
      </c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>
        <v>242649.36</v>
      </c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>
        <v>419940.36</v>
      </c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/>
      <c r="H107" s="86"/>
      <c r="I107" s="86"/>
      <c r="J107" s="86"/>
      <c r="K107" s="86"/>
      <c r="L107" s="86">
        <v>140331.24</v>
      </c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/>
      <c r="H108" s="187"/>
      <c r="I108" s="187"/>
      <c r="J108" s="187"/>
      <c r="K108" s="187"/>
      <c r="L108" s="187">
        <v>0</v>
      </c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>
        <v>34</v>
      </c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/>
      <c r="H110" s="174"/>
      <c r="I110" s="174"/>
      <c r="J110" s="174"/>
      <c r="K110" s="174"/>
      <c r="L110" s="174">
        <v>31</v>
      </c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/>
      <c r="H112" s="176"/>
      <c r="I112" s="176"/>
      <c r="J112" s="176">
        <f>J169</f>
        <v>1622.23</v>
      </c>
      <c r="K112" s="176"/>
      <c r="L112" s="176">
        <v>52.33</v>
      </c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/>
      <c r="H114" s="182"/>
      <c r="I114" s="182"/>
      <c r="J114" s="182">
        <f>J171</f>
        <v>65954.8</v>
      </c>
      <c r="K114" s="182"/>
      <c r="L114" s="182">
        <v>3.35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0</v>
      </c>
      <c r="H115" s="179">
        <f t="shared" si="14"/>
        <v>0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/>
      <c r="H116" s="3"/>
      <c r="I116" s="3"/>
      <c r="J116" s="3">
        <f>J173</f>
        <v>132303.35999999999</v>
      </c>
      <c r="K116" s="3"/>
      <c r="L116" s="3">
        <v>6.72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0</v>
      </c>
      <c r="H117" s="179">
        <f t="shared" si="15"/>
        <v>0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/>
      <c r="H118" s="3"/>
      <c r="I118" s="3"/>
      <c r="J118" s="3">
        <f>J175</f>
        <v>193012.00539999999</v>
      </c>
      <c r="K118" s="3"/>
      <c r="L118" s="3">
        <v>12.73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0</v>
      </c>
      <c r="H119" s="179">
        <f t="shared" si="16"/>
        <v>0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1" customFormat="1" x14ac:dyDescent="0.2">
      <c r="A120" s="552"/>
      <c r="B120" s="537" t="s">
        <v>163</v>
      </c>
      <c r="C120" s="525"/>
      <c r="L120" s="1">
        <v>10</v>
      </c>
    </row>
    <row r="121" spans="1:95" s="1" customFormat="1" x14ac:dyDescent="0.2">
      <c r="A121" s="552"/>
      <c r="B121" s="537" t="s">
        <v>164</v>
      </c>
      <c r="C121" s="525"/>
      <c r="L121" s="1">
        <v>229.82</v>
      </c>
    </row>
    <row r="122" spans="1:95" s="1" customFormat="1" x14ac:dyDescent="0.2">
      <c r="A122" s="552"/>
      <c r="B122" s="537" t="s">
        <v>166</v>
      </c>
      <c r="C122" s="525"/>
      <c r="J122" s="1">
        <v>10.07</v>
      </c>
      <c r="L122" s="1">
        <v>10.07</v>
      </c>
    </row>
    <row r="123" spans="1:95" s="211" customFormat="1" ht="13.5" thickBot="1" x14ac:dyDescent="0.25">
      <c r="A123" s="552"/>
      <c r="B123" s="538" t="s">
        <v>165</v>
      </c>
      <c r="C123" s="526"/>
      <c r="D123" s="210"/>
      <c r="E123" s="210"/>
      <c r="F123" s="210"/>
      <c r="G123" s="210"/>
      <c r="H123" s="210"/>
      <c r="I123" s="210"/>
      <c r="J123" s="210">
        <f>J120*J121*J122</f>
        <v>0</v>
      </c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</row>
    <row r="124" spans="1:95" s="31" customFormat="1" x14ac:dyDescent="0.2">
      <c r="A124" s="552"/>
      <c r="B124" s="446" t="s">
        <v>29</v>
      </c>
      <c r="C124" s="115">
        <v>0.13789999999999999</v>
      </c>
      <c r="D124" s="115">
        <v>0.13789999999999999</v>
      </c>
      <c r="E124" s="115">
        <v>0.13789999999999999</v>
      </c>
      <c r="F124" s="115">
        <v>0.17030000000000001</v>
      </c>
      <c r="G124" s="115"/>
      <c r="H124" s="66"/>
      <c r="I124" s="66"/>
      <c r="J124" s="66"/>
      <c r="K124" s="115" t="s">
        <v>146</v>
      </c>
      <c r="L124" s="115">
        <v>0.17030000000000001</v>
      </c>
      <c r="M124" s="115"/>
      <c r="N124" s="115"/>
      <c r="O124" s="115"/>
      <c r="P124" s="115"/>
      <c r="Q124" s="115"/>
      <c r="R124" s="115"/>
      <c r="S124" s="115"/>
      <c r="T124" s="66"/>
      <c r="U124" s="66"/>
      <c r="V124" s="66"/>
      <c r="W124" s="115"/>
      <c r="X124" s="115"/>
      <c r="Y124" s="115"/>
      <c r="Z124" s="115"/>
      <c r="AA124" s="115"/>
      <c r="AB124" s="115"/>
      <c r="AC124" s="115"/>
      <c r="AD124" s="115"/>
    </row>
    <row r="125" spans="1:95" s="34" customFormat="1" x14ac:dyDescent="0.2">
      <c r="A125" s="552"/>
      <c r="B125" s="44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/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0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/>
      <c r="H128" s="120"/>
      <c r="I128" s="120"/>
      <c r="J128" s="120"/>
      <c r="K128" s="115"/>
      <c r="L128" s="115">
        <v>0.39750000000000002</v>
      </c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0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/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0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/>
      <c r="H132" s="120"/>
      <c r="I132" s="120"/>
      <c r="J132" s="120"/>
      <c r="K132" s="1"/>
      <c r="L132" s="1">
        <v>0.24349999999999999</v>
      </c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0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/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0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/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/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0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f>G196</f>
        <v>0</v>
      </c>
      <c r="H139" s="1">
        <f>H196</f>
        <v>0</v>
      </c>
      <c r="I139" s="1">
        <f>I196</f>
        <v>0</v>
      </c>
      <c r="J139" s="1">
        <f>J196</f>
        <v>189924.38294400001</v>
      </c>
      <c r="K139" s="1"/>
      <c r="L139" s="1">
        <v>3.09E-2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0</v>
      </c>
      <c r="H140" s="4">
        <f t="shared" si="17"/>
        <v>0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f>G198</f>
        <v>0</v>
      </c>
      <c r="H141" s="49">
        <f>H198</f>
        <v>0</v>
      </c>
      <c r="I141" s="49">
        <f>I198</f>
        <v>0</v>
      </c>
      <c r="J141" s="49">
        <f>J198</f>
        <v>122928.4032</v>
      </c>
      <c r="K141" s="49"/>
      <c r="L141" s="49">
        <v>0.02</v>
      </c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0</v>
      </c>
      <c r="H142" s="129">
        <f t="shared" si="18"/>
        <v>0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>
        <v>0</v>
      </c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/>
      <c r="H145" s="74"/>
      <c r="I145" s="74"/>
      <c r="J145" s="74"/>
      <c r="K145" s="74"/>
      <c r="L145" s="74">
        <v>211997.5</v>
      </c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 t="e">
        <f t="shared" ref="C147:J147" si="20">SUM(C113,C115,C119,C117,C125,C127,C129,C131,C133,C135,C138,C140,C142,C143,C144)-C145</f>
        <v>#REF!</v>
      </c>
      <c r="D147" s="422" t="e">
        <f t="shared" si="20"/>
        <v>#REF!</v>
      </c>
      <c r="E147" s="422" t="e">
        <f t="shared" si="20"/>
        <v>#REF!</v>
      </c>
      <c r="F147" s="422" t="e">
        <f t="shared" si="20"/>
        <v>#REF!</v>
      </c>
      <c r="G147" s="422" t="e">
        <f t="shared" si="20"/>
        <v>#REF!</v>
      </c>
      <c r="H147" s="422">
        <f t="shared" si="20"/>
        <v>0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#REF!</v>
      </c>
      <c r="D148" s="425" t="e">
        <f t="shared" ref="D148" si="22">D147/D145</f>
        <v>#REF!</v>
      </c>
      <c r="E148" s="425" t="e">
        <f t="shared" ref="E148" si="23">E147/E145</f>
        <v>#REF!</v>
      </c>
      <c r="F148" s="425" t="e">
        <f t="shared" ref="F148" si="24">F147/F145</f>
        <v>#REF!</v>
      </c>
      <c r="G148" s="425" t="e">
        <f t="shared" ref="G148" si="25">G147/G145</f>
        <v>#REF!</v>
      </c>
      <c r="H148" s="425" t="e">
        <f t="shared" ref="H148" si="26">H147/H145</f>
        <v>#DIV/0!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J151" s="68">
        <v>19688</v>
      </c>
      <c r="L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/>
      <c r="H152" s="128"/>
      <c r="I152" s="128"/>
      <c r="J152" s="128">
        <v>19688</v>
      </c>
      <c r="K152" s="128"/>
      <c r="L152" s="128">
        <v>19688</v>
      </c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/>
      <c r="H153" s="80"/>
      <c r="I153" s="240"/>
      <c r="J153" s="240">
        <v>3018180.96</v>
      </c>
      <c r="K153" s="80"/>
      <c r="L153" s="80">
        <v>2593245.6</v>
      </c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/>
      <c r="H154" s="240"/>
      <c r="I154" s="240"/>
      <c r="J154" s="240">
        <v>2277158.2799999998</v>
      </c>
      <c r="K154" s="240"/>
      <c r="L154" s="240">
        <v>1886696.28</v>
      </c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/>
      <c r="H155" s="239"/>
      <c r="I155" s="239"/>
      <c r="J155" s="239">
        <v>851080.92</v>
      </c>
      <c r="K155" s="239"/>
      <c r="L155" s="239">
        <v>693042</v>
      </c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/>
      <c r="H156" s="113"/>
      <c r="I156" s="113"/>
      <c r="J156" s="113">
        <v>6146420.1600000001</v>
      </c>
      <c r="K156" s="113"/>
      <c r="L156" s="113">
        <v>5172983.88</v>
      </c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/>
      <c r="H157" s="82"/>
      <c r="I157" s="82"/>
      <c r="J157" s="82">
        <v>17707.04</v>
      </c>
      <c r="K157" s="82"/>
      <c r="L157" s="82">
        <v>17184.47</v>
      </c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/>
      <c r="H158" s="95"/>
      <c r="I158" s="95"/>
      <c r="J158" s="95">
        <v>15161.98</v>
      </c>
      <c r="K158" s="95"/>
      <c r="L158" s="95">
        <v>15050.86</v>
      </c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/>
      <c r="H159" s="16"/>
      <c r="I159" s="16"/>
      <c r="J159" s="16">
        <v>13463.71</v>
      </c>
      <c r="K159" s="95"/>
      <c r="L159" s="95">
        <v>13166.75</v>
      </c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/>
      <c r="H160" s="248"/>
      <c r="I160" s="248"/>
      <c r="J160" s="248">
        <v>17707.04</v>
      </c>
      <c r="K160" s="104"/>
      <c r="L160" s="104">
        <v>17184.47</v>
      </c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/>
      <c r="H161" s="96"/>
      <c r="I161" s="96"/>
      <c r="J161" s="96">
        <v>1808785.92</v>
      </c>
      <c r="K161" s="96"/>
      <c r="L161" s="96">
        <v>2612383.3199999998</v>
      </c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/>
      <c r="H162" s="92"/>
      <c r="I162" s="92"/>
      <c r="J162" s="92">
        <v>579769.43999999994</v>
      </c>
      <c r="K162" s="92"/>
      <c r="L162" s="92">
        <v>1616572.92</v>
      </c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/>
      <c r="H163" s="86"/>
      <c r="I163" s="86"/>
      <c r="J163" s="86">
        <v>1496860.49</v>
      </c>
      <c r="K163" s="86"/>
      <c r="L163" s="86">
        <v>625890.6</v>
      </c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/>
      <c r="H164" s="187"/>
      <c r="I164" s="187"/>
      <c r="J164" s="187">
        <v>145084</v>
      </c>
      <c r="K164" s="187"/>
      <c r="L164" s="187">
        <v>0</v>
      </c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/>
      <c r="H165" s="494"/>
      <c r="I165" s="494"/>
      <c r="J165" s="494">
        <v>73</v>
      </c>
      <c r="K165" s="84"/>
      <c r="L165" s="84">
        <v>57</v>
      </c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/>
      <c r="H166" s="380"/>
      <c r="I166" s="380"/>
      <c r="J166" s="380">
        <v>31</v>
      </c>
      <c r="K166" s="174"/>
      <c r="L166" s="174">
        <v>31</v>
      </c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/>
      <c r="H168" s="176"/>
      <c r="I168" s="176"/>
      <c r="J168" s="176">
        <f>J224</f>
        <v>52.33</v>
      </c>
      <c r="K168" s="176"/>
      <c r="L168" s="176">
        <v>52.33</v>
      </c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0</v>
      </c>
      <c r="H169" s="4">
        <f t="shared" si="28"/>
        <v>0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/>
      <c r="H170" s="182"/>
      <c r="I170" s="182"/>
      <c r="J170" s="182">
        <f>J226</f>
        <v>3.35</v>
      </c>
      <c r="K170" s="182"/>
      <c r="L170" s="182">
        <v>3.35</v>
      </c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0</v>
      </c>
      <c r="H171" s="179">
        <f t="shared" si="30"/>
        <v>0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/>
      <c r="H172" s="3"/>
      <c r="I172" s="3"/>
      <c r="J172" s="3">
        <f>J228</f>
        <v>6.72</v>
      </c>
      <c r="K172" s="3"/>
      <c r="L172" s="3">
        <v>6.72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0</v>
      </c>
      <c r="H173" s="179">
        <f t="shared" si="32"/>
        <v>0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/>
      <c r="H174" s="3"/>
      <c r="I174" s="3"/>
      <c r="J174" s="3">
        <f>J230</f>
        <v>12.73</v>
      </c>
      <c r="K174" s="3"/>
      <c r="L174" s="3">
        <v>12.73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0</v>
      </c>
      <c r="H175" s="179">
        <f t="shared" si="34"/>
        <v>0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  <c r="L176" s="1">
        <v>0</v>
      </c>
    </row>
    <row r="177" spans="1:95" s="1" customFormat="1" x14ac:dyDescent="0.2">
      <c r="A177" s="546"/>
      <c r="B177" s="537" t="s">
        <v>164</v>
      </c>
      <c r="C177" s="525"/>
      <c r="L177" s="1">
        <v>0</v>
      </c>
    </row>
    <row r="178" spans="1:95" s="1" customFormat="1" x14ac:dyDescent="0.2">
      <c r="A178" s="546"/>
      <c r="B178" s="537" t="s">
        <v>166</v>
      </c>
      <c r="C178" s="525"/>
      <c r="J178" s="1">
        <v>10.07</v>
      </c>
      <c r="L178" s="1">
        <v>0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/>
      <c r="H180" s="66"/>
      <c r="I180" s="66"/>
      <c r="J180" s="66"/>
      <c r="K180" s="115"/>
      <c r="L180" s="115">
        <v>0.17030000000000001</v>
      </c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0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/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0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/>
      <c r="H184" s="120"/>
      <c r="I184" s="120"/>
      <c r="J184" s="120"/>
      <c r="K184" s="115"/>
      <c r="L184" s="115">
        <v>0.39750000000000002</v>
      </c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0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/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0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/>
      <c r="H188" s="120"/>
      <c r="I188" s="120"/>
      <c r="J188" s="120"/>
      <c r="K188" s="1"/>
      <c r="L188" s="1">
        <v>0.24349999999999999</v>
      </c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0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/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0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f>G251</f>
        <v>3.09E-2</v>
      </c>
      <c r="H195" s="1">
        <f>H251</f>
        <v>3.09E-2</v>
      </c>
      <c r="I195" s="1">
        <f>I251</f>
        <v>3.09E-2</v>
      </c>
      <c r="J195" s="1">
        <f>J251</f>
        <v>3.09E-2</v>
      </c>
      <c r="K195" s="1"/>
      <c r="L195" s="1">
        <v>3.09E-2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0</v>
      </c>
      <c r="H196" s="4">
        <f t="shared" si="35"/>
        <v>0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f>G253</f>
        <v>0.02</v>
      </c>
      <c r="H197" s="49">
        <f>H253</f>
        <v>0.02</v>
      </c>
      <c r="I197" s="49">
        <f>I253</f>
        <v>0.02</v>
      </c>
      <c r="J197" s="49">
        <f>J253</f>
        <v>0.02</v>
      </c>
      <c r="K197" s="49"/>
      <c r="L197" s="49">
        <v>0.02</v>
      </c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0</v>
      </c>
      <c r="H198" s="129">
        <f t="shared" si="36"/>
        <v>0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>
        <v>0</v>
      </c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/>
      <c r="H201" s="74"/>
      <c r="I201" s="74"/>
      <c r="J201" s="74">
        <v>3442394.82</v>
      </c>
      <c r="K201" s="74"/>
      <c r="L201" s="74">
        <v>1831307.33</v>
      </c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 t="e">
        <f t="shared" si="37"/>
        <v>#DIV/0!</v>
      </c>
      <c r="H202" s="37" t="e">
        <f t="shared" si="37"/>
        <v>#DIV/0!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</v>
      </c>
      <c r="H203" s="422">
        <f t="shared" si="38"/>
        <v>59090.482600000003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 t="e">
        <f t="shared" ref="G204" si="43">G203/G201</f>
        <v>#DIV/0!</v>
      </c>
      <c r="H204" s="425" t="e">
        <f t="shared" ref="H204" si="44">H203/H201</f>
        <v>#DIV/0!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J207" s="266">
        <v>8000</v>
      </c>
      <c r="L207" s="68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J208" s="267">
        <v>8000</v>
      </c>
      <c r="L208" s="76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/>
      <c r="H209" s="80"/>
      <c r="I209" s="80"/>
      <c r="J209" s="346">
        <v>855446.67</v>
      </c>
      <c r="K209" s="80"/>
      <c r="L209" s="80">
        <v>828191.53</v>
      </c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/>
      <c r="H210" s="240"/>
      <c r="I210" s="240"/>
      <c r="J210" s="347">
        <v>629280.19999999995</v>
      </c>
      <c r="K210" s="253"/>
      <c r="L210" s="253">
        <v>612418.47</v>
      </c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/>
      <c r="H211" s="239"/>
      <c r="I211" s="239"/>
      <c r="J211" s="403">
        <v>224906.66</v>
      </c>
      <c r="K211" s="254"/>
      <c r="L211" s="254">
        <v>243696.12</v>
      </c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/>
      <c r="H212" s="113"/>
      <c r="I212" s="113"/>
      <c r="J212" s="404">
        <v>1709633.53</v>
      </c>
      <c r="K212" s="113"/>
      <c r="L212" s="113">
        <v>1684306.12</v>
      </c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/>
      <c r="H213" s="82"/>
      <c r="I213" s="82"/>
      <c r="J213" s="405">
        <v>4816.6000000000004</v>
      </c>
      <c r="K213" s="82"/>
      <c r="L213" s="82">
        <v>5126.5200000000004</v>
      </c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/>
      <c r="H214" s="95"/>
      <c r="I214" s="95"/>
      <c r="J214" s="406">
        <v>4520.96</v>
      </c>
      <c r="K214" s="95"/>
      <c r="L214" s="95">
        <v>4776.1400000000003</v>
      </c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/>
      <c r="H215" s="95"/>
      <c r="I215" s="95"/>
      <c r="J215" s="406">
        <v>3965.32</v>
      </c>
      <c r="K215" s="95"/>
      <c r="L215" s="95">
        <v>4564.59</v>
      </c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/>
      <c r="H216" s="100"/>
      <c r="I216" s="100"/>
      <c r="J216" s="411">
        <v>4816.6000000000004</v>
      </c>
      <c r="K216" s="100"/>
      <c r="L216" s="100">
        <v>5126.5200000000004</v>
      </c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/>
      <c r="H217" s="89"/>
      <c r="I217" s="89"/>
      <c r="J217" s="412">
        <v>63087.35</v>
      </c>
      <c r="K217" s="89"/>
      <c r="L217" s="89">
        <v>606731.26</v>
      </c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/>
      <c r="H218" s="92"/>
      <c r="I218" s="92"/>
      <c r="J218" s="407">
        <v>381628.14</v>
      </c>
      <c r="K218" s="92"/>
      <c r="L218" s="92">
        <v>413263.89</v>
      </c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/>
      <c r="H219" s="86"/>
      <c r="I219" s="86"/>
      <c r="J219" s="413">
        <v>130388.97</v>
      </c>
      <c r="K219" s="86"/>
      <c r="L219" s="86">
        <v>184119.1</v>
      </c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/>
      <c r="H220" s="495"/>
      <c r="I220" s="495"/>
      <c r="J220" s="498">
        <v>278049.93</v>
      </c>
      <c r="K220" s="187"/>
      <c r="L220" s="187">
        <v>0</v>
      </c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/>
      <c r="H221" s="27"/>
      <c r="I221" s="27"/>
      <c r="J221" s="27">
        <v>67</v>
      </c>
      <c r="K221" s="27"/>
      <c r="L221" s="27">
        <v>63</v>
      </c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/>
      <c r="H222" s="380"/>
      <c r="I222" s="380"/>
      <c r="J222" s="380">
        <v>31</v>
      </c>
      <c r="K222" s="174"/>
      <c r="L222" s="174">
        <v>31</v>
      </c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>
        <v>52.33</v>
      </c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0</v>
      </c>
      <c r="H225" s="4">
        <f t="shared" si="46"/>
        <v>0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>
        <v>3.35</v>
      </c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0</v>
      </c>
      <c r="H227" s="179">
        <f t="shared" si="48"/>
        <v>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>
        <v>6.72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0</v>
      </c>
      <c r="H229" s="181">
        <f t="shared" si="50"/>
        <v>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>
        <v>12.73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0</v>
      </c>
      <c r="H231" s="210">
        <f t="shared" si="52"/>
        <v>0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  <c r="L232" s="1">
        <v>0</v>
      </c>
    </row>
    <row r="233" spans="1:95" s="1" customFormat="1" x14ac:dyDescent="0.2">
      <c r="A233" s="549"/>
      <c r="B233" s="537" t="s">
        <v>164</v>
      </c>
      <c r="C233" s="525"/>
      <c r="L233" s="1">
        <v>0</v>
      </c>
    </row>
    <row r="234" spans="1:95" s="1" customFormat="1" x14ac:dyDescent="0.2">
      <c r="A234" s="549"/>
      <c r="B234" s="537" t="s">
        <v>166</v>
      </c>
      <c r="C234" s="525"/>
      <c r="J234" s="1">
        <v>10.07</v>
      </c>
      <c r="L234" s="1">
        <v>0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>
        <v>0.17030000000000001</v>
      </c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0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0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>
        <v>0.39750000000000002</v>
      </c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0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0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>
        <v>0.24349999999999999</v>
      </c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0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0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>
        <v>3.09E-2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0</v>
      </c>
      <c r="H252" s="4">
        <f t="shared" si="54"/>
        <v>0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>
        <v>0.02</v>
      </c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0</v>
      </c>
      <c r="H254" s="129">
        <f t="shared" si="55"/>
        <v>0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>
        <v>0</v>
      </c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>
        <v>615747.83999999997</v>
      </c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 t="e">
        <f t="shared" si="56"/>
        <v>#DIV/0!</v>
      </c>
      <c r="H258" s="91" t="e">
        <f t="shared" si="56"/>
        <v>#DIV/0!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-608454.79</v>
      </c>
      <c r="H259" s="422">
        <f t="shared" si="57"/>
        <v>-938386.68329999992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-1</v>
      </c>
      <c r="H260" s="425">
        <f t="shared" ref="H260" si="63">H259/H257</f>
        <v>-0.97521522803560745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L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/>
      <c r="H264" s="128"/>
      <c r="I264" s="128"/>
      <c r="J264" s="128"/>
      <c r="K264" s="128"/>
      <c r="L264" s="128">
        <v>4622</v>
      </c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/>
      <c r="H265" s="80"/>
      <c r="I265" s="240"/>
      <c r="J265" s="240"/>
      <c r="K265" s="80"/>
      <c r="L265" s="80">
        <v>278032.8</v>
      </c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/>
      <c r="H266" s="240"/>
      <c r="I266" s="240"/>
      <c r="J266" s="240"/>
      <c r="K266" s="240"/>
      <c r="L266" s="240">
        <v>216902.82</v>
      </c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/>
      <c r="H267" s="239"/>
      <c r="I267" s="239"/>
      <c r="J267" s="239"/>
      <c r="K267" s="239"/>
      <c r="L267" s="239">
        <v>88817.9</v>
      </c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/>
      <c r="H268" s="113"/>
      <c r="I268" s="113"/>
      <c r="J268" s="113"/>
      <c r="K268" s="113"/>
      <c r="L268" s="113">
        <v>583753.52</v>
      </c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>
        <v>2564.14</v>
      </c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/>
      <c r="H270" s="95"/>
      <c r="I270" s="95"/>
      <c r="J270" s="95"/>
      <c r="K270" s="95"/>
      <c r="L270" s="95">
        <v>3586.11</v>
      </c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/>
      <c r="H271" s="16"/>
      <c r="I271" s="16"/>
      <c r="J271" s="16"/>
      <c r="K271" s="95"/>
      <c r="L271" s="95">
        <v>3614.79</v>
      </c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/>
      <c r="H272" s="248"/>
      <c r="I272" s="248"/>
      <c r="J272" s="248"/>
      <c r="K272" s="104"/>
      <c r="L272" s="104">
        <v>3614.79</v>
      </c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/>
      <c r="H273" s="96"/>
      <c r="I273" s="96"/>
      <c r="J273" s="96"/>
      <c r="K273" s="96"/>
      <c r="L273" s="96">
        <v>287674.31</v>
      </c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/>
      <c r="H274" s="92"/>
      <c r="I274" s="92"/>
      <c r="J274" s="92"/>
      <c r="K274" s="92"/>
      <c r="L274" s="92">
        <v>308715.18</v>
      </c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/>
      <c r="H275" s="86"/>
      <c r="I275" s="86"/>
      <c r="J275" s="86"/>
      <c r="K275" s="86"/>
      <c r="L275" s="86">
        <v>143596.46</v>
      </c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/>
      <c r="H276" s="495"/>
      <c r="I276" s="495"/>
      <c r="J276" s="495"/>
      <c r="K276" s="187"/>
      <c r="L276" s="187">
        <v>0</v>
      </c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/>
      <c r="H277" s="494"/>
      <c r="I277" s="494"/>
      <c r="J277" s="494"/>
      <c r="K277" s="84"/>
      <c r="L277" s="84">
        <v>61</v>
      </c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/>
      <c r="H278" s="380"/>
      <c r="I278" s="380"/>
      <c r="J278" s="380"/>
      <c r="K278" s="174"/>
      <c r="L278" s="174">
        <v>31</v>
      </c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f>G449</f>
        <v>0</v>
      </c>
      <c r="H280" s="497">
        <f>H449</f>
        <v>0</v>
      </c>
      <c r="I280" s="497">
        <f>I449</f>
        <v>0</v>
      </c>
      <c r="J280" s="497">
        <f>J449</f>
        <v>0</v>
      </c>
      <c r="K280" s="176"/>
      <c r="L280" s="176">
        <v>52.33</v>
      </c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0</v>
      </c>
      <c r="H281" s="4">
        <f t="shared" si="65"/>
        <v>0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f>G451</f>
        <v>0</v>
      </c>
      <c r="H282" s="182">
        <f>H451</f>
        <v>0</v>
      </c>
      <c r="I282" s="182">
        <f>I451</f>
        <v>0</v>
      </c>
      <c r="J282" s="182">
        <f>J451</f>
        <v>0</v>
      </c>
      <c r="K282" s="182"/>
      <c r="L282" s="182">
        <v>3.35</v>
      </c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0</v>
      </c>
      <c r="H283" s="179">
        <f t="shared" si="66"/>
        <v>0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f>G453</f>
        <v>0</v>
      </c>
      <c r="H284" s="3">
        <f>H453</f>
        <v>0</v>
      </c>
      <c r="I284" s="3">
        <f>I453</f>
        <v>0</v>
      </c>
      <c r="J284" s="3">
        <f>J453</f>
        <v>0</v>
      </c>
      <c r="K284" s="3"/>
      <c r="L284" s="3">
        <v>6.72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0</v>
      </c>
      <c r="H285" s="179">
        <f t="shared" si="67"/>
        <v>0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f>G455</f>
        <v>0</v>
      </c>
      <c r="H286" s="3">
        <f>H455</f>
        <v>0</v>
      </c>
      <c r="I286" s="3">
        <f>I455</f>
        <v>0</v>
      </c>
      <c r="J286" s="3">
        <f>J455</f>
        <v>0</v>
      </c>
      <c r="K286" s="3"/>
      <c r="L286" s="3">
        <v>12.73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0</v>
      </c>
      <c r="H287" s="179">
        <f t="shared" si="68"/>
        <v>0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  <c r="L288" s="1">
        <v>0</v>
      </c>
    </row>
    <row r="289" spans="1:95" s="1" customFormat="1" x14ac:dyDescent="0.2">
      <c r="A289" s="558"/>
      <c r="B289" s="537" t="s">
        <v>164</v>
      </c>
      <c r="C289" s="525"/>
      <c r="L289" s="1">
        <v>0</v>
      </c>
    </row>
    <row r="290" spans="1:95" s="1" customFormat="1" x14ac:dyDescent="0.2">
      <c r="A290" s="558"/>
      <c r="B290" s="537" t="s">
        <v>166</v>
      </c>
      <c r="C290" s="525"/>
      <c r="J290" s="1">
        <v>10.07</v>
      </c>
      <c r="L290" s="1">
        <v>0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 t="e">
        <f>F461</f>
        <v>#REF!</v>
      </c>
      <c r="G292" s="115" t="e">
        <f>G461</f>
        <v>#REF!</v>
      </c>
      <c r="H292" s="66"/>
      <c r="I292" s="66"/>
      <c r="J292" s="66"/>
      <c r="K292" s="115"/>
      <c r="L292" s="115">
        <v>0.17030000000000001</v>
      </c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 t="e">
        <f>F292*F265</f>
        <v>#REF!</v>
      </c>
      <c r="G293" s="14" t="e">
        <f>G292*G265</f>
        <v>#REF!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0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f>G465</f>
        <v>0</v>
      </c>
      <c r="H296" s="120"/>
      <c r="I296" s="120"/>
      <c r="J296" s="120"/>
      <c r="K296" s="115"/>
      <c r="L296" s="115">
        <v>0.39750000000000002</v>
      </c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0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0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f>G469</f>
        <v>0</v>
      </c>
      <c r="H300" s="120"/>
      <c r="I300" s="120"/>
      <c r="J300" s="120"/>
      <c r="K300" s="1"/>
      <c r="L300" s="1">
        <v>0.24349999999999999</v>
      </c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0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0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/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0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f>G476</f>
        <v>0</v>
      </c>
      <c r="H307" s="1">
        <f>H476</f>
        <v>0</v>
      </c>
      <c r="I307" s="1">
        <f>I476</f>
        <v>0</v>
      </c>
      <c r="J307" s="1">
        <f>J476</f>
        <v>0</v>
      </c>
      <c r="K307" s="1"/>
      <c r="L307" s="1">
        <v>3.09E-2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0</v>
      </c>
      <c r="H308" s="4">
        <f t="shared" si="69"/>
        <v>0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f>G478</f>
        <v>0</v>
      </c>
      <c r="H309" s="49">
        <f>H478</f>
        <v>0</v>
      </c>
      <c r="I309" s="49">
        <f>I478</f>
        <v>0</v>
      </c>
      <c r="J309" s="49">
        <f>J478</f>
        <v>0</v>
      </c>
      <c r="K309" s="49"/>
      <c r="L309" s="49">
        <v>0.02</v>
      </c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0</v>
      </c>
      <c r="H310" s="129">
        <f t="shared" si="70"/>
        <v>0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>
        <v>0</v>
      </c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/>
      <c r="H313" s="74"/>
      <c r="I313" s="74"/>
      <c r="J313" s="74"/>
      <c r="K313" s="74"/>
      <c r="L313" s="74">
        <v>259365.19</v>
      </c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 t="e">
        <f t="shared" si="71"/>
        <v>#DIV/0!</v>
      </c>
      <c r="H314" s="37" t="e">
        <f t="shared" si="71"/>
        <v>#DIV/0!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 t="e">
        <f t="shared" si="72"/>
        <v>#REF!</v>
      </c>
      <c r="G315" s="422" t="e">
        <f t="shared" si="72"/>
        <v>#REF!</v>
      </c>
      <c r="H315" s="422">
        <f t="shared" si="72"/>
        <v>0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#REF!</v>
      </c>
      <c r="G316" s="425" t="e">
        <f t="shared" ref="G316" si="77">G315/G313</f>
        <v>#REF!</v>
      </c>
      <c r="H316" s="425" t="e">
        <f t="shared" ref="H316" si="78">H315/H313</f>
        <v>#DIV/0!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L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/>
      <c r="H320" s="128"/>
      <c r="I320" s="128"/>
      <c r="J320" s="128"/>
      <c r="K320" s="128"/>
      <c r="L320" s="128">
        <v>12740</v>
      </c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/>
      <c r="H321" s="80"/>
      <c r="I321" s="240"/>
      <c r="J321" s="240"/>
      <c r="K321" s="80"/>
      <c r="L321" s="80">
        <v>1891909.44</v>
      </c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/>
      <c r="H322" s="240"/>
      <c r="I322" s="240"/>
      <c r="J322" s="240"/>
      <c r="K322" s="240"/>
      <c r="L322" s="240">
        <v>1426394.52</v>
      </c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/>
      <c r="H323" s="239"/>
      <c r="I323" s="239"/>
      <c r="J323" s="239"/>
      <c r="K323" s="239"/>
      <c r="L323" s="239">
        <v>551117.88</v>
      </c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/>
      <c r="H324" s="113"/>
      <c r="I324" s="113"/>
      <c r="J324" s="113"/>
      <c r="K324" s="113"/>
      <c r="L324" s="113">
        <v>3869421.84</v>
      </c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/>
      <c r="H325" s="82"/>
      <c r="I325" s="82"/>
      <c r="J325" s="82"/>
      <c r="K325" s="82"/>
      <c r="L325" s="82">
        <v>10795.68</v>
      </c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/>
      <c r="H326" s="95"/>
      <c r="I326" s="95"/>
      <c r="J326" s="95"/>
      <c r="K326" s="95"/>
      <c r="L326" s="95">
        <v>10684.87</v>
      </c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/>
      <c r="H327" s="16"/>
      <c r="I327" s="16"/>
      <c r="J327" s="16"/>
      <c r="K327" s="95"/>
      <c r="L327" s="95">
        <v>10085.6</v>
      </c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/>
      <c r="H328" s="248"/>
      <c r="I328" s="248"/>
      <c r="J328" s="248"/>
      <c r="K328" s="104"/>
      <c r="L328" s="104">
        <v>10795.68</v>
      </c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/>
      <c r="H329" s="96"/>
      <c r="I329" s="96"/>
      <c r="J329" s="96"/>
      <c r="K329" s="96"/>
      <c r="L329" s="96">
        <v>1434161.16</v>
      </c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/>
      <c r="H330" s="92"/>
      <c r="I330" s="92"/>
      <c r="J330" s="92"/>
      <c r="K330" s="92"/>
      <c r="L330" s="92">
        <v>819480.6</v>
      </c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/>
      <c r="H331" s="86"/>
      <c r="I331" s="86"/>
      <c r="J331" s="86"/>
      <c r="K331" s="86"/>
      <c r="L331" s="86">
        <v>383308.2</v>
      </c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/>
      <c r="H332" s="495"/>
      <c r="I332" s="495"/>
      <c r="J332" s="495"/>
      <c r="K332" s="187"/>
      <c r="L332" s="187">
        <v>0</v>
      </c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/>
      <c r="H333" s="494"/>
      <c r="I333" s="494"/>
      <c r="J333" s="494"/>
      <c r="K333" s="84"/>
      <c r="L333" s="84">
        <v>53</v>
      </c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/>
      <c r="H334" s="380"/>
      <c r="I334" s="380"/>
      <c r="J334" s="380"/>
      <c r="K334" s="174"/>
      <c r="L334" s="174">
        <v>31</v>
      </c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f>G505</f>
        <v>0</v>
      </c>
      <c r="H336" s="176">
        <f>H505</f>
        <v>0</v>
      </c>
      <c r="I336" s="176">
        <f>I505</f>
        <v>0</v>
      </c>
      <c r="J336" s="176">
        <f>J505</f>
        <v>0</v>
      </c>
      <c r="K336" s="176"/>
      <c r="L336" s="176">
        <v>52.33</v>
      </c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0</v>
      </c>
      <c r="H337" s="4">
        <f t="shared" si="80"/>
        <v>0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f>G507</f>
        <v>0</v>
      </c>
      <c r="H338" s="182">
        <f>H507</f>
        <v>0</v>
      </c>
      <c r="I338" s="182">
        <f>I507</f>
        <v>0</v>
      </c>
      <c r="J338" s="182">
        <f>J507</f>
        <v>0</v>
      </c>
      <c r="K338" s="182"/>
      <c r="L338" s="182">
        <v>3.35</v>
      </c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0</v>
      </c>
      <c r="H339" s="179">
        <f t="shared" si="81"/>
        <v>0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f>G509</f>
        <v>0</v>
      </c>
      <c r="H340" s="3">
        <f>H509</f>
        <v>0</v>
      </c>
      <c r="I340" s="3">
        <f>I509</f>
        <v>0</v>
      </c>
      <c r="J340" s="3">
        <f>J509</f>
        <v>0</v>
      </c>
      <c r="K340" s="3"/>
      <c r="L340" s="3">
        <v>6.72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0</v>
      </c>
      <c r="H341" s="179">
        <f t="shared" si="82"/>
        <v>0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f>G511</f>
        <v>0</v>
      </c>
      <c r="H342" s="3">
        <f>H511</f>
        <v>0</v>
      </c>
      <c r="I342" s="3">
        <f>I511</f>
        <v>0</v>
      </c>
      <c r="J342" s="3">
        <f>J511</f>
        <v>0</v>
      </c>
      <c r="K342" s="3"/>
      <c r="L342" s="3">
        <v>12.73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0</v>
      </c>
      <c r="H343" s="179">
        <f t="shared" si="83"/>
        <v>0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  <c r="L344" s="1">
        <v>0</v>
      </c>
    </row>
    <row r="345" spans="1:95" s="1" customFormat="1" x14ac:dyDescent="0.2">
      <c r="A345" s="573"/>
      <c r="B345" s="537" t="s">
        <v>164</v>
      </c>
      <c r="C345" s="525"/>
      <c r="L345" s="1">
        <v>0</v>
      </c>
    </row>
    <row r="346" spans="1:95" s="1" customFormat="1" x14ac:dyDescent="0.2">
      <c r="A346" s="573"/>
      <c r="B346" s="537" t="s">
        <v>166</v>
      </c>
      <c r="C346" s="525"/>
      <c r="J346" s="1">
        <v>10.07</v>
      </c>
      <c r="L346" s="1">
        <v>0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 t="e">
        <f>F517</f>
        <v>#REF!</v>
      </c>
      <c r="G348" s="115" t="e">
        <f>G517</f>
        <v>#REF!</v>
      </c>
      <c r="H348" s="66"/>
      <c r="I348" s="66"/>
      <c r="J348" s="66"/>
      <c r="K348" s="115"/>
      <c r="L348" s="115">
        <v>0.17030000000000001</v>
      </c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 t="e">
        <f>F348*F321</f>
        <v>#REF!</v>
      </c>
      <c r="G349" s="14" t="e">
        <f>G348*G321</f>
        <v>#REF!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0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f>G521</f>
        <v>0</v>
      </c>
      <c r="H352" s="120"/>
      <c r="I352" s="120"/>
      <c r="J352" s="120"/>
      <c r="K352" s="115"/>
      <c r="L352" s="115">
        <v>0.39750000000000002</v>
      </c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0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0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f>G525</f>
        <v>0</v>
      </c>
      <c r="H356" s="120"/>
      <c r="I356" s="120"/>
      <c r="J356" s="120"/>
      <c r="K356" s="1"/>
      <c r="L356" s="1">
        <v>0.24349999999999999</v>
      </c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0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0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/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0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f>G532</f>
        <v>0</v>
      </c>
      <c r="H363" s="1">
        <f>H532</f>
        <v>0</v>
      </c>
      <c r="I363" s="1">
        <f>I532</f>
        <v>0</v>
      </c>
      <c r="J363" s="1">
        <f>J532</f>
        <v>0</v>
      </c>
      <c r="K363" s="1"/>
      <c r="L363" s="1">
        <v>3.09E-2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0</v>
      </c>
      <c r="H364" s="4">
        <f t="shared" si="84"/>
        <v>0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f>G534</f>
        <v>0</v>
      </c>
      <c r="H365" s="49">
        <f>H534</f>
        <v>0</v>
      </c>
      <c r="I365" s="49">
        <f>I534</f>
        <v>0</v>
      </c>
      <c r="J365" s="49">
        <f>J534</f>
        <v>0</v>
      </c>
      <c r="K365" s="49"/>
      <c r="L365" s="49">
        <v>0.02</v>
      </c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0</v>
      </c>
      <c r="H366" s="129">
        <f t="shared" si="85"/>
        <v>0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>
        <v>0</v>
      </c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/>
      <c r="H369" s="74"/>
      <c r="I369" s="74"/>
      <c r="J369" s="74"/>
      <c r="K369" s="74"/>
      <c r="L369" s="74">
        <v>1351474.82</v>
      </c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 t="e">
        <f t="shared" si="86"/>
        <v>#DIV/0!</v>
      </c>
      <c r="H370" s="37" t="e">
        <f t="shared" si="86"/>
        <v>#DIV/0!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 t="e">
        <f t="shared" si="87"/>
        <v>#REF!</v>
      </c>
      <c r="G371" s="422" t="e">
        <f t="shared" si="87"/>
        <v>#REF!</v>
      </c>
      <c r="H371" s="422">
        <f t="shared" si="87"/>
        <v>0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#REF!</v>
      </c>
      <c r="G372" s="425" t="e">
        <f t="shared" ref="G372" si="92">G371/G369</f>
        <v>#REF!</v>
      </c>
      <c r="H372" s="425" t="e">
        <f t="shared" ref="H372" si="93">H371/H369</f>
        <v>#DIV/0!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L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/>
      <c r="H376" s="128"/>
      <c r="I376" s="128"/>
      <c r="J376" s="128"/>
      <c r="K376" s="128"/>
      <c r="L376" s="128">
        <v>6000</v>
      </c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/>
      <c r="H377" s="80"/>
      <c r="I377" s="240"/>
      <c r="J377" s="240"/>
      <c r="K377" s="80"/>
      <c r="L377" s="80">
        <v>154274.92000000001</v>
      </c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/>
      <c r="H378" s="240"/>
      <c r="I378" s="240"/>
      <c r="J378" s="240"/>
      <c r="K378" s="240"/>
      <c r="L378" s="240">
        <v>133915.26999999999</v>
      </c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/>
      <c r="H379" s="239"/>
      <c r="I379" s="239"/>
      <c r="J379" s="239"/>
      <c r="K379" s="239"/>
      <c r="L379" s="239">
        <v>51147.22</v>
      </c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/>
      <c r="H380" s="113"/>
      <c r="I380" s="113"/>
      <c r="J380" s="113"/>
      <c r="K380" s="113"/>
      <c r="L380" s="113">
        <v>339337.41</v>
      </c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/>
      <c r="H381" s="82"/>
      <c r="I381" s="82"/>
      <c r="J381" s="82"/>
      <c r="K381" s="82"/>
      <c r="L381" s="82">
        <v>1182.97</v>
      </c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/>
      <c r="H382" s="95"/>
      <c r="I382" s="95"/>
      <c r="J382" s="95"/>
      <c r="K382" s="95"/>
      <c r="L382" s="95">
        <v>1291.1199999999999</v>
      </c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/>
      <c r="H383" s="16"/>
      <c r="I383" s="16"/>
      <c r="J383" s="16"/>
      <c r="K383" s="95"/>
      <c r="L383" s="95">
        <v>1397.76</v>
      </c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/>
      <c r="H384" s="248"/>
      <c r="I384" s="248"/>
      <c r="J384" s="248"/>
      <c r="K384" s="104"/>
      <c r="L384" s="104">
        <v>1397.76</v>
      </c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/>
      <c r="H385" s="96"/>
      <c r="I385" s="96"/>
      <c r="J385" s="96"/>
      <c r="K385" s="96"/>
      <c r="L385" s="96">
        <v>192741.66</v>
      </c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/>
      <c r="H386" s="92"/>
      <c r="I386" s="92"/>
      <c r="J386" s="92"/>
      <c r="K386" s="92"/>
      <c r="L386" s="92">
        <v>165150.87</v>
      </c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/>
      <c r="H387" s="86"/>
      <c r="I387" s="86"/>
      <c r="J387" s="86"/>
      <c r="K387" s="86"/>
      <c r="L387" s="86">
        <v>64380.79</v>
      </c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/>
      <c r="H388" s="495"/>
      <c r="I388" s="495"/>
      <c r="J388" s="495"/>
      <c r="K388" s="187"/>
      <c r="L388" s="187">
        <v>0</v>
      </c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/>
      <c r="H389" s="494"/>
      <c r="I389" s="494"/>
      <c r="J389" s="494"/>
      <c r="K389" s="84"/>
      <c r="L389" s="84">
        <v>51</v>
      </c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/>
      <c r="H390" s="380"/>
      <c r="I390" s="380"/>
      <c r="J390" s="380"/>
      <c r="K390" s="174"/>
      <c r="L390" s="174">
        <v>31</v>
      </c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f>G337</f>
        <v>0</v>
      </c>
      <c r="H392" s="176">
        <f>H337</f>
        <v>0</v>
      </c>
      <c r="I392" s="176">
        <f>I337</f>
        <v>0</v>
      </c>
      <c r="J392" s="176">
        <f>J337</f>
        <v>0</v>
      </c>
      <c r="K392" s="176"/>
      <c r="L392" s="176">
        <v>52.33</v>
      </c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0</v>
      </c>
      <c r="H393" s="4">
        <f t="shared" si="95"/>
        <v>0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f>G339</f>
        <v>0</v>
      </c>
      <c r="H394" s="182">
        <f>H339</f>
        <v>0</v>
      </c>
      <c r="I394" s="182">
        <f>I339</f>
        <v>0</v>
      </c>
      <c r="J394" s="182">
        <f>J339</f>
        <v>0</v>
      </c>
      <c r="K394" s="182"/>
      <c r="L394" s="182">
        <v>3.35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0</v>
      </c>
      <c r="H395" s="179">
        <f t="shared" si="96"/>
        <v>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f>G341</f>
        <v>0</v>
      </c>
      <c r="H396" s="3">
        <f>H341</f>
        <v>0</v>
      </c>
      <c r="I396" s="3">
        <f>I341</f>
        <v>0</v>
      </c>
      <c r="J396" s="3">
        <f>J341</f>
        <v>0</v>
      </c>
      <c r="K396" s="3"/>
      <c r="L396" s="3">
        <v>6.72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0</v>
      </c>
      <c r="H397" s="179">
        <f t="shared" si="97"/>
        <v>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f>G343</f>
        <v>0</v>
      </c>
      <c r="H398" s="3">
        <f>H343</f>
        <v>0</v>
      </c>
      <c r="I398" s="3">
        <f>I343</f>
        <v>0</v>
      </c>
      <c r="J398" s="3">
        <f>J343</f>
        <v>0</v>
      </c>
      <c r="K398" s="3"/>
      <c r="L398" s="3">
        <v>12.73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0</v>
      </c>
      <c r="H399" s="179">
        <f t="shared" si="98"/>
        <v>0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  <c r="L400" s="1">
        <v>0</v>
      </c>
    </row>
    <row r="401" spans="1:95" s="1" customFormat="1" x14ac:dyDescent="0.2">
      <c r="A401" s="576"/>
      <c r="B401" s="537" t="s">
        <v>164</v>
      </c>
      <c r="C401" s="525"/>
      <c r="L401" s="1">
        <v>0</v>
      </c>
    </row>
    <row r="402" spans="1:95" s="1" customFormat="1" x14ac:dyDescent="0.2">
      <c r="A402" s="576"/>
      <c r="B402" s="537" t="s">
        <v>166</v>
      </c>
      <c r="C402" s="525"/>
      <c r="J402" s="1">
        <v>10.07</v>
      </c>
      <c r="L402" s="1">
        <v>0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 t="e">
        <f>F349</f>
        <v>#REF!</v>
      </c>
      <c r="G404" s="115" t="e">
        <f>G349</f>
        <v>#REF!</v>
      </c>
      <c r="H404" s="66"/>
      <c r="I404" s="66"/>
      <c r="J404" s="66"/>
      <c r="K404" s="115"/>
      <c r="L404" s="115">
        <v>0.17030000000000001</v>
      </c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 t="e">
        <f>F404*F377</f>
        <v>#REF!</v>
      </c>
      <c r="G405" s="14" t="e">
        <f>G404*G377</f>
        <v>#REF!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/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0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f>G353</f>
        <v>0</v>
      </c>
      <c r="H408" s="120"/>
      <c r="I408" s="120"/>
      <c r="J408" s="120"/>
      <c r="K408" s="115"/>
      <c r="L408" s="115">
        <v>0.39750000000000002</v>
      </c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0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/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0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f>G357</f>
        <v>0</v>
      </c>
      <c r="H412" s="120"/>
      <c r="I412" s="120"/>
      <c r="J412" s="120"/>
      <c r="K412" s="1"/>
      <c r="L412" s="1">
        <v>0.24349999999999999</v>
      </c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0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/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0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/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/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0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f>G364</f>
        <v>0</v>
      </c>
      <c r="H419" s="1">
        <f>H364</f>
        <v>0</v>
      </c>
      <c r="I419" s="1">
        <f>I364</f>
        <v>0</v>
      </c>
      <c r="J419" s="1">
        <f>J364</f>
        <v>0</v>
      </c>
      <c r="K419" s="1"/>
      <c r="L419" s="1">
        <v>3.09E-2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0</v>
      </c>
      <c r="H420" s="4">
        <f t="shared" si="99"/>
        <v>0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f>G366</f>
        <v>0</v>
      </c>
      <c r="H421" s="49">
        <f>H366</f>
        <v>0</v>
      </c>
      <c r="I421" s="49">
        <f>I366</f>
        <v>0</v>
      </c>
      <c r="J421" s="49">
        <f>J366</f>
        <v>0</v>
      </c>
      <c r="K421" s="49"/>
      <c r="L421" s="49">
        <v>0.02</v>
      </c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0</v>
      </c>
      <c r="H422" s="129">
        <f t="shared" si="100"/>
        <v>0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>
        <v>50800.63</v>
      </c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/>
      <c r="H425" s="74"/>
      <c r="I425" s="74"/>
      <c r="J425" s="74"/>
      <c r="K425" s="74"/>
      <c r="L425" s="74">
        <v>227120.85</v>
      </c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 t="e">
        <f t="shared" si="101"/>
        <v>#DIV/0!</v>
      </c>
      <c r="H426" s="37" t="e">
        <f t="shared" si="101"/>
        <v>#DIV/0!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 t="e">
        <f t="shared" si="102"/>
        <v>#REF!</v>
      </c>
      <c r="G427" s="422" t="e">
        <f t="shared" si="102"/>
        <v>#REF!</v>
      </c>
      <c r="H427" s="422">
        <f t="shared" si="102"/>
        <v>0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#REF!</v>
      </c>
      <c r="G428" s="425" t="e">
        <f t="shared" ref="G428" si="107">G427/G425</f>
        <v>#REF!</v>
      </c>
      <c r="H428" s="425" t="e">
        <f t="shared" ref="H428" si="108">H427/H425</f>
        <v>#DIV/0!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L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/>
      <c r="H432" s="128"/>
      <c r="I432" s="128"/>
      <c r="J432" s="128"/>
      <c r="K432" s="128"/>
      <c r="L432" s="128">
        <v>18000</v>
      </c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/>
      <c r="H433" s="80"/>
      <c r="I433" s="240"/>
      <c r="J433" s="240"/>
      <c r="K433" s="80"/>
      <c r="L433" s="80">
        <v>2420302.3199999998</v>
      </c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/>
      <c r="H434" s="240"/>
      <c r="I434" s="240"/>
      <c r="J434" s="240"/>
      <c r="K434" s="240"/>
      <c r="L434" s="240">
        <v>1743053.4</v>
      </c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/>
      <c r="H435" s="496"/>
      <c r="I435" s="239"/>
      <c r="J435" s="239"/>
      <c r="K435" s="239"/>
      <c r="L435" s="239">
        <v>648653.76</v>
      </c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/>
      <c r="H436" s="113"/>
      <c r="I436" s="113"/>
      <c r="J436" s="113"/>
      <c r="K436" s="113"/>
      <c r="L436" s="113">
        <v>4812009.4800000004</v>
      </c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/>
      <c r="H437" s="82"/>
      <c r="I437" s="82"/>
      <c r="J437" s="82"/>
      <c r="K437" s="82"/>
      <c r="L437" s="82">
        <v>13141.73</v>
      </c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/>
      <c r="H438" s="95"/>
      <c r="I438" s="95"/>
      <c r="J438" s="95"/>
      <c r="K438" s="95"/>
      <c r="L438" s="95">
        <v>12984.27</v>
      </c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/>
      <c r="H439" s="16"/>
      <c r="I439" s="16"/>
      <c r="J439" s="16"/>
      <c r="K439" s="95"/>
      <c r="L439" s="95">
        <v>12451.07</v>
      </c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/>
      <c r="H440" s="248"/>
      <c r="I440" s="248"/>
      <c r="J440" s="248"/>
      <c r="K440" s="104"/>
      <c r="L440" s="104">
        <v>13141.73</v>
      </c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/>
      <c r="H441" s="96"/>
      <c r="I441" s="96"/>
      <c r="J441" s="96"/>
      <c r="K441" s="96"/>
      <c r="L441" s="96">
        <v>2151718.56</v>
      </c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/>
      <c r="H442" s="92"/>
      <c r="I442" s="92"/>
      <c r="J442" s="92"/>
      <c r="K442" s="92"/>
      <c r="L442" s="92">
        <v>1439352</v>
      </c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/>
      <c r="H443" s="86"/>
      <c r="I443" s="86"/>
      <c r="J443" s="86"/>
      <c r="K443" s="86"/>
      <c r="L443" s="86">
        <v>563478.84</v>
      </c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/>
      <c r="H444" s="495"/>
      <c r="I444" s="495"/>
      <c r="J444" s="495"/>
      <c r="K444" s="187"/>
      <c r="L444" s="187">
        <v>0</v>
      </c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/>
      <c r="H445" s="494"/>
      <c r="I445" s="494"/>
      <c r="J445" s="494"/>
      <c r="K445" s="84"/>
      <c r="L445" s="84">
        <v>56</v>
      </c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/>
      <c r="H446" s="380"/>
      <c r="I446" s="380"/>
      <c r="J446" s="380"/>
      <c r="K446" s="174"/>
      <c r="L446" s="174">
        <v>31</v>
      </c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f>G113</f>
        <v>0</v>
      </c>
      <c r="H448" s="176">
        <f>H113</f>
        <v>0</v>
      </c>
      <c r="I448" s="176">
        <f>I113</f>
        <v>0</v>
      </c>
      <c r="J448" s="176">
        <f>J113</f>
        <v>0</v>
      </c>
      <c r="K448" s="176"/>
      <c r="L448" s="176">
        <v>52.33</v>
      </c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0</v>
      </c>
      <c r="H449" s="4">
        <f t="shared" si="110"/>
        <v>0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f>G115</f>
        <v>0</v>
      </c>
      <c r="H450" s="182">
        <f>H115</f>
        <v>0</v>
      </c>
      <c r="I450" s="182">
        <f>I115</f>
        <v>0</v>
      </c>
      <c r="J450" s="182">
        <f>J115</f>
        <v>0</v>
      </c>
      <c r="K450" s="182"/>
      <c r="L450" s="182">
        <v>3.35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0</v>
      </c>
      <c r="H451" s="179">
        <f t="shared" si="111"/>
        <v>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f>G117</f>
        <v>0</v>
      </c>
      <c r="H452" s="3">
        <f>H117</f>
        <v>0</v>
      </c>
      <c r="I452" s="3">
        <f>I117</f>
        <v>0</v>
      </c>
      <c r="J452" s="3">
        <f>J117</f>
        <v>0</v>
      </c>
      <c r="K452" s="3"/>
      <c r="L452" s="3">
        <v>6.72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0</v>
      </c>
      <c r="H453" s="179">
        <f t="shared" si="112"/>
        <v>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f>G119</f>
        <v>0</v>
      </c>
      <c r="H454" s="3">
        <f>H119</f>
        <v>0</v>
      </c>
      <c r="I454" s="3">
        <f>I119</f>
        <v>0</v>
      </c>
      <c r="J454" s="3">
        <f>J119</f>
        <v>0</v>
      </c>
      <c r="K454" s="3"/>
      <c r="L454" s="3">
        <v>12.73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0</v>
      </c>
      <c r="H455" s="179">
        <f t="shared" si="113"/>
        <v>0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  <c r="L456" s="1">
        <v>0</v>
      </c>
    </row>
    <row r="457" spans="1:95" s="1" customFormat="1" x14ac:dyDescent="0.2">
      <c r="A457" s="555"/>
      <c r="B457" s="537" t="s">
        <v>164</v>
      </c>
      <c r="C457" s="525"/>
      <c r="L457" s="1">
        <v>0</v>
      </c>
    </row>
    <row r="458" spans="1:95" s="1" customFormat="1" x14ac:dyDescent="0.2">
      <c r="A458" s="555"/>
      <c r="B458" s="537" t="s">
        <v>166</v>
      </c>
      <c r="C458" s="525"/>
      <c r="J458" s="1">
        <v>10.07</v>
      </c>
      <c r="L458" s="1">
        <v>0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 t="e">
        <f>F125</f>
        <v>#REF!</v>
      </c>
      <c r="G460" s="115" t="e">
        <f>G125</f>
        <v>#REF!</v>
      </c>
      <c r="H460" s="66"/>
      <c r="I460" s="66"/>
      <c r="J460" s="66"/>
      <c r="K460" s="115"/>
      <c r="L460" s="115">
        <v>0.17030000000000001</v>
      </c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 t="e">
        <f>F460*F433</f>
        <v>#REF!</v>
      </c>
      <c r="G461" s="14" t="e">
        <f>G460*G433</f>
        <v>#REF!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0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f>G129</f>
        <v>0</v>
      </c>
      <c r="H464" s="120"/>
      <c r="I464" s="120"/>
      <c r="J464" s="120"/>
      <c r="K464" s="115"/>
      <c r="L464" s="115">
        <v>0.39750000000000002</v>
      </c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0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0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f>G133</f>
        <v>0</v>
      </c>
      <c r="H468" s="120"/>
      <c r="I468" s="120"/>
      <c r="J468" s="120"/>
      <c r="K468" s="1"/>
      <c r="L468" s="1">
        <v>0.24349999999999999</v>
      </c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0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0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/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0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f>G140</f>
        <v>0</v>
      </c>
      <c r="H475" s="1">
        <f>H140</f>
        <v>0</v>
      </c>
      <c r="I475" s="1">
        <f>I140</f>
        <v>0</v>
      </c>
      <c r="J475" s="1">
        <f>J140</f>
        <v>0</v>
      </c>
      <c r="K475" s="1"/>
      <c r="L475" s="1">
        <v>3.09E-2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0</v>
      </c>
      <c r="H476" s="4">
        <f t="shared" si="114"/>
        <v>0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f>G142</f>
        <v>0</v>
      </c>
      <c r="H477" s="49">
        <f>H142</f>
        <v>0</v>
      </c>
      <c r="I477" s="49">
        <f>I142</f>
        <v>0</v>
      </c>
      <c r="J477" s="49">
        <f>J142</f>
        <v>0</v>
      </c>
      <c r="K477" s="49"/>
      <c r="L477" s="49">
        <v>0.02</v>
      </c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0</v>
      </c>
      <c r="H478" s="129">
        <f t="shared" si="115"/>
        <v>0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>
        <v>0</v>
      </c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/>
      <c r="H481" s="74"/>
      <c r="I481" s="74"/>
      <c r="J481" s="74"/>
      <c r="K481" s="74"/>
      <c r="L481" s="74">
        <v>1687554.06</v>
      </c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 t="e">
        <f t="shared" si="116"/>
        <v>#DIV/0!</v>
      </c>
      <c r="H482" s="37" t="e">
        <f t="shared" si="116"/>
        <v>#DIV/0!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 t="e">
        <f t="shared" si="117"/>
        <v>#REF!</v>
      </c>
      <c r="G483" s="422" t="e">
        <f t="shared" si="117"/>
        <v>#REF!</v>
      </c>
      <c r="H483" s="422">
        <f t="shared" si="117"/>
        <v>0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#REF!</v>
      </c>
      <c r="G484" s="425" t="e">
        <f t="shared" ref="G484" si="122">G483/G481</f>
        <v>#REF!</v>
      </c>
      <c r="H484" s="425" t="e">
        <f t="shared" ref="H484" si="123">H483/H481</f>
        <v>#DIV/0!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L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/>
      <c r="H488" s="128"/>
      <c r="I488" s="128"/>
      <c r="J488" s="128"/>
      <c r="K488" s="128"/>
      <c r="L488" s="128">
        <v>10000</v>
      </c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/>
      <c r="H489" s="80"/>
      <c r="I489" s="240"/>
      <c r="J489" s="240"/>
      <c r="K489" s="80"/>
      <c r="L489" s="80">
        <v>1046322.72</v>
      </c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/>
      <c r="H490" s="240"/>
      <c r="I490" s="240"/>
      <c r="J490" s="240"/>
      <c r="K490" s="240"/>
      <c r="L490" s="240">
        <v>795507.12</v>
      </c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/>
      <c r="H491" s="239"/>
      <c r="I491" s="239"/>
      <c r="J491" s="239"/>
      <c r="K491" s="239"/>
      <c r="L491" s="239">
        <v>301114.8</v>
      </c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/>
      <c r="H492" s="113"/>
      <c r="I492" s="113"/>
      <c r="J492" s="113"/>
      <c r="K492" s="113"/>
      <c r="L492" s="113">
        <v>2142944.64</v>
      </c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/>
      <c r="H493" s="82"/>
      <c r="I493" s="82"/>
      <c r="J493" s="82"/>
      <c r="K493" s="82"/>
      <c r="L493" s="82">
        <v>7316.72</v>
      </c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/>
      <c r="H494" s="95"/>
      <c r="I494" s="95"/>
      <c r="J494" s="95"/>
      <c r="K494" s="95"/>
      <c r="L494" s="95">
        <v>6135.64</v>
      </c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/>
      <c r="H495" s="16"/>
      <c r="I495" s="16"/>
      <c r="J495" s="16"/>
      <c r="K495" s="95"/>
      <c r="L495" s="95">
        <v>5162.24</v>
      </c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/>
      <c r="H496" s="248"/>
      <c r="I496" s="248"/>
      <c r="J496" s="248"/>
      <c r="K496" s="104"/>
      <c r="L496" s="104">
        <v>7316.72</v>
      </c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/>
      <c r="H497" s="96"/>
      <c r="I497" s="96"/>
      <c r="J497" s="96"/>
      <c r="K497" s="96"/>
      <c r="L497" s="96">
        <v>705573.72</v>
      </c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/>
      <c r="H498" s="92"/>
      <c r="I498" s="92"/>
      <c r="J498" s="92"/>
      <c r="K498" s="92"/>
      <c r="L498" s="92">
        <v>558381.24</v>
      </c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/>
      <c r="H499" s="86"/>
      <c r="I499" s="86"/>
      <c r="J499" s="86"/>
      <c r="K499" s="86"/>
      <c r="L499" s="86">
        <v>215959.32</v>
      </c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/>
      <c r="H500" s="495"/>
      <c r="I500" s="495"/>
      <c r="J500" s="495"/>
      <c r="K500" s="187"/>
      <c r="L500" s="187">
        <v>0</v>
      </c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/>
      <c r="H501" s="494"/>
      <c r="I501" s="494"/>
      <c r="J501" s="494"/>
      <c r="K501" s="84"/>
      <c r="L501" s="84">
        <v>47</v>
      </c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/>
      <c r="H502" s="380"/>
      <c r="I502" s="380"/>
      <c r="J502" s="380"/>
      <c r="K502" s="174"/>
      <c r="L502" s="174">
        <v>31</v>
      </c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f>G673</f>
        <v>0</v>
      </c>
      <c r="H504" s="176">
        <f>H673</f>
        <v>0</v>
      </c>
      <c r="I504" s="176">
        <f>I673</f>
        <v>0</v>
      </c>
      <c r="J504" s="176">
        <f>J673</f>
        <v>0</v>
      </c>
      <c r="K504" s="176"/>
      <c r="L504" s="176">
        <v>52.33</v>
      </c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0</v>
      </c>
      <c r="H505" s="4">
        <f t="shared" si="125"/>
        <v>0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f>G675</f>
        <v>0</v>
      </c>
      <c r="H506" s="182">
        <f>H675</f>
        <v>0</v>
      </c>
      <c r="I506" s="182">
        <f>I675</f>
        <v>0</v>
      </c>
      <c r="J506" s="182">
        <f>J675</f>
        <v>0</v>
      </c>
      <c r="K506" s="182"/>
      <c r="L506" s="182">
        <v>3.35</v>
      </c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0</v>
      </c>
      <c r="H507" s="179">
        <f t="shared" si="126"/>
        <v>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f>G677</f>
        <v>0</v>
      </c>
      <c r="H508" s="3">
        <f>H677</f>
        <v>0</v>
      </c>
      <c r="I508" s="3">
        <f>I677</f>
        <v>0</v>
      </c>
      <c r="J508" s="3">
        <f>J677</f>
        <v>0</v>
      </c>
      <c r="K508" s="3"/>
      <c r="L508" s="3">
        <v>6.72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0</v>
      </c>
      <c r="H509" s="179">
        <f t="shared" si="127"/>
        <v>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f>G679</f>
        <v>0</v>
      </c>
      <c r="H510" s="3">
        <f>H679</f>
        <v>0</v>
      </c>
      <c r="I510" s="3">
        <f>I679</f>
        <v>0</v>
      </c>
      <c r="J510" s="3">
        <f>J679</f>
        <v>0</v>
      </c>
      <c r="K510" s="3"/>
      <c r="L510" s="3">
        <v>12.73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0</v>
      </c>
      <c r="H511" s="179">
        <f t="shared" si="128"/>
        <v>0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  <c r="L512" s="1">
        <v>0</v>
      </c>
    </row>
    <row r="513" spans="1:95" s="1" customFormat="1" x14ac:dyDescent="0.2">
      <c r="A513" s="570"/>
      <c r="B513" s="537" t="s">
        <v>164</v>
      </c>
      <c r="C513" s="525"/>
      <c r="L513" s="1">
        <v>0</v>
      </c>
    </row>
    <row r="514" spans="1:95" s="1" customFormat="1" x14ac:dyDescent="0.2">
      <c r="A514" s="570"/>
      <c r="B514" s="537" t="s">
        <v>166</v>
      </c>
      <c r="C514" s="525"/>
      <c r="J514" s="1">
        <v>10.07</v>
      </c>
      <c r="L514" s="1">
        <v>0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 t="e">
        <f>F685</f>
        <v>#REF!</v>
      </c>
      <c r="G516" s="115" t="e">
        <f>G685</f>
        <v>#REF!</v>
      </c>
      <c r="H516" s="66"/>
      <c r="I516" s="66"/>
      <c r="J516" s="66"/>
      <c r="K516" s="115"/>
      <c r="L516" s="115">
        <v>0.17030000000000001</v>
      </c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 t="e">
        <f>F516*F489</f>
        <v>#REF!</v>
      </c>
      <c r="G517" s="14" t="e">
        <f>G516*G489</f>
        <v>#REF!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0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f>G689</f>
        <v>0</v>
      </c>
      <c r="H520" s="120"/>
      <c r="I520" s="120"/>
      <c r="J520" s="120"/>
      <c r="K520" s="115"/>
      <c r="L520" s="115">
        <v>0.39750000000000002</v>
      </c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0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0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f>G693</f>
        <v>0</v>
      </c>
      <c r="H524" s="120"/>
      <c r="I524" s="120"/>
      <c r="J524" s="120"/>
      <c r="K524" s="1"/>
      <c r="L524" s="1">
        <v>0.24349999999999999</v>
      </c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0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0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/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0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f>G700</f>
        <v>0</v>
      </c>
      <c r="H531" s="1">
        <f>H700</f>
        <v>0</v>
      </c>
      <c r="I531" s="1">
        <f>I700</f>
        <v>0</v>
      </c>
      <c r="J531" s="1">
        <f>J700</f>
        <v>0</v>
      </c>
      <c r="K531" s="1"/>
      <c r="L531" s="1">
        <v>3.09E-2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0</v>
      </c>
      <c r="H532" s="4">
        <f t="shared" si="129"/>
        <v>0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f>G702</f>
        <v>0</v>
      </c>
      <c r="H533" s="49">
        <f>H702</f>
        <v>0</v>
      </c>
      <c r="I533" s="49">
        <f>I702</f>
        <v>0</v>
      </c>
      <c r="J533" s="49">
        <f>J702</f>
        <v>0</v>
      </c>
      <c r="K533" s="49"/>
      <c r="L533" s="49">
        <v>0.02</v>
      </c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0</v>
      </c>
      <c r="H534" s="129">
        <f t="shared" si="130"/>
        <v>0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>
        <v>0</v>
      </c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/>
      <c r="H537" s="74"/>
      <c r="I537" s="74"/>
      <c r="J537" s="74"/>
      <c r="K537" s="74"/>
      <c r="L537" s="74">
        <v>781092.92</v>
      </c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 t="e">
        <f t="shared" si="131"/>
        <v>#DIV/0!</v>
      </c>
      <c r="H538" s="37" t="e">
        <f t="shared" si="131"/>
        <v>#DIV/0!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 t="e">
        <f t="shared" si="132"/>
        <v>#REF!</v>
      </c>
      <c r="G539" s="422" t="e">
        <f t="shared" si="132"/>
        <v>#REF!</v>
      </c>
      <c r="H539" s="422">
        <f t="shared" si="132"/>
        <v>0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#REF!</v>
      </c>
      <c r="G540" s="425" t="e">
        <f t="shared" ref="G540" si="137">G539/G537</f>
        <v>#REF!</v>
      </c>
      <c r="H540" s="425" t="e">
        <f t="shared" ref="H540" si="138">H539/H537</f>
        <v>#DIV/0!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L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/>
      <c r="H544" s="128"/>
      <c r="I544" s="128"/>
      <c r="J544" s="128"/>
      <c r="K544" s="128"/>
      <c r="L544" s="128">
        <v>16649</v>
      </c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/>
      <c r="H545" s="80"/>
      <c r="I545" s="240"/>
      <c r="J545" s="240"/>
      <c r="K545" s="80"/>
      <c r="L545" s="80">
        <v>3871820.88</v>
      </c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/>
      <c r="H546" s="240"/>
      <c r="I546" s="240"/>
      <c r="J546" s="240"/>
      <c r="K546" s="240"/>
      <c r="L546" s="240">
        <v>2417109.6</v>
      </c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/>
      <c r="H547" s="239"/>
      <c r="I547" s="239"/>
      <c r="J547" s="239"/>
      <c r="K547" s="239"/>
      <c r="L547" s="239">
        <v>941382.84</v>
      </c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/>
      <c r="H548" s="113"/>
      <c r="I548" s="113"/>
      <c r="J548" s="113"/>
      <c r="K548" s="113"/>
      <c r="L548" s="113">
        <v>7230313.3200000003</v>
      </c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/>
      <c r="H549" s="82"/>
      <c r="I549" s="82"/>
      <c r="J549" s="82"/>
      <c r="K549" s="82"/>
      <c r="L549" s="82">
        <v>11975.93</v>
      </c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/>
      <c r="H550" s="95"/>
      <c r="I550" s="95"/>
      <c r="J550" s="95"/>
      <c r="K550" s="95"/>
      <c r="L550" s="95">
        <v>11917.54</v>
      </c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/>
      <c r="H551" s="16"/>
      <c r="I551" s="16"/>
      <c r="J551" s="16"/>
      <c r="K551" s="95"/>
      <c r="L551" s="95">
        <v>12052.97</v>
      </c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/>
      <c r="H552" s="248"/>
      <c r="I552" s="248"/>
      <c r="J552" s="248"/>
      <c r="K552" s="104"/>
      <c r="L552" s="104">
        <v>12052.97</v>
      </c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/>
      <c r="H553" s="96"/>
      <c r="I553" s="96"/>
      <c r="J553" s="96"/>
      <c r="K553" s="96"/>
      <c r="L553" s="96">
        <v>770404.92</v>
      </c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/>
      <c r="H554" s="92"/>
      <c r="I554" s="92"/>
      <c r="J554" s="92"/>
      <c r="K554" s="92"/>
      <c r="L554" s="92">
        <v>516534.6</v>
      </c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/>
      <c r="H555" s="86"/>
      <c r="I555" s="86"/>
      <c r="J555" s="86"/>
      <c r="K555" s="86"/>
      <c r="L555" s="86">
        <v>207962.88</v>
      </c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/>
      <c r="H556" s="495"/>
      <c r="I556" s="495"/>
      <c r="J556" s="495"/>
      <c r="K556" s="187"/>
      <c r="L556" s="187">
        <v>0</v>
      </c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/>
      <c r="H557" s="494"/>
      <c r="I557" s="494"/>
      <c r="J557" s="494"/>
      <c r="K557" s="84"/>
      <c r="L557" s="84">
        <v>82</v>
      </c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/>
      <c r="H558" s="380"/>
      <c r="I558" s="380"/>
      <c r="J558" s="380"/>
      <c r="K558" s="174"/>
      <c r="L558" s="174">
        <v>31</v>
      </c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f>G675</f>
        <v>0</v>
      </c>
      <c r="H560" s="176">
        <f>H675</f>
        <v>0</v>
      </c>
      <c r="I560" s="176">
        <f>I675</f>
        <v>0</v>
      </c>
      <c r="J560" s="176">
        <f>J675</f>
        <v>0</v>
      </c>
      <c r="K560" s="176"/>
      <c r="L560" s="176">
        <v>52.33</v>
      </c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0</v>
      </c>
      <c r="H561" s="4">
        <f t="shared" si="140"/>
        <v>0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f>G677</f>
        <v>0</v>
      </c>
      <c r="H562" s="182">
        <f>H677</f>
        <v>0</v>
      </c>
      <c r="I562" s="182">
        <f>I677</f>
        <v>0</v>
      </c>
      <c r="J562" s="182">
        <f>J677</f>
        <v>0</v>
      </c>
      <c r="K562" s="182"/>
      <c r="L562" s="182">
        <v>3.35</v>
      </c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0</v>
      </c>
      <c r="H563" s="179">
        <f t="shared" si="141"/>
        <v>0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f>G679</f>
        <v>0</v>
      </c>
      <c r="H564" s="3">
        <f>H679</f>
        <v>0</v>
      </c>
      <c r="I564" s="3">
        <f>I679</f>
        <v>0</v>
      </c>
      <c r="J564" s="3">
        <f>J679</f>
        <v>0</v>
      </c>
      <c r="K564" s="3"/>
      <c r="L564" s="3">
        <v>6.72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0</v>
      </c>
      <c r="H565" s="179">
        <f t="shared" si="142"/>
        <v>0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 t="e">
        <f>F685</f>
        <v>#REF!</v>
      </c>
      <c r="G566" s="3" t="e">
        <f>G685</f>
        <v>#REF!</v>
      </c>
      <c r="H566" s="3">
        <f>H685</f>
        <v>0</v>
      </c>
      <c r="I566" s="3">
        <f>I685</f>
        <v>0</v>
      </c>
      <c r="J566" s="3">
        <f>J685</f>
        <v>0</v>
      </c>
      <c r="K566" s="3"/>
      <c r="L566" s="3">
        <v>12.73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 t="e">
        <f t="shared" si="143"/>
        <v>#REF!</v>
      </c>
      <c r="G567" s="179" t="e">
        <f t="shared" si="143"/>
        <v>#REF!</v>
      </c>
      <c r="H567" s="179">
        <f t="shared" si="143"/>
        <v>0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  <c r="L568" s="1">
        <v>0</v>
      </c>
    </row>
    <row r="569" spans="1:95" s="1" customFormat="1" x14ac:dyDescent="0.2">
      <c r="A569" s="579"/>
      <c r="B569" s="537" t="s">
        <v>164</v>
      </c>
      <c r="C569" s="525"/>
      <c r="L569" s="1">
        <v>0</v>
      </c>
    </row>
    <row r="570" spans="1:95" s="1" customFormat="1" x14ac:dyDescent="0.2">
      <c r="A570" s="579"/>
      <c r="B570" s="537" t="s">
        <v>166</v>
      </c>
      <c r="C570" s="525"/>
      <c r="J570" s="1">
        <v>10.07</v>
      </c>
      <c r="L570" s="1">
        <v>0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f>G687</f>
        <v>0</v>
      </c>
      <c r="H572" s="66"/>
      <c r="I572" s="66"/>
      <c r="J572" s="66"/>
      <c r="K572" s="115"/>
      <c r="L572" s="115">
        <v>0.17030000000000001</v>
      </c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0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0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f>G691</f>
        <v>0</v>
      </c>
      <c r="H576" s="120"/>
      <c r="I576" s="120"/>
      <c r="J576" s="120"/>
      <c r="K576" s="115"/>
      <c r="L576" s="115">
        <v>0.39750000000000002</v>
      </c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0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0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f>G695</f>
        <v>0</v>
      </c>
      <c r="H580" s="120"/>
      <c r="I580" s="120"/>
      <c r="J580" s="120"/>
      <c r="K580" s="1"/>
      <c r="L580" s="1">
        <v>0.24349999999999999</v>
      </c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0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0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/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0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f>G702</f>
        <v>0</v>
      </c>
      <c r="H587" s="1">
        <f>H702</f>
        <v>0</v>
      </c>
      <c r="I587" s="1">
        <f>I702</f>
        <v>0</v>
      </c>
      <c r="J587" s="1">
        <f>J702</f>
        <v>0</v>
      </c>
      <c r="K587" s="1"/>
      <c r="L587" s="1">
        <v>3.09E-2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0</v>
      </c>
      <c r="H588" s="4">
        <f t="shared" si="144"/>
        <v>0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f>G704</f>
        <v>0</v>
      </c>
      <c r="H589" s="49">
        <f>H704</f>
        <v>0</v>
      </c>
      <c r="I589" s="49">
        <f>I704</f>
        <v>0</v>
      </c>
      <c r="J589" s="49">
        <f>J704</f>
        <v>0</v>
      </c>
      <c r="K589" s="49"/>
      <c r="L589" s="49">
        <v>0.02</v>
      </c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0</v>
      </c>
      <c r="H590" s="129">
        <f t="shared" si="145"/>
        <v>0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>
        <v>0</v>
      </c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/>
      <c r="H593" s="74"/>
      <c r="I593" s="74"/>
      <c r="J593" s="74"/>
      <c r="K593" s="74"/>
      <c r="L593" s="74">
        <v>2312872.0499999998</v>
      </c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 t="e">
        <f t="shared" si="146"/>
        <v>#DIV/0!</v>
      </c>
      <c r="H594" s="37" t="e">
        <f t="shared" si="146"/>
        <v>#DIV/0!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 t="e">
        <f t="shared" si="147"/>
        <v>#REF!</v>
      </c>
      <c r="G595" s="422" t="e">
        <f t="shared" si="147"/>
        <v>#REF!</v>
      </c>
      <c r="H595" s="422">
        <f t="shared" si="147"/>
        <v>0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#REF!</v>
      </c>
      <c r="G596" s="425" t="e">
        <f t="shared" ref="G596" si="152">G595/G593</f>
        <v>#REF!</v>
      </c>
      <c r="H596" s="425" t="e">
        <f t="shared" ref="H596" si="153">H595/H593</f>
        <v>#DIV/0!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L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/>
      <c r="H600" s="128"/>
      <c r="I600" s="128"/>
      <c r="J600" s="128"/>
      <c r="K600" s="128"/>
      <c r="L600" s="128">
        <v>11439.89</v>
      </c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/>
      <c r="H601" s="80"/>
      <c r="I601" s="240"/>
      <c r="J601" s="240"/>
      <c r="K601" s="80"/>
      <c r="L601" s="80">
        <v>2853024.61</v>
      </c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/>
      <c r="H602" s="240"/>
      <c r="I602" s="240"/>
      <c r="J602" s="240"/>
      <c r="K602" s="240"/>
      <c r="L602" s="240">
        <v>1592685.37</v>
      </c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/>
      <c r="H603" s="239"/>
      <c r="I603" s="239"/>
      <c r="J603" s="239"/>
      <c r="K603" s="239"/>
      <c r="L603" s="239">
        <v>650707.82999999996</v>
      </c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/>
      <c r="H604" s="113"/>
      <c r="I604" s="113"/>
      <c r="J604" s="113"/>
      <c r="K604" s="113"/>
      <c r="L604" s="113">
        <v>5096417.8099999996</v>
      </c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/>
      <c r="H605" s="82"/>
      <c r="I605" s="82"/>
      <c r="J605" s="82"/>
      <c r="K605" s="82"/>
      <c r="L605" s="82">
        <v>10867.81</v>
      </c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/>
      <c r="H606" s="95"/>
      <c r="I606" s="95"/>
      <c r="J606" s="95"/>
      <c r="K606" s="95"/>
      <c r="L606" s="95">
        <v>10843.5</v>
      </c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/>
      <c r="H607" s="16"/>
      <c r="I607" s="16"/>
      <c r="J607" s="16"/>
      <c r="K607" s="95"/>
      <c r="L607" s="95">
        <v>10552.53</v>
      </c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/>
      <c r="H608" s="248"/>
      <c r="I608" s="248"/>
      <c r="J608" s="248"/>
      <c r="K608" s="104"/>
      <c r="L608" s="104">
        <v>10867.81</v>
      </c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/>
      <c r="H609" s="96"/>
      <c r="I609" s="96"/>
      <c r="J609" s="96"/>
      <c r="K609" s="96"/>
      <c r="L609" s="96">
        <v>1792236.93</v>
      </c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/>
      <c r="H610" s="92"/>
      <c r="I610" s="92"/>
      <c r="J610" s="92"/>
      <c r="K610" s="92"/>
      <c r="L610" s="92">
        <v>1078342.44</v>
      </c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/>
      <c r="H611" s="86"/>
      <c r="I611" s="86"/>
      <c r="J611" s="86"/>
      <c r="K611" s="86"/>
      <c r="L611" s="86">
        <v>434509.98</v>
      </c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/>
      <c r="H612" s="495"/>
      <c r="I612" s="495"/>
      <c r="J612" s="495"/>
      <c r="K612" s="187"/>
      <c r="L612" s="187">
        <v>0</v>
      </c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/>
      <c r="H613" s="494"/>
      <c r="I613" s="494"/>
      <c r="J613" s="494"/>
      <c r="K613" s="84"/>
      <c r="L613" s="84">
        <v>74</v>
      </c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/>
      <c r="H614" s="380"/>
      <c r="I614" s="380"/>
      <c r="J614" s="380"/>
      <c r="K614" s="174"/>
      <c r="L614" s="174">
        <v>31</v>
      </c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f>G729</f>
        <v>0</v>
      </c>
      <c r="H616" s="176">
        <f>H729</f>
        <v>0</v>
      </c>
      <c r="I616" s="176">
        <f>I729</f>
        <v>0</v>
      </c>
      <c r="J616" s="176">
        <f>J729</f>
        <v>0</v>
      </c>
      <c r="K616" s="176"/>
      <c r="L616" s="176">
        <v>52.33</v>
      </c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0</v>
      </c>
      <c r="H617" s="4">
        <f t="shared" si="155"/>
        <v>0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f>G731</f>
        <v>0</v>
      </c>
      <c r="H618" s="182">
        <f>H731</f>
        <v>0</v>
      </c>
      <c r="I618" s="182">
        <f>I731</f>
        <v>0</v>
      </c>
      <c r="J618" s="182">
        <f>J731</f>
        <v>0</v>
      </c>
      <c r="K618" s="182"/>
      <c r="L618" s="182">
        <v>3.35</v>
      </c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0</v>
      </c>
      <c r="H619" s="179">
        <f t="shared" si="156"/>
        <v>0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f>G733</f>
        <v>0</v>
      </c>
      <c r="H620" s="3">
        <f>H733</f>
        <v>0</v>
      </c>
      <c r="I620" s="3">
        <f>I733</f>
        <v>0</v>
      </c>
      <c r="J620" s="3">
        <f>J733</f>
        <v>0</v>
      </c>
      <c r="K620" s="3"/>
      <c r="L620" s="3">
        <v>6.72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0</v>
      </c>
      <c r="H621" s="179">
        <f t="shared" si="157"/>
        <v>0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f>G735</f>
        <v>0</v>
      </c>
      <c r="H622" s="3">
        <f>H735</f>
        <v>0</v>
      </c>
      <c r="I622" s="3">
        <f>I735</f>
        <v>0</v>
      </c>
      <c r="J622" s="3">
        <f>J735</f>
        <v>0</v>
      </c>
      <c r="K622" s="3"/>
      <c r="L622" s="3">
        <v>12.73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0</v>
      </c>
      <c r="H623" s="179">
        <f t="shared" si="158"/>
        <v>0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  <c r="L624" s="1">
        <v>11</v>
      </c>
    </row>
    <row r="625" spans="1:95" s="1" customFormat="1" x14ac:dyDescent="0.2">
      <c r="A625" s="564"/>
      <c r="B625" s="537" t="s">
        <v>164</v>
      </c>
      <c r="C625" s="525"/>
      <c r="L625" s="1">
        <v>1042.82</v>
      </c>
    </row>
    <row r="626" spans="1:95" s="1" customFormat="1" x14ac:dyDescent="0.2">
      <c r="A626" s="564"/>
      <c r="B626" s="537" t="s">
        <v>166</v>
      </c>
      <c r="C626" s="525"/>
      <c r="J626" s="1">
        <v>10.07</v>
      </c>
      <c r="L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 t="e">
        <f>F741</f>
        <v>#REF!</v>
      </c>
      <c r="G628" s="115" t="e">
        <f>G741</f>
        <v>#REF!</v>
      </c>
      <c r="H628" s="66"/>
      <c r="I628" s="66"/>
      <c r="J628" s="66"/>
      <c r="K628" s="115"/>
      <c r="L628" s="115">
        <v>0.17030000000000001</v>
      </c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 t="e">
        <f>F628*F601</f>
        <v>#REF!</v>
      </c>
      <c r="G629" s="14" t="e">
        <f>G628*G601</f>
        <v>#REF!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0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f>G745</f>
        <v>0</v>
      </c>
      <c r="H632" s="120"/>
      <c r="I632" s="120"/>
      <c r="J632" s="120"/>
      <c r="K632" s="115"/>
      <c r="L632" s="115">
        <v>0.39750000000000002</v>
      </c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0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0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f>G749</f>
        <v>0</v>
      </c>
      <c r="H636" s="120"/>
      <c r="I636" s="120"/>
      <c r="J636" s="120"/>
      <c r="K636" s="1"/>
      <c r="L636" s="1">
        <v>0.24349999999999999</v>
      </c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0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0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/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f>G756</f>
        <v>0</v>
      </c>
      <c r="H643" s="1">
        <f>H756</f>
        <v>0</v>
      </c>
      <c r="I643" s="1">
        <f>I756</f>
        <v>0</v>
      </c>
      <c r="J643" s="1">
        <f>J756</f>
        <v>0</v>
      </c>
      <c r="K643" s="1"/>
      <c r="L643" s="1">
        <v>3.09E-2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0</v>
      </c>
      <c r="H644" s="4">
        <f t="shared" si="159"/>
        <v>0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f>G758</f>
        <v>0</v>
      </c>
      <c r="H645" s="49">
        <f>H758</f>
        <v>0</v>
      </c>
      <c r="I645" s="49">
        <f>I758</f>
        <v>0</v>
      </c>
      <c r="J645" s="49">
        <f>J758</f>
        <v>0</v>
      </c>
      <c r="K645" s="49"/>
      <c r="L645" s="49">
        <v>0.02</v>
      </c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0</v>
      </c>
      <c r="H646" s="129">
        <f t="shared" si="160"/>
        <v>0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>
        <v>0</v>
      </c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/>
      <c r="H649" s="74"/>
      <c r="I649" s="74"/>
      <c r="J649" s="74"/>
      <c r="K649" s="74"/>
      <c r="L649" s="74">
        <v>1762125.53</v>
      </c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 t="e">
        <f t="shared" si="161"/>
        <v>#DIV/0!</v>
      </c>
      <c r="H650" s="37" t="e">
        <f t="shared" si="161"/>
        <v>#DIV/0!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 t="e">
        <f t="shared" si="162"/>
        <v>#REF!</v>
      </c>
      <c r="G651" s="422" t="e">
        <f t="shared" si="162"/>
        <v>#REF!</v>
      </c>
      <c r="H651" s="422">
        <f t="shared" si="162"/>
        <v>0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#REF!</v>
      </c>
      <c r="G652" s="425" t="e">
        <f t="shared" ref="G652" si="167">G651/G649</f>
        <v>#REF!</v>
      </c>
      <c r="H652" s="425" t="e">
        <f t="shared" ref="H652" si="168">H651/H649</f>
        <v>#DIV/0!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L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/>
      <c r="H656" s="128"/>
      <c r="I656" s="128"/>
      <c r="J656" s="128"/>
      <c r="K656" s="128"/>
      <c r="L656" s="128">
        <v>2800</v>
      </c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/>
      <c r="H657" s="80"/>
      <c r="I657" s="240"/>
      <c r="J657" s="240"/>
      <c r="K657" s="80"/>
      <c r="L657" s="80">
        <v>3533.76</v>
      </c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>
        <v>9277.92</v>
      </c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/>
      <c r="H659" s="239"/>
      <c r="I659" s="239"/>
      <c r="J659" s="239"/>
      <c r="K659" s="239"/>
      <c r="L659" s="239">
        <v>5412.96</v>
      </c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/>
      <c r="H660" s="113"/>
      <c r="I660" s="113"/>
      <c r="J660" s="113"/>
      <c r="K660" s="113"/>
      <c r="L660" s="113">
        <v>18224.64</v>
      </c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/>
      <c r="H661" s="82"/>
      <c r="I661" s="82"/>
      <c r="J661" s="82"/>
      <c r="K661" s="82"/>
      <c r="L661" s="82">
        <v>265.49</v>
      </c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/>
      <c r="H662" s="95"/>
      <c r="I662" s="95"/>
      <c r="J662" s="95"/>
      <c r="K662" s="95"/>
      <c r="L662" s="95">
        <v>701.16</v>
      </c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/>
      <c r="H663" s="16"/>
      <c r="I663" s="16"/>
      <c r="J663" s="16"/>
      <c r="K663" s="95"/>
      <c r="L663" s="95">
        <v>1017.74</v>
      </c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/>
      <c r="H664" s="248"/>
      <c r="I664" s="248"/>
      <c r="J664" s="248"/>
      <c r="K664" s="104"/>
      <c r="L664" s="104">
        <v>1017.74</v>
      </c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/>
      <c r="H665" s="96"/>
      <c r="I665" s="96"/>
      <c r="J665" s="96"/>
      <c r="K665" s="96"/>
      <c r="L665" s="96">
        <v>5677.2</v>
      </c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/>
      <c r="H666" s="92"/>
      <c r="I666" s="92"/>
      <c r="J666" s="92"/>
      <c r="K666" s="92"/>
      <c r="L666" s="92">
        <v>15874.2</v>
      </c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/>
      <c r="H667" s="86"/>
      <c r="I667" s="86"/>
      <c r="J667" s="86"/>
      <c r="K667" s="86"/>
      <c r="L667" s="86">
        <v>8772.48</v>
      </c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/>
      <c r="H668" s="495"/>
      <c r="I668" s="495"/>
      <c r="J668" s="495"/>
      <c r="K668" s="187"/>
      <c r="L668" s="187">
        <v>0</v>
      </c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/>
      <c r="H669" s="494"/>
      <c r="I669" s="494"/>
      <c r="J669" s="494"/>
      <c r="K669" s="84"/>
      <c r="L669" s="84">
        <v>3</v>
      </c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/>
      <c r="H670" s="380"/>
      <c r="I670" s="380"/>
      <c r="J670" s="380"/>
      <c r="K670" s="174"/>
      <c r="L670" s="174">
        <v>31</v>
      </c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f>G617</f>
        <v>0</v>
      </c>
      <c r="H672" s="176">
        <f>H617</f>
        <v>0</v>
      </c>
      <c r="I672" s="176">
        <f>I617</f>
        <v>0</v>
      </c>
      <c r="J672" s="176">
        <f>J617</f>
        <v>0</v>
      </c>
      <c r="K672" s="176"/>
      <c r="L672" s="176">
        <v>52.33</v>
      </c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0</v>
      </c>
      <c r="H673" s="4">
        <f t="shared" si="170"/>
        <v>0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f>G619</f>
        <v>0</v>
      </c>
      <c r="H674" s="182">
        <f>H619</f>
        <v>0</v>
      </c>
      <c r="I674" s="182">
        <f>I619</f>
        <v>0</v>
      </c>
      <c r="J674" s="182">
        <f>J619</f>
        <v>0</v>
      </c>
      <c r="K674" s="182"/>
      <c r="L674" s="182">
        <v>3.35</v>
      </c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0</v>
      </c>
      <c r="H675" s="179">
        <f t="shared" si="171"/>
        <v>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f>G621</f>
        <v>0</v>
      </c>
      <c r="H676" s="3">
        <f>H621</f>
        <v>0</v>
      </c>
      <c r="I676" s="3">
        <f>I621</f>
        <v>0</v>
      </c>
      <c r="J676" s="3">
        <f>J621</f>
        <v>0</v>
      </c>
      <c r="K676" s="3"/>
      <c r="L676" s="3">
        <v>6.72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0</v>
      </c>
      <c r="H677" s="179">
        <f t="shared" si="172"/>
        <v>0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f>G623</f>
        <v>0</v>
      </c>
      <c r="H678" s="3">
        <f>H623</f>
        <v>0</v>
      </c>
      <c r="I678" s="3">
        <f>I623</f>
        <v>0</v>
      </c>
      <c r="J678" s="3">
        <f>J623</f>
        <v>0</v>
      </c>
      <c r="K678" s="3"/>
      <c r="L678" s="3">
        <v>12.73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0</v>
      </c>
      <c r="H679" s="179">
        <f t="shared" si="173"/>
        <v>0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  <c r="L680" s="1">
        <v>0</v>
      </c>
    </row>
    <row r="681" spans="1:95" s="1" customFormat="1" x14ac:dyDescent="0.2">
      <c r="A681" s="567"/>
      <c r="B681" s="537" t="s">
        <v>164</v>
      </c>
      <c r="C681" s="525"/>
      <c r="L681" s="1">
        <v>0</v>
      </c>
    </row>
    <row r="682" spans="1:95" s="1" customFormat="1" x14ac:dyDescent="0.2">
      <c r="A682" s="567"/>
      <c r="B682" s="537" t="s">
        <v>166</v>
      </c>
      <c r="C682" s="525"/>
      <c r="J682" s="1">
        <v>10.07</v>
      </c>
      <c r="L682" s="1">
        <v>0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 t="e">
        <f>F629</f>
        <v>#REF!</v>
      </c>
      <c r="G684" s="115" t="e">
        <f>G629</f>
        <v>#REF!</v>
      </c>
      <c r="H684" s="66"/>
      <c r="I684" s="66"/>
      <c r="J684" s="66"/>
      <c r="K684" s="115"/>
      <c r="L684" s="115">
        <v>0.17030000000000001</v>
      </c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 t="e">
        <f>F684*F657</f>
        <v>#REF!</v>
      </c>
      <c r="G685" s="14" t="e">
        <f>G684*G657</f>
        <v>#REF!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0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f>G633</f>
        <v>0</v>
      </c>
      <c r="H688" s="120"/>
      <c r="I688" s="120"/>
      <c r="J688" s="120"/>
      <c r="K688" s="115"/>
      <c r="L688" s="115">
        <v>0.39750000000000002</v>
      </c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0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0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f>G637</f>
        <v>0</v>
      </c>
      <c r="H692" s="120"/>
      <c r="I692" s="120"/>
      <c r="J692" s="120"/>
      <c r="K692" s="1"/>
      <c r="L692" s="1">
        <v>0.24349999999999999</v>
      </c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0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0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/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0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f>G644</f>
        <v>0</v>
      </c>
      <c r="H699" s="1">
        <f>H644</f>
        <v>0</v>
      </c>
      <c r="I699" s="1">
        <f>I644</f>
        <v>0</v>
      </c>
      <c r="J699" s="1">
        <f>J644</f>
        <v>0</v>
      </c>
      <c r="K699" s="1"/>
      <c r="L699" s="1">
        <v>3.09E-2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0</v>
      </c>
      <c r="H700" s="4">
        <f t="shared" si="174"/>
        <v>0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f>G646</f>
        <v>0</v>
      </c>
      <c r="H701" s="49">
        <f>H646</f>
        <v>0</v>
      </c>
      <c r="I701" s="49">
        <f>I646</f>
        <v>0</v>
      </c>
      <c r="J701" s="49">
        <f>J646</f>
        <v>0</v>
      </c>
      <c r="K701" s="49"/>
      <c r="L701" s="49">
        <v>0.02</v>
      </c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0</v>
      </c>
      <c r="H702" s="129">
        <f t="shared" si="175"/>
        <v>0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>
        <v>0</v>
      </c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/>
      <c r="H705" s="74"/>
      <c r="I705" s="74"/>
      <c r="J705" s="74"/>
      <c r="K705" s="74"/>
      <c r="L705" s="74">
        <v>48714.54</v>
      </c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 t="e">
        <f t="shared" si="176"/>
        <v>#DIV/0!</v>
      </c>
      <c r="H706" s="37" t="e">
        <f t="shared" si="176"/>
        <v>#DIV/0!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 t="e">
        <f t="shared" si="177"/>
        <v>#REF!</v>
      </c>
      <c r="G707" s="422" t="e">
        <f t="shared" si="177"/>
        <v>#REF!</v>
      </c>
      <c r="H707" s="422">
        <f t="shared" si="177"/>
        <v>0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#REF!</v>
      </c>
      <c r="G708" s="425" t="e">
        <f t="shared" ref="G708" si="182">G707/G705</f>
        <v>#REF!</v>
      </c>
      <c r="H708" s="425" t="e">
        <f t="shared" ref="H708" si="183">H707/H705</f>
        <v>#DIV/0!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L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/>
      <c r="H712" s="128"/>
      <c r="I712" s="128"/>
      <c r="J712" s="128"/>
      <c r="K712" s="128"/>
      <c r="L712" s="128">
        <v>12671</v>
      </c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/>
      <c r="H713" s="80"/>
      <c r="I713" s="240"/>
      <c r="J713" s="240"/>
      <c r="K713" s="80"/>
      <c r="L713" s="80">
        <v>1458564.12</v>
      </c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>
        <v>1395084.96</v>
      </c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/>
      <c r="H715" s="239"/>
      <c r="I715" s="239"/>
      <c r="J715" s="239"/>
      <c r="K715" s="239"/>
      <c r="L715" s="239">
        <v>613365.48</v>
      </c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/>
      <c r="H716" s="113"/>
      <c r="I716" s="113"/>
      <c r="J716" s="113"/>
      <c r="K716" s="113"/>
      <c r="L716" s="113">
        <v>3467014.56</v>
      </c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/>
      <c r="H717" s="82"/>
      <c r="I717" s="82"/>
      <c r="J717" s="82"/>
      <c r="K717" s="82"/>
      <c r="L717" s="82">
        <v>8840.6</v>
      </c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/>
      <c r="H718" s="95"/>
      <c r="I718" s="95"/>
      <c r="J718" s="95"/>
      <c r="K718" s="95"/>
      <c r="L718" s="95">
        <v>9065.49</v>
      </c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/>
      <c r="H719" s="16"/>
      <c r="I719" s="16"/>
      <c r="J719" s="16"/>
      <c r="K719" s="95"/>
      <c r="L719" s="95">
        <v>9187.68</v>
      </c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/>
      <c r="H720" s="248"/>
      <c r="I720" s="248"/>
      <c r="J720" s="248"/>
      <c r="K720" s="104"/>
      <c r="L720" s="104">
        <v>9187.68</v>
      </c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/>
      <c r="H721" s="96"/>
      <c r="I721" s="96"/>
      <c r="J721" s="96"/>
      <c r="K721" s="96"/>
      <c r="L721" s="96">
        <v>856186.92</v>
      </c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/>
      <c r="H722" s="92"/>
      <c r="I722" s="92"/>
      <c r="J722" s="92"/>
      <c r="K722" s="92"/>
      <c r="L722" s="92">
        <v>651089.88</v>
      </c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/>
      <c r="H723" s="86"/>
      <c r="I723" s="86"/>
      <c r="J723" s="86"/>
      <c r="K723" s="86"/>
      <c r="L723" s="86">
        <v>271314.36</v>
      </c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/>
      <c r="H724" s="495"/>
      <c r="I724" s="495"/>
      <c r="J724" s="495"/>
      <c r="K724" s="187"/>
      <c r="L724" s="187">
        <v>0</v>
      </c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/>
      <c r="H725" s="494"/>
      <c r="I725" s="494"/>
      <c r="J725" s="494"/>
      <c r="K725" s="84"/>
      <c r="L725" s="84">
        <v>54</v>
      </c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/>
      <c r="H726" s="380"/>
      <c r="I726" s="380"/>
      <c r="J726" s="380"/>
      <c r="K726" s="174"/>
      <c r="L726" s="174">
        <v>31</v>
      </c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f>G281</f>
        <v>0</v>
      </c>
      <c r="H728" s="493">
        <f>H281</f>
        <v>0</v>
      </c>
      <c r="I728" s="493">
        <f>I281</f>
        <v>0</v>
      </c>
      <c r="J728" s="493">
        <f>J281</f>
        <v>0</v>
      </c>
      <c r="K728" s="176"/>
      <c r="L728" s="176">
        <v>52.33</v>
      </c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0</v>
      </c>
      <c r="H729" s="4">
        <f t="shared" si="185"/>
        <v>0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2.71</v>
      </c>
      <c r="H730" s="182">
        <v>2.71</v>
      </c>
      <c r="I730" s="182">
        <v>2.71</v>
      </c>
      <c r="J730" s="182">
        <v>2.71</v>
      </c>
      <c r="K730" s="182"/>
      <c r="L730" s="182">
        <v>3.35</v>
      </c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0</v>
      </c>
      <c r="H731" s="179">
        <f t="shared" si="186"/>
        <v>0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5.44</v>
      </c>
      <c r="H732" s="3">
        <v>5.44</v>
      </c>
      <c r="I732" s="3">
        <v>5.44</v>
      </c>
      <c r="J732" s="3">
        <v>5.44</v>
      </c>
      <c r="K732" s="3"/>
      <c r="L732" s="3">
        <v>6.72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0</v>
      </c>
      <c r="H733" s="179">
        <f t="shared" si="187"/>
        <v>0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10.31</v>
      </c>
      <c r="H734" s="3">
        <v>10.31</v>
      </c>
      <c r="I734" s="3">
        <v>10.31</v>
      </c>
      <c r="J734" s="3">
        <v>10.31</v>
      </c>
      <c r="K734" s="3"/>
      <c r="L734" s="3">
        <v>12.73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0</v>
      </c>
      <c r="H735" s="179">
        <f t="shared" si="188"/>
        <v>0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  <c r="L736" s="1">
        <v>0</v>
      </c>
    </row>
    <row r="737" spans="1:95" s="1" customFormat="1" x14ac:dyDescent="0.2">
      <c r="A737" s="561"/>
      <c r="B737" s="537" t="s">
        <v>164</v>
      </c>
      <c r="C737" s="525"/>
      <c r="L737" s="1">
        <v>0</v>
      </c>
    </row>
    <row r="738" spans="1:95" s="1" customFormat="1" x14ac:dyDescent="0.2">
      <c r="A738" s="561"/>
      <c r="B738" s="537" t="s">
        <v>166</v>
      </c>
      <c r="C738" s="525"/>
      <c r="J738" s="1">
        <v>10.07</v>
      </c>
      <c r="L738" s="1">
        <v>0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 t="e">
        <f>F293</f>
        <v>#REF!</v>
      </c>
      <c r="G740" s="115" t="e">
        <f>G293</f>
        <v>#REF!</v>
      </c>
      <c r="H740" s="66"/>
      <c r="I740" s="66"/>
      <c r="J740" s="66"/>
      <c r="K740" s="115"/>
      <c r="L740" s="115">
        <v>0.17030000000000001</v>
      </c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 t="e">
        <f>F740*F713</f>
        <v>#REF!</v>
      </c>
      <c r="G741" s="14" t="e">
        <f>G740*G713</f>
        <v>#REF!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0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f>G297</f>
        <v>0</v>
      </c>
      <c r="H744" s="120"/>
      <c r="I744" s="120"/>
      <c r="J744" s="120"/>
      <c r="K744" s="115"/>
      <c r="L744" s="115">
        <v>0.39750000000000002</v>
      </c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0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0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f>G301</f>
        <v>0</v>
      </c>
      <c r="H748" s="120"/>
      <c r="I748" s="120"/>
      <c r="J748" s="120"/>
      <c r="K748" s="1"/>
      <c r="L748" s="1">
        <v>0.24349999999999999</v>
      </c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0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0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/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0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f>G308</f>
        <v>0</v>
      </c>
      <c r="H755" s="1">
        <f>H308</f>
        <v>0</v>
      </c>
      <c r="I755" s="1">
        <f>I308</f>
        <v>0</v>
      </c>
      <c r="J755" s="1">
        <f>J308</f>
        <v>0</v>
      </c>
      <c r="K755" s="1"/>
      <c r="L755" s="1">
        <v>3.09E-2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0</v>
      </c>
      <c r="H756" s="4">
        <f t="shared" si="189"/>
        <v>0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f>G310</f>
        <v>0</v>
      </c>
      <c r="H757" s="49">
        <f>H310</f>
        <v>0</v>
      </c>
      <c r="I757" s="49">
        <f>I310</f>
        <v>0</v>
      </c>
      <c r="J757" s="49">
        <f>J310</f>
        <v>0</v>
      </c>
      <c r="K757" s="49"/>
      <c r="L757" s="49">
        <v>0.02</v>
      </c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0</v>
      </c>
      <c r="H758" s="129">
        <f t="shared" si="190"/>
        <v>0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>
        <v>0</v>
      </c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/>
      <c r="H761" s="74"/>
      <c r="I761" s="74"/>
      <c r="J761" s="74"/>
      <c r="K761" s="74"/>
      <c r="L761" s="74">
        <v>1254558.67</v>
      </c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 t="e">
        <f t="shared" si="191"/>
        <v>#DIV/0!</v>
      </c>
      <c r="H762" s="37" t="e">
        <f t="shared" si="191"/>
        <v>#DIV/0!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 t="e">
        <f t="shared" si="192"/>
        <v>#REF!</v>
      </c>
      <c r="G763" s="422" t="e">
        <f t="shared" si="192"/>
        <v>#REF!</v>
      </c>
      <c r="H763" s="422">
        <f t="shared" si="192"/>
        <v>0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#REF!</v>
      </c>
      <c r="G764" s="425" t="e">
        <f t="shared" ref="G764" si="197">G763/G761</f>
        <v>#REF!</v>
      </c>
      <c r="H764" s="425" t="e">
        <f t="shared" ref="H764" si="198">H763/H761</f>
        <v>#DIV/0!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D30EF3E4-F11A-470B-9253-E1ED26314E77}" scale="70">
      <pane xSplit="2" ySplit="1" topLeftCell="C86" activePane="bottomRight" state="frozen"/>
      <selection pane="bottomRight" activeCell="B124" sqref="A124:XFD124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0</v>
      </c>
      <c r="H3" s="107">
        <f>Eskom!H39</f>
        <v>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4500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0</v>
      </c>
      <c r="H4" s="61">
        <f>Eskom!H40</f>
        <v>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4500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675920.88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492324.84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196700.4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0</v>
      </c>
      <c r="H8" s="109">
        <f>Eskom!H44</f>
        <v>0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1364946.12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1915.2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2004.48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2004.48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0</v>
      </c>
      <c r="H12" s="132">
        <f>Eskom!H48</f>
        <v>0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2004.48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0</v>
      </c>
      <c r="H13" s="86">
        <f>Eskom!H49</f>
        <v>0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62.64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0</v>
      </c>
      <c r="H17" s="130">
        <f t="shared" ref="H17:N17" si="0">SUM(H13:H15)</f>
        <v>0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62.64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1364946.1214373352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>
        <f t="shared" si="2"/>
        <v>0.99999999894696578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0</v>
      </c>
      <c r="H20" s="138">
        <f>Eskom!H237+Eskom!H239</f>
        <v>0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0</v>
      </c>
      <c r="H21" s="139">
        <f>Eskom!H245+Eskom!H247</f>
        <v>0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0</v>
      </c>
      <c r="H22" s="139">
        <f>Eskom!H241+Eskom!H243</f>
        <v>0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0</v>
      </c>
      <c r="H24" s="133">
        <f>SUM(H20:H23)+Eskom!H196+Eskom!H198</f>
        <v>23848.786700000001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0</v>
      </c>
      <c r="H25" s="143">
        <f>Eskom!H171+Eskom!H175</f>
        <v>0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0</v>
      </c>
      <c r="H26" s="149">
        <f>Eskom!H199+Eskom!H169</f>
        <v>0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615747.83999999997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 t="e">
        <f>100*G27/G8</f>
        <v>#DIV/0!</v>
      </c>
      <c r="H28" s="158" t="e">
        <f t="shared" ref="H28:N28" si="3">100*H27/H8</f>
        <v>#DIV/0!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>
        <f t="shared" si="3"/>
        <v>45.111512533549671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 t="e">
        <f>G28/13.5-1</f>
        <v>#DIV/0!</v>
      </c>
      <c r="H29" s="205" t="e">
        <f t="shared" ref="H29:N29" si="4">H28/13.5-1</f>
        <v>#DIV/0!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>
        <f t="shared" si="4"/>
        <v>2.3415935210036793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0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0.39750000000000002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D30EF3E4-F11A-470B-9253-E1ED26314E77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0</v>
      </c>
      <c r="G2" s="107">
        <f>Eskom!H207</f>
        <v>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0</v>
      </c>
      <c r="G3" s="61">
        <f>Eskom!H208</f>
        <v>0</v>
      </c>
    </row>
    <row r="4" spans="1:7" ht="13.5" hidden="1" thickBot="1" x14ac:dyDescent="0.25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0</v>
      </c>
      <c r="G4" s="16">
        <f>Eskom!H213</f>
        <v>0</v>
      </c>
    </row>
    <row r="5" spans="1:7" ht="13.5" hidden="1" thickBot="1" x14ac:dyDescent="0.25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0</v>
      </c>
      <c r="G5" s="7">
        <f>Eskom!H214</f>
        <v>0</v>
      </c>
    </row>
    <row r="6" spans="1:7" ht="13.5" hidden="1" thickBot="1" x14ac:dyDescent="0.25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0</v>
      </c>
      <c r="G6" s="7">
        <f>Eskom!H215</f>
        <v>0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0</v>
      </c>
      <c r="G7" s="132">
        <f>Eskom!H216</f>
        <v>0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0</v>
      </c>
      <c r="G8" s="6">
        <f>Eskom!H209</f>
        <v>0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0</v>
      </c>
      <c r="G9" s="6">
        <f>Eskom!H210</f>
        <v>0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0</v>
      </c>
      <c r="G10" s="6">
        <f>Eskom!H211</f>
        <v>0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0</v>
      </c>
      <c r="G11" s="109">
        <f>Eskom!H212</f>
        <v>0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0</v>
      </c>
      <c r="G12" s="86">
        <f>Eskom!H217</f>
        <v>0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0</v>
      </c>
      <c r="G13" s="9">
        <f>Eskom!H218</f>
        <v>0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0</v>
      </c>
      <c r="G14" s="9">
        <f>Eskom!H219</f>
        <v>0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0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0</v>
      </c>
      <c r="G16" s="208">
        <f>SUM(G12:G14)</f>
        <v>0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0</v>
      </c>
      <c r="G18" s="14">
        <f>G17*G8</f>
        <v>0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0</v>
      </c>
      <c r="G22" s="14">
        <f>G21*G10</f>
        <v>0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0</v>
      </c>
      <c r="G26" s="14">
        <f>G25*G9</f>
        <v>0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0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0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0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0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0</v>
      </c>
      <c r="G35" s="225">
        <f>G8-G31</f>
        <v>0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0</v>
      </c>
      <c r="G36" s="222">
        <f>G9-G32</f>
        <v>0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0</v>
      </c>
      <c r="G37" s="222">
        <f>G10-G33</f>
        <v>0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0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 t="e">
        <f>F35/F8</f>
        <v>#DIV/0!</v>
      </c>
      <c r="G39" s="225" t="e">
        <f>G35/G8</f>
        <v>#DIV/0!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 t="e">
        <f t="shared" si="2"/>
        <v>#DIV/0!</v>
      </c>
      <c r="G40" s="222" t="e">
        <f>G36/G9</f>
        <v>#DIV/0!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 t="e">
        <f t="shared" si="2"/>
        <v>#DIV/0!</v>
      </c>
      <c r="G41" s="222" t="e">
        <f>G37/G10</f>
        <v>#DIV/0!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 t="e">
        <f t="shared" si="2"/>
        <v>#DIV/0!</v>
      </c>
      <c r="G42" s="223" t="e">
        <f>G38/G11</f>
        <v>#DIV/0!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0</v>
      </c>
      <c r="G43" s="218">
        <f>G35*G17</f>
        <v>0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0</v>
      </c>
      <c r="G44" s="218">
        <f>G36*G25</f>
        <v>0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0</v>
      </c>
      <c r="G45" s="218">
        <f>G37*G21</f>
        <v>0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0</v>
      </c>
      <c r="G46" s="237">
        <f>SUM(G43:G45)</f>
        <v>0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0</v>
      </c>
      <c r="G49" s="134">
        <f>Eskom!H151</f>
        <v>0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0</v>
      </c>
      <c r="G50" s="227">
        <f>Eskom!H152</f>
        <v>0</v>
      </c>
    </row>
    <row r="51" spans="1:7" ht="13.5" hidden="1" thickBot="1" x14ac:dyDescent="0.25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0</v>
      </c>
      <c r="G51" s="16">
        <f>Eskom!H157</f>
        <v>0</v>
      </c>
    </row>
    <row r="52" spans="1:7" ht="13.5" hidden="1" thickBot="1" x14ac:dyDescent="0.25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0</v>
      </c>
      <c r="G52" s="7">
        <f>Eskom!H158</f>
        <v>0</v>
      </c>
    </row>
    <row r="53" spans="1:7" ht="13.5" hidden="1" thickBot="1" x14ac:dyDescent="0.25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0</v>
      </c>
      <c r="G53" s="7">
        <f>Eskom!H159</f>
        <v>0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0</v>
      </c>
      <c r="G54" s="132">
        <f>Eskom!H160</f>
        <v>0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0</v>
      </c>
      <c r="G55" s="6">
        <f>Eskom!H153</f>
        <v>0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0</v>
      </c>
      <c r="G56" s="6">
        <f>Eskom!H154</f>
        <v>0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0</v>
      </c>
      <c r="G57" s="6">
        <f>Eskom!H155</f>
        <v>0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0</v>
      </c>
      <c r="G58" s="109">
        <f>Eskom!H156</f>
        <v>0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0</v>
      </c>
      <c r="G59" s="86">
        <f>Eskom!H161</f>
        <v>0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0</v>
      </c>
      <c r="G60" s="9">
        <f>Eskom!H162</f>
        <v>0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0</v>
      </c>
      <c r="G61" s="9">
        <f>Eskom!H163</f>
        <v>0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0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0</v>
      </c>
      <c r="G63" s="208">
        <f>SUM(G59:G61)</f>
        <v>0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0</v>
      </c>
      <c r="G65" s="14">
        <f>G64*G55</f>
        <v>0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0</v>
      </c>
      <c r="G69" s="14">
        <f>G68*G57</f>
        <v>0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0</v>
      </c>
      <c r="G73" s="14">
        <f>G72*G56</f>
        <v>0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0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0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0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0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0</v>
      </c>
      <c r="G82" s="225">
        <f>G55-G78</f>
        <v>0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0</v>
      </c>
      <c r="G83" s="222">
        <f>G56-G79</f>
        <v>0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0</v>
      </c>
      <c r="G84" s="222">
        <f>G57-G80</f>
        <v>0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0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 t="e">
        <f t="shared" si="5"/>
        <v>#DIV/0!</v>
      </c>
      <c r="G86" s="225" t="e">
        <f>G82/G55</f>
        <v>#DIV/0!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 t="e">
        <f t="shared" si="5"/>
        <v>#DIV/0!</v>
      </c>
      <c r="G87" s="222" t="e">
        <f>G83/G56</f>
        <v>#DIV/0!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 t="e">
        <f t="shared" si="5"/>
        <v>#DIV/0!</v>
      </c>
      <c r="G88" s="222" t="e">
        <f>G84/G57</f>
        <v>#DIV/0!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 t="e">
        <f t="shared" si="5"/>
        <v>#DIV/0!</v>
      </c>
      <c r="G89" s="223" t="e">
        <f>G85/G58</f>
        <v>#DIV/0!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0</v>
      </c>
      <c r="G90" s="218">
        <f>G82*G64</f>
        <v>0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0</v>
      </c>
      <c r="G91" s="218">
        <f>G83*G72</f>
        <v>0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0</v>
      </c>
      <c r="G92" s="218">
        <f>G84*G68</f>
        <v>0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0</v>
      </c>
      <c r="G93" s="237">
        <f>SUM(G90:G92)</f>
        <v>0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0</v>
      </c>
      <c r="G95" s="238">
        <f>G46+G93</f>
        <v>0</v>
      </c>
    </row>
  </sheetData>
  <customSheetViews>
    <customSheetView guid="{D30EF3E4-F11A-470B-9253-E1ED26314E77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0</v>
      </c>
      <c r="H2" s="68">
        <f>Eskom!H39</f>
        <v>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0</v>
      </c>
      <c r="H3" s="128">
        <f>Eskom!H40</f>
        <v>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0</v>
      </c>
      <c r="H4" s="80">
        <f>Eskom!H41</f>
        <v>0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0</v>
      </c>
      <c r="H5" s="240">
        <f>Eskom!H42</f>
        <v>0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0</v>
      </c>
      <c r="H6" s="239">
        <f>Eskom!H43</f>
        <v>0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0</v>
      </c>
      <c r="H7" s="113">
        <f>Eskom!H44</f>
        <v>0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0</v>
      </c>
      <c r="H8" s="82">
        <f>Eskom!H45</f>
        <v>0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0</v>
      </c>
      <c r="H9" s="95">
        <f>Eskom!H46</f>
        <v>0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0</v>
      </c>
      <c r="H10" s="95">
        <f>Eskom!H47</f>
        <v>0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0</v>
      </c>
      <c r="H11" s="104">
        <f>Eskom!H48</f>
        <v>0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0</v>
      </c>
      <c r="H12" s="96">
        <f>Eskom!H49</f>
        <v>0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0</v>
      </c>
      <c r="H13" s="92">
        <f>Eskom!H50</f>
        <v>0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0</v>
      </c>
      <c r="H14" s="86">
        <f>Eskom!H51</f>
        <v>0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0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0</v>
      </c>
      <c r="H16" s="309">
        <f t="shared" si="1"/>
        <v>0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0</v>
      </c>
      <c r="H17" s="310">
        <f t="shared" si="1"/>
        <v>0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0</v>
      </c>
      <c r="H18" s="312">
        <f t="shared" si="2"/>
        <v>0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0</v>
      </c>
      <c r="H19" s="258">
        <f t="shared" si="3"/>
        <v>0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0</v>
      </c>
      <c r="H26" s="179">
        <f t="shared" si="5"/>
        <v>0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0</v>
      </c>
      <c r="H28" s="179">
        <f t="shared" si="6"/>
        <v>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0</v>
      </c>
      <c r="H30" s="263">
        <f t="shared" si="7"/>
        <v>0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0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0</v>
      </c>
      <c r="H38" s="116">
        <f t="shared" si="9"/>
        <v>0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0</v>
      </c>
      <c r="H42" s="250">
        <f t="shared" si="10"/>
        <v>0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0</v>
      </c>
      <c r="H43" s="86">
        <f t="shared" si="11"/>
        <v>0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0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0</v>
      </c>
      <c r="H51" s="129">
        <f t="shared" si="14"/>
        <v>0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 t="e">
        <f t="shared" si="15"/>
        <v>#DIV/0!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1622.23</v>
      </c>
      <c r="H56" s="167">
        <f>SUM(H24,H26,H30,H28,H32,H34,H36,H38,H40,H42,H45,H46,H47,H49,H51,H52,H53)</f>
        <v>1622.23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280.47664018049227</v>
      </c>
      <c r="H57" s="170">
        <f t="shared" si="16"/>
        <v>476.55493980508311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 t="e">
        <f t="shared" si="17"/>
        <v>#DIV/0!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0</v>
      </c>
      <c r="H60" s="318">
        <f t="shared" si="18"/>
        <v>0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0</v>
      </c>
      <c r="H61" s="317">
        <f t="shared" si="19"/>
        <v>0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0</v>
      </c>
      <c r="H62" s="317">
        <f t="shared" si="20"/>
        <v>0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 t="e">
        <f t="shared" si="21"/>
        <v>#DIV/0!</v>
      </c>
      <c r="H64" s="318" t="e">
        <f t="shared" si="21"/>
        <v>#DIV/0!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 t="e">
        <f t="shared" si="22"/>
        <v>#DIV/0!</v>
      </c>
      <c r="H65" s="318" t="e">
        <f t="shared" si="22"/>
        <v>#DIV/0!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 t="e">
        <f t="shared" si="22"/>
        <v>#DIV/0!</v>
      </c>
      <c r="H66" s="318" t="e">
        <f t="shared" si="22"/>
        <v>#DIV/0!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 t="e">
        <f>G64/$C64</f>
        <v>#DIV/0!</v>
      </c>
      <c r="H68" s="323" t="e">
        <f>H64/$C64</f>
        <v>#DIV/0!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 t="e">
        <f t="shared" si="24"/>
        <v>#DIV/0!</v>
      </c>
      <c r="H69" s="323" t="e">
        <f t="shared" si="24"/>
        <v>#DIV/0!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 t="e">
        <f t="shared" si="24"/>
        <v>#DIV/0!</v>
      </c>
      <c r="H70" s="323" t="e">
        <f t="shared" si="24"/>
        <v>#DIV/0!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0</v>
      </c>
      <c r="H74" s="68">
        <f>Eskom!H207</f>
        <v>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0</v>
      </c>
      <c r="H75" s="128">
        <f>Eskom!H208</f>
        <v>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0</v>
      </c>
      <c r="H76" s="80">
        <f>Eskom!H209</f>
        <v>0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0</v>
      </c>
      <c r="H77" s="240">
        <f>Eskom!H210</f>
        <v>0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0</v>
      </c>
      <c r="H78" s="239">
        <f>Eskom!H211</f>
        <v>0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0</v>
      </c>
      <c r="H79" s="113">
        <f>Eskom!H212</f>
        <v>0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0</v>
      </c>
      <c r="H80" s="82">
        <f>Eskom!H213</f>
        <v>0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0</v>
      </c>
      <c r="H81" s="95">
        <f>Eskom!H214</f>
        <v>0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0</v>
      </c>
      <c r="H82" s="95">
        <f>Eskom!H215</f>
        <v>0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0</v>
      </c>
      <c r="H83" s="104">
        <f>Eskom!H216</f>
        <v>0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0</v>
      </c>
      <c r="H84" s="96">
        <f>Eskom!H217</f>
        <v>0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0</v>
      </c>
      <c r="H85" s="92">
        <f>Eskom!H218</f>
        <v>0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0</v>
      </c>
      <c r="H86" s="86">
        <f>Eskom!H219</f>
        <v>0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0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0</v>
      </c>
      <c r="H88" s="309">
        <f t="shared" si="26"/>
        <v>0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0</v>
      </c>
      <c r="H89" s="310">
        <f t="shared" si="26"/>
        <v>0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0</v>
      </c>
      <c r="H90" s="312">
        <f t="shared" si="27"/>
        <v>0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0</v>
      </c>
      <c r="H91" s="258">
        <f t="shared" si="28"/>
        <v>0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0</v>
      </c>
      <c r="H98" s="179">
        <f t="shared" si="30"/>
        <v>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0</v>
      </c>
      <c r="H100" s="181">
        <f t="shared" si="31"/>
        <v>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0</v>
      </c>
      <c r="H102" s="210">
        <f t="shared" si="32"/>
        <v>0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0</v>
      </c>
      <c r="H106" s="33">
        <f t="shared" si="33"/>
        <v>0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0</v>
      </c>
      <c r="H110" s="116">
        <f t="shared" si="34"/>
        <v>0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0</v>
      </c>
      <c r="H114" s="250">
        <f t="shared" si="35"/>
        <v>0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0</v>
      </c>
      <c r="H115" s="86">
        <f t="shared" si="36"/>
        <v>0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0</v>
      </c>
      <c r="H117" s="54">
        <f t="shared" si="37"/>
        <v>0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0</v>
      </c>
      <c r="H121" s="4">
        <f t="shared" si="38"/>
        <v>0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0</v>
      </c>
      <c r="H123" s="129">
        <f t="shared" si="39"/>
        <v>0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 t="e">
        <f t="shared" si="40"/>
        <v>#DIV/0!</v>
      </c>
      <c r="H126" s="91" t="e">
        <f t="shared" si="40"/>
        <v>#DIV/0!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1622.23</v>
      </c>
      <c r="H127" s="45">
        <f t="shared" si="41"/>
        <v>1569.8999999999999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0</v>
      </c>
      <c r="H129" s="318">
        <f t="shared" si="42"/>
        <v>0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0</v>
      </c>
      <c r="H130" s="317">
        <f t="shared" si="43"/>
        <v>0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0</v>
      </c>
      <c r="H131" s="317">
        <f t="shared" si="44"/>
        <v>0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 t="e">
        <f t="shared" si="45"/>
        <v>#DIV/0!</v>
      </c>
      <c r="H133" s="318" t="e">
        <f t="shared" si="45"/>
        <v>#DIV/0!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 t="e">
        <f t="shared" si="46"/>
        <v>#DIV/0!</v>
      </c>
      <c r="H134" s="318" t="e">
        <f t="shared" si="46"/>
        <v>#DIV/0!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 t="e">
        <f t="shared" si="46"/>
        <v>#DIV/0!</v>
      </c>
      <c r="H135" s="318" t="e">
        <f t="shared" si="46"/>
        <v>#DIV/0!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 t="e">
        <f t="shared" si="47"/>
        <v>#DIV/0!</v>
      </c>
      <c r="H137" s="323" t="e">
        <f t="shared" si="47"/>
        <v>#DIV/0!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 t="e">
        <f t="shared" si="48"/>
        <v>#DIV/0!</v>
      </c>
      <c r="H138" s="323" t="e">
        <f t="shared" si="48"/>
        <v>#DIV/0!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 t="e">
        <f t="shared" si="49"/>
        <v>#DIV/0!</v>
      </c>
      <c r="H139" s="323" t="e">
        <f t="shared" si="49"/>
        <v>#DIV/0!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0</v>
      </c>
      <c r="H142" s="68">
        <f>Eskom!H151</f>
        <v>0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0</v>
      </c>
      <c r="H143" s="128">
        <f>Eskom!H152</f>
        <v>0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0</v>
      </c>
      <c r="H144" s="80">
        <f>Eskom!H153</f>
        <v>0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0</v>
      </c>
      <c r="H145" s="240">
        <f>Eskom!H154</f>
        <v>0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0</v>
      </c>
      <c r="H146" s="240">
        <f>Eskom!H155</f>
        <v>0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0</v>
      </c>
      <c r="H147" s="113">
        <f>Eskom!H156</f>
        <v>0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0</v>
      </c>
      <c r="H148" s="82">
        <f>Eskom!H157</f>
        <v>0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0</v>
      </c>
      <c r="H149" s="95">
        <f>Eskom!H158</f>
        <v>0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0</v>
      </c>
      <c r="H150" s="16">
        <f>Eskom!H159</f>
        <v>0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0</v>
      </c>
      <c r="H151" s="248">
        <f>Eskom!H160</f>
        <v>0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0</v>
      </c>
      <c r="H152" s="96">
        <f>Eskom!H161</f>
        <v>0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0</v>
      </c>
      <c r="H153" s="92">
        <f>Eskom!H162</f>
        <v>0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0</v>
      </c>
      <c r="H154" s="86">
        <f>Eskom!H163</f>
        <v>0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0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0</v>
      </c>
      <c r="H156" s="309">
        <f t="shared" si="51"/>
        <v>0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0</v>
      </c>
      <c r="H157" s="310">
        <f t="shared" si="51"/>
        <v>0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0</v>
      </c>
      <c r="H158" s="312">
        <f t="shared" si="52"/>
        <v>0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0</v>
      </c>
      <c r="H159" s="258">
        <f t="shared" si="53"/>
        <v>0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0</v>
      </c>
      <c r="H166" s="179">
        <f t="shared" si="57"/>
        <v>0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0</v>
      </c>
      <c r="H168" s="179">
        <f t="shared" si="59"/>
        <v>0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0</v>
      </c>
      <c r="H170" s="179">
        <f t="shared" si="61"/>
        <v>0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0</v>
      </c>
      <c r="H174" s="33">
        <f t="shared" si="62"/>
        <v>0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0</v>
      </c>
      <c r="H178" s="116">
        <f t="shared" si="63"/>
        <v>0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0</v>
      </c>
      <c r="H182" s="250">
        <f t="shared" si="64"/>
        <v>0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0</v>
      </c>
      <c r="H183" s="86">
        <f t="shared" si="65"/>
        <v>0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0</v>
      </c>
      <c r="H185" s="54">
        <f t="shared" si="66"/>
        <v>0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0</v>
      </c>
      <c r="H189" s="4">
        <f t="shared" si="68"/>
        <v>0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0</v>
      </c>
      <c r="H191" s="129">
        <f t="shared" si="70"/>
        <v>0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 t="e">
        <f t="shared" si="71"/>
        <v>#DIV/0!</v>
      </c>
      <c r="H195" s="37" t="e">
        <f t="shared" si="71"/>
        <v>#DIV/0!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0</v>
      </c>
      <c r="H197" s="318">
        <f t="shared" si="72"/>
        <v>0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0</v>
      </c>
      <c r="H198" s="317">
        <f t="shared" si="73"/>
        <v>0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0</v>
      </c>
      <c r="H199" s="317">
        <f t="shared" si="74"/>
        <v>0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 t="e">
        <f t="shared" si="75"/>
        <v>#DIV/0!</v>
      </c>
      <c r="H201" s="318" t="e">
        <f t="shared" si="75"/>
        <v>#DIV/0!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 t="e">
        <f t="shared" si="76"/>
        <v>#DIV/0!</v>
      </c>
      <c r="H202" s="318" t="e">
        <f t="shared" si="76"/>
        <v>#DIV/0!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 t="e">
        <f t="shared" si="76"/>
        <v>#DIV/0!</v>
      </c>
      <c r="H203" s="318" t="e">
        <f t="shared" si="76"/>
        <v>#DIV/0!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 t="e">
        <f t="shared" si="77"/>
        <v>#DIV/0!</v>
      </c>
      <c r="H205" s="323" t="e">
        <f t="shared" si="77"/>
        <v>#DIV/0!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 t="e">
        <f t="shared" si="78"/>
        <v>#DIV/0!</v>
      </c>
      <c r="H206" s="323" t="e">
        <f t="shared" si="78"/>
        <v>#DIV/0!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 t="e">
        <f t="shared" si="79"/>
        <v>#DIV/0!</v>
      </c>
      <c r="H207" s="323" t="e">
        <f t="shared" si="79"/>
        <v>#DIV/0!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D30EF3E4-F11A-470B-9253-E1ED26314E77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0</v>
      </c>
      <c r="G3" s="507">
        <f>Eskom!H39</f>
        <v>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4500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0</v>
      </c>
      <c r="G4" s="503">
        <f>Eskom!H45</f>
        <v>0</v>
      </c>
      <c r="H4" s="503">
        <f>Eskom!I45</f>
        <v>0</v>
      </c>
      <c r="I4" s="503">
        <f>Eskom!J45</f>
        <v>1998.72</v>
      </c>
      <c r="K4" s="503">
        <f>Eskom!L45</f>
        <v>1915.2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0</v>
      </c>
      <c r="G5" s="504">
        <f>Eskom!H46</f>
        <v>0</v>
      </c>
      <c r="H5" s="504">
        <f>Eskom!I46</f>
        <v>0</v>
      </c>
      <c r="I5" s="504">
        <f>Eskom!J46</f>
        <v>2106</v>
      </c>
      <c r="K5" s="504">
        <f>Eskom!L46</f>
        <v>2004.48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0</v>
      </c>
      <c r="G6" s="505">
        <f>Eskom!H47</f>
        <v>0</v>
      </c>
      <c r="H6" s="505">
        <f>Eskom!I47</f>
        <v>0</v>
      </c>
      <c r="I6" s="505">
        <f>Eskom!J47</f>
        <v>2121.84</v>
      </c>
      <c r="K6" s="505">
        <f>Eskom!L47</f>
        <v>2004.48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0</v>
      </c>
      <c r="G7" s="506">
        <f>Eskom!H48</f>
        <v>0</v>
      </c>
      <c r="H7" s="506">
        <f>Eskom!I48</f>
        <v>0</v>
      </c>
      <c r="I7" s="506">
        <f>Eskom!J48</f>
        <v>2121.84</v>
      </c>
      <c r="K7" s="506">
        <f>Eskom!L48</f>
        <v>2004.48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0</v>
      </c>
      <c r="G14" s="507">
        <f>Eskom!H95</f>
        <v>0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3037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0</v>
      </c>
      <c r="G15" s="503">
        <f>Eskom!H101</f>
        <v>0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2674.3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0</v>
      </c>
      <c r="G16" s="504">
        <f>Eskom!H102</f>
        <v>0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3266.81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0</v>
      </c>
      <c r="G17" s="505">
        <f>Eskom!H103</f>
        <v>0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2978.3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0</v>
      </c>
      <c r="G18" s="506">
        <f>Eskom!H104</f>
        <v>0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3266.81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0</v>
      </c>
      <c r="G25" s="507">
        <f>Eskom!H151</f>
        <v>0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19688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0</v>
      </c>
      <c r="G26" s="503">
        <f>Eskom!H157</f>
        <v>0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17184.47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0</v>
      </c>
      <c r="G27" s="504">
        <f>Eskom!H158</f>
        <v>0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15050.86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0</v>
      </c>
      <c r="G28" s="505">
        <f>Eskom!H159</f>
        <v>0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13166.75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0</v>
      </c>
      <c r="G29" s="506">
        <f>Eskom!H160</f>
        <v>0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17184.47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0</v>
      </c>
      <c r="G30" s="517">
        <f t="shared" si="0"/>
        <v>0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2133.6100000000006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0</v>
      </c>
      <c r="G31" s="518">
        <f t="shared" si="1"/>
        <v>0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27160.855300000007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127694.88460000006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0</v>
      </c>
      <c r="G35" s="507">
        <f>Eskom!H207</f>
        <v>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8000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0</v>
      </c>
      <c r="G36" s="503">
        <f>Eskom!H213</f>
        <v>0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5126.5200000000004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0</v>
      </c>
      <c r="G37" s="504">
        <f>Eskom!H214</f>
        <v>0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4776.1400000000003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0</v>
      </c>
      <c r="G38" s="505">
        <f>Eskom!H215</f>
        <v>0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4564.59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0</v>
      </c>
      <c r="G39" s="506">
        <f>Eskom!H216</f>
        <v>0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5126.5200000000004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0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350.38000000000011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0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4460.3374000000013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D30EF3E4-F11A-470B-9253-E1ED26314E77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2010-11-27T05:00:32Z</dcterms:modified>
</cp:coreProperties>
</file>