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ABCA17A7_4805_4305_BEFA_CDC08433EEFF_.wvu.Rows" localSheetId="2" hidden="1">'Load Shifting Savings'!$4:$7,'Load Shifting Savings'!$39:$42,'Load Shifting Savings'!$51:$54,'Load Shifting Savings'!$59:$81,'Load Shifting Savings'!$86:$89</definedName>
    <definedName name="Z_ABCA17A7_4805_4305_BEFA_CDC08433EEFF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ABCA17A7-4805-4305-BEFA-CDC08433EEFF}" mergeInterval="0" personalView="1" maximized="1" windowWidth="1618" windowHeight="1002" activeSheetId="1"/>
  </customWorkbookViews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3" i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I31" i="5" s="1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90" i="1"/>
  <c r="G589" i="1"/>
  <c r="G590" i="1" s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0" i="1"/>
  <c r="G581" i="1" s="1"/>
  <c r="F580" i="1"/>
  <c r="F581" i="1" s="1"/>
  <c r="J579" i="1"/>
  <c r="I579" i="1"/>
  <c r="H579" i="1"/>
  <c r="E577" i="1"/>
  <c r="D577" i="1"/>
  <c r="C577" i="1"/>
  <c r="G576" i="1"/>
  <c r="G577" i="1" s="1"/>
  <c r="F576" i="1"/>
  <c r="F577" i="1" s="1"/>
  <c r="J575" i="1"/>
  <c r="I575" i="1"/>
  <c r="H575" i="1"/>
  <c r="E573" i="1"/>
  <c r="D573" i="1"/>
  <c r="C573" i="1"/>
  <c r="G572" i="1"/>
  <c r="G573" i="1" s="1"/>
  <c r="F572" i="1"/>
  <c r="F573" i="1" s="1"/>
  <c r="E567" i="1"/>
  <c r="D567" i="1"/>
  <c r="C567" i="1"/>
  <c r="J566" i="1"/>
  <c r="J567" i="1" s="1"/>
  <c r="I566" i="1"/>
  <c r="I567" i="1" s="1"/>
  <c r="H567" i="1"/>
  <c r="E565" i="1"/>
  <c r="D565" i="1"/>
  <c r="C565" i="1"/>
  <c r="E563" i="1"/>
  <c r="D563" i="1"/>
  <c r="C563" i="1"/>
  <c r="E561" i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D393" i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C337" i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8" i="1"/>
  <c r="J169" i="1" s="1"/>
  <c r="J112" i="1" s="1"/>
  <c r="J113" i="1" s="1"/>
  <c r="J170" i="1"/>
  <c r="J171" i="1" s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 s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 s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 s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483" i="1"/>
  <c r="E484" i="1" s="1"/>
  <c r="C371" i="1"/>
  <c r="C372" i="1" s="1"/>
  <c r="D427" i="1"/>
  <c r="D428" i="1" s="1"/>
  <c r="E595" i="1"/>
  <c r="E596" i="1" s="1"/>
  <c r="E147" i="1"/>
  <c r="E148" i="1" s="1"/>
  <c r="D371" i="1"/>
  <c r="D372" i="1" s="1"/>
  <c r="C539" i="1"/>
  <c r="C540" i="1" s="1"/>
  <c r="E427" i="1"/>
  <c r="E428" i="1" s="1"/>
  <c r="E371" i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5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G16" i="4" s="1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H110" i="4" s="1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G88" i="4" s="1"/>
  <c r="G90" i="4" s="1"/>
  <c r="H84" i="4"/>
  <c r="I84" i="4"/>
  <c r="I88" i="4" s="1"/>
  <c r="C85" i="4"/>
  <c r="C89" i="4" s="1"/>
  <c r="D85" i="4"/>
  <c r="D89" i="4" s="1"/>
  <c r="E85" i="4"/>
  <c r="E89" i="4" s="1"/>
  <c r="F85" i="4"/>
  <c r="G85" i="4"/>
  <c r="G89" i="4" s="1"/>
  <c r="H85" i="4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G156" i="4" s="1"/>
  <c r="H152" i="4"/>
  <c r="H156" i="4" s="1"/>
  <c r="I152" i="4"/>
  <c r="I156" i="4" s="1"/>
  <c r="C153" i="4"/>
  <c r="D153" i="4"/>
  <c r="D157" i="4" s="1"/>
  <c r="E153" i="4"/>
  <c r="E157" i="4" s="1"/>
  <c r="F153" i="4"/>
  <c r="F157" i="4" s="1"/>
  <c r="G153" i="4"/>
  <c r="G157" i="4" s="1"/>
  <c r="H153" i="4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30" i="4" s="1"/>
  <c r="C60" i="4" s="1"/>
  <c r="C11" i="4"/>
  <c r="C12" i="4"/>
  <c r="C13" i="4"/>
  <c r="C14" i="4"/>
  <c r="C15" i="4"/>
  <c r="C2" i="4"/>
  <c r="J117" i="4"/>
  <c r="J114" i="4"/>
  <c r="G114" i="4"/>
  <c r="F114" i="4"/>
  <c r="C114" i="4"/>
  <c r="K111" i="4"/>
  <c r="K112" i="4" s="1"/>
  <c r="J110" i="4"/>
  <c r="K107" i="4"/>
  <c r="K108" i="4" s="1"/>
  <c r="J106" i="4"/>
  <c r="K103" i="4"/>
  <c r="K104" i="4" s="1"/>
  <c r="F89" i="4"/>
  <c r="F88" i="4"/>
  <c r="K195" i="4"/>
  <c r="J195" i="4"/>
  <c r="G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K51" i="4"/>
  <c r="J51" i="4"/>
  <c r="J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K25" i="4"/>
  <c r="K26" i="4" s="1"/>
  <c r="J25" i="4"/>
  <c r="J26" i="4" s="1"/>
  <c r="I24" i="4"/>
  <c r="H24" i="4"/>
  <c r="G24" i="4"/>
  <c r="F24" i="4"/>
  <c r="E24" i="4"/>
  <c r="K23" i="4"/>
  <c r="K24" i="4" s="1"/>
  <c r="J23" i="4"/>
  <c r="J24" i="4" s="1"/>
  <c r="G63" i="1"/>
  <c r="H89" i="4" l="1"/>
  <c r="H88" i="4"/>
  <c r="H157" i="4"/>
  <c r="D110" i="4"/>
  <c r="F55" i="4"/>
  <c r="D34" i="4"/>
  <c r="F49" i="4"/>
  <c r="E121" i="4"/>
  <c r="D203" i="1"/>
  <c r="D204" i="1" s="1"/>
  <c r="E170" i="4"/>
  <c r="E123" i="4"/>
  <c r="F42" i="4"/>
  <c r="I100" i="4"/>
  <c r="G102" i="4"/>
  <c r="I126" i="4"/>
  <c r="I121" i="4"/>
  <c r="I130" i="4" s="1"/>
  <c r="I134" i="4" s="1"/>
  <c r="H102" i="4"/>
  <c r="G182" i="4"/>
  <c r="G168" i="4"/>
  <c r="G166" i="4"/>
  <c r="J56" i="4"/>
  <c r="J57" i="4" s="1"/>
  <c r="J58" i="4" s="1"/>
  <c r="F28" i="4"/>
  <c r="D36" i="4"/>
  <c r="E180" i="4"/>
  <c r="C203" i="1"/>
  <c r="C204" i="1" s="1"/>
  <c r="K56" i="4"/>
  <c r="K57" i="4" s="1"/>
  <c r="K58" i="4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G91" i="4"/>
  <c r="G115" i="4" s="1"/>
  <c r="G117" i="4" s="1"/>
  <c r="G131" i="4" s="1"/>
  <c r="G135" i="4" s="1"/>
  <c r="I102" i="4"/>
  <c r="E102" i="4"/>
  <c r="E129" i="4" s="1"/>
  <c r="E133" i="4" s="1"/>
  <c r="D49" i="4"/>
  <c r="D61" i="4" s="1"/>
  <c r="D65" i="4" s="1"/>
  <c r="D195" i="4"/>
  <c r="C32" i="4"/>
  <c r="G176" i="4"/>
  <c r="C182" i="4"/>
  <c r="C198" i="4" s="1"/>
  <c r="C202" i="4" s="1"/>
  <c r="C206" i="4" s="1"/>
  <c r="H158" i="4"/>
  <c r="H159" i="4" s="1"/>
  <c r="H183" i="4" s="1"/>
  <c r="H185" i="4" s="1"/>
  <c r="H199" i="4" s="1"/>
  <c r="H203" i="4" s="1"/>
  <c r="H207" i="4" s="1"/>
  <c r="F123" i="4"/>
  <c r="H166" i="4"/>
  <c r="F32" i="4"/>
  <c r="H49" i="4"/>
  <c r="D55" i="4"/>
  <c r="H168" i="4"/>
  <c r="D168" i="4"/>
  <c r="C36" i="4"/>
  <c r="G17" i="4"/>
  <c r="G18" i="4" s="1"/>
  <c r="G19" i="4" s="1"/>
  <c r="G43" i="4" s="1"/>
  <c r="G45" i="4" s="1"/>
  <c r="G62" i="4" s="1"/>
  <c r="G66" i="4" s="1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F100" i="4"/>
  <c r="E38" i="4"/>
  <c r="E90" i="4"/>
  <c r="E91" i="4" s="1"/>
  <c r="E115" i="4" s="1"/>
  <c r="E117" i="4" s="1"/>
  <c r="E131" i="4" s="1"/>
  <c r="E135" i="4" s="1"/>
  <c r="G158" i="4"/>
  <c r="G159" i="4" s="1"/>
  <c r="G183" i="4" s="1"/>
  <c r="G185" i="4" s="1"/>
  <c r="G199" i="4" s="1"/>
  <c r="G203" i="4" s="1"/>
  <c r="G207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I168" i="4"/>
  <c r="H189" i="4"/>
  <c r="D189" i="4"/>
  <c r="H191" i="4"/>
  <c r="C17" i="4"/>
  <c r="D17" i="4"/>
  <c r="J672" i="1"/>
  <c r="J673" i="1" s="1"/>
  <c r="J651" i="1"/>
  <c r="J652" i="1" s="1"/>
  <c r="C259" i="1"/>
  <c r="C260" i="1" s="1"/>
  <c r="D90" i="4"/>
  <c r="D91" i="4" s="1"/>
  <c r="D115" i="4" s="1"/>
  <c r="D117" i="4" s="1"/>
  <c r="C90" i="4"/>
  <c r="C91" i="4" s="1"/>
  <c r="C115" i="4" s="1"/>
  <c r="C117" i="4" s="1"/>
  <c r="D129" i="4"/>
  <c r="D133" i="4" s="1"/>
  <c r="C130" i="4"/>
  <c r="C134" i="4" s="1"/>
  <c r="C138" i="4" s="1"/>
  <c r="F61" i="4"/>
  <c r="F65" i="4" s="1"/>
  <c r="C64" i="4"/>
  <c r="K127" i="4"/>
  <c r="I194" i="1"/>
  <c r="I250" i="1"/>
  <c r="I82" i="1"/>
  <c r="H90" i="4" l="1"/>
  <c r="H91" i="4" s="1"/>
  <c r="H115" i="4" s="1"/>
  <c r="H117" i="4" s="1"/>
  <c r="H131" i="4" s="1"/>
  <c r="H135" i="4" s="1"/>
  <c r="E197" i="4"/>
  <c r="E201" i="4" s="1"/>
  <c r="D18" i="4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E56" i="4"/>
  <c r="E58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56" i="4"/>
  <c r="F58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G56" i="4"/>
  <c r="G58" i="4" s="1"/>
  <c r="I138" i="4"/>
  <c r="E198" i="4"/>
  <c r="E202" i="4" s="1"/>
  <c r="E206" i="4" s="1"/>
  <c r="H198" i="4"/>
  <c r="H202" i="4" s="1"/>
  <c r="H206" i="4" s="1"/>
  <c r="J504" i="1"/>
  <c r="J505" i="1" s="1"/>
  <c r="J707" i="1"/>
  <c r="J708" i="1" s="1"/>
  <c r="C131" i="4"/>
  <c r="C135" i="4" s="1"/>
  <c r="C127" i="4"/>
  <c r="D131" i="4"/>
  <c r="D135" i="4" s="1"/>
  <c r="D127" i="4"/>
  <c r="G68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4" l="1"/>
  <c r="H57" i="4" s="1"/>
  <c r="D56" i="4"/>
  <c r="D57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J539" i="1"/>
  <c r="J540" i="1" s="1"/>
  <c r="J336" i="1"/>
  <c r="J337" i="1" s="1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E175" i="1"/>
  <c r="D231" i="1"/>
  <c r="E231" i="1"/>
  <c r="F231" i="1"/>
  <c r="G231" i="1"/>
  <c r="I231" i="1"/>
  <c r="H231" i="1"/>
  <c r="H58" i="4" l="1"/>
  <c r="D58" i="4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J371" i="1"/>
  <c r="J372" i="1" s="1"/>
  <c r="J392" i="1"/>
  <c r="J393" i="1" s="1"/>
  <c r="J427" i="1" s="1"/>
  <c r="J428" i="1" s="1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194" i="1"/>
  <c r="H250" i="1"/>
  <c r="H23" i="2" s="1"/>
  <c r="I191" i="1"/>
  <c r="H191" i="1"/>
  <c r="I187" i="1"/>
  <c r="H187" i="1"/>
  <c r="I183" i="1"/>
  <c r="H183" i="1"/>
  <c r="J23" i="2"/>
  <c r="I23" i="2"/>
  <c r="J21" i="2"/>
  <c r="I247" i="1"/>
  <c r="I21" i="2" s="1"/>
  <c r="I243" i="1"/>
  <c r="J20" i="2"/>
  <c r="I239" i="1"/>
  <c r="I20" i="2" s="1"/>
  <c r="H247" i="1"/>
  <c r="H21" i="2" s="1"/>
  <c r="H243" i="1"/>
  <c r="H239" i="1"/>
  <c r="H20" i="2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2"/>
  <c r="K22" i="2"/>
  <c r="K20" i="2"/>
  <c r="H196" i="1"/>
  <c r="H140" i="1" s="1"/>
  <c r="H476" i="1" s="1"/>
  <c r="H308" i="1" s="1"/>
  <c r="H756" i="1" s="1"/>
  <c r="H644" i="1" s="1"/>
  <c r="H700" i="1" s="1"/>
  <c r="H532" i="1" s="1"/>
  <c r="H364" i="1" s="1"/>
  <c r="H420" i="1" s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8" i="1"/>
  <c r="H142" i="1" s="1"/>
  <c r="H478" i="1" s="1"/>
  <c r="H310" i="1" s="1"/>
  <c r="H758" i="1" s="1"/>
  <c r="H646" i="1" s="1"/>
  <c r="H702" i="1" s="1"/>
  <c r="I197" i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2"/>
  <c r="K26" i="2"/>
  <c r="H171" i="1"/>
  <c r="H115" i="1" s="1"/>
  <c r="H451" i="1" s="1"/>
  <c r="H283" i="1" s="1"/>
  <c r="H731" i="1" s="1"/>
  <c r="H619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3" i="1" s="1"/>
  <c r="H285" i="1" s="1"/>
  <c r="H733" i="1" s="1"/>
  <c r="H621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97" i="1"/>
  <c r="G198" i="1" s="1"/>
  <c r="G141" i="1" s="1"/>
  <c r="G142" i="1" s="1"/>
  <c r="G477" i="1" s="1"/>
  <c r="G478" i="1" s="1"/>
  <c r="G309" i="1" s="1"/>
  <c r="G310" i="1" s="1"/>
  <c r="G757" i="1" s="1"/>
  <c r="G758" i="1" s="1"/>
  <c r="G645" i="1" s="1"/>
  <c r="G646" i="1" s="1"/>
  <c r="G701" i="1" s="1"/>
  <c r="G702" i="1" s="1"/>
  <c r="G195" i="1"/>
  <c r="G196" i="1" s="1"/>
  <c r="G139" i="1" s="1"/>
  <c r="G140" i="1" s="1"/>
  <c r="G475" i="1" s="1"/>
  <c r="G476" i="1" s="1"/>
  <c r="G307" i="1" s="1"/>
  <c r="G308" i="1" s="1"/>
  <c r="G755" i="1" s="1"/>
  <c r="G756" i="1" s="1"/>
  <c r="G643" i="1" s="1"/>
  <c r="G644" i="1" s="1"/>
  <c r="G699" i="1" s="1"/>
  <c r="G700" i="1" s="1"/>
  <c r="G531" i="1" s="1"/>
  <c r="G532" i="1" s="1"/>
  <c r="G363" i="1" s="1"/>
  <c r="G364" i="1" s="1"/>
  <c r="G419" i="1" s="1"/>
  <c r="G420" i="1" s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2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3"/>
  <c r="D58" i="3"/>
  <c r="C54" i="3"/>
  <c r="D54" i="3"/>
  <c r="E54" i="3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2"/>
  <c r="E171" i="1"/>
  <c r="G171" i="1"/>
  <c r="G115" i="1" s="1"/>
  <c r="G450" i="1" s="1"/>
  <c r="G451" i="1" s="1"/>
  <c r="G282" i="1" s="1"/>
  <c r="G283" i="1" s="1"/>
  <c r="G731" i="1" s="1"/>
  <c r="G618" i="1" s="1"/>
  <c r="G619" i="1" s="1"/>
  <c r="G674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2" i="1" s="1"/>
  <c r="G453" i="1" s="1"/>
  <c r="G284" i="1" s="1"/>
  <c r="G285" i="1" s="1"/>
  <c r="G733" i="1" s="1"/>
  <c r="G620" i="1" s="1"/>
  <c r="G621" i="1" s="1"/>
  <c r="G676" i="1" s="1"/>
  <c r="G677" i="1" s="1"/>
  <c r="F174" i="1"/>
  <c r="F180" i="1"/>
  <c r="F61" i="1" s="1"/>
  <c r="F181" i="1"/>
  <c r="F184" i="1"/>
  <c r="F185" i="1" s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E185" i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F196" i="1" s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E196" i="1"/>
  <c r="F197" i="1"/>
  <c r="F198" i="1" s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E198" i="1"/>
  <c r="C202" i="1"/>
  <c r="D202" i="1"/>
  <c r="E202" i="1"/>
  <c r="F202" i="1"/>
  <c r="G202" i="1"/>
  <c r="F125" i="1" l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I259" i="1"/>
  <c r="I260" i="1" s="1"/>
  <c r="G189" i="1"/>
  <c r="G181" i="1"/>
  <c r="H259" i="1"/>
  <c r="H260" i="1" s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533" i="1"/>
  <c r="G534" i="1" s="1"/>
  <c r="G365" i="1" s="1"/>
  <c r="G366" i="1" s="1"/>
  <c r="G421" i="1" s="1"/>
  <c r="G422" i="1" s="1"/>
  <c r="G587" i="1"/>
  <c r="G588" i="1" s="1"/>
  <c r="F533" i="1"/>
  <c r="F534" i="1" s="1"/>
  <c r="F365" i="1" s="1"/>
  <c r="F366" i="1" s="1"/>
  <c r="F421" i="1" s="1"/>
  <c r="F422" i="1" s="1"/>
  <c r="F587" i="1"/>
  <c r="F588" i="1" s="1"/>
  <c r="G508" i="1"/>
  <c r="G509" i="1" s="1"/>
  <c r="G340" i="1" s="1"/>
  <c r="G341" i="1" s="1"/>
  <c r="G396" i="1" s="1"/>
  <c r="G397" i="1" s="1"/>
  <c r="G562" i="1"/>
  <c r="G563" i="1" s="1"/>
  <c r="F508" i="1"/>
  <c r="F509" i="1" s="1"/>
  <c r="F340" i="1" s="1"/>
  <c r="F341" i="1" s="1"/>
  <c r="F396" i="1" s="1"/>
  <c r="F397" i="1" s="1"/>
  <c r="F562" i="1"/>
  <c r="F563" i="1" s="1"/>
  <c r="G506" i="1"/>
  <c r="G507" i="1" s="1"/>
  <c r="G338" i="1" s="1"/>
  <c r="G339" i="1" s="1"/>
  <c r="G394" i="1" s="1"/>
  <c r="G395" i="1" s="1"/>
  <c r="G560" i="1"/>
  <c r="G561" i="1" s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9" i="1"/>
  <c r="H341" i="1" s="1"/>
  <c r="H397" i="1" s="1"/>
  <c r="H563" i="1"/>
  <c r="I506" i="1"/>
  <c r="I507" i="1" s="1"/>
  <c r="I338" i="1" s="1"/>
  <c r="I339" i="1" s="1"/>
  <c r="I394" i="1" s="1"/>
  <c r="I395" i="1" s="1"/>
  <c r="I560" i="1"/>
  <c r="I561" i="1" s="1"/>
  <c r="H507" i="1"/>
  <c r="H339" i="1" s="1"/>
  <c r="H395" i="1" s="1"/>
  <c r="H561" i="1"/>
  <c r="I533" i="1"/>
  <c r="I534" i="1" s="1"/>
  <c r="I365" i="1" s="1"/>
  <c r="I366" i="1" s="1"/>
  <c r="I421" i="1" s="1"/>
  <c r="I422" i="1" s="1"/>
  <c r="I587" i="1"/>
  <c r="I588" i="1" s="1"/>
  <c r="H534" i="1"/>
  <c r="H366" i="1" s="1"/>
  <c r="H422" i="1" s="1"/>
  <c r="H588" i="1"/>
  <c r="G133" i="1"/>
  <c r="G468" i="1" s="1"/>
  <c r="G469" i="1" s="1"/>
  <c r="G300" i="1" s="1"/>
  <c r="G301" i="1" s="1"/>
  <c r="G748" i="1" s="1"/>
  <c r="G749" i="1" s="1"/>
  <c r="G636" i="1" s="1"/>
  <c r="G637" i="1" s="1"/>
  <c r="G692" i="1" s="1"/>
  <c r="G693" i="1" s="1"/>
  <c r="G524" i="1" s="1"/>
  <c r="G525" i="1" s="1"/>
  <c r="G356" i="1" s="1"/>
  <c r="G357" i="1" s="1"/>
  <c r="G412" i="1" s="1"/>
  <c r="G413" i="1" s="1"/>
  <c r="G129" i="1"/>
  <c r="G464" i="1" s="1"/>
  <c r="G465" i="1" s="1"/>
  <c r="G296" i="1" s="1"/>
  <c r="G297" i="1" s="1"/>
  <c r="G744" i="1" s="1"/>
  <c r="G745" i="1" s="1"/>
  <c r="G632" i="1" s="1"/>
  <c r="G633" i="1" s="1"/>
  <c r="G688" i="1" s="1"/>
  <c r="G689" i="1" s="1"/>
  <c r="G520" i="1" s="1"/>
  <c r="G521" i="1" s="1"/>
  <c r="G352" i="1" s="1"/>
  <c r="G353" i="1" s="1"/>
  <c r="G408" i="1" s="1"/>
  <c r="G409" i="1" s="1"/>
  <c r="G125" i="1"/>
  <c r="G460" i="1" s="1"/>
  <c r="G461" i="1" s="1"/>
  <c r="G292" i="1" s="1"/>
  <c r="G293" i="1" s="1"/>
  <c r="G740" i="1" s="1"/>
  <c r="G741" i="1" s="1"/>
  <c r="G628" i="1" s="1"/>
  <c r="G629" i="1" s="1"/>
  <c r="G684" i="1" s="1"/>
  <c r="G685" i="1" s="1"/>
  <c r="G448" i="1"/>
  <c r="G449" i="1" s="1"/>
  <c r="F448" i="1"/>
  <c r="F449" i="1" s="1"/>
  <c r="D259" i="1"/>
  <c r="D260" i="1" s="1"/>
  <c r="I448" i="1"/>
  <c r="I449" i="1" s="1"/>
  <c r="H449" i="1"/>
  <c r="G26" i="2"/>
  <c r="F26" i="2"/>
  <c r="E26" i="2"/>
  <c r="E203" i="1"/>
  <c r="E204" i="1" s="1"/>
  <c r="G259" i="1"/>
  <c r="G260" i="1" s="1"/>
  <c r="F259" i="1"/>
  <c r="F260" i="1" s="1"/>
  <c r="E259" i="1"/>
  <c r="E260" i="1" s="1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175" i="1"/>
  <c r="F59" i="1"/>
  <c r="G175" i="1"/>
  <c r="G59" i="1"/>
  <c r="G69" i="1"/>
  <c r="K25" i="2"/>
  <c r="J25" i="2"/>
  <c r="I175" i="1"/>
  <c r="H175" i="1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566" i="1" l="1"/>
  <c r="F567" i="1" s="1"/>
  <c r="F516" i="1"/>
  <c r="F517" i="1" s="1"/>
  <c r="F348" i="1" s="1"/>
  <c r="F349" i="1" s="1"/>
  <c r="F404" i="1" s="1"/>
  <c r="F405" i="1" s="1"/>
  <c r="F91" i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G516" i="1"/>
  <c r="G517" i="1" s="1"/>
  <c r="G348" i="1" s="1"/>
  <c r="G349" i="1" s="1"/>
  <c r="G404" i="1" s="1"/>
  <c r="G405" i="1" s="1"/>
  <c r="G566" i="1"/>
  <c r="G567" i="1" s="1"/>
  <c r="H25" i="2"/>
  <c r="H119" i="1"/>
  <c r="I25" i="2"/>
  <c r="I119" i="1"/>
  <c r="G203" i="1"/>
  <c r="G204" i="1" s="1"/>
  <c r="G119" i="1"/>
  <c r="F25" i="2"/>
  <c r="F118" i="1"/>
  <c r="F119" i="1" s="1"/>
  <c r="H281" i="1"/>
  <c r="I280" i="1"/>
  <c r="I281" i="1" s="1"/>
  <c r="F280" i="1"/>
  <c r="F281" i="1" s="1"/>
  <c r="G280" i="1"/>
  <c r="G281" i="1" s="1"/>
  <c r="H203" i="1"/>
  <c r="H204" i="1" s="1"/>
  <c r="I203" i="1"/>
  <c r="I204" i="1" s="1"/>
  <c r="F203" i="1"/>
  <c r="F204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G728" i="1"/>
  <c r="G729" i="1" s="1"/>
  <c r="F728" i="1"/>
  <c r="F729" i="1" s="1"/>
  <c r="I728" i="1"/>
  <c r="I729" i="1" s="1"/>
  <c r="H729" i="1"/>
  <c r="F454" i="1"/>
  <c r="F455" i="1" s="1"/>
  <c r="F147" i="1"/>
  <c r="F148" i="1" s="1"/>
  <c r="G454" i="1"/>
  <c r="G455" i="1" s="1"/>
  <c r="G147" i="1"/>
  <c r="G148" i="1" s="1"/>
  <c r="I454" i="1"/>
  <c r="I455" i="1" s="1"/>
  <c r="I147" i="1"/>
  <c r="I148" i="1" s="1"/>
  <c r="H455" i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H287" i="1"/>
  <c r="H483" i="1"/>
  <c r="H484" i="1" s="1"/>
  <c r="I286" i="1"/>
  <c r="I287" i="1" s="1"/>
  <c r="I483" i="1"/>
  <c r="I484" i="1" s="1"/>
  <c r="G286" i="1"/>
  <c r="G287" i="1" s="1"/>
  <c r="G483" i="1"/>
  <c r="G484" i="1" s="1"/>
  <c r="F286" i="1"/>
  <c r="F287" i="1" s="1"/>
  <c r="F483" i="1"/>
  <c r="F484" i="1" s="1"/>
  <c r="H617" i="1"/>
  <c r="I616" i="1"/>
  <c r="I617" i="1" s="1"/>
  <c r="F616" i="1"/>
  <c r="F617" i="1" s="1"/>
  <c r="G616" i="1"/>
  <c r="G617" i="1" s="1"/>
  <c r="F93" i="3"/>
  <c r="F95" i="3" s="1"/>
  <c r="G672" i="1" l="1"/>
  <c r="G673" i="1" s="1"/>
  <c r="F672" i="1"/>
  <c r="F673" i="1" s="1"/>
  <c r="I672" i="1"/>
  <c r="I673" i="1" s="1"/>
  <c r="H673" i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3" i="1" l="1"/>
  <c r="H763" i="1"/>
  <c r="H764" i="1" s="1"/>
  <c r="I622" i="1"/>
  <c r="I623" i="1" s="1"/>
  <c r="I763" i="1"/>
  <c r="I764" i="1" s="1"/>
  <c r="G622" i="1"/>
  <c r="G623" i="1" s="1"/>
  <c r="G763" i="1"/>
  <c r="G764" i="1" s="1"/>
  <c r="F622" i="1"/>
  <c r="F623" i="1" s="1"/>
  <c r="F763" i="1"/>
  <c r="F764" i="1" s="1"/>
  <c r="H505" i="1"/>
  <c r="I504" i="1"/>
  <c r="I505" i="1" s="1"/>
  <c r="F504" i="1"/>
  <c r="F505" i="1" s="1"/>
  <c r="G504" i="1"/>
  <c r="G505" i="1" s="1"/>
  <c r="G336" i="1" l="1"/>
  <c r="G337" i="1" s="1"/>
  <c r="F336" i="1"/>
  <c r="F337" i="1" s="1"/>
  <c r="I336" i="1"/>
  <c r="I337" i="1" s="1"/>
  <c r="H337" i="1"/>
  <c r="F678" i="1"/>
  <c r="F679" i="1" s="1"/>
  <c r="F564" i="1" s="1"/>
  <c r="F565" i="1" s="1"/>
  <c r="F595" i="1" s="1"/>
  <c r="F596" i="1" s="1"/>
  <c r="F651" i="1"/>
  <c r="F652" i="1" s="1"/>
  <c r="G678" i="1"/>
  <c r="G679" i="1" s="1"/>
  <c r="G564" i="1" s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9" i="1"/>
  <c r="H565" i="1" s="1"/>
  <c r="H595" i="1" s="1"/>
  <c r="H596" i="1" s="1"/>
  <c r="H651" i="1"/>
  <c r="H652" i="1" s="1"/>
  <c r="H511" i="1" l="1"/>
  <c r="H707" i="1"/>
  <c r="H708" i="1" s="1"/>
  <c r="I510" i="1"/>
  <c r="I511" i="1" s="1"/>
  <c r="I707" i="1"/>
  <c r="I708" i="1" s="1"/>
  <c r="G510" i="1"/>
  <c r="G511" i="1" s="1"/>
  <c r="G707" i="1"/>
  <c r="G708" i="1" s="1"/>
  <c r="F510" i="1"/>
  <c r="F511" i="1" s="1"/>
  <c r="F707" i="1"/>
  <c r="F708" i="1" s="1"/>
  <c r="H393" i="1"/>
  <c r="I392" i="1"/>
  <c r="I393" i="1" s="1"/>
  <c r="F392" i="1"/>
  <c r="F393" i="1" s="1"/>
  <c r="G392" i="1"/>
  <c r="G393" i="1" s="1"/>
  <c r="F342" i="1" l="1"/>
  <c r="F343" i="1" s="1"/>
  <c r="F539" i="1"/>
  <c r="F540" i="1" s="1"/>
  <c r="G342" i="1"/>
  <c r="G343" i="1" s="1"/>
  <c r="G539" i="1"/>
  <c r="G540" i="1" s="1"/>
  <c r="I342" i="1"/>
  <c r="I343" i="1" s="1"/>
  <c r="I539" i="1"/>
  <c r="I540" i="1" s="1"/>
  <c r="H343" i="1"/>
  <c r="H539" i="1"/>
  <c r="H540" i="1" s="1"/>
  <c r="H399" i="1" l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8" i="1"/>
  <c r="G399" i="1" s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E5DAA91F-8E1E-4E59-90B5-D60651EDE655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3CA2CB08-8DA4-4CFD-843C-A6314FD5380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F4C23EF8-5903-4764-9980-F18CF8260FA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1EE0E0AB-3F8C-4219-84C7-1DE19D3ED01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710FA073-CFEA-4CFD-932F-E5E2D5EA157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172940FB-65A7-48A4-991F-16C954F5197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38EC8B60-5440-4C3E-85B1-2D7A8940AC1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1B375CBC-D021-4F2A-AD6D-02DECBB6907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 guid="{EC3CCC8B-8CD2-4856-B0BF-C305EBD129C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 guid="{274293CF-7D23-47A1-9A82-AE9CF649410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 guid="{E09A514B-E8CC-4192-A7C1-8F2D893FE71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 guid="{92299EED-4CE0-42DD-8040-56671E8666F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 guid="{7EC29C4C-B05E-4E00-9C1E-DB611F5FC63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 guid="{61007641-1A13-46AE-8830-C1E01AFED49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 guid="{6AD16E2F-4C97-4EBE-BC1C-A3CB837D401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 guid="{69DF846C-88A9-47F4-B0DA-D2378BC0F09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 guid="{8901EC9A-76FF-4E86-BE64-97BE224E404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 guid="{FF2F89FF-77C2-4115-A813-21FDF4C2C24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 guid="{E4BFF3A6-8DFB-4EA7-B401-EDBA6AC52A6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 guid="{CC7E2EFA-C856-499D-81A8-842DB73358E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 guid="{44F2149D-DDF6-499C-AD25-A129823175C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 guid="{33338CC4-2777-4017-B514-EC758386D00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 guid="{30C6F451-48B4-480B-96AC-86765295EA6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 guid="{D0A5BD4D-6115-44FA-8D26-2C36367382C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 guid="{F29F2DC6-94C7-4AF4-811C-9E9AEFD72F8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 guid="{CEFB15A2-A42B-4275-A9DC-D8C62F726E6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 guid="{832B6DA0-FFE9-4029-8CF7-03732B0353B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 guid="{98B66058-4344-45C2-8AB3-2963BEFDBC9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 guid="{15046F6F-AF64-4857-A9B3-8324A5E0BE1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 guid="{09EA14E7-7A33-4798-AA94-81EF7AF71A2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 guid="{2FF05357-9D94-40C8-91CA-DB7CE9B11B5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 guid="{1B5C0976-DFC0-4AE7-BF2D-212ACA812AA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 guid="{934B5844-C175-45BC-ADAE-784380A1D4B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 guid="{10889AD7-33D3-4099-B955-F8364F66D5A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 guid="{27A78FCA-1F7D-483E-A65F-75FA1E9A355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 guid="{B6F3F764-213C-4060-A5AC-6B09C45AF1B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 guid="{DD08AC42-AD02-40F5-B184-ECEDB825DC3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 guid="{FE0A0DA7-D934-44A9-800E-54AC50B9654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 guid="{C794FCEF-DC37-4DCC-9D04-E0815F54200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 guid="{BCCE9E1A-7BA8-462D-A850-523E2F80C8D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 guid="{6D374911-7857-42CA-BFB8-FE0ACDB2C7F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D7343676-9D21-4714-B0F4-84D9619C7CAA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8C86C72D-36C1-4B8A-B764-B94321AAFE2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6FF7A6D6-1B3C-4AB9-8DD3-D5266CFB0E7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93609FED-0652-4919-BE90-A6371FDB931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CF5F4FA2-A407-44A4-8C51-B5A2790C6B3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8F4D81B6-0D3F-438C-9192-24301C6B6A8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74CF39B1-769A-4CDD-B0C6-865ECFA2845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E89AC6AC-4EA2-40BF-87D3-39EB1E7F373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B432BC82-31B0-4E2F-8FE1-46689DFCD3E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B07791DF-3E07-4658-88ED-21EF5881E39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F060EF5B-9261-4EE3-AB51-B525F5E71FA6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<sst xmlns="http://schemas.openxmlformats.org/spreadsheetml/2006/main" count="1153" uniqueCount="180">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</sst>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0</c:v>
                </c:pt>
                <c:pt idx="5">
                  <c:v>70.697210585752188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5664"/>
        <c:axId val="169591936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3856"/>
        <c:axId val="169595648"/>
      </c:scatterChart>
      <c:valAx>
        <c:axId val="16958566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91936"/>
        <c:crosses val="autoZero"/>
        <c:crossBetween val="midCat"/>
        <c:majorUnit val="70"/>
        <c:minorUnit val="6.2"/>
      </c:valAx>
      <c:valAx>
        <c:axId val="169591936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85664"/>
        <c:crosses val="autoZero"/>
        <c:crossBetween val="midCat"/>
      </c:valAx>
      <c:valAx>
        <c:axId val="169593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69595648"/>
        <c:crosses val="autoZero"/>
        <c:crossBetween val="midCat"/>
      </c:valAx>
      <c:valAx>
        <c:axId val="169595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93856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924665.03999999992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1645449.8538308798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9168"/>
        <c:axId val="198761088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0032"/>
        <c:axId val="198781568"/>
      </c:scatterChart>
      <c:valAx>
        <c:axId val="19875916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61088"/>
        <c:crosses val="autoZero"/>
        <c:crossBetween val="midCat"/>
        <c:majorUnit val="70"/>
        <c:minorUnit val="6.2"/>
      </c:valAx>
      <c:valAx>
        <c:axId val="198761088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59168"/>
        <c:crosses val="autoZero"/>
        <c:crossBetween val="midCat"/>
        <c:dispUnits>
          <c:builtInUnit val="millions"/>
        </c:dispUnits>
      </c:valAx>
      <c:valAx>
        <c:axId val="198780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8781568"/>
        <c:crosses val="autoZero"/>
        <c:crossBetween val="midCat"/>
      </c:valAx>
      <c:valAx>
        <c:axId val="198781568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80032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644949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509554.44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206562.24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16512"/>
        <c:axId val="198818048"/>
      </c:barChart>
      <c:dateAx>
        <c:axId val="19881651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1804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88180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1651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15840"/>
        <c:axId val="199317376"/>
      </c:barChart>
      <c:catAx>
        <c:axId val="19931584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17376"/>
        <c:crosses val="autoZero"/>
        <c:auto val="1"/>
        <c:lblAlgn val="ctr"/>
        <c:lblOffset val="100"/>
        <c:tickMarkSkip val="1"/>
        <c:noMultiLvlLbl val="0"/>
      </c:catAx>
      <c:valAx>
        <c:axId val="19931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15840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2540.73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3600"/>
        <c:axId val="199443968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0624"/>
        <c:axId val="199452160"/>
      </c:scatterChart>
      <c:valAx>
        <c:axId val="19943360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43968"/>
        <c:crosses val="autoZero"/>
        <c:crossBetween val="midCat"/>
        <c:majorUnit val="70"/>
        <c:minorUnit val="6.2"/>
      </c:valAx>
      <c:valAx>
        <c:axId val="199443968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33600"/>
        <c:crosses val="autoZero"/>
        <c:crossBetween val="midCat"/>
        <c:dispUnits>
          <c:builtInUnit val="thousands"/>
        </c:dispUnits>
      </c:valAx>
      <c:valAx>
        <c:axId val="199450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9452160"/>
        <c:crosses val="autoZero"/>
        <c:crossBetween val="midCat"/>
      </c:valAx>
      <c:valAx>
        <c:axId val="199452160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50624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0</c:v>
                </c:pt>
                <c:pt idx="5">
                  <c:v>158649.35494799999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0</c:v>
                </c:pt>
                <c:pt idx="5">
                  <c:v>236167.053587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0</c:v>
                </c:pt>
                <c:pt idx="5">
                  <c:v>318109.71011400002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04256"/>
        <c:axId val="199505792"/>
      </c:barChart>
      <c:dateAx>
        <c:axId val="19950425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579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95057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4256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23712"/>
        <c:axId val="199550080"/>
      </c:barChart>
      <c:catAx>
        <c:axId val="19952371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50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955008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2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1.4238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3984"/>
        <c:axId val="199595904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0</c:v>
                </c:pt>
                <c:pt idx="5">
                  <c:v>4.2368304137594217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14464"/>
        <c:axId val="199616000"/>
      </c:scatterChart>
      <c:valAx>
        <c:axId val="19959398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95904"/>
        <c:crosses val="autoZero"/>
        <c:crossBetween val="midCat"/>
        <c:majorUnit val="70"/>
        <c:minorUnit val="6.2"/>
      </c:valAx>
      <c:valAx>
        <c:axId val="19959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93984"/>
        <c:crosses val="autoZero"/>
        <c:crossBetween val="midCat"/>
      </c:valAx>
      <c:valAx>
        <c:axId val="199614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9616000"/>
        <c:crosses val="autoZero"/>
        <c:crossBetween val="midCat"/>
      </c:valAx>
      <c:valAx>
        <c:axId val="1996160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144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0.28769209287401271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0.75202388114916441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0.42667577956235514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6752"/>
        <c:axId val="202108288"/>
      </c:scatterChart>
      <c:valAx>
        <c:axId val="20210675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02108288"/>
        <c:crosses val="autoZero"/>
        <c:crossBetween val="midCat"/>
      </c:valAx>
      <c:valAx>
        <c:axId val="202108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10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C9A762A-CE20-4E94-AC93-290E463373DA}">
  <header guid="{7C9A762A-CE20-4E94-AC93-290E463373DA}" dateTime="2010-10-17T08:59:50" maxSheetId="6" userName="Marthinu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C9A762A-CE20-4E94-AC93-290E463373DA}" name="Marthinus" id="-120735331" dateTime="2010-10-17T09:00:0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86" activePane="bottomRight" state="frozen"/>
      <selection pane="topRight" activeCell="C1" sqref="C1"/>
      <selection pane="bottomLeft" activeCell="A3" sqref="A3"/>
      <selection pane="bottomRight" activeCell="B124" sqref="A124:XFD124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39" t="s">
        <v>122</v>
      </c>
      <c r="B2" s="468" t="s">
        <v>123</v>
      </c>
      <c r="C2" s="356"/>
      <c r="D2" s="356"/>
      <c r="E2" s="356"/>
      <c r="F2" s="356"/>
      <c r="G2" s="356"/>
      <c r="H2" s="356">
        <v>20408.7</v>
      </c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40"/>
      <c r="B3" s="469" t="s">
        <v>124</v>
      </c>
      <c r="C3" s="336"/>
      <c r="D3" s="339"/>
      <c r="E3" s="339"/>
      <c r="F3" s="339"/>
      <c r="G3" s="339"/>
      <c r="H3" s="339">
        <v>455973</v>
      </c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40"/>
      <c r="B4" s="470" t="s">
        <v>131</v>
      </c>
      <c r="C4" s="337"/>
      <c r="D4" s="181"/>
      <c r="E4" s="181"/>
      <c r="F4" s="181"/>
      <c r="G4" s="181"/>
      <c r="H4" s="181">
        <v>914668.21</v>
      </c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40"/>
      <c r="B5" s="471" t="s">
        <v>125</v>
      </c>
      <c r="C5" s="338"/>
      <c r="D5" s="340"/>
      <c r="E5" s="340"/>
      <c r="F5" s="340"/>
      <c r="G5" s="340"/>
      <c r="H5" s="340">
        <v>1144768.42</v>
      </c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40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40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40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40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40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40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40"/>
      <c r="B12" s="474" t="s">
        <v>128</v>
      </c>
      <c r="C12" s="371"/>
      <c r="D12" s="372"/>
      <c r="E12" s="372"/>
      <c r="F12" s="372"/>
      <c r="G12" s="372"/>
      <c r="H12" s="372">
        <v>43851.63</v>
      </c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40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40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40"/>
      <c r="B15" s="477" t="s">
        <v>133</v>
      </c>
      <c r="C15" s="361"/>
      <c r="D15" s="349"/>
      <c r="E15" s="349"/>
      <c r="F15" s="349"/>
      <c r="G15" s="349"/>
      <c r="H15" s="349">
        <v>17145892</v>
      </c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40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40"/>
      <c r="B17" s="479" t="s">
        <v>137</v>
      </c>
      <c r="C17" s="362"/>
      <c r="D17" s="350"/>
      <c r="E17" s="350"/>
      <c r="F17" s="350"/>
      <c r="G17" s="350"/>
      <c r="H17" s="350">
        <v>3389742.84</v>
      </c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40"/>
      <c r="B18" s="480" t="s">
        <v>134</v>
      </c>
      <c r="C18" s="347"/>
      <c r="D18" s="240"/>
      <c r="E18" s="240"/>
      <c r="F18" s="240"/>
      <c r="G18" s="240"/>
      <c r="H18" s="240">
        <v>17145892</v>
      </c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40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40"/>
      <c r="B20" s="479" t="s">
        <v>138</v>
      </c>
      <c r="C20" s="362"/>
      <c r="D20" s="350"/>
      <c r="E20" s="350"/>
      <c r="F20" s="350"/>
      <c r="G20" s="350"/>
      <c r="H20" s="350">
        <v>3389742.84</v>
      </c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40"/>
      <c r="B21" s="481" t="s">
        <v>15</v>
      </c>
      <c r="C21" s="346"/>
      <c r="D21" s="80"/>
      <c r="E21" s="80"/>
      <c r="F21" s="80"/>
      <c r="G21" s="80"/>
      <c r="H21" s="80">
        <v>17145892</v>
      </c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40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40"/>
      <c r="B23" s="482" t="s">
        <v>137</v>
      </c>
      <c r="C23" s="363"/>
      <c r="D23" s="350"/>
      <c r="E23" s="350"/>
      <c r="F23" s="351"/>
      <c r="G23" s="351"/>
      <c r="H23" s="351">
        <v>3389742.84</v>
      </c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40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40"/>
      <c r="B25" s="483" t="s">
        <v>141</v>
      </c>
      <c r="C25" s="391"/>
      <c r="D25" s="392"/>
      <c r="E25" s="392"/>
      <c r="F25" s="392"/>
      <c r="G25" s="392"/>
      <c r="H25" s="329">
        <v>5064734</v>
      </c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40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40"/>
      <c r="B27" s="484" t="s">
        <v>139</v>
      </c>
      <c r="C27" s="125"/>
      <c r="D27" s="125"/>
      <c r="E27" s="125"/>
      <c r="F27" s="125"/>
      <c r="G27" s="125"/>
      <c r="H27" s="250">
        <v>298312.84000000003</v>
      </c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40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40"/>
      <c r="B29" s="486" t="s">
        <v>126</v>
      </c>
      <c r="C29" s="381"/>
      <c r="D29" s="93"/>
      <c r="E29" s="93"/>
      <c r="F29" s="93"/>
      <c r="G29" s="93"/>
      <c r="H29" s="93">
        <v>1100604.5900000001</v>
      </c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40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40"/>
      <c r="B31" s="487" t="s">
        <v>127</v>
      </c>
      <c r="C31" s="383"/>
      <c r="D31" s="27"/>
      <c r="E31" s="27"/>
      <c r="F31" s="27"/>
      <c r="G31" s="27"/>
      <c r="H31" s="27">
        <v>712365.44</v>
      </c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40"/>
      <c r="B32" s="488" t="s">
        <v>129</v>
      </c>
      <c r="C32" s="385"/>
      <c r="D32" s="380"/>
      <c r="E32" s="380"/>
      <c r="F32" s="380"/>
      <c r="G32" s="380"/>
      <c r="H32" s="380">
        <v>49161.9</v>
      </c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40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40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40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41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42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H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43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/>
      <c r="H40" s="128">
        <v>4500</v>
      </c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43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/>
      <c r="H41" s="80">
        <v>644949</v>
      </c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43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/>
      <c r="H42" s="240">
        <v>509554.44</v>
      </c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43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/>
      <c r="H43" s="239">
        <v>206562.24</v>
      </c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43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/>
      <c r="H44" s="113">
        <v>1361065.68</v>
      </c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43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/>
      <c r="H45" s="82">
        <v>2465.77</v>
      </c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43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/>
      <c r="H46" s="95">
        <v>2540.73</v>
      </c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43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/>
      <c r="H47" s="95">
        <v>2516.36</v>
      </c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43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/>
      <c r="H48" s="104">
        <v>2540.73</v>
      </c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43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/>
      <c r="H49" s="96">
        <v>450893.16</v>
      </c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43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/>
      <c r="H50" s="92">
        <v>338337.72</v>
      </c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43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/>
      <c r="H51" s="86">
        <v>135434.16</v>
      </c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43"/>
      <c r="B52" s="440" t="s">
        <v>28</v>
      </c>
      <c r="C52" s="187"/>
      <c r="D52" s="187"/>
      <c r="E52" s="187"/>
      <c r="F52" s="187"/>
      <c r="G52" s="187"/>
      <c r="H52" s="187">
        <v>280733.78000000003</v>
      </c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43"/>
      <c r="B53" s="527" t="s">
        <v>22</v>
      </c>
      <c r="C53" s="521">
        <v>82</v>
      </c>
      <c r="D53" s="84"/>
      <c r="E53" s="84">
        <v>92</v>
      </c>
      <c r="F53" s="84">
        <v>93</v>
      </c>
      <c r="G53" s="84"/>
      <c r="H53" s="84">
        <v>89</v>
      </c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43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/>
      <c r="H54" s="174">
        <v>30</v>
      </c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43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43"/>
      <c r="B56" s="530" t="s">
        <v>74</v>
      </c>
      <c r="C56" s="523"/>
      <c r="D56" s="176"/>
      <c r="E56" s="176">
        <v>42.37</v>
      </c>
      <c r="F56" s="176">
        <v>52.33</v>
      </c>
      <c r="G56" s="176"/>
      <c r="H56" s="176">
        <v>52.33</v>
      </c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43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1569.8999999999999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43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/>
      <c r="H58" s="182">
        <v>3.35</v>
      </c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43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0</v>
      </c>
      <c r="H59" s="179">
        <f t="shared" si="2"/>
        <v>15075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43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/>
      <c r="H60" s="3">
        <v>6.72</v>
      </c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43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0</v>
      </c>
      <c r="H61" s="179">
        <f t="shared" si="4"/>
        <v>30240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43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/>
      <c r="H62" s="3">
        <v>12.73</v>
      </c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43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0</v>
      </c>
      <c r="H63" s="339">
        <f t="shared" si="6"/>
        <v>32343.492900000001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43"/>
      <c r="B64" s="537" t="s">
        <v>163</v>
      </c>
      <c r="C64" s="525"/>
      <c r="H64" s="1">
        <v>0</v>
      </c>
    </row>
    <row r="65" spans="1:95" s="1" customFormat="1" x14ac:dyDescent="0.2">
      <c r="A65" s="543"/>
      <c r="B65" s="537" t="s">
        <v>164</v>
      </c>
      <c r="C65" s="525"/>
      <c r="H65" s="1">
        <v>0</v>
      </c>
    </row>
    <row r="66" spans="1:95" s="1" customFormat="1" x14ac:dyDescent="0.2">
      <c r="A66" s="543"/>
      <c r="B66" s="537" t="s">
        <v>166</v>
      </c>
      <c r="C66" s="525"/>
      <c r="H66" s="1">
        <v>0</v>
      </c>
      <c r="J66" s="1">
        <v>10.07</v>
      </c>
    </row>
    <row r="67" spans="1:95" s="211" customFormat="1" ht="13.5" thickBot="1" x14ac:dyDescent="0.25">
      <c r="A67" s="543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43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/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43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43"/>
      <c r="B70" s="448" t="s">
        <v>30</v>
      </c>
      <c r="C70" s="117"/>
      <c r="D70" s="117"/>
      <c r="E70" s="117"/>
      <c r="F70" s="117"/>
      <c r="G70" s="117"/>
      <c r="H70" s="115">
        <v>0.19769999999999999</v>
      </c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43"/>
      <c r="B71" s="450" t="s">
        <v>61</v>
      </c>
      <c r="C71" s="118"/>
      <c r="D71" s="118"/>
      <c r="E71" s="118"/>
      <c r="F71" s="118"/>
      <c r="G71" s="118"/>
      <c r="H71" s="33">
        <f>H70*H41</f>
        <v>127506.41729999999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43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/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43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43"/>
      <c r="B74" s="448" t="s">
        <v>32</v>
      </c>
      <c r="C74" s="117"/>
      <c r="D74" s="117"/>
      <c r="E74" s="117"/>
      <c r="F74" s="117"/>
      <c r="G74" s="117"/>
      <c r="H74" s="1">
        <v>1.4238</v>
      </c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43"/>
      <c r="B75" s="450" t="s">
        <v>63</v>
      </c>
      <c r="C75" s="118"/>
      <c r="D75" s="118"/>
      <c r="E75" s="118"/>
      <c r="F75" s="118"/>
      <c r="G75" s="118"/>
      <c r="H75" s="116">
        <f>H74*H43</f>
        <v>294103.31731199997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43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43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43"/>
      <c r="B78" s="451" t="s">
        <v>33</v>
      </c>
      <c r="C78" s="117"/>
      <c r="D78" s="117"/>
      <c r="E78" s="117"/>
      <c r="F78" s="117"/>
      <c r="G78" s="117"/>
      <c r="H78" s="1">
        <v>0.37009999999999998</v>
      </c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43"/>
      <c r="B79" s="452" t="s">
        <v>65</v>
      </c>
      <c r="C79" s="125"/>
      <c r="D79" s="125"/>
      <c r="E79" s="125"/>
      <c r="F79" s="125"/>
      <c r="G79" s="125"/>
      <c r="H79" s="250">
        <f>H78*H42</f>
        <v>188586.09824399999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43"/>
      <c r="B80" s="453" t="s">
        <v>104</v>
      </c>
      <c r="C80" s="251"/>
      <c r="D80" s="251"/>
      <c r="E80" s="251"/>
      <c r="F80" s="251"/>
      <c r="G80" s="251"/>
      <c r="H80" s="86">
        <v>271678</v>
      </c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43"/>
      <c r="B81" s="454" t="s">
        <v>105</v>
      </c>
      <c r="C81" s="31"/>
      <c r="D81" s="31"/>
      <c r="E81" s="31"/>
      <c r="F81" s="31"/>
      <c r="G81" s="31"/>
      <c r="H81" s="122">
        <v>5.8900000000000001E-2</v>
      </c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43"/>
      <c r="B82" s="455" t="s">
        <v>106</v>
      </c>
      <c r="C82" s="125"/>
      <c r="D82" s="125"/>
      <c r="E82" s="125"/>
      <c r="F82" s="125"/>
      <c r="G82" s="125"/>
      <c r="H82" s="54">
        <f>H81*H80</f>
        <v>16001.834200000001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43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>
        <v>3.09E-2</v>
      </c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43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42056.929511999995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43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>
        <v>0.02</v>
      </c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43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0</v>
      </c>
      <c r="H86" s="129">
        <f t="shared" si="9"/>
        <v>27221.313599999998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43"/>
      <c r="B87" s="456" t="s">
        <v>4</v>
      </c>
      <c r="C87" s="93"/>
      <c r="D87" s="93"/>
      <c r="E87" s="93"/>
      <c r="F87" s="93"/>
      <c r="G87" s="93"/>
      <c r="H87" s="93">
        <v>0</v>
      </c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43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43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/>
      <c r="H89" s="74">
        <v>774703.95</v>
      </c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43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>
        <f t="shared" si="10"/>
        <v>56.918924735505783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43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0</v>
      </c>
      <c r="H91" s="422">
        <f t="shared" si="11"/>
        <v>0.35306800005491823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44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 t="e">
        <f t="shared" si="12"/>
        <v>#DIV/0!</v>
      </c>
      <c r="H92" s="425">
        <f t="shared" si="12"/>
        <v>4.5574570783448085E-7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51" t="s">
        <v>156</v>
      </c>
      <c r="B95" s="460" t="s">
        <v>56</v>
      </c>
      <c r="H95" s="68">
        <v>3037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52"/>
      <c r="B96" s="428" t="s">
        <v>55</v>
      </c>
      <c r="C96" s="128"/>
      <c r="D96" s="128"/>
      <c r="E96" s="128"/>
      <c r="F96" s="128"/>
      <c r="G96" s="128"/>
      <c r="H96" s="128">
        <v>3342.05</v>
      </c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52"/>
      <c r="B97" s="429" t="s">
        <v>14</v>
      </c>
      <c r="C97" s="80"/>
      <c r="D97" s="80"/>
      <c r="E97" s="80"/>
      <c r="F97" s="80"/>
      <c r="G97" s="80"/>
      <c r="H97" s="80">
        <v>118785.60000000001</v>
      </c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52"/>
      <c r="B98" s="430" t="s">
        <v>15</v>
      </c>
      <c r="C98" s="240"/>
      <c r="D98" s="240"/>
      <c r="E98" s="240"/>
      <c r="F98" s="240"/>
      <c r="G98" s="240"/>
      <c r="H98" s="240">
        <v>187321.68</v>
      </c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52"/>
      <c r="B99" s="431" t="s">
        <v>16</v>
      </c>
      <c r="C99" s="239"/>
      <c r="D99" s="239"/>
      <c r="E99" s="239"/>
      <c r="F99" s="239"/>
      <c r="G99" s="239"/>
      <c r="H99" s="239">
        <v>53684.28</v>
      </c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52"/>
      <c r="B100" s="432" t="s">
        <v>17</v>
      </c>
      <c r="C100" s="113"/>
      <c r="D100" s="113"/>
      <c r="E100" s="113"/>
      <c r="F100" s="113"/>
      <c r="G100" s="113"/>
      <c r="H100" s="113">
        <v>359791.56</v>
      </c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52"/>
      <c r="B101" s="433" t="s">
        <v>12</v>
      </c>
      <c r="C101" s="82"/>
      <c r="D101" s="82"/>
      <c r="E101" s="82"/>
      <c r="F101" s="82"/>
      <c r="G101" s="82"/>
      <c r="H101" s="82">
        <v>2475.31</v>
      </c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52"/>
      <c r="B102" s="434" t="s">
        <v>6</v>
      </c>
      <c r="C102" s="95"/>
      <c r="D102" s="95"/>
      <c r="E102" s="95"/>
      <c r="F102" s="95"/>
      <c r="G102" s="95"/>
      <c r="H102" s="95">
        <v>3342.05</v>
      </c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52"/>
      <c r="B103" s="435" t="s">
        <v>13</v>
      </c>
      <c r="C103" s="95"/>
      <c r="D103" s="95"/>
      <c r="E103" s="95"/>
      <c r="F103" s="95"/>
      <c r="G103" s="95"/>
      <c r="H103" s="16">
        <v>3047.24</v>
      </c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52"/>
      <c r="B104" s="436" t="s">
        <v>18</v>
      </c>
      <c r="C104" s="104"/>
      <c r="D104" s="104"/>
      <c r="E104" s="104"/>
      <c r="F104" s="104"/>
      <c r="G104" s="104"/>
      <c r="H104" s="248">
        <v>3342.05</v>
      </c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52"/>
      <c r="B105" s="437" t="s">
        <v>19</v>
      </c>
      <c r="C105" s="96"/>
      <c r="D105" s="96"/>
      <c r="E105" s="96"/>
      <c r="F105" s="96"/>
      <c r="G105" s="96"/>
      <c r="H105" s="96">
        <v>214509.6</v>
      </c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52"/>
      <c r="B106" s="438" t="s">
        <v>20</v>
      </c>
      <c r="C106" s="92"/>
      <c r="D106" s="92"/>
      <c r="E106" s="92"/>
      <c r="F106" s="92"/>
      <c r="G106" s="92"/>
      <c r="H106" s="92">
        <v>407030.4</v>
      </c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52"/>
      <c r="B107" s="439" t="s">
        <v>21</v>
      </c>
      <c r="C107" s="86"/>
      <c r="D107" s="86"/>
      <c r="E107" s="86"/>
      <c r="F107" s="86"/>
      <c r="G107" s="86"/>
      <c r="H107" s="86">
        <v>76092.12</v>
      </c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52"/>
      <c r="B108" s="440" t="s">
        <v>28</v>
      </c>
      <c r="C108" s="187"/>
      <c r="D108" s="187"/>
      <c r="E108" s="187"/>
      <c r="F108" s="187"/>
      <c r="G108" s="187"/>
      <c r="H108" s="187">
        <v>424514.75</v>
      </c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52"/>
      <c r="B109" s="441" t="s">
        <v>22</v>
      </c>
      <c r="C109" s="84"/>
      <c r="D109" s="84"/>
      <c r="E109" s="84"/>
      <c r="F109" s="84"/>
      <c r="G109" s="84"/>
      <c r="H109" s="84">
        <v>30</v>
      </c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52"/>
      <c r="B110" s="442" t="s">
        <v>73</v>
      </c>
      <c r="C110" s="30"/>
      <c r="D110" s="30"/>
      <c r="E110" s="174"/>
      <c r="F110" s="174"/>
      <c r="G110" s="174"/>
      <c r="H110" s="174">
        <v>30</v>
      </c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52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52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/>
      <c r="H112" s="176">
        <v>52.33</v>
      </c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52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0</v>
      </c>
      <c r="H113" s="4">
        <f t="shared" si="13"/>
        <v>1569.8999999999999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52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/>
      <c r="H114" s="182">
        <v>3.35</v>
      </c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52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0</v>
      </c>
      <c r="H115" s="179">
        <f t="shared" si="14"/>
        <v>11195.8675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52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/>
      <c r="H116" s="3">
        <v>6.72</v>
      </c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52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0</v>
      </c>
      <c r="H117" s="179">
        <f t="shared" si="15"/>
        <v>22458.576000000001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52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/>
      <c r="H118" s="3">
        <v>12.73</v>
      </c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52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0</v>
      </c>
      <c r="H119" s="179">
        <f t="shared" si="16"/>
        <v>42544.296500000004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52"/>
      <c r="B120" s="537" t="s">
        <v>163</v>
      </c>
      <c r="C120" s="525"/>
      <c r="H120" s="1">
        <v>8</v>
      </c>
    </row>
    <row r="121" spans="1:95" s="1" customFormat="1" x14ac:dyDescent="0.2">
      <c r="A121" s="552"/>
      <c r="B121" s="537" t="s">
        <v>164</v>
      </c>
      <c r="C121" s="525"/>
      <c r="H121" s="1">
        <v>305.05</v>
      </c>
    </row>
    <row r="122" spans="1:95" s="1" customFormat="1" x14ac:dyDescent="0.2">
      <c r="A122" s="552"/>
      <c r="B122" s="537" t="s">
        <v>166</v>
      </c>
      <c r="C122" s="525"/>
      <c r="H122" s="1">
        <v>10.07</v>
      </c>
      <c r="J122" s="1">
        <v>10.07</v>
      </c>
    </row>
    <row r="123" spans="1:95" s="211" customFormat="1" ht="13.5" thickBot="1" x14ac:dyDescent="0.25">
      <c r="A123" s="552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1" customFormat="1" x14ac:dyDescent="0.2">
      <c r="A124" s="552"/>
      <c r="B124" s="446" t="s">
        <v>29</v>
      </c>
      <c r="C124" s="115">
        <v>0.13789999999999999</v>
      </c>
      <c r="D124" s="115">
        <v>0.13789999999999999</v>
      </c>
      <c r="E124" s="115">
        <v>0.13789999999999999</v>
      </c>
      <c r="F124" s="115">
        <v>0.17030000000000001</v>
      </c>
      <c r="G124" s="115"/>
      <c r="H124" s="66"/>
      <c r="I124" s="66"/>
      <c r="J124" s="66"/>
      <c r="K124" s="115" t="s">
        <v>146</v>
      </c>
      <c r="L124" s="115"/>
      <c r="M124" s="115"/>
      <c r="N124" s="115"/>
      <c r="O124" s="115"/>
      <c r="P124" s="115"/>
      <c r="Q124" s="115"/>
      <c r="R124" s="115"/>
      <c r="S124" s="115"/>
      <c r="T124" s="66"/>
      <c r="U124" s="66"/>
      <c r="V124" s="66"/>
      <c r="W124" s="115"/>
      <c r="X124" s="115"/>
      <c r="Y124" s="115"/>
      <c r="Z124" s="115"/>
      <c r="AA124" s="115"/>
      <c r="AB124" s="115"/>
      <c r="AC124" s="115"/>
      <c r="AD124" s="115"/>
    </row>
    <row r="125" spans="1:95" s="34" customFormat="1" x14ac:dyDescent="0.2">
      <c r="A125" s="552"/>
      <c r="B125" s="44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52"/>
      <c r="B126" s="448" t="s">
        <v>30</v>
      </c>
      <c r="C126" s="117"/>
      <c r="D126" s="117"/>
      <c r="E126" s="117"/>
      <c r="F126" s="117"/>
      <c r="G126" s="117"/>
      <c r="H126" s="115">
        <v>0.19769999999999999</v>
      </c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52"/>
      <c r="B127" s="450" t="s">
        <v>61</v>
      </c>
      <c r="C127" s="118"/>
      <c r="D127" s="118"/>
      <c r="E127" s="118"/>
      <c r="F127" s="118"/>
      <c r="G127" s="118"/>
      <c r="H127" s="33">
        <f>H126*H97</f>
        <v>23483.913120000001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52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/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52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0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52"/>
      <c r="B130" s="448" t="s">
        <v>32</v>
      </c>
      <c r="C130" s="117"/>
      <c r="D130" s="117"/>
      <c r="E130" s="117"/>
      <c r="F130" s="117"/>
      <c r="G130" s="117"/>
      <c r="H130" s="1">
        <v>1.4238</v>
      </c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52"/>
      <c r="B131" s="450" t="s">
        <v>63</v>
      </c>
      <c r="C131" s="118"/>
      <c r="D131" s="118"/>
      <c r="E131" s="118"/>
      <c r="F131" s="118"/>
      <c r="G131" s="118"/>
      <c r="H131" s="116">
        <f>H130*H99</f>
        <v>76435.677863999997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52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/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52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0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52"/>
      <c r="B134" s="451" t="s">
        <v>33</v>
      </c>
      <c r="C134" s="117"/>
      <c r="D134" s="117"/>
      <c r="E134" s="117"/>
      <c r="F134" s="117"/>
      <c r="G134" s="117"/>
      <c r="H134" s="1">
        <v>0.37009999999999998</v>
      </c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52"/>
      <c r="B135" s="452" t="s">
        <v>65</v>
      </c>
      <c r="C135" s="125"/>
      <c r="D135" s="125"/>
      <c r="E135" s="125"/>
      <c r="F135" s="125"/>
      <c r="G135" s="125"/>
      <c r="H135" s="250">
        <f>H134*H98</f>
        <v>69327.753767999995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52"/>
      <c r="B136" s="453" t="s">
        <v>104</v>
      </c>
      <c r="C136" s="251"/>
      <c r="D136" s="251"/>
      <c r="E136" s="251"/>
      <c r="F136" s="251"/>
      <c r="G136" s="251"/>
      <c r="H136" s="86">
        <v>410821</v>
      </c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52"/>
      <c r="B137" s="454" t="s">
        <v>105</v>
      </c>
      <c r="C137" s="31"/>
      <c r="D137" s="31"/>
      <c r="E137" s="31"/>
      <c r="F137" s="31"/>
      <c r="G137" s="31"/>
      <c r="H137" s="427">
        <v>5.8900000000000001E-2</v>
      </c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52"/>
      <c r="B138" s="455" t="s">
        <v>106</v>
      </c>
      <c r="C138" s="125"/>
      <c r="D138" s="125"/>
      <c r="E138" s="125"/>
      <c r="F138" s="125"/>
      <c r="G138" s="125"/>
      <c r="H138" s="54">
        <f>H137*H136</f>
        <v>24197.356899999999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52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f>G196</f>
        <v>0</v>
      </c>
      <c r="H139" s="1">
        <v>3.09E-2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52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0</v>
      </c>
      <c r="H140" s="4">
        <f t="shared" si="17"/>
        <v>11117.559203999999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52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f>G198</f>
        <v>0</v>
      </c>
      <c r="H141" s="49">
        <v>0.02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52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0</v>
      </c>
      <c r="H142" s="129">
        <f t="shared" si="18"/>
        <v>7195.8312000000005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52"/>
      <c r="B143" s="456" t="s">
        <v>4</v>
      </c>
      <c r="C143" s="93"/>
      <c r="D143" s="93"/>
      <c r="E143" s="93"/>
      <c r="F143" s="93"/>
      <c r="G143" s="93"/>
      <c r="H143" s="93">
        <v>0</v>
      </c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52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52"/>
      <c r="B145" s="458" t="s">
        <v>51</v>
      </c>
      <c r="C145" s="74"/>
      <c r="D145" s="74"/>
      <c r="E145" s="74"/>
      <c r="F145" s="74"/>
      <c r="G145" s="74"/>
      <c r="H145" s="74">
        <v>314101.69</v>
      </c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52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>
        <f t="shared" si="19"/>
        <v>87.301016733132926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52"/>
      <c r="B147" s="421" t="s">
        <v>71</v>
      </c>
      <c r="C147" s="422" t="e">
        <f t="shared" ref="C147:J147" si="20">SUM(C113,C115,C119,C117,C125,C127,C129,C131,C133,C135,C138,C140,C142,C143,C144)-C145</f>
        <v>#REF!</v>
      </c>
      <c r="D147" s="422" t="e">
        <f t="shared" si="20"/>
        <v>#REF!</v>
      </c>
      <c r="E147" s="422" t="e">
        <f t="shared" si="20"/>
        <v>#REF!</v>
      </c>
      <c r="F147" s="422" t="e">
        <f t="shared" si="20"/>
        <v>#REF!</v>
      </c>
      <c r="G147" s="422" t="e">
        <f t="shared" si="20"/>
        <v>#REF!</v>
      </c>
      <c r="H147" s="422">
        <f t="shared" si="20"/>
        <v>-24574.957943999965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53"/>
      <c r="B148" s="424" t="s">
        <v>72</v>
      </c>
      <c r="C148" s="425" t="e">
        <f t="shared" ref="C148" si="21">C147/C145</f>
        <v>#REF!</v>
      </c>
      <c r="D148" s="425" t="e">
        <f t="shared" ref="D148" si="22">D147/D145</f>
        <v>#REF!</v>
      </c>
      <c r="E148" s="425" t="e">
        <f t="shared" ref="E148" si="23">E147/E145</f>
        <v>#REF!</v>
      </c>
      <c r="F148" s="425" t="e">
        <f t="shared" ref="F148" si="24">F147/F145</f>
        <v>#REF!</v>
      </c>
      <c r="G148" s="425" t="e">
        <f t="shared" ref="G148" si="25">G147/G145</f>
        <v>#REF!</v>
      </c>
      <c r="H148" s="425">
        <f t="shared" ref="H148" si="26">H147/H145</f>
        <v>-7.8238859345201126E-2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45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H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46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/>
      <c r="H152" s="128">
        <v>21605.33</v>
      </c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46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/>
      <c r="H153" s="80">
        <v>2842748.04</v>
      </c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46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/>
      <c r="H154" s="240">
        <v>2360115.84</v>
      </c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46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/>
      <c r="H155" s="239">
        <v>866845.92</v>
      </c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46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/>
      <c r="H156" s="113">
        <v>6069709.7999999998</v>
      </c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46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/>
      <c r="H157" s="82">
        <v>18160.11</v>
      </c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46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/>
      <c r="H158" s="95">
        <v>15250.25</v>
      </c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46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/>
      <c r="H159" s="16">
        <v>11256.59</v>
      </c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46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/>
      <c r="H160" s="248">
        <v>18160.11</v>
      </c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46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/>
      <c r="H161" s="96">
        <v>2088202.68</v>
      </c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46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/>
      <c r="H162" s="92">
        <v>1499770.56</v>
      </c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46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/>
      <c r="H163" s="86">
        <v>471552.36</v>
      </c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46"/>
      <c r="B164" s="440" t="s">
        <v>28</v>
      </c>
      <c r="C164" s="187">
        <v>637085.16</v>
      </c>
      <c r="D164" s="187"/>
      <c r="E164" s="187"/>
      <c r="F164" s="187"/>
      <c r="G164" s="187"/>
      <c r="H164" s="187">
        <v>1036675.53</v>
      </c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46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/>
      <c r="H165" s="494">
        <v>76</v>
      </c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46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/>
      <c r="H166" s="380">
        <v>30</v>
      </c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46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46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/>
      <c r="H168" s="176">
        <v>52.33</v>
      </c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46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0</v>
      </c>
      <c r="H169" s="4">
        <f t="shared" si="28"/>
        <v>1569.8999999999999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46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/>
      <c r="H170" s="182">
        <v>3.35</v>
      </c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46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0</v>
      </c>
      <c r="H171" s="179">
        <f t="shared" si="30"/>
        <v>72377.855500000005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46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/>
      <c r="H172" s="3">
        <v>6.72</v>
      </c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46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0</v>
      </c>
      <c r="H173" s="179">
        <f t="shared" si="32"/>
        <v>145187.81760000001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46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/>
      <c r="H174" s="3">
        <v>12.73</v>
      </c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46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0</v>
      </c>
      <c r="H175" s="179">
        <f t="shared" si="34"/>
        <v>194135.6825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46"/>
      <c r="B176" s="537" t="s">
        <v>163</v>
      </c>
      <c r="C176" s="525"/>
      <c r="H176" s="1">
        <v>0</v>
      </c>
    </row>
    <row r="177" spans="1:95" s="1" customFormat="1" x14ac:dyDescent="0.2">
      <c r="A177" s="546"/>
      <c r="B177" s="537" t="s">
        <v>164</v>
      </c>
      <c r="C177" s="525"/>
      <c r="H177" s="1">
        <v>0</v>
      </c>
    </row>
    <row r="178" spans="1:95" s="1" customFormat="1" x14ac:dyDescent="0.2">
      <c r="A178" s="546"/>
      <c r="B178" s="537" t="s">
        <v>166</v>
      </c>
      <c r="C178" s="525"/>
      <c r="H178" s="1">
        <v>0</v>
      </c>
      <c r="J178" s="1">
        <v>10.07</v>
      </c>
    </row>
    <row r="179" spans="1:95" s="211" customFormat="1" ht="13.5" thickBot="1" x14ac:dyDescent="0.25">
      <c r="A179" s="546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46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/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46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0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46"/>
      <c r="B182" s="448" t="s">
        <v>30</v>
      </c>
      <c r="C182" s="117"/>
      <c r="D182" s="117"/>
      <c r="E182" s="117"/>
      <c r="F182" s="117"/>
      <c r="G182" s="117"/>
      <c r="H182" s="115">
        <v>0.19769999999999999</v>
      </c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46"/>
      <c r="B183" s="450" t="s">
        <v>61</v>
      </c>
      <c r="C183" s="118"/>
      <c r="D183" s="118"/>
      <c r="E183" s="118"/>
      <c r="F183" s="118"/>
      <c r="G183" s="118"/>
      <c r="H183" s="33">
        <f>H182*H153</f>
        <v>562011.28750799992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46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/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46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0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46"/>
      <c r="B186" s="448" t="s">
        <v>32</v>
      </c>
      <c r="C186" s="117"/>
      <c r="D186" s="117"/>
      <c r="E186" s="117"/>
      <c r="F186" s="117"/>
      <c r="G186" s="117"/>
      <c r="H186" s="1">
        <v>1.4238</v>
      </c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46"/>
      <c r="B187" s="450" t="s">
        <v>63</v>
      </c>
      <c r="C187" s="118"/>
      <c r="D187" s="118"/>
      <c r="E187" s="118"/>
      <c r="F187" s="118"/>
      <c r="G187" s="118"/>
      <c r="H187" s="116">
        <f>H186*H155</f>
        <v>1234215.220896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46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/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46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0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46"/>
      <c r="B190" s="451" t="s">
        <v>33</v>
      </c>
      <c r="C190" s="117"/>
      <c r="D190" s="117"/>
      <c r="E190" s="117"/>
      <c r="F190" s="117"/>
      <c r="G190" s="117"/>
      <c r="H190" s="1">
        <v>0.37009999999999998</v>
      </c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46"/>
      <c r="B191" s="452" t="s">
        <v>65</v>
      </c>
      <c r="C191" s="125"/>
      <c r="D191" s="125"/>
      <c r="E191" s="125"/>
      <c r="F191" s="125"/>
      <c r="G191" s="125"/>
      <c r="H191" s="250">
        <f>H190*H154</f>
        <v>873478.87238399987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46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46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46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46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f>G251</f>
        <v>3.09E-2</v>
      </c>
      <c r="H195" s="1"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46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0</v>
      </c>
      <c r="H196" s="4">
        <f t="shared" si="35"/>
        <v>187554.03281999999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46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f>G253</f>
        <v>0.02</v>
      </c>
      <c r="H197" s="49"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46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0</v>
      </c>
      <c r="H198" s="129">
        <f t="shared" si="36"/>
        <v>121394.196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46"/>
      <c r="B199" s="456" t="s">
        <v>4</v>
      </c>
      <c r="C199" s="93"/>
      <c r="D199" s="93"/>
      <c r="E199" s="93"/>
      <c r="F199" s="93"/>
      <c r="G199" s="93"/>
      <c r="H199" s="93">
        <v>0</v>
      </c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46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46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/>
      <c r="H201" s="74">
        <v>3451015.65</v>
      </c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46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 t="e">
        <f t="shared" si="37"/>
        <v>#DIV/0!</v>
      </c>
      <c r="H202" s="37">
        <f t="shared" si="37"/>
        <v>56.856353330104845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46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</v>
      </c>
      <c r="H203" s="422">
        <f t="shared" si="38"/>
        <v>-0.30219199974089861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47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 t="e">
        <f t="shared" ref="G204" si="43">G203/G201</f>
        <v>#DIV/0!</v>
      </c>
      <c r="H204" s="425">
        <f t="shared" ref="H204" si="44">H203/H201</f>
        <v>-8.7566105282918271E-8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48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H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49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H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49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/>
      <c r="H209" s="80">
        <v>802475.24</v>
      </c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49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/>
      <c r="H210" s="240">
        <v>638116.87</v>
      </c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49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/>
      <c r="H211" s="239">
        <v>223423.03</v>
      </c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49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/>
      <c r="H212" s="113">
        <v>1664015.14</v>
      </c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49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/>
      <c r="H213" s="82">
        <v>4992.53</v>
      </c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49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/>
      <c r="H214" s="95">
        <v>4605.83</v>
      </c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49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/>
      <c r="H215" s="95">
        <v>3567.49</v>
      </c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49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/>
      <c r="H216" s="100">
        <v>4992.53</v>
      </c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49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/>
      <c r="H217" s="89">
        <v>699629.94</v>
      </c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49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/>
      <c r="H218" s="92">
        <v>501201.36</v>
      </c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49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/>
      <c r="H219" s="86">
        <v>162163.85999999999</v>
      </c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49"/>
      <c r="B220" s="463" t="s">
        <v>28</v>
      </c>
      <c r="C220" s="187"/>
      <c r="D220" s="187"/>
      <c r="E220" s="187"/>
      <c r="F220" s="187"/>
      <c r="G220" s="187"/>
      <c r="H220" s="495">
        <v>418400.02</v>
      </c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49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/>
      <c r="H221" s="27">
        <v>65</v>
      </c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49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/>
      <c r="H222" s="380">
        <v>30</v>
      </c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49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49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49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0</v>
      </c>
      <c r="H225" s="4">
        <f t="shared" si="46"/>
        <v>1569.8999999999999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49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49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0</v>
      </c>
      <c r="H227" s="179">
        <f t="shared" si="48"/>
        <v>26800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49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49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0</v>
      </c>
      <c r="H229" s="181">
        <f t="shared" si="50"/>
        <v>53760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49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49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0</v>
      </c>
      <c r="H231" s="210">
        <f t="shared" si="52"/>
        <v>58632.215900000003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49"/>
      <c r="B232" s="537" t="s">
        <v>163</v>
      </c>
      <c r="C232" s="525"/>
      <c r="H232" s="1">
        <v>0</v>
      </c>
    </row>
    <row r="233" spans="1:95" s="1" customFormat="1" x14ac:dyDescent="0.2">
      <c r="A233" s="549"/>
      <c r="B233" s="537" t="s">
        <v>164</v>
      </c>
      <c r="C233" s="525"/>
      <c r="H233" s="1">
        <v>0</v>
      </c>
    </row>
    <row r="234" spans="1:95" s="1" customFormat="1" x14ac:dyDescent="0.2">
      <c r="A234" s="549"/>
      <c r="B234" s="537" t="s">
        <v>166</v>
      </c>
      <c r="C234" s="525"/>
      <c r="H234" s="1">
        <v>0</v>
      </c>
      <c r="J234" s="1">
        <v>10.07</v>
      </c>
    </row>
    <row r="235" spans="1:95" s="211" customFormat="1" ht="13.5" thickBot="1" x14ac:dyDescent="0.25">
      <c r="A235" s="549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49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49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0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49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49"/>
      <c r="B239" s="450" t="s">
        <v>61</v>
      </c>
      <c r="C239" s="118"/>
      <c r="D239" s="118"/>
      <c r="E239" s="118"/>
      <c r="F239" s="118"/>
      <c r="G239" s="118"/>
      <c r="H239" s="33">
        <f>H238*H209</f>
        <v>158649.35494799999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49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49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0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49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49"/>
      <c r="B243" s="450" t="s">
        <v>63</v>
      </c>
      <c r="C243" s="118"/>
      <c r="D243" s="118"/>
      <c r="E243" s="118"/>
      <c r="F243" s="118"/>
      <c r="G243" s="118"/>
      <c r="H243" s="116">
        <f>H242*H211</f>
        <v>318109.71011400002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49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49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0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49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49"/>
      <c r="B247" s="452" t="s">
        <v>65</v>
      </c>
      <c r="C247" s="125"/>
      <c r="D247" s="125"/>
      <c r="E247" s="125"/>
      <c r="F247" s="125"/>
      <c r="G247" s="125"/>
      <c r="H247" s="250">
        <f>H246*H210</f>
        <v>236167.053587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49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49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49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49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49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0</v>
      </c>
      <c r="H252" s="4">
        <f t="shared" si="54"/>
        <v>51418.067825999999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49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49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0</v>
      </c>
      <c r="H254" s="129">
        <f t="shared" si="55"/>
        <v>33280.302799999998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49"/>
      <c r="B255" s="456" t="s">
        <v>4</v>
      </c>
      <c r="C255" s="93"/>
      <c r="D255" s="93"/>
      <c r="E255" s="93"/>
      <c r="F255" s="93"/>
      <c r="G255" s="93"/>
      <c r="H255" s="93">
        <v>0</v>
      </c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49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49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49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 t="e">
        <f t="shared" si="56"/>
        <v>#DIV/0!</v>
      </c>
      <c r="H258" s="91">
        <f t="shared" si="56"/>
        <v>57.82612470701438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49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-608454.79</v>
      </c>
      <c r="H259" s="422">
        <f t="shared" si="57"/>
        <v>-7.8124999883584678E-2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50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-1</v>
      </c>
      <c r="H260" s="425">
        <f t="shared" ref="H260" si="63">H259/H257</f>
        <v>-8.1191145327021341E-8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57" t="s">
        <v>158</v>
      </c>
      <c r="B263" s="460" t="s">
        <v>56</v>
      </c>
      <c r="H263" s="68">
        <v>4622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58"/>
      <c r="B264" s="428" t="s">
        <v>55</v>
      </c>
      <c r="C264" s="128"/>
      <c r="D264" s="128"/>
      <c r="E264" s="128"/>
      <c r="F264" s="128"/>
      <c r="G264" s="128"/>
      <c r="H264" s="128">
        <v>4622</v>
      </c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58"/>
      <c r="B265" s="429" t="s">
        <v>14</v>
      </c>
      <c r="C265" s="80"/>
      <c r="D265" s="80"/>
      <c r="E265" s="80"/>
      <c r="F265" s="80"/>
      <c r="G265" s="80"/>
      <c r="H265" s="80">
        <v>272811.37</v>
      </c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58"/>
      <c r="B266" s="430" t="s">
        <v>15</v>
      </c>
      <c r="C266" s="240"/>
      <c r="D266" s="240"/>
      <c r="E266" s="240"/>
      <c r="F266" s="240"/>
      <c r="G266" s="240"/>
      <c r="H266" s="240">
        <v>210826</v>
      </c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58"/>
      <c r="B267" s="431" t="s">
        <v>16</v>
      </c>
      <c r="C267" s="239"/>
      <c r="D267" s="239"/>
      <c r="E267" s="239"/>
      <c r="F267" s="239"/>
      <c r="G267" s="239"/>
      <c r="H267" s="239">
        <v>82708.06</v>
      </c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58"/>
      <c r="B268" s="432" t="s">
        <v>17</v>
      </c>
      <c r="C268" s="113"/>
      <c r="D268" s="113"/>
      <c r="E268" s="113"/>
      <c r="F268" s="113"/>
      <c r="G268" s="113"/>
      <c r="H268" s="113">
        <v>566345.43000000005</v>
      </c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58"/>
      <c r="B269" s="433" t="s">
        <v>12</v>
      </c>
      <c r="C269" s="82"/>
      <c r="D269" s="82"/>
      <c r="E269" s="82"/>
      <c r="F269" s="82"/>
      <c r="G269" s="82"/>
      <c r="H269" s="82">
        <v>1157.81</v>
      </c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58"/>
      <c r="B270" s="434" t="s">
        <v>6</v>
      </c>
      <c r="C270" s="95"/>
      <c r="D270" s="95"/>
      <c r="E270" s="95"/>
      <c r="F270" s="95"/>
      <c r="G270" s="95"/>
      <c r="H270" s="95">
        <v>3473.8</v>
      </c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58"/>
      <c r="B271" s="435" t="s">
        <v>13</v>
      </c>
      <c r="C271" s="95"/>
      <c r="D271" s="95"/>
      <c r="E271" s="95"/>
      <c r="F271" s="95"/>
      <c r="G271" s="95"/>
      <c r="H271" s="16">
        <v>2469.75</v>
      </c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58"/>
      <c r="B272" s="436" t="s">
        <v>18</v>
      </c>
      <c r="C272" s="104"/>
      <c r="D272" s="104"/>
      <c r="E272" s="104"/>
      <c r="F272" s="104"/>
      <c r="G272" s="104"/>
      <c r="H272" s="248">
        <v>3473.8</v>
      </c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58"/>
      <c r="B273" s="437" t="s">
        <v>19</v>
      </c>
      <c r="C273" s="96"/>
      <c r="D273" s="96"/>
      <c r="E273" s="96"/>
      <c r="F273" s="96"/>
      <c r="G273" s="96"/>
      <c r="H273" s="96">
        <v>268754</v>
      </c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58"/>
      <c r="B274" s="438" t="s">
        <v>20</v>
      </c>
      <c r="C274" s="92"/>
      <c r="D274" s="92"/>
      <c r="E274" s="92"/>
      <c r="F274" s="92"/>
      <c r="G274" s="92"/>
      <c r="H274" s="92">
        <v>224569.97</v>
      </c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58"/>
      <c r="B275" s="439" t="s">
        <v>21</v>
      </c>
      <c r="C275" s="86"/>
      <c r="D275" s="86"/>
      <c r="E275" s="86"/>
      <c r="F275" s="86"/>
      <c r="G275" s="86"/>
      <c r="H275" s="86">
        <v>85515.89</v>
      </c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58"/>
      <c r="B276" s="440" t="s">
        <v>28</v>
      </c>
      <c r="C276" s="187"/>
      <c r="D276" s="187"/>
      <c r="E276" s="187"/>
      <c r="F276" s="187"/>
      <c r="G276" s="187"/>
      <c r="H276" s="495">
        <v>229426.49</v>
      </c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58"/>
      <c r="B277" s="441" t="s">
        <v>22</v>
      </c>
      <c r="C277" s="84"/>
      <c r="D277" s="84"/>
      <c r="E277" s="84"/>
      <c r="F277" s="84"/>
      <c r="G277" s="84"/>
      <c r="H277" s="494">
        <v>51</v>
      </c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58"/>
      <c r="B278" s="442" t="s">
        <v>73</v>
      </c>
      <c r="C278" s="30"/>
      <c r="D278" s="30"/>
      <c r="E278" s="174"/>
      <c r="F278" s="174"/>
      <c r="G278" s="174"/>
      <c r="H278" s="380">
        <v>30</v>
      </c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58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58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f>G449</f>
        <v>0</v>
      </c>
      <c r="H280" s="497">
        <v>52.33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58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0</v>
      </c>
      <c r="H281" s="4">
        <f t="shared" si="65"/>
        <v>1569.8999999999999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58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f>G451</f>
        <v>0</v>
      </c>
      <c r="H282" s="182">
        <v>3.35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58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0</v>
      </c>
      <c r="H283" s="179">
        <f t="shared" si="66"/>
        <v>15483.7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58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f>G453</f>
        <v>0</v>
      </c>
      <c r="H284" s="3">
        <v>6.72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58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0</v>
      </c>
      <c r="H285" s="179">
        <f t="shared" si="67"/>
        <v>31059.84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58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f>G455</f>
        <v>0</v>
      </c>
      <c r="H286" s="3">
        <v>12.73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58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0</v>
      </c>
      <c r="H287" s="179">
        <f t="shared" si="68"/>
        <v>44221.474000000002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58"/>
      <c r="B288" s="537" t="s">
        <v>163</v>
      </c>
      <c r="C288" s="525"/>
      <c r="H288" s="1">
        <v>0</v>
      </c>
    </row>
    <row r="289" spans="1:95" s="1" customFormat="1" x14ac:dyDescent="0.2">
      <c r="A289" s="558"/>
      <c r="B289" s="537" t="s">
        <v>164</v>
      </c>
      <c r="C289" s="525"/>
      <c r="H289" s="1">
        <v>0</v>
      </c>
    </row>
    <row r="290" spans="1:95" s="1" customFormat="1" x14ac:dyDescent="0.2">
      <c r="A290" s="558"/>
      <c r="B290" s="537" t="s">
        <v>166</v>
      </c>
      <c r="C290" s="525"/>
      <c r="H290" s="1">
        <v>0</v>
      </c>
      <c r="J290" s="1">
        <v>10.07</v>
      </c>
    </row>
    <row r="291" spans="1:95" s="211" customFormat="1" ht="13.5" thickBot="1" x14ac:dyDescent="0.25">
      <c r="A291" s="558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58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 t="e">
        <f>F461</f>
        <v>#REF!</v>
      </c>
      <c r="G292" s="115" t="e">
        <f>G461</f>
        <v>#REF!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58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 t="e">
        <f>F292*F265</f>
        <v>#REF!</v>
      </c>
      <c r="G293" s="14" t="e">
        <f>G292*G265</f>
        <v>#REF!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58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58"/>
      <c r="B295" s="450" t="s">
        <v>61</v>
      </c>
      <c r="C295" s="118"/>
      <c r="D295" s="118"/>
      <c r="E295" s="118"/>
      <c r="F295" s="118"/>
      <c r="G295" s="118"/>
      <c r="H295" s="33">
        <f>H294*H265</f>
        <v>53934.807848999997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58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f>G465</f>
        <v>0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58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0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58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58"/>
      <c r="B299" s="450" t="s">
        <v>63</v>
      </c>
      <c r="C299" s="118"/>
      <c r="D299" s="118"/>
      <c r="E299" s="118"/>
      <c r="F299" s="118"/>
      <c r="G299" s="118"/>
      <c r="H299" s="116">
        <f>H298*H267</f>
        <v>117759.73582799999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58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f>G469</f>
        <v>0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58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0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58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58"/>
      <c r="B303" s="452" t="s">
        <v>65</v>
      </c>
      <c r="C303" s="125"/>
      <c r="D303" s="125"/>
      <c r="E303" s="125"/>
      <c r="F303" s="125"/>
      <c r="G303" s="125"/>
      <c r="H303" s="250">
        <f>H302*H266</f>
        <v>78026.70259999999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58"/>
      <c r="B304" s="453" t="s">
        <v>104</v>
      </c>
      <c r="C304" s="251"/>
      <c r="D304" s="251"/>
      <c r="E304" s="251"/>
      <c r="F304" s="251"/>
      <c r="G304" s="251"/>
      <c r="H304" s="86">
        <v>222026</v>
      </c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58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58"/>
      <c r="B306" s="455" t="s">
        <v>106</v>
      </c>
      <c r="C306" s="125"/>
      <c r="D306" s="125"/>
      <c r="E306" s="125"/>
      <c r="F306" s="125"/>
      <c r="G306" s="125"/>
      <c r="H306" s="54">
        <f>H305*H304</f>
        <v>13077.331400000001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58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f>G476</f>
        <v>0</v>
      </c>
      <c r="H307" s="1">
        <v>3.09E-2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58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0</v>
      </c>
      <c r="H308" s="4">
        <f t="shared" si="69"/>
        <v>17500.073787000001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58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f>G478</f>
        <v>0</v>
      </c>
      <c r="H309" s="49">
        <v>0.02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58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0</v>
      </c>
      <c r="H310" s="129">
        <f t="shared" si="70"/>
        <v>11326.908600000001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58"/>
      <c r="B311" s="456" t="s">
        <v>4</v>
      </c>
      <c r="C311" s="93"/>
      <c r="D311" s="93"/>
      <c r="E311" s="93"/>
      <c r="F311" s="93"/>
      <c r="G311" s="93"/>
      <c r="H311" s="93">
        <v>0</v>
      </c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58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58"/>
      <c r="B313" s="458" t="s">
        <v>51</v>
      </c>
      <c r="C313" s="74"/>
      <c r="D313" s="74"/>
      <c r="E313" s="74"/>
      <c r="F313" s="74"/>
      <c r="G313" s="74"/>
      <c r="H313" s="74">
        <v>383960.41</v>
      </c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58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 t="e">
        <f t="shared" si="71"/>
        <v>#DIV/0!</v>
      </c>
      <c r="H314" s="37">
        <f t="shared" si="71"/>
        <v>67.796152252875061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58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 t="e">
        <f t="shared" si="72"/>
        <v>#REF!</v>
      </c>
      <c r="G315" s="422" t="e">
        <f t="shared" si="72"/>
        <v>#REF!</v>
      </c>
      <c r="H315" s="422">
        <f t="shared" si="72"/>
        <v>6.4064000034704804E-2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59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#REF!</v>
      </c>
      <c r="G316" s="425" t="e">
        <f t="shared" ref="G316" si="77">G315/G313</f>
        <v>#REF!</v>
      </c>
      <c r="H316" s="425">
        <f t="shared" ref="H316" si="78">H315/H313</f>
        <v>1.6685053554012199E-7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72" t="s">
        <v>159</v>
      </c>
      <c r="B319" s="460" t="s">
        <v>56</v>
      </c>
      <c r="H319" s="68">
        <v>12740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73"/>
      <c r="B320" s="428" t="s">
        <v>55</v>
      </c>
      <c r="C320" s="128"/>
      <c r="D320" s="128"/>
      <c r="E320" s="128"/>
      <c r="F320" s="128"/>
      <c r="G320" s="128"/>
      <c r="H320" s="128">
        <v>14854.97</v>
      </c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73"/>
      <c r="B321" s="429" t="s">
        <v>14</v>
      </c>
      <c r="C321" s="80"/>
      <c r="D321" s="80"/>
      <c r="E321" s="80"/>
      <c r="F321" s="80"/>
      <c r="G321" s="80"/>
      <c r="H321" s="80">
        <v>1597564.44</v>
      </c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73"/>
      <c r="B322" s="430" t="s">
        <v>15</v>
      </c>
      <c r="C322" s="240"/>
      <c r="D322" s="240"/>
      <c r="E322" s="240"/>
      <c r="F322" s="240"/>
      <c r="G322" s="240"/>
      <c r="H322" s="240">
        <v>1370317.68</v>
      </c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73"/>
      <c r="B323" s="431" t="s">
        <v>16</v>
      </c>
      <c r="C323" s="239"/>
      <c r="D323" s="239"/>
      <c r="E323" s="239"/>
      <c r="F323" s="239"/>
      <c r="G323" s="239"/>
      <c r="H323" s="239">
        <v>444987.72</v>
      </c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73"/>
      <c r="B324" s="432" t="s">
        <v>17</v>
      </c>
      <c r="C324" s="113"/>
      <c r="D324" s="113"/>
      <c r="E324" s="113"/>
      <c r="F324" s="113"/>
      <c r="G324" s="113"/>
      <c r="H324" s="113">
        <v>3412869.84</v>
      </c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73"/>
      <c r="B325" s="433" t="s">
        <v>12</v>
      </c>
      <c r="C325" s="82"/>
      <c r="D325" s="82"/>
      <c r="E325" s="82"/>
      <c r="F325" s="82"/>
      <c r="G325" s="82"/>
      <c r="H325" s="82">
        <v>12090.07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73"/>
      <c r="B326" s="434" t="s">
        <v>6</v>
      </c>
      <c r="C326" s="95"/>
      <c r="D326" s="95"/>
      <c r="E326" s="95"/>
      <c r="F326" s="95"/>
      <c r="G326" s="95"/>
      <c r="H326" s="95">
        <v>10205.370000000001</v>
      </c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73"/>
      <c r="B327" s="435" t="s">
        <v>13</v>
      </c>
      <c r="C327" s="95"/>
      <c r="D327" s="95"/>
      <c r="E327" s="95"/>
      <c r="F327" s="95"/>
      <c r="G327" s="95"/>
      <c r="H327" s="16">
        <v>8300.44</v>
      </c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73"/>
      <c r="B328" s="436" t="s">
        <v>18</v>
      </c>
      <c r="C328" s="104"/>
      <c r="D328" s="104"/>
      <c r="E328" s="104"/>
      <c r="F328" s="104"/>
      <c r="G328" s="104"/>
      <c r="H328" s="248">
        <v>12090.07</v>
      </c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73"/>
      <c r="B329" s="437" t="s">
        <v>19</v>
      </c>
      <c r="C329" s="96"/>
      <c r="D329" s="96"/>
      <c r="E329" s="96"/>
      <c r="F329" s="96"/>
      <c r="G329" s="96"/>
      <c r="H329" s="96">
        <v>1246614.48</v>
      </c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73"/>
      <c r="B330" s="438" t="s">
        <v>20</v>
      </c>
      <c r="C330" s="92"/>
      <c r="D330" s="92"/>
      <c r="E330" s="92"/>
      <c r="F330" s="92"/>
      <c r="G330" s="92"/>
      <c r="H330" s="92">
        <v>813664.44</v>
      </c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73"/>
      <c r="B331" s="439" t="s">
        <v>21</v>
      </c>
      <c r="C331" s="86"/>
      <c r="D331" s="86"/>
      <c r="E331" s="86"/>
      <c r="F331" s="86"/>
      <c r="G331" s="86"/>
      <c r="H331" s="86">
        <v>305010.71999999997</v>
      </c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73"/>
      <c r="B332" s="440" t="s">
        <v>28</v>
      </c>
      <c r="C332" s="187"/>
      <c r="D332" s="187"/>
      <c r="E332" s="187"/>
      <c r="F332" s="187"/>
      <c r="G332" s="187"/>
      <c r="H332" s="495">
        <v>593219.65</v>
      </c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73"/>
      <c r="B333" s="441" t="s">
        <v>22</v>
      </c>
      <c r="C333" s="84"/>
      <c r="D333" s="84"/>
      <c r="E333" s="84"/>
      <c r="F333" s="84"/>
      <c r="G333" s="84"/>
      <c r="H333" s="494">
        <v>46</v>
      </c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73"/>
      <c r="B334" s="442" t="s">
        <v>73</v>
      </c>
      <c r="C334" s="30"/>
      <c r="D334" s="30"/>
      <c r="E334" s="174"/>
      <c r="F334" s="174"/>
      <c r="G334" s="174"/>
      <c r="H334" s="380">
        <v>30</v>
      </c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73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73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f>G505</f>
        <v>0</v>
      </c>
      <c r="H336" s="176">
        <v>52.33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73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0</v>
      </c>
      <c r="H337" s="4">
        <f t="shared" si="80"/>
        <v>1569.8999999999999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73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f>G507</f>
        <v>0</v>
      </c>
      <c r="H338" s="182">
        <v>3.35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73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0</v>
      </c>
      <c r="H339" s="179">
        <f t="shared" si="81"/>
        <v>49764.1495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73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f>G509</f>
        <v>0</v>
      </c>
      <c r="H340" s="3">
        <v>6.72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73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0</v>
      </c>
      <c r="H341" s="179">
        <f t="shared" si="82"/>
        <v>99825.398399999991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73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f>G511</f>
        <v>0</v>
      </c>
      <c r="H342" s="3">
        <v>12.73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73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0</v>
      </c>
      <c r="H343" s="179">
        <f t="shared" si="83"/>
        <v>129914.36010000002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73"/>
      <c r="B344" s="537" t="s">
        <v>163</v>
      </c>
      <c r="C344" s="525"/>
      <c r="H344" s="1">
        <v>0</v>
      </c>
    </row>
    <row r="345" spans="1:95" s="1" customFormat="1" x14ac:dyDescent="0.2">
      <c r="A345" s="573"/>
      <c r="B345" s="537" t="s">
        <v>164</v>
      </c>
      <c r="C345" s="525"/>
      <c r="H345" s="1">
        <v>0</v>
      </c>
    </row>
    <row r="346" spans="1:95" s="1" customFormat="1" x14ac:dyDescent="0.2">
      <c r="A346" s="573"/>
      <c r="B346" s="537" t="s">
        <v>166</v>
      </c>
      <c r="C346" s="525"/>
      <c r="H346" s="1">
        <v>0</v>
      </c>
      <c r="J346" s="1">
        <v>10.07</v>
      </c>
    </row>
    <row r="347" spans="1:95" s="211" customFormat="1" ht="13.5" thickBot="1" x14ac:dyDescent="0.25">
      <c r="A347" s="573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73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 t="e">
        <f>F517</f>
        <v>#REF!</v>
      </c>
      <c r="G348" s="115" t="e">
        <f>G517</f>
        <v>#REF!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73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 t="e">
        <f>F348*F321</f>
        <v>#REF!</v>
      </c>
      <c r="G349" s="14" t="e">
        <f>G348*G321</f>
        <v>#REF!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73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73"/>
      <c r="B351" s="450" t="s">
        <v>61</v>
      </c>
      <c r="C351" s="118"/>
      <c r="D351" s="118"/>
      <c r="E351" s="118"/>
      <c r="F351" s="118"/>
      <c r="G351" s="118"/>
      <c r="H351" s="33">
        <f>H350*H321</f>
        <v>315838.48978799995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73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f>G521</f>
        <v>0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73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0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73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73"/>
      <c r="B355" s="450" t="s">
        <v>63</v>
      </c>
      <c r="C355" s="118"/>
      <c r="D355" s="118"/>
      <c r="E355" s="118"/>
      <c r="F355" s="118"/>
      <c r="G355" s="118"/>
      <c r="H355" s="116">
        <f>H354*H323</f>
        <v>633573.51573599991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73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f>G525</f>
        <v>0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73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0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73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73"/>
      <c r="B359" s="452" t="s">
        <v>65</v>
      </c>
      <c r="C359" s="125"/>
      <c r="D359" s="125"/>
      <c r="E359" s="125"/>
      <c r="F359" s="125"/>
      <c r="G359" s="125"/>
      <c r="H359" s="250">
        <f>H358*H322</f>
        <v>507154.57336799998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73"/>
      <c r="B360" s="453" t="s">
        <v>104</v>
      </c>
      <c r="C360" s="251"/>
      <c r="D360" s="251"/>
      <c r="E360" s="251"/>
      <c r="F360" s="251"/>
      <c r="G360" s="251"/>
      <c r="H360" s="86">
        <v>574084</v>
      </c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73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73"/>
      <c r="B362" s="455" t="s">
        <v>106</v>
      </c>
      <c r="C362" s="125"/>
      <c r="D362" s="125"/>
      <c r="E362" s="125"/>
      <c r="F362" s="125"/>
      <c r="G362" s="125"/>
      <c r="H362" s="54">
        <f>H361*H360</f>
        <v>33813.547599999998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73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f>G532</f>
        <v>0</v>
      </c>
      <c r="H363" s="1">
        <v>3.09E-2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73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0</v>
      </c>
      <c r="H364" s="4">
        <f t="shared" si="84"/>
        <v>105457.67805599999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73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f>G534</f>
        <v>0</v>
      </c>
      <c r="H365" s="49">
        <v>0.02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73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0</v>
      </c>
      <c r="H366" s="129">
        <f t="shared" si="85"/>
        <v>68257.396800000002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73"/>
      <c r="B367" s="456" t="s">
        <v>4</v>
      </c>
      <c r="C367" s="93"/>
      <c r="D367" s="93"/>
      <c r="E367" s="93"/>
      <c r="F367" s="93"/>
      <c r="G367" s="93"/>
      <c r="H367" s="93">
        <v>0</v>
      </c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73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73"/>
      <c r="B369" s="458" t="s">
        <v>51</v>
      </c>
      <c r="C369" s="74"/>
      <c r="D369" s="74"/>
      <c r="E369" s="74"/>
      <c r="F369" s="74"/>
      <c r="G369" s="74"/>
      <c r="H369" s="74">
        <v>1945169.57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73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 t="e">
        <f t="shared" si="86"/>
        <v>#DIV/0!</v>
      </c>
      <c r="H370" s="37">
        <f t="shared" si="86"/>
        <v>56.995129061236049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73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 t="e">
        <f t="shared" si="87"/>
        <v>#REF!</v>
      </c>
      <c r="G371" s="422" t="e">
        <f t="shared" si="87"/>
        <v>#REF!</v>
      </c>
      <c r="H371" s="422">
        <f t="shared" si="87"/>
        <v>-0.56065200036391616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74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#REF!</v>
      </c>
      <c r="G372" s="425" t="e">
        <f t="shared" ref="G372" si="92">G371/G369</f>
        <v>#REF!</v>
      </c>
      <c r="H372" s="425">
        <f t="shared" ref="H372" si="93">H371/H369</f>
        <v>-2.8822782805712723E-7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75" t="s">
        <v>154</v>
      </c>
      <c r="B375" s="460" t="s">
        <v>56</v>
      </c>
      <c r="H375" s="68">
        <v>6000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76"/>
      <c r="B376" s="428" t="s">
        <v>55</v>
      </c>
      <c r="C376" s="128"/>
      <c r="D376" s="128"/>
      <c r="E376" s="128"/>
      <c r="F376" s="128"/>
      <c r="G376" s="128"/>
      <c r="H376" s="128">
        <v>6000</v>
      </c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76"/>
      <c r="B377" s="429" t="s">
        <v>14</v>
      </c>
      <c r="C377" s="80"/>
      <c r="D377" s="80"/>
      <c r="E377" s="80"/>
      <c r="F377" s="80"/>
      <c r="G377" s="80"/>
      <c r="H377" s="80">
        <v>148875.09</v>
      </c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76"/>
      <c r="B378" s="430" t="s">
        <v>15</v>
      </c>
      <c r="C378" s="240"/>
      <c r="D378" s="240"/>
      <c r="E378" s="240"/>
      <c r="F378" s="240"/>
      <c r="G378" s="240"/>
      <c r="H378" s="240">
        <v>145109.04</v>
      </c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76"/>
      <c r="B379" s="431" t="s">
        <v>16</v>
      </c>
      <c r="C379" s="239"/>
      <c r="D379" s="239"/>
      <c r="E379" s="239"/>
      <c r="F379" s="239"/>
      <c r="G379" s="239"/>
      <c r="H379" s="239">
        <v>59694.39</v>
      </c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76"/>
      <c r="B380" s="432" t="s">
        <v>17</v>
      </c>
      <c r="C380" s="113"/>
      <c r="D380" s="113"/>
      <c r="E380" s="113"/>
      <c r="F380" s="113"/>
      <c r="G380" s="113"/>
      <c r="H380" s="113">
        <v>353678.52</v>
      </c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76"/>
      <c r="B381" s="433" t="s">
        <v>12</v>
      </c>
      <c r="C381" s="82"/>
      <c r="D381" s="82"/>
      <c r="E381" s="82"/>
      <c r="F381" s="82"/>
      <c r="G381" s="82"/>
      <c r="H381" s="82">
        <v>1147.0899999999999</v>
      </c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76"/>
      <c r="B382" s="434" t="s">
        <v>6</v>
      </c>
      <c r="C382" s="95"/>
      <c r="D382" s="95"/>
      <c r="E382" s="95"/>
      <c r="F382" s="95"/>
      <c r="G382" s="95"/>
      <c r="H382" s="95">
        <v>1325.2</v>
      </c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76"/>
      <c r="B383" s="435" t="s">
        <v>13</v>
      </c>
      <c r="C383" s="95"/>
      <c r="D383" s="95"/>
      <c r="E383" s="95"/>
      <c r="F383" s="95"/>
      <c r="G383" s="95"/>
      <c r="H383" s="16">
        <v>1366.08</v>
      </c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76"/>
      <c r="B384" s="436" t="s">
        <v>18</v>
      </c>
      <c r="C384" s="104"/>
      <c r="D384" s="104"/>
      <c r="E384" s="104"/>
      <c r="F384" s="104"/>
      <c r="G384" s="104"/>
      <c r="H384" s="248">
        <v>1366.08</v>
      </c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76"/>
      <c r="B385" s="437" t="s">
        <v>19</v>
      </c>
      <c r="C385" s="96"/>
      <c r="D385" s="96"/>
      <c r="E385" s="96"/>
      <c r="F385" s="96"/>
      <c r="G385" s="96"/>
      <c r="H385" s="96">
        <v>150662.88</v>
      </c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76"/>
      <c r="B386" s="438" t="s">
        <v>20</v>
      </c>
      <c r="C386" s="92"/>
      <c r="D386" s="92"/>
      <c r="E386" s="92"/>
      <c r="F386" s="92"/>
      <c r="G386" s="92"/>
      <c r="H386" s="92">
        <v>147325.68</v>
      </c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76"/>
      <c r="B387" s="439" t="s">
        <v>21</v>
      </c>
      <c r="C387" s="86"/>
      <c r="D387" s="86"/>
      <c r="E387" s="86"/>
      <c r="F387" s="86"/>
      <c r="G387" s="86"/>
      <c r="H387" s="86">
        <v>55869.15</v>
      </c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76"/>
      <c r="B388" s="440" t="s">
        <v>28</v>
      </c>
      <c r="C388" s="187"/>
      <c r="D388" s="187"/>
      <c r="E388" s="187"/>
      <c r="F388" s="187"/>
      <c r="G388" s="187"/>
      <c r="H388" s="495">
        <v>146478.92000000001</v>
      </c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76"/>
      <c r="B389" s="441" t="s">
        <v>22</v>
      </c>
      <c r="C389" s="84"/>
      <c r="D389" s="84"/>
      <c r="E389" s="84"/>
      <c r="F389" s="84"/>
      <c r="G389" s="84"/>
      <c r="H389" s="494">
        <v>47</v>
      </c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76"/>
      <c r="B390" s="442" t="s">
        <v>73</v>
      </c>
      <c r="C390" s="30"/>
      <c r="D390" s="30"/>
      <c r="E390" s="174"/>
      <c r="F390" s="174"/>
      <c r="G390" s="174"/>
      <c r="H390" s="380">
        <v>30</v>
      </c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76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76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f>G337</f>
        <v>0</v>
      </c>
      <c r="H392" s="176">
        <v>52.33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76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0</v>
      </c>
      <c r="H393" s="4">
        <f t="shared" si="95"/>
        <v>1569.8999999999999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76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f>G339</f>
        <v>0</v>
      </c>
      <c r="H394" s="182">
        <v>3.35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76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0</v>
      </c>
      <c r="H395" s="179">
        <f t="shared" si="96"/>
        <v>20100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76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f>G341</f>
        <v>0</v>
      </c>
      <c r="H396" s="3">
        <v>6.72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76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0</v>
      </c>
      <c r="H397" s="179">
        <f t="shared" si="97"/>
        <v>40320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76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f>G343</f>
        <v>0</v>
      </c>
      <c r="H398" s="3">
        <v>12.73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76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0</v>
      </c>
      <c r="H399" s="179">
        <f t="shared" si="98"/>
        <v>17390.198400000001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76"/>
      <c r="B400" s="537" t="s">
        <v>163</v>
      </c>
      <c r="C400" s="525"/>
      <c r="H400" s="1">
        <v>0</v>
      </c>
    </row>
    <row r="401" spans="1:95" s="1" customFormat="1" x14ac:dyDescent="0.2">
      <c r="A401" s="576"/>
      <c r="B401" s="537" t="s">
        <v>164</v>
      </c>
      <c r="C401" s="525"/>
      <c r="H401" s="1">
        <v>0</v>
      </c>
    </row>
    <row r="402" spans="1:95" s="1" customFormat="1" x14ac:dyDescent="0.2">
      <c r="A402" s="576"/>
      <c r="B402" s="537" t="s">
        <v>166</v>
      </c>
      <c r="C402" s="525"/>
      <c r="H402" s="1">
        <v>0</v>
      </c>
      <c r="J402" s="1">
        <v>10.07</v>
      </c>
    </row>
    <row r="403" spans="1:95" s="211" customFormat="1" ht="13.5" thickBot="1" x14ac:dyDescent="0.25">
      <c r="A403" s="576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76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 t="e">
        <f>F349</f>
        <v>#REF!</v>
      </c>
      <c r="G404" s="115" t="e">
        <f>G349</f>
        <v>#REF!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76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 t="e">
        <f>F404*F377</f>
        <v>#REF!</v>
      </c>
      <c r="G405" s="14" t="e">
        <f>G404*G377</f>
        <v>#REF!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76"/>
      <c r="B406" s="448" t="s">
        <v>30</v>
      </c>
      <c r="C406" s="117"/>
      <c r="D406" s="117"/>
      <c r="E406" s="117"/>
      <c r="F406" s="117"/>
      <c r="G406" s="117"/>
      <c r="H406" s="115">
        <v>0.19769999999999999</v>
      </c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76"/>
      <c r="B407" s="450" t="s">
        <v>61</v>
      </c>
      <c r="C407" s="118"/>
      <c r="D407" s="118"/>
      <c r="E407" s="118"/>
      <c r="F407" s="118"/>
      <c r="G407" s="118"/>
      <c r="H407" s="33">
        <f>H406*H377</f>
        <v>29432.605292999997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76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f>G353</f>
        <v>0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76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0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76"/>
      <c r="B410" s="448" t="s">
        <v>32</v>
      </c>
      <c r="C410" s="117"/>
      <c r="D410" s="117"/>
      <c r="E410" s="117"/>
      <c r="F410" s="117"/>
      <c r="G410" s="117"/>
      <c r="H410" s="1">
        <v>1.4238</v>
      </c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76"/>
      <c r="B411" s="450" t="s">
        <v>63</v>
      </c>
      <c r="C411" s="118"/>
      <c r="D411" s="118"/>
      <c r="E411" s="118"/>
      <c r="F411" s="118"/>
      <c r="G411" s="118"/>
      <c r="H411" s="116">
        <f>H410*H379</f>
        <v>84992.872481999992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76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f>G357</f>
        <v>0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76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0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76"/>
      <c r="B414" s="451" t="s">
        <v>33</v>
      </c>
      <c r="C414" s="117"/>
      <c r="D414" s="117"/>
      <c r="E414" s="117"/>
      <c r="F414" s="117"/>
      <c r="G414" s="117"/>
      <c r="H414" s="1">
        <v>0.37009999999999998</v>
      </c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76"/>
      <c r="B415" s="452" t="s">
        <v>65</v>
      </c>
      <c r="C415" s="125"/>
      <c r="D415" s="125"/>
      <c r="E415" s="125"/>
      <c r="F415" s="125"/>
      <c r="G415" s="125"/>
      <c r="H415" s="250">
        <f>H414*H378</f>
        <v>53704.855704000001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76"/>
      <c r="B416" s="453" t="s">
        <v>104</v>
      </c>
      <c r="C416" s="251"/>
      <c r="D416" s="251"/>
      <c r="E416" s="251"/>
      <c r="F416" s="251"/>
      <c r="G416" s="251"/>
      <c r="H416" s="86">
        <v>141754</v>
      </c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76"/>
      <c r="B417" s="454" t="s">
        <v>105</v>
      </c>
      <c r="C417" s="31"/>
      <c r="D417" s="31"/>
      <c r="E417" s="31"/>
      <c r="F417" s="31"/>
      <c r="G417" s="31"/>
      <c r="H417" s="427">
        <v>5.8900000000000001E-2</v>
      </c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76"/>
      <c r="B418" s="455" t="s">
        <v>106</v>
      </c>
      <c r="C418" s="125"/>
      <c r="D418" s="125"/>
      <c r="E418" s="125"/>
      <c r="F418" s="125"/>
      <c r="G418" s="125"/>
      <c r="H418" s="54">
        <f>H417*H416</f>
        <v>8349.3106000000007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76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f>G364</f>
        <v>0</v>
      </c>
      <c r="H419" s="1">
        <v>3.09E-2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76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0</v>
      </c>
      <c r="H420" s="4">
        <f t="shared" si="99"/>
        <v>10928.666268000001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76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f>G366</f>
        <v>0</v>
      </c>
      <c r="H421" s="49">
        <v>0.02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76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0</v>
      </c>
      <c r="H422" s="129">
        <f t="shared" si="100"/>
        <v>7073.5704000000005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76"/>
      <c r="B423" s="456" t="s">
        <v>4</v>
      </c>
      <c r="C423" s="93"/>
      <c r="D423" s="93"/>
      <c r="E423" s="93"/>
      <c r="F423" s="93"/>
      <c r="G423" s="93"/>
      <c r="H423" s="93">
        <v>49161.9</v>
      </c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76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76"/>
      <c r="B425" s="458" t="s">
        <v>51</v>
      </c>
      <c r="C425" s="74"/>
      <c r="D425" s="74"/>
      <c r="E425" s="74"/>
      <c r="F425" s="74"/>
      <c r="G425" s="74"/>
      <c r="H425" s="74">
        <v>323023.32</v>
      </c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76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 t="e">
        <f t="shared" si="101"/>
        <v>#DIV/0!</v>
      </c>
      <c r="H426" s="37">
        <f t="shared" si="101"/>
        <v>91.332467688453349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76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 t="e">
        <f t="shared" si="102"/>
        <v>#REF!</v>
      </c>
      <c r="G427" s="422" t="e">
        <f t="shared" si="102"/>
        <v>#REF!</v>
      </c>
      <c r="H427" s="422">
        <f t="shared" si="102"/>
        <v>0.55914700002176687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77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#REF!</v>
      </c>
      <c r="G428" s="425" t="e">
        <f t="shared" ref="G428" si="107">G427/G425</f>
        <v>#REF!</v>
      </c>
      <c r="H428" s="425">
        <f t="shared" ref="H428" si="108">H427/H425</f>
        <v>1.730980289663814E-6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54" t="s">
        <v>148</v>
      </c>
      <c r="B431" s="460" t="s">
        <v>56</v>
      </c>
      <c r="H431" s="68">
        <v>18000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55"/>
      <c r="B432" s="428" t="s">
        <v>55</v>
      </c>
      <c r="C432" s="128"/>
      <c r="D432" s="128"/>
      <c r="E432" s="128"/>
      <c r="F432" s="128"/>
      <c r="G432" s="128"/>
      <c r="H432" s="128">
        <v>18000</v>
      </c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55"/>
      <c r="B433" s="429" t="s">
        <v>14</v>
      </c>
      <c r="C433" s="80"/>
      <c r="D433" s="80"/>
      <c r="E433" s="80"/>
      <c r="F433" s="80"/>
      <c r="G433" s="80"/>
      <c r="H433" s="80">
        <v>2050830.36</v>
      </c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55"/>
      <c r="B434" s="430" t="s">
        <v>15</v>
      </c>
      <c r="C434" s="240"/>
      <c r="D434" s="240"/>
      <c r="E434" s="240"/>
      <c r="F434" s="240"/>
      <c r="G434" s="240"/>
      <c r="H434" s="240">
        <v>1500779.88</v>
      </c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55"/>
      <c r="B435" s="431" t="s">
        <v>16</v>
      </c>
      <c r="C435" s="239"/>
      <c r="D435" s="239"/>
      <c r="E435" s="239"/>
      <c r="F435" s="239"/>
      <c r="G435" s="239"/>
      <c r="H435" s="496">
        <v>372740.4</v>
      </c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55"/>
      <c r="B436" s="432" t="s">
        <v>17</v>
      </c>
      <c r="C436" s="113"/>
      <c r="D436" s="113"/>
      <c r="E436" s="113"/>
      <c r="F436" s="113"/>
      <c r="G436" s="113"/>
      <c r="H436" s="113">
        <v>3924350.64</v>
      </c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55"/>
      <c r="B437" s="433" t="s">
        <v>12</v>
      </c>
      <c r="C437" s="82"/>
      <c r="D437" s="82"/>
      <c r="E437" s="82"/>
      <c r="F437" s="82"/>
      <c r="G437" s="82"/>
      <c r="H437" s="82">
        <v>14390.92</v>
      </c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55"/>
      <c r="B438" s="434" t="s">
        <v>6</v>
      </c>
      <c r="C438" s="95"/>
      <c r="D438" s="95"/>
      <c r="E438" s="95"/>
      <c r="F438" s="95"/>
      <c r="G438" s="95"/>
      <c r="H438" s="95">
        <v>11325.41</v>
      </c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55"/>
      <c r="B439" s="435" t="s">
        <v>13</v>
      </c>
      <c r="C439" s="95"/>
      <c r="D439" s="95"/>
      <c r="E439" s="95"/>
      <c r="F439" s="95"/>
      <c r="G439" s="95"/>
      <c r="H439" s="16">
        <v>8397.6200000000008</v>
      </c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55"/>
      <c r="B440" s="436" t="s">
        <v>18</v>
      </c>
      <c r="C440" s="104"/>
      <c r="D440" s="104"/>
      <c r="E440" s="104"/>
      <c r="F440" s="104"/>
      <c r="G440" s="104"/>
      <c r="H440" s="248">
        <v>14390.92</v>
      </c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55"/>
      <c r="B441" s="437" t="s">
        <v>19</v>
      </c>
      <c r="C441" s="96"/>
      <c r="D441" s="96"/>
      <c r="E441" s="96"/>
      <c r="F441" s="96"/>
      <c r="G441" s="96"/>
      <c r="H441" s="96">
        <v>2066080.68</v>
      </c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55"/>
      <c r="B442" s="438" t="s">
        <v>20</v>
      </c>
      <c r="C442" s="92"/>
      <c r="D442" s="92"/>
      <c r="E442" s="92"/>
      <c r="F442" s="92"/>
      <c r="G442" s="92"/>
      <c r="H442" s="92">
        <v>1350969.84</v>
      </c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55"/>
      <c r="B443" s="439" t="s">
        <v>21</v>
      </c>
      <c r="C443" s="86"/>
      <c r="D443" s="86"/>
      <c r="E443" s="86"/>
      <c r="F443" s="86"/>
      <c r="G443" s="86"/>
      <c r="H443" s="86">
        <v>403220.52</v>
      </c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55"/>
      <c r="B444" s="440" t="s">
        <v>28</v>
      </c>
      <c r="C444" s="187"/>
      <c r="D444" s="187"/>
      <c r="E444" s="187"/>
      <c r="F444" s="187"/>
      <c r="G444" s="187"/>
      <c r="H444" s="495">
        <v>1246061.76</v>
      </c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55"/>
      <c r="B445" s="441" t="s">
        <v>22</v>
      </c>
      <c r="C445" s="84"/>
      <c r="D445" s="84"/>
      <c r="E445" s="84"/>
      <c r="F445" s="84"/>
      <c r="G445" s="84"/>
      <c r="H445" s="494">
        <v>48</v>
      </c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55"/>
      <c r="B446" s="442" t="s">
        <v>73</v>
      </c>
      <c r="C446" s="30"/>
      <c r="D446" s="30"/>
      <c r="E446" s="174"/>
      <c r="F446" s="174"/>
      <c r="G446" s="174"/>
      <c r="H446" s="380">
        <v>30</v>
      </c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55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55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f>G113</f>
        <v>0</v>
      </c>
      <c r="H448" s="176">
        <v>52.33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55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0</v>
      </c>
      <c r="H449" s="4">
        <f t="shared" si="110"/>
        <v>1569.8999999999999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55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f>G115</f>
        <v>0</v>
      </c>
      <c r="H450" s="182">
        <v>3.35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55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0</v>
      </c>
      <c r="H451" s="179">
        <f t="shared" si="111"/>
        <v>60300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55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f>G117</f>
        <v>0</v>
      </c>
      <c r="H452" s="3">
        <v>6.72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55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0</v>
      </c>
      <c r="H453" s="179">
        <f t="shared" si="112"/>
        <v>120960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55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f>G119</f>
        <v>0</v>
      </c>
      <c r="H454" s="3">
        <v>12.73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55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0</v>
      </c>
      <c r="H455" s="179">
        <f t="shared" si="113"/>
        <v>144172.4693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55"/>
      <c r="B456" s="537" t="s">
        <v>163</v>
      </c>
      <c r="C456" s="525"/>
      <c r="H456" s="1">
        <v>0</v>
      </c>
    </row>
    <row r="457" spans="1:95" s="1" customFormat="1" x14ac:dyDescent="0.2">
      <c r="A457" s="555"/>
      <c r="B457" s="537" t="s">
        <v>164</v>
      </c>
      <c r="C457" s="525"/>
      <c r="H457" s="1">
        <v>0</v>
      </c>
    </row>
    <row r="458" spans="1:95" s="1" customFormat="1" x14ac:dyDescent="0.2">
      <c r="A458" s="555"/>
      <c r="B458" s="537" t="s">
        <v>166</v>
      </c>
      <c r="C458" s="525"/>
      <c r="H458" s="1">
        <v>0</v>
      </c>
      <c r="J458" s="1">
        <v>10.07</v>
      </c>
    </row>
    <row r="459" spans="1:95" s="211" customFormat="1" ht="13.5" thickBot="1" x14ac:dyDescent="0.25">
      <c r="A459" s="555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55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 t="e">
        <f>F125</f>
        <v>#REF!</v>
      </c>
      <c r="G460" s="115" t="e">
        <f>G125</f>
        <v>#REF!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55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 t="e">
        <f>F460*F433</f>
        <v>#REF!</v>
      </c>
      <c r="G461" s="14" t="e">
        <f>G460*G433</f>
        <v>#REF!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55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55"/>
      <c r="B463" s="450" t="s">
        <v>61</v>
      </c>
      <c r="C463" s="118"/>
      <c r="D463" s="118"/>
      <c r="E463" s="118"/>
      <c r="F463" s="118"/>
      <c r="G463" s="118"/>
      <c r="H463" s="33">
        <f>H462*H433</f>
        <v>405449.16217199998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55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f>G129</f>
        <v>0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55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0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55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55"/>
      <c r="B467" s="450" t="s">
        <v>63</v>
      </c>
      <c r="C467" s="118"/>
      <c r="D467" s="118"/>
      <c r="E467" s="118"/>
      <c r="F467" s="118"/>
      <c r="G467" s="118"/>
      <c r="H467" s="116">
        <f>H466*H435</f>
        <v>530707.78151999996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55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f>G133</f>
        <v>0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55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0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55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55"/>
      <c r="B471" s="452" t="s">
        <v>65</v>
      </c>
      <c r="C471" s="125"/>
      <c r="D471" s="125"/>
      <c r="E471" s="125"/>
      <c r="F471" s="125"/>
      <c r="G471" s="125"/>
      <c r="H471" s="250">
        <f>H470*H434</f>
        <v>555438.63358799997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55"/>
      <c r="B472" s="453" t="s">
        <v>104</v>
      </c>
      <c r="C472" s="251"/>
      <c r="D472" s="251"/>
      <c r="E472" s="251"/>
      <c r="F472" s="251"/>
      <c r="G472" s="251"/>
      <c r="H472" s="86">
        <v>1205866</v>
      </c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55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55"/>
      <c r="B474" s="455" t="s">
        <v>106</v>
      </c>
      <c r="C474" s="125"/>
      <c r="D474" s="125"/>
      <c r="E474" s="125"/>
      <c r="F474" s="125"/>
      <c r="G474" s="125"/>
      <c r="H474" s="54">
        <f>H473*H472</f>
        <v>71025.507400000002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55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f>G140</f>
        <v>0</v>
      </c>
      <c r="H475" s="1">
        <v>3.09E-2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55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0</v>
      </c>
      <c r="H476" s="4">
        <f t="shared" si="114"/>
        <v>121262.43477600001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55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f>G142</f>
        <v>0</v>
      </c>
      <c r="H477" s="49">
        <v>0.02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55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0</v>
      </c>
      <c r="H478" s="129">
        <f t="shared" si="115"/>
        <v>78487.012800000011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55"/>
      <c r="B479" s="456" t="s">
        <v>4</v>
      </c>
      <c r="C479" s="93"/>
      <c r="D479" s="93"/>
      <c r="E479" s="93"/>
      <c r="F479" s="93"/>
      <c r="G479" s="93"/>
      <c r="H479" s="93">
        <v>0</v>
      </c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55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55"/>
      <c r="B481" s="458" t="s">
        <v>51</v>
      </c>
      <c r="C481" s="74"/>
      <c r="D481" s="74"/>
      <c r="E481" s="74"/>
      <c r="F481" s="74"/>
      <c r="G481" s="74"/>
      <c r="H481" s="74">
        <v>2089372.46</v>
      </c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55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 t="e">
        <f t="shared" si="116"/>
        <v>#DIV/0!</v>
      </c>
      <c r="H482" s="37">
        <f t="shared" si="116"/>
        <v>53.241227700285208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55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 t="e">
        <f t="shared" si="117"/>
        <v>#REF!</v>
      </c>
      <c r="G483" s="422" t="e">
        <f t="shared" si="117"/>
        <v>#REF!</v>
      </c>
      <c r="H483" s="422">
        <f t="shared" si="117"/>
        <v>0.4415559999179095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56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#REF!</v>
      </c>
      <c r="G484" s="425" t="e">
        <f t="shared" ref="G484" si="122">G483/G481</f>
        <v>#REF!</v>
      </c>
      <c r="H484" s="425">
        <f t="shared" ref="H484" si="123">H483/H481</f>
        <v>2.1133426824143623E-7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69" t="s">
        <v>152</v>
      </c>
      <c r="B487" s="460" t="s">
        <v>56</v>
      </c>
      <c r="H487" s="68">
        <v>10000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70"/>
      <c r="B488" s="428" t="s">
        <v>55</v>
      </c>
      <c r="C488" s="128"/>
      <c r="D488" s="128"/>
      <c r="E488" s="128"/>
      <c r="F488" s="128"/>
      <c r="G488" s="128"/>
      <c r="H488" s="128">
        <v>10000</v>
      </c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70"/>
      <c r="B489" s="429" t="s">
        <v>14</v>
      </c>
      <c r="C489" s="80"/>
      <c r="D489" s="80"/>
      <c r="E489" s="80"/>
      <c r="F489" s="80"/>
      <c r="G489" s="80"/>
      <c r="H489" s="80">
        <v>1081168.2</v>
      </c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70"/>
      <c r="B490" s="430" t="s">
        <v>15</v>
      </c>
      <c r="C490" s="240"/>
      <c r="D490" s="240"/>
      <c r="E490" s="240"/>
      <c r="F490" s="240"/>
      <c r="G490" s="240"/>
      <c r="H490" s="240">
        <v>898353.36</v>
      </c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70"/>
      <c r="B491" s="431" t="s">
        <v>16</v>
      </c>
      <c r="C491" s="239"/>
      <c r="D491" s="239"/>
      <c r="E491" s="239"/>
      <c r="F491" s="239"/>
      <c r="G491" s="239"/>
      <c r="H491" s="239">
        <v>320826.59999999998</v>
      </c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70"/>
      <c r="B492" s="432" t="s">
        <v>17</v>
      </c>
      <c r="C492" s="113"/>
      <c r="D492" s="113"/>
      <c r="E492" s="113"/>
      <c r="F492" s="113"/>
      <c r="G492" s="113"/>
      <c r="H492" s="113">
        <v>2300348.16</v>
      </c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70"/>
      <c r="B493" s="433" t="s">
        <v>12</v>
      </c>
      <c r="C493" s="82"/>
      <c r="D493" s="82"/>
      <c r="E493" s="82"/>
      <c r="F493" s="82"/>
      <c r="G493" s="82"/>
      <c r="H493" s="82">
        <v>5230.96</v>
      </c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70"/>
      <c r="B494" s="434" t="s">
        <v>6</v>
      </c>
      <c r="C494" s="95"/>
      <c r="D494" s="95"/>
      <c r="E494" s="95"/>
      <c r="F494" s="95"/>
      <c r="G494" s="95"/>
      <c r="H494" s="95">
        <v>5935.05</v>
      </c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70"/>
      <c r="B495" s="435" t="s">
        <v>13</v>
      </c>
      <c r="C495" s="95"/>
      <c r="D495" s="95"/>
      <c r="E495" s="95"/>
      <c r="F495" s="95"/>
      <c r="G495" s="95"/>
      <c r="H495" s="16">
        <v>4805.79</v>
      </c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70"/>
      <c r="B496" s="436" t="s">
        <v>18</v>
      </c>
      <c r="C496" s="104"/>
      <c r="D496" s="104"/>
      <c r="E496" s="104"/>
      <c r="F496" s="104"/>
      <c r="G496" s="104"/>
      <c r="H496" s="248">
        <v>5935.05</v>
      </c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70"/>
      <c r="B497" s="437" t="s">
        <v>19</v>
      </c>
      <c r="C497" s="96"/>
      <c r="D497" s="96"/>
      <c r="E497" s="96"/>
      <c r="F497" s="96"/>
      <c r="G497" s="96"/>
      <c r="H497" s="96">
        <v>757072.44</v>
      </c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70"/>
      <c r="B498" s="438" t="s">
        <v>20</v>
      </c>
      <c r="C498" s="92"/>
      <c r="D498" s="92"/>
      <c r="E498" s="92"/>
      <c r="F498" s="92"/>
      <c r="G498" s="92"/>
      <c r="H498" s="92">
        <v>642019.68000000005</v>
      </c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70"/>
      <c r="B499" s="439" t="s">
        <v>21</v>
      </c>
      <c r="C499" s="86"/>
      <c r="D499" s="86"/>
      <c r="E499" s="86"/>
      <c r="F499" s="86"/>
      <c r="G499" s="86"/>
      <c r="H499" s="86">
        <v>224508.6</v>
      </c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70"/>
      <c r="B500" s="440" t="s">
        <v>28</v>
      </c>
      <c r="C500" s="187"/>
      <c r="D500" s="187"/>
      <c r="E500" s="187"/>
      <c r="F500" s="187"/>
      <c r="G500" s="187"/>
      <c r="H500" s="495">
        <v>517466.76</v>
      </c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70"/>
      <c r="B501" s="441" t="s">
        <v>22</v>
      </c>
      <c r="C501" s="84"/>
      <c r="D501" s="84"/>
      <c r="E501" s="84"/>
      <c r="F501" s="84"/>
      <c r="G501" s="84"/>
      <c r="H501" s="494">
        <v>69</v>
      </c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70"/>
      <c r="B502" s="442" t="s">
        <v>73</v>
      </c>
      <c r="C502" s="30"/>
      <c r="D502" s="30"/>
      <c r="E502" s="174"/>
      <c r="F502" s="174"/>
      <c r="G502" s="174"/>
      <c r="H502" s="380">
        <v>30</v>
      </c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70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70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f>G673</f>
        <v>0</v>
      </c>
      <c r="H504" s="176">
        <v>52.33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70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0</v>
      </c>
      <c r="H505" s="4">
        <f t="shared" si="125"/>
        <v>1569.8999999999999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70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f>G675</f>
        <v>0</v>
      </c>
      <c r="H506" s="182">
        <v>3.35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70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0</v>
      </c>
      <c r="H507" s="179">
        <f t="shared" si="126"/>
        <v>33500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70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f>G677</f>
        <v>0</v>
      </c>
      <c r="H508" s="3">
        <v>6.72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70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0</v>
      </c>
      <c r="H509" s="179">
        <f t="shared" si="127"/>
        <v>67200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70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f>G679</f>
        <v>0</v>
      </c>
      <c r="H510" s="3">
        <v>12.73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70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0</v>
      </c>
      <c r="H511" s="179">
        <f t="shared" si="128"/>
        <v>75553.186500000011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70"/>
      <c r="B512" s="537" t="s">
        <v>163</v>
      </c>
      <c r="C512" s="525"/>
      <c r="H512" s="1">
        <v>0</v>
      </c>
    </row>
    <row r="513" spans="1:95" s="1" customFormat="1" x14ac:dyDescent="0.2">
      <c r="A513" s="570"/>
      <c r="B513" s="537" t="s">
        <v>164</v>
      </c>
      <c r="C513" s="525"/>
      <c r="H513" s="1">
        <v>0</v>
      </c>
    </row>
    <row r="514" spans="1:95" s="1" customFormat="1" x14ac:dyDescent="0.2">
      <c r="A514" s="570"/>
      <c r="B514" s="537" t="s">
        <v>166</v>
      </c>
      <c r="C514" s="525"/>
      <c r="H514" s="1">
        <v>0</v>
      </c>
      <c r="J514" s="1">
        <v>10.07</v>
      </c>
    </row>
    <row r="515" spans="1:95" s="211" customFormat="1" ht="13.5" thickBot="1" x14ac:dyDescent="0.25">
      <c r="A515" s="570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70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 t="e">
        <f>F685</f>
        <v>#REF!</v>
      </c>
      <c r="G516" s="115" t="e">
        <f>G685</f>
        <v>#REF!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70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 t="e">
        <f>F516*F489</f>
        <v>#REF!</v>
      </c>
      <c r="G517" s="14" t="e">
        <f>G516*G489</f>
        <v>#REF!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70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70"/>
      <c r="B519" s="450" t="s">
        <v>61</v>
      </c>
      <c r="C519" s="118"/>
      <c r="D519" s="118"/>
      <c r="E519" s="118"/>
      <c r="F519" s="118"/>
      <c r="G519" s="118"/>
      <c r="H519" s="33">
        <f>H518*H489</f>
        <v>213746.95313999997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70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f>G689</f>
        <v>0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70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0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70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70"/>
      <c r="B523" s="450" t="s">
        <v>63</v>
      </c>
      <c r="C523" s="118"/>
      <c r="D523" s="118"/>
      <c r="E523" s="118"/>
      <c r="F523" s="118"/>
      <c r="G523" s="118"/>
      <c r="H523" s="116">
        <f>H522*H491</f>
        <v>456792.91307999997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70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f>G693</f>
        <v>0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70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0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70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70"/>
      <c r="B527" s="452" t="s">
        <v>65</v>
      </c>
      <c r="C527" s="125"/>
      <c r="D527" s="125"/>
      <c r="E527" s="125"/>
      <c r="F527" s="125"/>
      <c r="G527" s="125"/>
      <c r="H527" s="250">
        <f>H526*H490</f>
        <v>332480.57853599999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70"/>
      <c r="B528" s="453" t="s">
        <v>104</v>
      </c>
      <c r="C528" s="251"/>
      <c r="D528" s="251"/>
      <c r="E528" s="251"/>
      <c r="F528" s="251"/>
      <c r="G528" s="251"/>
      <c r="H528" s="86">
        <v>500774</v>
      </c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70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70"/>
      <c r="B530" s="455" t="s">
        <v>106</v>
      </c>
      <c r="C530" s="125"/>
      <c r="D530" s="125"/>
      <c r="E530" s="125"/>
      <c r="F530" s="125"/>
      <c r="G530" s="125"/>
      <c r="H530" s="54">
        <f>H529*H528</f>
        <v>29495.588599999999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70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f>G700</f>
        <v>0</v>
      </c>
      <c r="H531" s="1">
        <v>3.09E-2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70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0</v>
      </c>
      <c r="H532" s="4">
        <f t="shared" si="129"/>
        <v>71080.758144000007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70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f>G702</f>
        <v>0</v>
      </c>
      <c r="H533" s="49">
        <v>0.02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70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0</v>
      </c>
      <c r="H534" s="129">
        <f t="shared" si="130"/>
        <v>46006.963200000006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70"/>
      <c r="B535" s="456" t="s">
        <v>4</v>
      </c>
      <c r="C535" s="93"/>
      <c r="D535" s="93"/>
      <c r="E535" s="93"/>
      <c r="F535" s="93"/>
      <c r="G535" s="93"/>
      <c r="H535" s="93">
        <v>0</v>
      </c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70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70"/>
      <c r="B537" s="458" t="s">
        <v>51</v>
      </c>
      <c r="C537" s="74"/>
      <c r="D537" s="74"/>
      <c r="E537" s="74"/>
      <c r="F537" s="74"/>
      <c r="G537" s="74"/>
      <c r="H537" s="74">
        <v>1327427.23</v>
      </c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70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 t="e">
        <f t="shared" si="131"/>
        <v>#DIV/0!</v>
      </c>
      <c r="H538" s="37">
        <f t="shared" si="131"/>
        <v>57.70549228513304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70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 t="e">
        <f t="shared" si="132"/>
        <v>#REF!</v>
      </c>
      <c r="G539" s="422" t="e">
        <f t="shared" si="132"/>
        <v>#REF!</v>
      </c>
      <c r="H539" s="422">
        <f t="shared" si="132"/>
        <v>-0.38879999984055758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71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#REF!</v>
      </c>
      <c r="G540" s="425" t="e">
        <f t="shared" ref="G540" si="137">G539/G537</f>
        <v>#REF!</v>
      </c>
      <c r="H540" s="425">
        <f t="shared" ref="H540" si="138">H539/H537</f>
        <v>-2.9289741166493745E-7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78" t="s">
        <v>153</v>
      </c>
      <c r="B543" s="460" t="s">
        <v>56</v>
      </c>
      <c r="H543" s="68">
        <v>16649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79"/>
      <c r="B544" s="428" t="s">
        <v>55</v>
      </c>
      <c r="C544" s="128"/>
      <c r="D544" s="128"/>
      <c r="E544" s="128"/>
      <c r="F544" s="128"/>
      <c r="G544" s="128"/>
      <c r="H544" s="128">
        <v>16827.39</v>
      </c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79"/>
      <c r="B545" s="429" t="s">
        <v>14</v>
      </c>
      <c r="C545" s="80"/>
      <c r="D545" s="80"/>
      <c r="E545" s="80"/>
      <c r="F545" s="80"/>
      <c r="G545" s="80"/>
      <c r="H545" s="80">
        <v>3090597.96</v>
      </c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79"/>
      <c r="B546" s="430" t="s">
        <v>15</v>
      </c>
      <c r="C546" s="240"/>
      <c r="D546" s="240"/>
      <c r="E546" s="240"/>
      <c r="F546" s="240"/>
      <c r="G546" s="240"/>
      <c r="H546" s="240">
        <v>2088171.24</v>
      </c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79"/>
      <c r="B547" s="431" t="s">
        <v>16</v>
      </c>
      <c r="C547" s="239"/>
      <c r="D547" s="239"/>
      <c r="E547" s="239"/>
      <c r="F547" s="239"/>
      <c r="G547" s="239"/>
      <c r="H547" s="239">
        <v>774685.8</v>
      </c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79"/>
      <c r="B548" s="432" t="s">
        <v>17</v>
      </c>
      <c r="C548" s="113"/>
      <c r="D548" s="113"/>
      <c r="E548" s="113"/>
      <c r="F548" s="113"/>
      <c r="G548" s="113"/>
      <c r="H548" s="113">
        <v>5953455</v>
      </c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79"/>
      <c r="B549" s="433" t="s">
        <v>12</v>
      </c>
      <c r="C549" s="82"/>
      <c r="D549" s="82"/>
      <c r="E549" s="82"/>
      <c r="F549" s="82"/>
      <c r="G549" s="82"/>
      <c r="H549" s="82">
        <v>10507.97</v>
      </c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79"/>
      <c r="B550" s="434" t="s">
        <v>6</v>
      </c>
      <c r="C550" s="95"/>
      <c r="D550" s="95"/>
      <c r="E550" s="95"/>
      <c r="F550" s="95"/>
      <c r="G550" s="95"/>
      <c r="H550" s="95">
        <v>10538.08</v>
      </c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79"/>
      <c r="B551" s="435" t="s">
        <v>13</v>
      </c>
      <c r="C551" s="95"/>
      <c r="D551" s="95"/>
      <c r="E551" s="95"/>
      <c r="F551" s="95"/>
      <c r="G551" s="95"/>
      <c r="H551" s="16">
        <v>10531.56</v>
      </c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79"/>
      <c r="B552" s="436" t="s">
        <v>18</v>
      </c>
      <c r="C552" s="104"/>
      <c r="D552" s="104"/>
      <c r="E552" s="104"/>
      <c r="F552" s="104"/>
      <c r="G552" s="104"/>
      <c r="H552" s="248">
        <v>10538.08</v>
      </c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79"/>
      <c r="B553" s="437" t="s">
        <v>19</v>
      </c>
      <c r="C553" s="96"/>
      <c r="D553" s="96"/>
      <c r="E553" s="96"/>
      <c r="F553" s="96"/>
      <c r="G553" s="96"/>
      <c r="H553" s="96">
        <v>611823.24</v>
      </c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79"/>
      <c r="B554" s="438" t="s">
        <v>20</v>
      </c>
      <c r="C554" s="92"/>
      <c r="D554" s="92"/>
      <c r="E554" s="92"/>
      <c r="F554" s="92"/>
      <c r="G554" s="92"/>
      <c r="H554" s="92">
        <v>437007.96</v>
      </c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79"/>
      <c r="B555" s="439" t="s">
        <v>21</v>
      </c>
      <c r="C555" s="86"/>
      <c r="D555" s="86"/>
      <c r="E555" s="86"/>
      <c r="F555" s="86"/>
      <c r="G555" s="86"/>
      <c r="H555" s="86">
        <v>171798.48</v>
      </c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79"/>
      <c r="B556" s="440" t="s">
        <v>28</v>
      </c>
      <c r="C556" s="187"/>
      <c r="D556" s="187"/>
      <c r="E556" s="187"/>
      <c r="F556" s="187"/>
      <c r="G556" s="187"/>
      <c r="H556" s="495">
        <v>11192.4</v>
      </c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79"/>
      <c r="B557" s="441" t="s">
        <v>22</v>
      </c>
      <c r="C557" s="84"/>
      <c r="D557" s="84"/>
      <c r="E557" s="84"/>
      <c r="F557" s="84"/>
      <c r="G557" s="84"/>
      <c r="H557" s="494">
        <v>79</v>
      </c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79"/>
      <c r="B558" s="442" t="s">
        <v>73</v>
      </c>
      <c r="C558" s="30"/>
      <c r="D558" s="30"/>
      <c r="E558" s="174"/>
      <c r="F558" s="174"/>
      <c r="G558" s="174"/>
      <c r="H558" s="380">
        <v>30</v>
      </c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79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79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f>G675</f>
        <v>0</v>
      </c>
      <c r="H560" s="176">
        <v>52.33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79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0</v>
      </c>
      <c r="H561" s="4">
        <f t="shared" si="140"/>
        <v>1569.8999999999999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79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f>G677</f>
        <v>0</v>
      </c>
      <c r="H562" s="182">
        <v>3.35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79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0</v>
      </c>
      <c r="H563" s="179">
        <f t="shared" si="141"/>
        <v>56371.756500000003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79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f>G679</f>
        <v>0</v>
      </c>
      <c r="H564" s="3">
        <v>6.72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79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0</v>
      </c>
      <c r="H565" s="179">
        <f t="shared" si="142"/>
        <v>113080.06079999999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79"/>
      <c r="B566" s="448" t="s">
        <v>8</v>
      </c>
      <c r="C566" s="3">
        <v>10.31</v>
      </c>
      <c r="D566" s="3">
        <v>10.31</v>
      </c>
      <c r="E566" s="3">
        <v>10.31</v>
      </c>
      <c r="F566" s="3" t="e">
        <f>F685</f>
        <v>#REF!</v>
      </c>
      <c r="G566" s="3" t="e">
        <f>G685</f>
        <v>#REF!</v>
      </c>
      <c r="H566" s="3">
        <v>12.73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79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 t="e">
        <f t="shared" si="143"/>
        <v>#REF!</v>
      </c>
      <c r="G567" s="179" t="e">
        <f t="shared" si="143"/>
        <v>#REF!</v>
      </c>
      <c r="H567" s="179">
        <f t="shared" si="143"/>
        <v>134149.75839999999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79"/>
      <c r="B568" s="537" t="s">
        <v>163</v>
      </c>
      <c r="C568" s="525"/>
      <c r="H568" s="1">
        <v>0</v>
      </c>
    </row>
    <row r="569" spans="1:95" s="1" customFormat="1" x14ac:dyDescent="0.2">
      <c r="A569" s="579"/>
      <c r="B569" s="537" t="s">
        <v>164</v>
      </c>
      <c r="C569" s="525"/>
      <c r="H569" s="1">
        <v>0</v>
      </c>
    </row>
    <row r="570" spans="1:95" s="1" customFormat="1" x14ac:dyDescent="0.2">
      <c r="A570" s="579"/>
      <c r="B570" s="537" t="s">
        <v>166</v>
      </c>
      <c r="C570" s="525"/>
      <c r="H570" s="1">
        <v>0</v>
      </c>
      <c r="J570" s="1">
        <v>10.07</v>
      </c>
    </row>
    <row r="571" spans="1:95" s="211" customFormat="1" ht="13.5" thickBot="1" x14ac:dyDescent="0.25">
      <c r="A571" s="579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79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f>G687</f>
        <v>0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79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0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79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79"/>
      <c r="B575" s="450" t="s">
        <v>61</v>
      </c>
      <c r="C575" s="118"/>
      <c r="D575" s="118"/>
      <c r="E575" s="118"/>
      <c r="F575" s="118"/>
      <c r="G575" s="118"/>
      <c r="H575" s="33">
        <f>H574*H545</f>
        <v>611011.21669199993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79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f>G691</f>
        <v>0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79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0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79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79"/>
      <c r="B579" s="450" t="s">
        <v>63</v>
      </c>
      <c r="C579" s="118"/>
      <c r="D579" s="118"/>
      <c r="E579" s="118"/>
      <c r="F579" s="118"/>
      <c r="G579" s="118"/>
      <c r="H579" s="116">
        <f>H578*H547</f>
        <v>1102997.6420400001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79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f>G695</f>
        <v>0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79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0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79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79"/>
      <c r="B583" s="452" t="s">
        <v>65</v>
      </c>
      <c r="C583" s="125"/>
      <c r="D583" s="125"/>
      <c r="E583" s="125"/>
      <c r="F583" s="125"/>
      <c r="G583" s="125"/>
      <c r="H583" s="250">
        <f>H582*H546</f>
        <v>772832.17592399998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79"/>
      <c r="B584" s="453" t="s">
        <v>104</v>
      </c>
      <c r="C584" s="251"/>
      <c r="D584" s="251"/>
      <c r="E584" s="251"/>
      <c r="F584" s="251"/>
      <c r="G584" s="251"/>
      <c r="H584" s="86">
        <v>10831</v>
      </c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79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79"/>
      <c r="B586" s="455" t="s">
        <v>106</v>
      </c>
      <c r="C586" s="125"/>
      <c r="D586" s="125"/>
      <c r="E586" s="125"/>
      <c r="F586" s="125"/>
      <c r="G586" s="125"/>
      <c r="H586" s="54">
        <f>H585*H584</f>
        <v>637.94590000000005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79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f>G702</f>
        <v>0</v>
      </c>
      <c r="H587" s="1">
        <v>3.09E-2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79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0</v>
      </c>
      <c r="H588" s="4">
        <f t="shared" si="144"/>
        <v>183961.75950000001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79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f>G704</f>
        <v>0</v>
      </c>
      <c r="H589" s="49">
        <v>0.02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79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0</v>
      </c>
      <c r="H590" s="129">
        <f t="shared" si="145"/>
        <v>119069.1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79"/>
      <c r="B591" s="456" t="s">
        <v>4</v>
      </c>
      <c r="C591" s="93"/>
      <c r="D591" s="93"/>
      <c r="E591" s="93"/>
      <c r="F591" s="93"/>
      <c r="G591" s="93"/>
      <c r="H591" s="93">
        <v>0</v>
      </c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79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79"/>
      <c r="B593" s="458" t="s">
        <v>51</v>
      </c>
      <c r="C593" s="74"/>
      <c r="D593" s="74"/>
      <c r="E593" s="74"/>
      <c r="F593" s="74"/>
      <c r="G593" s="74"/>
      <c r="H593" s="74">
        <v>3095681.53</v>
      </c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79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 t="e">
        <f t="shared" si="146"/>
        <v>#DIV/0!</v>
      </c>
      <c r="H594" s="37">
        <f t="shared" si="146"/>
        <v>51.998067172759342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79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 t="e">
        <f t="shared" si="147"/>
        <v>#REF!</v>
      </c>
      <c r="G595" s="422" t="e">
        <f t="shared" si="147"/>
        <v>#REF!</v>
      </c>
      <c r="H595" s="422">
        <f t="shared" si="147"/>
        <v>-0.21424399921670556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80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#REF!</v>
      </c>
      <c r="G596" s="425" t="e">
        <f t="shared" ref="G596" si="152">G595/G593</f>
        <v>#REF!</v>
      </c>
      <c r="H596" s="425">
        <f t="shared" ref="H596" si="153">H595/H593</f>
        <v>-6.920737716088824E-8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63" t="s">
        <v>150</v>
      </c>
      <c r="B599" s="460" t="s">
        <v>56</v>
      </c>
      <c r="H599" s="68">
        <v>9825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64"/>
      <c r="B600" s="428" t="s">
        <v>55</v>
      </c>
      <c r="C600" s="128"/>
      <c r="D600" s="128"/>
      <c r="E600" s="128"/>
      <c r="F600" s="128"/>
      <c r="G600" s="128"/>
      <c r="H600" s="128">
        <v>12888.59</v>
      </c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64"/>
      <c r="B601" s="429" t="s">
        <v>14</v>
      </c>
      <c r="C601" s="80"/>
      <c r="D601" s="80"/>
      <c r="E601" s="80"/>
      <c r="F601" s="80"/>
      <c r="G601" s="80"/>
      <c r="H601" s="80">
        <v>2546994.38</v>
      </c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64"/>
      <c r="B602" s="430" t="s">
        <v>15</v>
      </c>
      <c r="C602" s="240"/>
      <c r="D602" s="240"/>
      <c r="E602" s="240"/>
      <c r="F602" s="240"/>
      <c r="G602" s="240"/>
      <c r="H602" s="240">
        <v>1950432.35</v>
      </c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64"/>
      <c r="B603" s="431" t="s">
        <v>16</v>
      </c>
      <c r="C603" s="239"/>
      <c r="D603" s="239"/>
      <c r="E603" s="239"/>
      <c r="F603" s="239"/>
      <c r="G603" s="239"/>
      <c r="H603" s="239">
        <v>716945.56</v>
      </c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64"/>
      <c r="B604" s="432" t="s">
        <v>17</v>
      </c>
      <c r="C604" s="113"/>
      <c r="D604" s="113"/>
      <c r="E604" s="113"/>
      <c r="F604" s="113"/>
      <c r="G604" s="113"/>
      <c r="H604" s="113">
        <v>5214372.29</v>
      </c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64"/>
      <c r="B605" s="433" t="s">
        <v>12</v>
      </c>
      <c r="C605" s="82"/>
      <c r="D605" s="82"/>
      <c r="E605" s="82"/>
      <c r="F605" s="82"/>
      <c r="G605" s="82"/>
      <c r="H605" s="82">
        <v>9956.16</v>
      </c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64"/>
      <c r="B606" s="434" t="s">
        <v>6</v>
      </c>
      <c r="C606" s="95"/>
      <c r="D606" s="95"/>
      <c r="E606" s="95"/>
      <c r="F606" s="95"/>
      <c r="G606" s="95"/>
      <c r="H606" s="95">
        <v>9999.02</v>
      </c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64"/>
      <c r="B607" s="435" t="s">
        <v>13</v>
      </c>
      <c r="C607" s="95"/>
      <c r="D607" s="95"/>
      <c r="E607" s="95"/>
      <c r="F607" s="95"/>
      <c r="G607" s="95"/>
      <c r="H607" s="16">
        <v>9524.84</v>
      </c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64"/>
      <c r="B608" s="436" t="s">
        <v>18</v>
      </c>
      <c r="C608" s="104"/>
      <c r="D608" s="104"/>
      <c r="E608" s="104"/>
      <c r="F608" s="104"/>
      <c r="G608" s="104"/>
      <c r="H608" s="248">
        <v>9999.02</v>
      </c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64"/>
      <c r="B609" s="437" t="s">
        <v>19</v>
      </c>
      <c r="C609" s="96"/>
      <c r="D609" s="96"/>
      <c r="E609" s="96"/>
      <c r="F609" s="96"/>
      <c r="G609" s="96"/>
      <c r="H609" s="96">
        <v>213558.5</v>
      </c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64"/>
      <c r="B610" s="438" t="s">
        <v>20</v>
      </c>
      <c r="C610" s="92"/>
      <c r="D610" s="92"/>
      <c r="E610" s="92"/>
      <c r="F610" s="92"/>
      <c r="G610" s="92"/>
      <c r="H610" s="92">
        <v>160969.16</v>
      </c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64"/>
      <c r="B611" s="439" t="s">
        <v>21</v>
      </c>
      <c r="C611" s="86"/>
      <c r="D611" s="86"/>
      <c r="E611" s="86"/>
      <c r="F611" s="86"/>
      <c r="G611" s="86"/>
      <c r="H611" s="86">
        <v>61737.66</v>
      </c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64"/>
      <c r="B612" s="440" t="s">
        <v>28</v>
      </c>
      <c r="C612" s="187"/>
      <c r="D612" s="187"/>
      <c r="E612" s="187"/>
      <c r="F612" s="187"/>
      <c r="G612" s="187"/>
      <c r="H612" s="495">
        <v>0</v>
      </c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64"/>
      <c r="B613" s="441" t="s">
        <v>22</v>
      </c>
      <c r="C613" s="84"/>
      <c r="D613" s="84"/>
      <c r="E613" s="84"/>
      <c r="F613" s="84"/>
      <c r="G613" s="84"/>
      <c r="H613" s="494">
        <v>72</v>
      </c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64"/>
      <c r="B614" s="442" t="s">
        <v>73</v>
      </c>
      <c r="C614" s="30"/>
      <c r="D614" s="30"/>
      <c r="E614" s="174"/>
      <c r="F614" s="174"/>
      <c r="G614" s="174"/>
      <c r="H614" s="380">
        <v>30</v>
      </c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64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64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f>G729</f>
        <v>0</v>
      </c>
      <c r="H616" s="176">
        <v>52.33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64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0</v>
      </c>
      <c r="H617" s="4">
        <f t="shared" si="155"/>
        <v>1569.8999999999999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64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f>G731</f>
        <v>0</v>
      </c>
      <c r="H618" s="182">
        <v>3.35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64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0</v>
      </c>
      <c r="H619" s="179">
        <f t="shared" si="156"/>
        <v>43176.7765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64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f>G733</f>
        <v>0</v>
      </c>
      <c r="H620" s="3">
        <v>6.72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64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0</v>
      </c>
      <c r="H621" s="179">
        <f t="shared" si="157"/>
        <v>86611.324800000002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64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f>G735</f>
        <v>0</v>
      </c>
      <c r="H622" s="3">
        <v>12.73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64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0</v>
      </c>
      <c r="H623" s="179">
        <f t="shared" si="158"/>
        <v>127287.5246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64"/>
      <c r="B624" s="537" t="s">
        <v>163</v>
      </c>
      <c r="C624" s="525"/>
      <c r="H624" s="1">
        <v>11</v>
      </c>
    </row>
    <row r="625" spans="1:95" s="1" customFormat="1" x14ac:dyDescent="0.2">
      <c r="A625" s="564"/>
      <c r="B625" s="537" t="s">
        <v>164</v>
      </c>
      <c r="C625" s="525"/>
      <c r="H625" s="1">
        <v>174.02</v>
      </c>
    </row>
    <row r="626" spans="1:95" s="1" customFormat="1" x14ac:dyDescent="0.2">
      <c r="A626" s="564"/>
      <c r="B626" s="537" t="s">
        <v>166</v>
      </c>
      <c r="C626" s="525"/>
      <c r="H626" s="1">
        <v>10.07</v>
      </c>
      <c r="J626" s="1">
        <v>10.07</v>
      </c>
    </row>
    <row r="627" spans="1:95" s="211" customFormat="1" ht="13.5" thickBot="1" x14ac:dyDescent="0.25">
      <c r="A627" s="564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64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 t="e">
        <f>F741</f>
        <v>#REF!</v>
      </c>
      <c r="G628" s="115" t="e">
        <f>G741</f>
        <v>#REF!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64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 t="e">
        <f>F628*F601</f>
        <v>#REF!</v>
      </c>
      <c r="G629" s="14" t="e">
        <f>G628*G601</f>
        <v>#REF!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64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64"/>
      <c r="B631" s="450" t="s">
        <v>61</v>
      </c>
      <c r="C631" s="118"/>
      <c r="D631" s="118"/>
      <c r="E631" s="118"/>
      <c r="F631" s="118"/>
      <c r="G631" s="118"/>
      <c r="H631" s="33">
        <f>H630*H601</f>
        <v>503540.78892599995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64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f>G745</f>
        <v>0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64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0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64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64"/>
      <c r="B635" s="450" t="s">
        <v>63</v>
      </c>
      <c r="C635" s="118"/>
      <c r="D635" s="118"/>
      <c r="E635" s="118"/>
      <c r="F635" s="118"/>
      <c r="G635" s="118"/>
      <c r="H635" s="116">
        <f>H634*H603</f>
        <v>1020787.088328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64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f>G749</f>
        <v>0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64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0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64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64"/>
      <c r="B639" s="452" t="s">
        <v>65</v>
      </c>
      <c r="C639" s="125"/>
      <c r="D639" s="125"/>
      <c r="E639" s="125"/>
      <c r="F639" s="125"/>
      <c r="G639" s="125"/>
      <c r="H639" s="250">
        <f>H638*H602</f>
        <v>721855.012735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64"/>
      <c r="B640" s="453" t="s">
        <v>104</v>
      </c>
      <c r="C640" s="251"/>
      <c r="D640" s="251"/>
      <c r="E640" s="251"/>
      <c r="F640" s="251"/>
      <c r="G640" s="251"/>
      <c r="H640" s="86">
        <v>0</v>
      </c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64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64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64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f>G756</f>
        <v>0</v>
      </c>
      <c r="H643" s="1">
        <v>3.09E-2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64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0</v>
      </c>
      <c r="H644" s="4">
        <f t="shared" si="159"/>
        <v>161124.10376100001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64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f>G758</f>
        <v>0</v>
      </c>
      <c r="H645" s="49">
        <v>0.02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64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0</v>
      </c>
      <c r="H646" s="129">
        <f t="shared" si="160"/>
        <v>104287.4458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64"/>
      <c r="B647" s="456" t="s">
        <v>4</v>
      </c>
      <c r="C647" s="93"/>
      <c r="D647" s="93"/>
      <c r="E647" s="93"/>
      <c r="F647" s="93"/>
      <c r="G647" s="93"/>
      <c r="H647" s="93">
        <v>0</v>
      </c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64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64"/>
      <c r="B649" s="458" t="s">
        <v>51</v>
      </c>
      <c r="C649" s="74"/>
      <c r="D649" s="74"/>
      <c r="E649" s="74"/>
      <c r="F649" s="74"/>
      <c r="G649" s="74"/>
      <c r="H649" s="74">
        <v>2789516.95</v>
      </c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64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 t="e">
        <f t="shared" si="161"/>
        <v>#DIV/0!</v>
      </c>
      <c r="H650" s="37">
        <f t="shared" si="161"/>
        <v>53.496697106757608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64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 t="e">
        <f t="shared" si="162"/>
        <v>#REF!</v>
      </c>
      <c r="G651" s="422" t="e">
        <f t="shared" si="162"/>
        <v>#REF!</v>
      </c>
      <c r="H651" s="422">
        <f t="shared" si="162"/>
        <v>-19276.984550000168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65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#REF!</v>
      </c>
      <c r="G652" s="425" t="e">
        <f t="shared" ref="G652" si="167">G651/G649</f>
        <v>#REF!</v>
      </c>
      <c r="H652" s="425">
        <f t="shared" ref="H652" si="168">H651/H649</f>
        <v>-6.9105099182136774E-3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66" t="s">
        <v>151</v>
      </c>
      <c r="B655" s="460" t="s">
        <v>56</v>
      </c>
      <c r="H655" s="68">
        <v>2800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67"/>
      <c r="B656" s="428" t="s">
        <v>55</v>
      </c>
      <c r="C656" s="128"/>
      <c r="D656" s="128"/>
      <c r="E656" s="128"/>
      <c r="F656" s="128"/>
      <c r="G656" s="128"/>
      <c r="H656" s="128">
        <v>2800</v>
      </c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67"/>
      <c r="B657" s="429" t="s">
        <v>14</v>
      </c>
      <c r="C657" s="80"/>
      <c r="D657" s="80"/>
      <c r="E657" s="80"/>
      <c r="F657" s="80"/>
      <c r="G657" s="80"/>
      <c r="H657" s="80">
        <v>4240.08</v>
      </c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67"/>
      <c r="B658" s="430" t="s">
        <v>15</v>
      </c>
      <c r="C658" s="240"/>
      <c r="D658" s="240"/>
      <c r="E658" s="240"/>
      <c r="F658" s="240"/>
      <c r="G658" s="240"/>
      <c r="H658" s="240">
        <v>13901.76</v>
      </c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67"/>
      <c r="B659" s="431" t="s">
        <v>16</v>
      </c>
      <c r="C659" s="239"/>
      <c r="D659" s="239"/>
      <c r="E659" s="239"/>
      <c r="F659" s="239"/>
      <c r="G659" s="239"/>
      <c r="H659" s="239">
        <v>1436.04</v>
      </c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67"/>
      <c r="B660" s="432" t="s">
        <v>17</v>
      </c>
      <c r="C660" s="113"/>
      <c r="D660" s="113"/>
      <c r="E660" s="113"/>
      <c r="F660" s="113"/>
      <c r="G660" s="113"/>
      <c r="H660" s="113">
        <v>19577.88</v>
      </c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67"/>
      <c r="B661" s="433" t="s">
        <v>12</v>
      </c>
      <c r="C661" s="82"/>
      <c r="D661" s="82"/>
      <c r="E661" s="82"/>
      <c r="F661" s="82"/>
      <c r="G661" s="82"/>
      <c r="H661" s="82">
        <v>393.22</v>
      </c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67"/>
      <c r="B662" s="434" t="s">
        <v>6</v>
      </c>
      <c r="C662" s="95"/>
      <c r="D662" s="95"/>
      <c r="E662" s="95"/>
      <c r="F662" s="95"/>
      <c r="G662" s="95"/>
      <c r="H662" s="95">
        <v>1628.16</v>
      </c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67"/>
      <c r="B663" s="435" t="s">
        <v>13</v>
      </c>
      <c r="C663" s="95"/>
      <c r="D663" s="95"/>
      <c r="E663" s="95"/>
      <c r="F663" s="95"/>
      <c r="G663" s="95"/>
      <c r="H663" s="16">
        <v>222.18</v>
      </c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67"/>
      <c r="B664" s="436" t="s">
        <v>18</v>
      </c>
      <c r="C664" s="104"/>
      <c r="D664" s="104"/>
      <c r="E664" s="104"/>
      <c r="F664" s="104"/>
      <c r="G664" s="104"/>
      <c r="H664" s="248">
        <v>1628.16</v>
      </c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67"/>
      <c r="B665" s="437" t="s">
        <v>19</v>
      </c>
      <c r="C665" s="96"/>
      <c r="D665" s="96"/>
      <c r="E665" s="96"/>
      <c r="F665" s="96"/>
      <c r="G665" s="96"/>
      <c r="H665" s="96">
        <v>6166.44</v>
      </c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67"/>
      <c r="B666" s="438" t="s">
        <v>20</v>
      </c>
      <c r="C666" s="92"/>
      <c r="D666" s="92"/>
      <c r="E666" s="92"/>
      <c r="F666" s="92"/>
      <c r="G666" s="92"/>
      <c r="H666" s="92">
        <v>19878.84</v>
      </c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67"/>
      <c r="B667" s="439" t="s">
        <v>21</v>
      </c>
      <c r="C667" s="86"/>
      <c r="D667" s="86"/>
      <c r="E667" s="86"/>
      <c r="F667" s="86"/>
      <c r="G667" s="86"/>
      <c r="H667" s="86">
        <v>2673</v>
      </c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67"/>
      <c r="B668" s="440" t="s">
        <v>28</v>
      </c>
      <c r="C668" s="187"/>
      <c r="D668" s="187"/>
      <c r="E668" s="187"/>
      <c r="F668" s="187"/>
      <c r="G668" s="187"/>
      <c r="H668" s="495">
        <v>18548.849999999999</v>
      </c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67"/>
      <c r="B669" s="441" t="s">
        <v>22</v>
      </c>
      <c r="C669" s="84"/>
      <c r="D669" s="84"/>
      <c r="E669" s="84"/>
      <c r="F669" s="84"/>
      <c r="G669" s="84"/>
      <c r="H669" s="494">
        <v>2</v>
      </c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67"/>
      <c r="B670" s="442" t="s">
        <v>73</v>
      </c>
      <c r="C670" s="30"/>
      <c r="D670" s="30"/>
      <c r="E670" s="174"/>
      <c r="F670" s="174"/>
      <c r="G670" s="174"/>
      <c r="H670" s="380">
        <v>30</v>
      </c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67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67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f>G617</f>
        <v>0</v>
      </c>
      <c r="H672" s="176">
        <v>52.33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67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0</v>
      </c>
      <c r="H673" s="4">
        <f t="shared" si="170"/>
        <v>1569.8999999999999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67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f>G619</f>
        <v>0</v>
      </c>
      <c r="H674" s="182">
        <v>3.35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67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0</v>
      </c>
      <c r="H675" s="179">
        <f t="shared" si="171"/>
        <v>9380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67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f>G621</f>
        <v>0</v>
      </c>
      <c r="H676" s="3">
        <v>6.72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67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0</v>
      </c>
      <c r="H677" s="179">
        <f t="shared" si="172"/>
        <v>18816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67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f>G623</f>
        <v>0</v>
      </c>
      <c r="H678" s="3">
        <v>12.73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67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0</v>
      </c>
      <c r="H679" s="179">
        <f t="shared" si="173"/>
        <v>20726.4768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67"/>
      <c r="B680" s="537" t="s">
        <v>163</v>
      </c>
      <c r="C680" s="525"/>
      <c r="H680" s="1">
        <v>0</v>
      </c>
    </row>
    <row r="681" spans="1:95" s="1" customFormat="1" x14ac:dyDescent="0.2">
      <c r="A681" s="567"/>
      <c r="B681" s="537" t="s">
        <v>164</v>
      </c>
      <c r="C681" s="525"/>
      <c r="H681" s="1">
        <v>0</v>
      </c>
    </row>
    <row r="682" spans="1:95" s="1" customFormat="1" x14ac:dyDescent="0.2">
      <c r="A682" s="567"/>
      <c r="B682" s="537" t="s">
        <v>166</v>
      </c>
      <c r="C682" s="525"/>
      <c r="H682" s="1">
        <v>0</v>
      </c>
      <c r="J682" s="1">
        <v>10.07</v>
      </c>
    </row>
    <row r="683" spans="1:95" s="211" customFormat="1" ht="13.5" thickBot="1" x14ac:dyDescent="0.25">
      <c r="A683" s="567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67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 t="e">
        <f>F629</f>
        <v>#REF!</v>
      </c>
      <c r="G684" s="115" t="e">
        <f>G629</f>
        <v>#REF!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67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 t="e">
        <f>F684*F657</f>
        <v>#REF!</v>
      </c>
      <c r="G685" s="14" t="e">
        <f>G684*G657</f>
        <v>#REF!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67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67"/>
      <c r="B687" s="450" t="s">
        <v>61</v>
      </c>
      <c r="C687" s="118"/>
      <c r="D687" s="118"/>
      <c r="E687" s="118"/>
      <c r="F687" s="118"/>
      <c r="G687" s="118"/>
      <c r="H687" s="33">
        <f>H686*H657</f>
        <v>838.26381599999991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67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f>G633</f>
        <v>0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67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0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67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67"/>
      <c r="B691" s="450" t="s">
        <v>63</v>
      </c>
      <c r="C691" s="118"/>
      <c r="D691" s="118"/>
      <c r="E691" s="118"/>
      <c r="F691" s="118"/>
      <c r="G691" s="118"/>
      <c r="H691" s="116">
        <f>H690*H659</f>
        <v>2044.633752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67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f>G637</f>
        <v>0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67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0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67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67"/>
      <c r="B695" s="452" t="s">
        <v>65</v>
      </c>
      <c r="C695" s="125"/>
      <c r="D695" s="125"/>
      <c r="E695" s="125"/>
      <c r="F695" s="125"/>
      <c r="G695" s="125"/>
      <c r="H695" s="250">
        <f>H694*H658</f>
        <v>5145.0413760000001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67"/>
      <c r="B696" s="453" t="s">
        <v>104</v>
      </c>
      <c r="C696" s="251"/>
      <c r="D696" s="251"/>
      <c r="E696" s="251"/>
      <c r="F696" s="251"/>
      <c r="G696" s="251"/>
      <c r="H696" s="86">
        <v>17951</v>
      </c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67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67"/>
      <c r="B698" s="455" t="s">
        <v>106</v>
      </c>
      <c r="C698" s="125"/>
      <c r="D698" s="125"/>
      <c r="E698" s="125"/>
      <c r="F698" s="125"/>
      <c r="G698" s="125"/>
      <c r="H698" s="54">
        <f>H697*H696</f>
        <v>1057.3139000000001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67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f>G644</f>
        <v>0</v>
      </c>
      <c r="H699" s="1">
        <v>3.09E-2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67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0</v>
      </c>
      <c r="H700" s="4">
        <f t="shared" si="174"/>
        <v>604.95649200000003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67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f>G646</f>
        <v>0</v>
      </c>
      <c r="H701" s="49">
        <v>0.02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67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0</v>
      </c>
      <c r="H702" s="129">
        <f t="shared" si="175"/>
        <v>391.55760000000004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67"/>
      <c r="B703" s="456" t="s">
        <v>4</v>
      </c>
      <c r="C703" s="93"/>
      <c r="D703" s="93"/>
      <c r="E703" s="93"/>
      <c r="F703" s="93"/>
      <c r="G703" s="93"/>
      <c r="H703" s="93">
        <v>0</v>
      </c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67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67"/>
      <c r="B705" s="458" t="s">
        <v>51</v>
      </c>
      <c r="C705" s="74"/>
      <c r="D705" s="74"/>
      <c r="E705" s="74"/>
      <c r="F705" s="74"/>
      <c r="G705" s="74"/>
      <c r="H705" s="74">
        <v>60574.29</v>
      </c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67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 t="e">
        <f t="shared" si="176"/>
        <v>#DIV/0!</v>
      </c>
      <c r="H706" s="37">
        <f t="shared" si="176"/>
        <v>309.40168189814216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67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 t="e">
        <f t="shared" si="177"/>
        <v>#REF!</v>
      </c>
      <c r="G707" s="422" t="e">
        <f t="shared" si="177"/>
        <v>#REF!</v>
      </c>
      <c r="H707" s="422">
        <f t="shared" si="177"/>
        <v>-0.14626400000270223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68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#REF!</v>
      </c>
      <c r="G708" s="425" t="e">
        <f t="shared" ref="G708" si="182">G707/G705</f>
        <v>#REF!</v>
      </c>
      <c r="H708" s="425">
        <f t="shared" ref="H708" si="183">H707/H705</f>
        <v>-2.4146217810015143E-6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60" t="s">
        <v>149</v>
      </c>
      <c r="B711" s="460" t="s">
        <v>56</v>
      </c>
      <c r="H711" s="68">
        <v>12671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61"/>
      <c r="B712" s="428" t="s">
        <v>55</v>
      </c>
      <c r="C712" s="128"/>
      <c r="D712" s="128"/>
      <c r="E712" s="128"/>
      <c r="F712" s="128"/>
      <c r="G712" s="128"/>
      <c r="H712" s="128">
        <v>12671</v>
      </c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61"/>
      <c r="B713" s="429" t="s">
        <v>14</v>
      </c>
      <c r="C713" s="80"/>
      <c r="D713" s="80"/>
      <c r="E713" s="80"/>
      <c r="F713" s="80"/>
      <c r="G713" s="80"/>
      <c r="H713" s="80">
        <v>1943854.2</v>
      </c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61"/>
      <c r="B714" s="430" t="s">
        <v>15</v>
      </c>
      <c r="C714" s="240"/>
      <c r="D714" s="240"/>
      <c r="E714" s="240"/>
      <c r="F714" s="240"/>
      <c r="G714" s="240"/>
      <c r="H714" s="240">
        <v>1745610.84</v>
      </c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61"/>
      <c r="B715" s="431" t="s">
        <v>16</v>
      </c>
      <c r="C715" s="239"/>
      <c r="D715" s="239"/>
      <c r="E715" s="239"/>
      <c r="F715" s="239"/>
      <c r="G715" s="239"/>
      <c r="H715" s="239">
        <v>729226.08</v>
      </c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61"/>
      <c r="B716" s="432" t="s">
        <v>17</v>
      </c>
      <c r="C716" s="113"/>
      <c r="D716" s="113"/>
      <c r="E716" s="113"/>
      <c r="F716" s="113"/>
      <c r="G716" s="113"/>
      <c r="H716" s="113">
        <v>4418691.12</v>
      </c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61"/>
      <c r="B717" s="433" t="s">
        <v>12</v>
      </c>
      <c r="C717" s="82"/>
      <c r="D717" s="82"/>
      <c r="E717" s="82"/>
      <c r="F717" s="82"/>
      <c r="G717" s="82"/>
      <c r="H717" s="82">
        <v>9134.85</v>
      </c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61"/>
      <c r="B718" s="434" t="s">
        <v>6</v>
      </c>
      <c r="C718" s="95"/>
      <c r="D718" s="95"/>
      <c r="E718" s="95"/>
      <c r="F718" s="95"/>
      <c r="G718" s="95"/>
      <c r="H718" s="95">
        <v>9716.92</v>
      </c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61"/>
      <c r="B719" s="435" t="s">
        <v>13</v>
      </c>
      <c r="C719" s="95"/>
      <c r="D719" s="95"/>
      <c r="E719" s="95"/>
      <c r="F719" s="95"/>
      <c r="G719" s="95"/>
      <c r="H719" s="16">
        <v>9681.9699999999993</v>
      </c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61"/>
      <c r="B720" s="436" t="s">
        <v>18</v>
      </c>
      <c r="C720" s="104"/>
      <c r="D720" s="104"/>
      <c r="E720" s="104"/>
      <c r="F720" s="104"/>
      <c r="G720" s="104"/>
      <c r="H720" s="248">
        <v>9716.92</v>
      </c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61"/>
      <c r="B721" s="437" t="s">
        <v>19</v>
      </c>
      <c r="C721" s="96"/>
      <c r="D721" s="96"/>
      <c r="E721" s="96"/>
      <c r="F721" s="96"/>
      <c r="G721" s="96"/>
      <c r="H721" s="96">
        <v>888099.83999999997</v>
      </c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61"/>
      <c r="B722" s="438" t="s">
        <v>20</v>
      </c>
      <c r="C722" s="92"/>
      <c r="D722" s="92"/>
      <c r="E722" s="92"/>
      <c r="F722" s="92"/>
      <c r="G722" s="92"/>
      <c r="H722" s="92">
        <v>737779.32</v>
      </c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61"/>
      <c r="B723" s="439" t="s">
        <v>21</v>
      </c>
      <c r="C723" s="86"/>
      <c r="D723" s="86"/>
      <c r="E723" s="86"/>
      <c r="F723" s="86"/>
      <c r="G723" s="86"/>
      <c r="H723" s="86">
        <v>285026.76</v>
      </c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61"/>
      <c r="B724" s="440" t="s">
        <v>28</v>
      </c>
      <c r="C724" s="187"/>
      <c r="D724" s="187"/>
      <c r="E724" s="187"/>
      <c r="F724" s="187"/>
      <c r="G724" s="187"/>
      <c r="H724" s="495">
        <v>310839.25</v>
      </c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61"/>
      <c r="B725" s="441" t="s">
        <v>22</v>
      </c>
      <c r="C725" s="84"/>
      <c r="D725" s="84"/>
      <c r="E725" s="84"/>
      <c r="F725" s="84"/>
      <c r="G725" s="84"/>
      <c r="H725" s="494">
        <v>68</v>
      </c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61"/>
      <c r="B726" s="442" t="s">
        <v>73</v>
      </c>
      <c r="C726" s="30"/>
      <c r="D726" s="30"/>
      <c r="E726" s="174"/>
      <c r="F726" s="174"/>
      <c r="G726" s="174"/>
      <c r="H726" s="380">
        <v>30</v>
      </c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61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61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f>G281</f>
        <v>0</v>
      </c>
      <c r="H728" s="493">
        <v>52.33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61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0</v>
      </c>
      <c r="H729" s="4">
        <f t="shared" si="185"/>
        <v>1569.8999999999999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61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2.71</v>
      </c>
      <c r="H730" s="182">
        <v>3.35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61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0</v>
      </c>
      <c r="H731" s="179">
        <f t="shared" si="186"/>
        <v>42447.85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61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5.44</v>
      </c>
      <c r="H732" s="3">
        <v>6.72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61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0</v>
      </c>
      <c r="H733" s="179">
        <f t="shared" si="187"/>
        <v>85149.119999999995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61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10.31</v>
      </c>
      <c r="H734" s="3">
        <v>12.73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61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0</v>
      </c>
      <c r="H735" s="179">
        <f t="shared" si="188"/>
        <v>123696.3916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61"/>
      <c r="B736" s="537" t="s">
        <v>163</v>
      </c>
      <c r="C736" s="525"/>
      <c r="H736" s="1">
        <v>0</v>
      </c>
    </row>
    <row r="737" spans="1:95" s="1" customFormat="1" x14ac:dyDescent="0.2">
      <c r="A737" s="561"/>
      <c r="B737" s="537" t="s">
        <v>164</v>
      </c>
      <c r="C737" s="525"/>
      <c r="H737" s="1">
        <v>0</v>
      </c>
    </row>
    <row r="738" spans="1:95" s="1" customFormat="1" x14ac:dyDescent="0.2">
      <c r="A738" s="561"/>
      <c r="B738" s="537" t="s">
        <v>166</v>
      </c>
      <c r="C738" s="525"/>
      <c r="H738" s="1">
        <v>0</v>
      </c>
      <c r="J738" s="1">
        <v>10.07</v>
      </c>
    </row>
    <row r="739" spans="1:95" s="211" customFormat="1" ht="13.5" thickBot="1" x14ac:dyDescent="0.25">
      <c r="A739" s="561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61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 t="e">
        <f>F293</f>
        <v>#REF!</v>
      </c>
      <c r="G740" s="115" t="e">
        <f>G293</f>
        <v>#REF!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61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 t="e">
        <f>F740*F713</f>
        <v>#REF!</v>
      </c>
      <c r="G741" s="14" t="e">
        <f>G740*G713</f>
        <v>#REF!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61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61"/>
      <c r="B743" s="450" t="s">
        <v>61</v>
      </c>
      <c r="C743" s="118"/>
      <c r="D743" s="118"/>
      <c r="E743" s="118"/>
      <c r="F743" s="118"/>
      <c r="G743" s="118"/>
      <c r="H743" s="33">
        <f>H742*H713</f>
        <v>384299.97533999995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61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f>G297</f>
        <v>0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61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0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61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61"/>
      <c r="B747" s="450" t="s">
        <v>63</v>
      </c>
      <c r="C747" s="118"/>
      <c r="D747" s="118"/>
      <c r="E747" s="118"/>
      <c r="F747" s="118"/>
      <c r="G747" s="118"/>
      <c r="H747" s="116">
        <f>H746*H715</f>
        <v>1038272.092704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61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f>G301</f>
        <v>0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61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0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61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61"/>
      <c r="B751" s="452" t="s">
        <v>65</v>
      </c>
      <c r="C751" s="125"/>
      <c r="D751" s="125"/>
      <c r="E751" s="125"/>
      <c r="F751" s="125"/>
      <c r="G751" s="125"/>
      <c r="H751" s="250">
        <f>H750*H714</f>
        <v>646050.57188399998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61"/>
      <c r="B752" s="453" t="s">
        <v>104</v>
      </c>
      <c r="C752" s="251"/>
      <c r="D752" s="251"/>
      <c r="E752" s="251"/>
      <c r="F752" s="251"/>
      <c r="G752" s="251"/>
      <c r="H752" s="86">
        <v>300812</v>
      </c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61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61"/>
      <c r="B754" s="455" t="s">
        <v>106</v>
      </c>
      <c r="C754" s="125"/>
      <c r="D754" s="125"/>
      <c r="E754" s="125"/>
      <c r="F754" s="125"/>
      <c r="G754" s="125"/>
      <c r="H754" s="54">
        <f>H753*H752</f>
        <v>17717.826799999999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61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f>G308</f>
        <v>0</v>
      </c>
      <c r="H755" s="1">
        <v>3.09E-2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61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0</v>
      </c>
      <c r="H756" s="4">
        <f t="shared" si="189"/>
        <v>136537.555608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61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f>G310</f>
        <v>0</v>
      </c>
      <c r="H757" s="49">
        <v>0.02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61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0</v>
      </c>
      <c r="H758" s="129">
        <f t="shared" si="190"/>
        <v>88373.822400000005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61"/>
      <c r="B759" s="456" t="s">
        <v>4</v>
      </c>
      <c r="C759" s="93"/>
      <c r="D759" s="93"/>
      <c r="E759" s="93"/>
      <c r="F759" s="93"/>
      <c r="G759" s="93"/>
      <c r="H759" s="93">
        <v>0</v>
      </c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61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61"/>
      <c r="B761" s="458" t="s">
        <v>51</v>
      </c>
      <c r="C761" s="74"/>
      <c r="D761" s="74"/>
      <c r="E761" s="74"/>
      <c r="F761" s="74"/>
      <c r="G761" s="74"/>
      <c r="H761" s="74">
        <v>2564115.0099999998</v>
      </c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61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 t="e">
        <f t="shared" si="191"/>
        <v>#DIV/0!</v>
      </c>
      <c r="H762" s="37">
        <f t="shared" si="191"/>
        <v>58.028835697390861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61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 t="e">
        <f t="shared" si="192"/>
        <v>#REF!</v>
      </c>
      <c r="G763" s="422" t="e">
        <f t="shared" si="192"/>
        <v>#REF!</v>
      </c>
      <c r="H763" s="422">
        <f t="shared" si="192"/>
        <v>9.6336000133305788E-2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62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#REF!</v>
      </c>
      <c r="G764" s="425" t="e">
        <f t="shared" ref="G764" si="197">G763/G761</f>
        <v>#REF!</v>
      </c>
      <c r="H764" s="425">
        <f t="shared" ref="H764" si="198">H763/H761</f>
        <v>3.7570857686803136E-8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customSheetViews>
    <customSheetView guid="{ABCA17A7-4805-4305-BEFA-CDC08433EEFF}" scale="70">
      <pane xSplit="2" ySplit="1" topLeftCell="C86" activePane="bottomRight" state="frozen"/>
      <selection pane="bottomRight" activeCell="B124" sqref="A124:XFD124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14"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  <mergeCell ref="A2:A36"/>
    <mergeCell ref="A39:A92"/>
    <mergeCell ref="A151:A204"/>
    <mergeCell ref="A207:A260"/>
    <mergeCell ref="A95:A148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0</v>
      </c>
      <c r="H3" s="107">
        <f>Eskom!H39</f>
        <v>4500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0</v>
      </c>
      <c r="H4" s="61">
        <f>Eskom!H40</f>
        <v>4500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644949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509554.44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206562.24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0</v>
      </c>
      <c r="H8" s="109">
        <f>Eskom!H44</f>
        <v>1361065.68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2465.77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2540.73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2516.36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0</v>
      </c>
      <c r="H12" s="132">
        <f>Eskom!H48</f>
        <v>2540.73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0</v>
      </c>
      <c r="H13" s="86">
        <f>Eskom!H49</f>
        <v>450893.16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338337.72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135434.16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280733.78000000003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0</v>
      </c>
      <c r="H17" s="130">
        <f t="shared" ref="H17:N17" si="0">SUM(H13:H15)</f>
        <v>924665.03999999992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1645449.8538308798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>
        <f t="shared" ref="H19:N19" si="2">COS(ATAN(H17/H8))</f>
        <v>0.82716934632265671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0</v>
      </c>
      <c r="H20" s="138">
        <f>Eskom!H237+Eskom!H239</f>
        <v>158649.35494799999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0</v>
      </c>
      <c r="H21" s="139">
        <f>Eskom!H245+Eskom!H247</f>
        <v>236167.053587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0</v>
      </c>
      <c r="H22" s="139">
        <f>Eskom!H241+Eskom!H243</f>
        <v>318109.71011400002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0</v>
      </c>
      <c r="H24" s="133">
        <f>SUM(H20:H23)+Eskom!H196+Eskom!H198</f>
        <v>1045723.1341690001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0</v>
      </c>
      <c r="H25" s="143">
        <f>Eskom!H171+Eskom!H175</f>
        <v>266513.538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0</v>
      </c>
      <c r="H26" s="149">
        <f>Eskom!H199+Eskom!H169</f>
        <v>1569.8999999999999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 t="e">
        <f>100*G27/G8</f>
        <v>#DIV/0!</v>
      </c>
      <c r="H28" s="158">
        <f t="shared" ref="H28:N28" si="3">100*H27/H8</f>
        <v>70.697210585752188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 t="e">
        <f>G28/13.5-1</f>
        <v>#DIV/0!</v>
      </c>
      <c r="H29" s="205">
        <f t="shared" ref="H29:N29" si="4">H28/13.5-1</f>
        <v>4.2368304137594217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1.4238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customSheetViews>
    <customSheetView guid="{ABCA17A7-4805-4305-BEFA-CDC08433EEFF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90" t="s">
        <v>100</v>
      </c>
      <c r="B2" s="591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0</v>
      </c>
      <c r="G2" s="107">
        <f>Eskom!H207</f>
        <v>8000</v>
      </c>
    </row>
    <row r="3" spans="1:7" ht="13.5" thickBot="1" x14ac:dyDescent="0.25">
      <c r="A3" s="592"/>
      <c r="B3" s="593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0</v>
      </c>
      <c r="G3" s="61">
        <f>Eskom!H208</f>
        <v>8000</v>
      </c>
    </row>
    <row r="4" spans="1:7" ht="13.5" hidden="1" thickBot="1" x14ac:dyDescent="0.25">
      <c r="A4" s="594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0</v>
      </c>
      <c r="G4" s="16">
        <f>Eskom!H213</f>
        <v>4992.53</v>
      </c>
    </row>
    <row r="5" spans="1:7" ht="13.5" hidden="1" thickBot="1" x14ac:dyDescent="0.25">
      <c r="A5" s="594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0</v>
      </c>
      <c r="G5" s="7">
        <f>Eskom!H214</f>
        <v>4605.83</v>
      </c>
    </row>
    <row r="6" spans="1:7" ht="13.5" hidden="1" thickBot="1" x14ac:dyDescent="0.25">
      <c r="A6" s="594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0</v>
      </c>
      <c r="G6" s="7">
        <f>Eskom!H215</f>
        <v>3567.49</v>
      </c>
    </row>
    <row r="7" spans="1:7" ht="13.5" hidden="1" thickBot="1" x14ac:dyDescent="0.25">
      <c r="A7" s="595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0</v>
      </c>
      <c r="G7" s="132">
        <f>Eskom!H216</f>
        <v>4992.53</v>
      </c>
    </row>
    <row r="8" spans="1:7" x14ac:dyDescent="0.2">
      <c r="A8" s="601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0</v>
      </c>
      <c r="G8" s="6">
        <f>Eskom!H209</f>
        <v>802475.24</v>
      </c>
    </row>
    <row r="9" spans="1:7" x14ac:dyDescent="0.2">
      <c r="A9" s="594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0</v>
      </c>
      <c r="G9" s="6">
        <f>Eskom!H210</f>
        <v>638116.87</v>
      </c>
    </row>
    <row r="10" spans="1:7" x14ac:dyDescent="0.2">
      <c r="A10" s="594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0</v>
      </c>
      <c r="G10" s="6">
        <f>Eskom!H211</f>
        <v>223423.03</v>
      </c>
    </row>
    <row r="11" spans="1:7" ht="13.5" thickBot="1" x14ac:dyDescent="0.25">
      <c r="A11" s="595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0</v>
      </c>
      <c r="G11" s="109">
        <f>Eskom!H212</f>
        <v>1664015.14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0</v>
      </c>
      <c r="G12" s="86">
        <f>Eskom!H217</f>
        <v>699629.94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0</v>
      </c>
      <c r="G13" s="9">
        <f>Eskom!H218</f>
        <v>501201.36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0</v>
      </c>
      <c r="G14" s="9">
        <f>Eskom!H219</f>
        <v>162163.85999999999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418400.02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0</v>
      </c>
      <c r="G16" s="208">
        <f>SUM(G12:G14)</f>
        <v>1362995.1599999997</v>
      </c>
    </row>
    <row r="17" spans="1:7" x14ac:dyDescent="0.2">
      <c r="A17" s="598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9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0</v>
      </c>
      <c r="G18" s="14">
        <f>G17*G8</f>
        <v>939136.77337199985</v>
      </c>
    </row>
    <row r="19" spans="1:7" x14ac:dyDescent="0.2">
      <c r="A19" s="599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9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9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9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0</v>
      </c>
      <c r="G22" s="14">
        <f>G21*G10</f>
        <v>312233.68442499998</v>
      </c>
    </row>
    <row r="23" spans="1:7" x14ac:dyDescent="0.2">
      <c r="A23" s="599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9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9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9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0</v>
      </c>
      <c r="G26" s="14">
        <f>G25*G9</f>
        <v>793498.32784500008</v>
      </c>
    </row>
    <row r="27" spans="1:7" x14ac:dyDescent="0.2">
      <c r="A27" s="599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9"/>
      <c r="B28" s="32" t="s">
        <v>65</v>
      </c>
      <c r="C28" s="31"/>
      <c r="D28" s="31"/>
      <c r="E28" s="31"/>
      <c r="F28" s="31"/>
      <c r="G28" s="31"/>
    </row>
    <row r="29" spans="1:7" x14ac:dyDescent="0.2">
      <c r="A29" s="599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600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8" t="s">
        <v>96</v>
      </c>
      <c r="B31" s="255" t="s">
        <v>82</v>
      </c>
      <c r="C31" s="596">
        <f>D8</f>
        <v>907244.52</v>
      </c>
      <c r="D31" s="597"/>
      <c r="E31" s="224">
        <f>C31*E$11/$C$34</f>
        <v>822234.17948851804</v>
      </c>
      <c r="F31" s="224">
        <f t="shared" ref="F31:G34" si="0">C31*F$11/$C$34</f>
        <v>0</v>
      </c>
      <c r="G31" s="224">
        <f t="shared" si="0"/>
        <v>0</v>
      </c>
    </row>
    <row r="32" spans="1:7" x14ac:dyDescent="0.2">
      <c r="A32" s="599"/>
      <c r="B32" s="256" t="s">
        <v>83</v>
      </c>
      <c r="C32" s="596">
        <f>D9</f>
        <v>682728.05</v>
      </c>
      <c r="D32" s="597"/>
      <c r="E32" s="215">
        <f>C32*E$11/$C$34</f>
        <v>618755.28110717714</v>
      </c>
      <c r="F32" s="215">
        <f t="shared" si="0"/>
        <v>0</v>
      </c>
      <c r="G32" s="215">
        <f t="shared" si="0"/>
        <v>0</v>
      </c>
    </row>
    <row r="33" spans="1:7" x14ac:dyDescent="0.2">
      <c r="A33" s="599"/>
      <c r="B33" s="256" t="s">
        <v>84</v>
      </c>
      <c r="C33" s="596">
        <f>D10</f>
        <v>273642.78999999998</v>
      </c>
      <c r="D33" s="597"/>
      <c r="E33" s="215">
        <f>C33*E$11/$C$34</f>
        <v>248001.99940430484</v>
      </c>
      <c r="F33" s="215">
        <f t="shared" si="0"/>
        <v>0</v>
      </c>
      <c r="G33" s="215">
        <f t="shared" si="0"/>
        <v>0</v>
      </c>
    </row>
    <row r="34" spans="1:7" ht="13.5" thickBot="1" x14ac:dyDescent="0.25">
      <c r="A34" s="599"/>
      <c r="B34" s="257" t="s">
        <v>85</v>
      </c>
      <c r="C34" s="596">
        <f>D11</f>
        <v>1863615.36</v>
      </c>
      <c r="D34" s="597"/>
      <c r="E34" s="226">
        <f>C34*E$11/$C$34</f>
        <v>1688991.46</v>
      </c>
      <c r="F34" s="226">
        <f t="shared" si="0"/>
        <v>0</v>
      </c>
      <c r="G34" s="226">
        <f t="shared" si="0"/>
        <v>0</v>
      </c>
    </row>
    <row r="35" spans="1:7" x14ac:dyDescent="0.2">
      <c r="A35" s="599"/>
      <c r="B35" s="17" t="s">
        <v>89</v>
      </c>
      <c r="C35" s="219"/>
      <c r="D35" s="65"/>
      <c r="E35" s="225">
        <f>E8-E31</f>
        <v>50692.240511481999</v>
      </c>
      <c r="F35" s="225">
        <f>F8-F31</f>
        <v>0</v>
      </c>
      <c r="G35" s="225">
        <f>G8-G31</f>
        <v>802475.24</v>
      </c>
    </row>
    <row r="36" spans="1:7" x14ac:dyDescent="0.2">
      <c r="A36" s="599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0</v>
      </c>
      <c r="G36" s="222">
        <f>G9-G32</f>
        <v>638116.87</v>
      </c>
    </row>
    <row r="37" spans="1:7" x14ac:dyDescent="0.2">
      <c r="A37" s="599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0</v>
      </c>
      <c r="G37" s="222">
        <f>G10-G33</f>
        <v>223423.03</v>
      </c>
    </row>
    <row r="38" spans="1:7" ht="13.5" thickBot="1" x14ac:dyDescent="0.25">
      <c r="A38" s="599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1664015.14</v>
      </c>
    </row>
    <row r="39" spans="1:7" ht="12.75" hidden="1" customHeight="1" x14ac:dyDescent="0.2">
      <c r="A39" s="599"/>
      <c r="B39" s="17" t="s">
        <v>86</v>
      </c>
      <c r="C39" s="219"/>
      <c r="D39" s="65"/>
      <c r="E39" s="225">
        <f>E35/E8</f>
        <v>5.8071607583468486E-2</v>
      </c>
      <c r="F39" s="225" t="e">
        <f>F35/F8</f>
        <v>#DIV/0!</v>
      </c>
      <c r="G39" s="225">
        <f>G35/G8</f>
        <v>1</v>
      </c>
    </row>
    <row r="40" spans="1:7" ht="12.75" hidden="1" customHeight="1" x14ac:dyDescent="0.2">
      <c r="A40" s="599"/>
      <c r="B40" s="18" t="s">
        <v>87</v>
      </c>
      <c r="C40" s="219"/>
      <c r="D40" s="65"/>
      <c r="E40" s="222">
        <f t="shared" ref="E40:F42" si="2">E36/E9</f>
        <v>-6.0690051556514232E-2</v>
      </c>
      <c r="F40" s="222" t="e">
        <f t="shared" si="2"/>
        <v>#DIV/0!</v>
      </c>
      <c r="G40" s="222">
        <f>G36/G9</f>
        <v>1</v>
      </c>
    </row>
    <row r="41" spans="1:7" ht="12.75" hidden="1" customHeight="1" x14ac:dyDescent="0.2">
      <c r="A41" s="599"/>
      <c r="B41" s="18" t="s">
        <v>88</v>
      </c>
      <c r="C41" s="219"/>
      <c r="D41" s="65"/>
      <c r="E41" s="222">
        <f t="shared" si="2"/>
        <v>-6.5697116729439911E-2</v>
      </c>
      <c r="F41" s="222" t="e">
        <f t="shared" si="2"/>
        <v>#DIV/0!</v>
      </c>
      <c r="G41" s="222">
        <f>G37/G10</f>
        <v>1</v>
      </c>
    </row>
    <row r="42" spans="1:7" ht="13.5" hidden="1" customHeight="1" thickBot="1" x14ac:dyDescent="0.25">
      <c r="A42" s="599"/>
      <c r="B42" s="212" t="s">
        <v>81</v>
      </c>
      <c r="C42" s="219"/>
      <c r="D42" s="65"/>
      <c r="E42" s="223">
        <f t="shared" si="2"/>
        <v>0</v>
      </c>
      <c r="F42" s="223" t="e">
        <f t="shared" si="2"/>
        <v>#DIV/0!</v>
      </c>
      <c r="G42" s="223">
        <f>G38/G11</f>
        <v>1</v>
      </c>
    </row>
    <row r="43" spans="1:7" x14ac:dyDescent="0.2">
      <c r="A43" s="599"/>
      <c r="B43" s="17" t="s">
        <v>92</v>
      </c>
      <c r="C43" s="219"/>
      <c r="D43" s="65"/>
      <c r="E43" s="218">
        <f>E35*E17</f>
        <v>8632.888559105384</v>
      </c>
      <c r="F43" s="218">
        <f>F35*F17</f>
        <v>0</v>
      </c>
      <c r="G43" s="218">
        <f>G35*G17</f>
        <v>939136.77337199985</v>
      </c>
    </row>
    <row r="44" spans="1:7" x14ac:dyDescent="0.2">
      <c r="A44" s="599"/>
      <c r="B44" s="18" t="s">
        <v>93</v>
      </c>
      <c r="C44" s="219"/>
      <c r="D44" s="65"/>
      <c r="E44" s="218">
        <f>E36*E25</f>
        <v>-8620.7866095976315</v>
      </c>
      <c r="F44" s="218">
        <f>F36*F25</f>
        <v>0</v>
      </c>
      <c r="G44" s="218">
        <f>G36*G25</f>
        <v>793498.32784500008</v>
      </c>
    </row>
    <row r="45" spans="1:7" x14ac:dyDescent="0.2">
      <c r="A45" s="599"/>
      <c r="B45" s="18" t="s">
        <v>94</v>
      </c>
      <c r="C45" s="219"/>
      <c r="D45" s="65"/>
      <c r="E45" s="218">
        <f>E37*E21</f>
        <v>-6077.2182632111744</v>
      </c>
      <c r="F45" s="218">
        <f>F37*F21</f>
        <v>0</v>
      </c>
      <c r="G45" s="218">
        <f>G37*G21</f>
        <v>312233.68442499998</v>
      </c>
    </row>
    <row r="46" spans="1:7" s="98" customFormat="1" ht="15.75" thickBot="1" x14ac:dyDescent="0.3">
      <c r="A46" s="600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0</v>
      </c>
      <c r="G46" s="237">
        <f>SUM(G43:G45)</f>
        <v>2044868.7856419999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590" t="s">
        <v>101</v>
      </c>
      <c r="B49" s="591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0</v>
      </c>
      <c r="G49" s="134">
        <f>Eskom!H151</f>
        <v>19688</v>
      </c>
    </row>
    <row r="50" spans="1:7" ht="13.5" thickBot="1" x14ac:dyDescent="0.25">
      <c r="A50" s="592"/>
      <c r="B50" s="593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0</v>
      </c>
      <c r="G50" s="227">
        <f>Eskom!H152</f>
        <v>21605.33</v>
      </c>
    </row>
    <row r="51" spans="1:7" ht="13.5" hidden="1" thickBot="1" x14ac:dyDescent="0.25">
      <c r="A51" s="594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0</v>
      </c>
      <c r="G51" s="16">
        <f>Eskom!H157</f>
        <v>18160.11</v>
      </c>
    </row>
    <row r="52" spans="1:7" ht="13.5" hidden="1" thickBot="1" x14ac:dyDescent="0.25">
      <c r="A52" s="594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0</v>
      </c>
      <c r="G52" s="7">
        <f>Eskom!H158</f>
        <v>15250.25</v>
      </c>
    </row>
    <row r="53" spans="1:7" ht="13.5" hidden="1" thickBot="1" x14ac:dyDescent="0.25">
      <c r="A53" s="594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0</v>
      </c>
      <c r="G53" s="7">
        <f>Eskom!H159</f>
        <v>11256.59</v>
      </c>
    </row>
    <row r="54" spans="1:7" ht="13.5" hidden="1" thickBot="1" x14ac:dyDescent="0.25">
      <c r="A54" s="595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0</v>
      </c>
      <c r="G54" s="132">
        <f>Eskom!H160</f>
        <v>18160.11</v>
      </c>
    </row>
    <row r="55" spans="1:7" x14ac:dyDescent="0.2">
      <c r="A55" s="601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0</v>
      </c>
      <c r="G55" s="6">
        <f>Eskom!H153</f>
        <v>2842748.04</v>
      </c>
    </row>
    <row r="56" spans="1:7" x14ac:dyDescent="0.2">
      <c r="A56" s="594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0</v>
      </c>
      <c r="G56" s="6">
        <f>Eskom!H154</f>
        <v>2360115.84</v>
      </c>
    </row>
    <row r="57" spans="1:7" x14ac:dyDescent="0.2">
      <c r="A57" s="594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0</v>
      </c>
      <c r="G57" s="6">
        <f>Eskom!H155</f>
        <v>866845.92</v>
      </c>
    </row>
    <row r="58" spans="1:7" ht="13.5" thickBot="1" x14ac:dyDescent="0.25">
      <c r="A58" s="595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0</v>
      </c>
      <c r="G58" s="109">
        <f>Eskom!H156</f>
        <v>6069709.7999999998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0</v>
      </c>
      <c r="G59" s="86">
        <f>Eskom!H161</f>
        <v>2088202.68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0</v>
      </c>
      <c r="G60" s="9">
        <f>Eskom!H162</f>
        <v>1499770.56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0</v>
      </c>
      <c r="G61" s="9">
        <f>Eskom!H163</f>
        <v>471552.36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1036675.53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0</v>
      </c>
      <c r="G63" s="208">
        <f>SUM(G59:G61)</f>
        <v>4059525.6</v>
      </c>
    </row>
    <row r="64" spans="1:7" hidden="1" x14ac:dyDescent="0.2">
      <c r="A64" s="598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9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0</v>
      </c>
      <c r="G65" s="14">
        <f>G64*G55</f>
        <v>3326868.0312119997</v>
      </c>
    </row>
    <row r="66" spans="1:7" hidden="1" x14ac:dyDescent="0.2">
      <c r="A66" s="599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9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9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9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0</v>
      </c>
      <c r="G69" s="14">
        <f>G68*G57</f>
        <v>1211417.1732000001</v>
      </c>
    </row>
    <row r="70" spans="1:7" hidden="1" x14ac:dyDescent="0.2">
      <c r="A70" s="599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9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9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9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0</v>
      </c>
      <c r="G73" s="14">
        <f>G72*G56</f>
        <v>2934804.0470400001</v>
      </c>
    </row>
    <row r="74" spans="1:7" hidden="1" x14ac:dyDescent="0.2">
      <c r="A74" s="599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9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9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600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8" t="s">
        <v>96</v>
      </c>
      <c r="B78" s="17" t="s">
        <v>82</v>
      </c>
      <c r="C78" s="605">
        <f>AVERAGE(C55:D55)</f>
        <v>1449516.9</v>
      </c>
      <c r="D78" s="606"/>
      <c r="E78" s="224">
        <f>C78*E$58/$C$81</f>
        <v>2624192.4767261534</v>
      </c>
      <c r="F78" s="224">
        <f t="shared" ref="F78:G81" si="3">C78*F$58/$C$81</f>
        <v>0</v>
      </c>
      <c r="G78" s="224">
        <f t="shared" si="3"/>
        <v>0</v>
      </c>
    </row>
    <row r="79" spans="1:7" hidden="1" x14ac:dyDescent="0.2">
      <c r="A79" s="599"/>
      <c r="B79" s="18" t="s">
        <v>83</v>
      </c>
      <c r="C79" s="607">
        <f>AVERAGE(C56:D56)</f>
        <v>1110165</v>
      </c>
      <c r="D79" s="608"/>
      <c r="E79" s="224">
        <f>C79*E$58/$C$81</f>
        <v>2009832.8214901742</v>
      </c>
      <c r="F79" s="224">
        <f t="shared" si="3"/>
        <v>0</v>
      </c>
      <c r="G79" s="224">
        <f t="shared" si="3"/>
        <v>0</v>
      </c>
    </row>
    <row r="80" spans="1:7" hidden="1" x14ac:dyDescent="0.2">
      <c r="A80" s="599"/>
      <c r="B80" s="18" t="s">
        <v>84</v>
      </c>
      <c r="C80" s="607">
        <f>AVERAGE(C57:D57)</f>
        <v>437202.54</v>
      </c>
      <c r="D80" s="608"/>
      <c r="E80" s="224">
        <f>C80*E$58/$C$81</f>
        <v>791507.58178367233</v>
      </c>
      <c r="F80" s="224">
        <f t="shared" si="3"/>
        <v>0</v>
      </c>
      <c r="G80" s="224">
        <f t="shared" si="3"/>
        <v>0</v>
      </c>
    </row>
    <row r="81" spans="1:7" ht="13.5" hidden="1" thickBot="1" x14ac:dyDescent="0.25">
      <c r="A81" s="599"/>
      <c r="B81" s="212" t="s">
        <v>85</v>
      </c>
      <c r="C81" s="609">
        <f>AVERAGE(C58:D58)</f>
        <v>2996884.44</v>
      </c>
      <c r="D81" s="610"/>
      <c r="E81" s="226">
        <f>C81*E$58/$C$81</f>
        <v>5425532.8799999999</v>
      </c>
      <c r="F81" s="226">
        <f t="shared" si="3"/>
        <v>0</v>
      </c>
      <c r="G81" s="226">
        <f t="shared" si="3"/>
        <v>0</v>
      </c>
    </row>
    <row r="82" spans="1:7" x14ac:dyDescent="0.2">
      <c r="A82" s="599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0</v>
      </c>
      <c r="G82" s="225">
        <f>G55-G78</f>
        <v>2842748.04</v>
      </c>
    </row>
    <row r="83" spans="1:7" x14ac:dyDescent="0.2">
      <c r="A83" s="599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0</v>
      </c>
      <c r="G83" s="222">
        <f>G56-G79</f>
        <v>2360115.84</v>
      </c>
    </row>
    <row r="84" spans="1:7" x14ac:dyDescent="0.2">
      <c r="A84" s="599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0</v>
      </c>
      <c r="G84" s="222">
        <f>G57-G80</f>
        <v>866845.92</v>
      </c>
    </row>
    <row r="85" spans="1:7" ht="13.5" thickBot="1" x14ac:dyDescent="0.25">
      <c r="A85" s="599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6069709.7999999998</v>
      </c>
    </row>
    <row r="86" spans="1:7" hidden="1" x14ac:dyDescent="0.2">
      <c r="A86" s="599"/>
      <c r="B86" s="17" t="s">
        <v>86</v>
      </c>
      <c r="C86" s="219"/>
      <c r="D86" s="65"/>
      <c r="E86" s="225">
        <f t="shared" ref="E86:F89" si="5">E82/E55</f>
        <v>2.9893245243545211E-2</v>
      </c>
      <c r="F86" s="225" t="e">
        <f t="shared" si="5"/>
        <v>#DIV/0!</v>
      </c>
      <c r="G86" s="225">
        <f>G82/G55</f>
        <v>1</v>
      </c>
    </row>
    <row r="87" spans="1:7" hidden="1" x14ac:dyDescent="0.2">
      <c r="A87" s="599"/>
      <c r="B87" s="18" t="s">
        <v>87</v>
      </c>
      <c r="C87" s="219"/>
      <c r="D87" s="65"/>
      <c r="E87" s="222">
        <f t="shared" si="5"/>
        <v>-3.615714978216622E-2</v>
      </c>
      <c r="F87" s="222" t="e">
        <f t="shared" si="5"/>
        <v>#DIV/0!</v>
      </c>
      <c r="G87" s="222">
        <f>G83/G56</f>
        <v>1</v>
      </c>
    </row>
    <row r="88" spans="1:7" hidden="1" x14ac:dyDescent="0.2">
      <c r="A88" s="599"/>
      <c r="B88" s="18" t="s">
        <v>88</v>
      </c>
      <c r="C88" s="219"/>
      <c r="D88" s="65"/>
      <c r="E88" s="222">
        <f t="shared" si="5"/>
        <v>-1.3741284256983396E-2</v>
      </c>
      <c r="F88" s="222" t="e">
        <f t="shared" si="5"/>
        <v>#DIV/0!</v>
      </c>
      <c r="G88" s="222">
        <f>G84/G57</f>
        <v>1</v>
      </c>
    </row>
    <row r="89" spans="1:7" ht="13.5" hidden="1" thickBot="1" x14ac:dyDescent="0.25">
      <c r="A89" s="599"/>
      <c r="B89" s="212" t="s">
        <v>81</v>
      </c>
      <c r="C89" s="219"/>
      <c r="D89" s="65"/>
      <c r="E89" s="223">
        <f t="shared" si="5"/>
        <v>0</v>
      </c>
      <c r="F89" s="223" t="e">
        <f t="shared" si="5"/>
        <v>#DIV/0!</v>
      </c>
      <c r="G89" s="223">
        <f>G85/G58</f>
        <v>1</v>
      </c>
    </row>
    <row r="90" spans="1:7" x14ac:dyDescent="0.2">
      <c r="A90" s="599"/>
      <c r="B90" s="17" t="s">
        <v>92</v>
      </c>
      <c r="C90" s="219"/>
      <c r="D90" s="65"/>
      <c r="E90" s="218">
        <f>E82*E64</f>
        <v>13770.949021536055</v>
      </c>
      <c r="F90" s="218">
        <f>F82*F64</f>
        <v>0</v>
      </c>
      <c r="G90" s="218">
        <f>G82*G64</f>
        <v>3326868.0312119997</v>
      </c>
    </row>
    <row r="91" spans="1:7" x14ac:dyDescent="0.2">
      <c r="A91" s="599"/>
      <c r="B91" s="18" t="s">
        <v>93</v>
      </c>
      <c r="C91" s="219"/>
      <c r="D91" s="65"/>
      <c r="E91" s="218">
        <f>E83*E72</f>
        <v>-17077.624492857387</v>
      </c>
      <c r="F91" s="218">
        <f>F83*F72</f>
        <v>0</v>
      </c>
      <c r="G91" s="218">
        <f>G83*G72</f>
        <v>2934804.0470400001</v>
      </c>
    </row>
    <row r="92" spans="1:7" x14ac:dyDescent="0.2">
      <c r="A92" s="599"/>
      <c r="B92" s="18" t="s">
        <v>94</v>
      </c>
      <c r="C92" s="219"/>
      <c r="D92" s="65"/>
      <c r="E92" s="218">
        <f>E84*E68</f>
        <v>-4264.7384590097308</v>
      </c>
      <c r="F92" s="218">
        <f>F84*F68</f>
        <v>0</v>
      </c>
      <c r="G92" s="218">
        <f>G84*G68</f>
        <v>1211417.1732000001</v>
      </c>
    </row>
    <row r="93" spans="1:7" ht="15.75" thickBot="1" x14ac:dyDescent="0.3">
      <c r="A93" s="600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0</v>
      </c>
      <c r="G93" s="237">
        <f>SUM(G90:G92)</f>
        <v>7473089.2514519999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0</v>
      </c>
      <c r="G95" s="238">
        <f>G46+G93</f>
        <v>9517958.0370940007</v>
      </c>
    </row>
  </sheetData>
  <customSheetViews>
    <customSheetView guid="{ABCA17A7-4805-4305-BEFA-CDC08433EEFF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0</v>
      </c>
      <c r="H2" s="68">
        <f>Eskom!H39</f>
        <v>4500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0</v>
      </c>
      <c r="H3" s="128">
        <f>Eskom!H40</f>
        <v>4500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0</v>
      </c>
      <c r="H4" s="80">
        <f>Eskom!H41</f>
        <v>644949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0</v>
      </c>
      <c r="H5" s="240">
        <f>Eskom!H42</f>
        <v>509554.44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0</v>
      </c>
      <c r="H6" s="239">
        <f>Eskom!H43</f>
        <v>206562.24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0</v>
      </c>
      <c r="H7" s="113">
        <f>Eskom!H44</f>
        <v>1361065.68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0</v>
      </c>
      <c r="H8" s="82">
        <f>Eskom!H45</f>
        <v>2465.77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0</v>
      </c>
      <c r="H9" s="95">
        <f>Eskom!H46</f>
        <v>2540.73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0</v>
      </c>
      <c r="H10" s="95">
        <f>Eskom!H47</f>
        <v>2516.36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0</v>
      </c>
      <c r="H11" s="104">
        <f>Eskom!H48</f>
        <v>2540.73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0</v>
      </c>
      <c r="H12" s="96">
        <f>Eskom!H49</f>
        <v>450893.16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0</v>
      </c>
      <c r="H13" s="92">
        <f>Eskom!H50</f>
        <v>338337.72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0</v>
      </c>
      <c r="H14" s="86">
        <f>Eskom!H51</f>
        <v>135434.16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280733.78000000003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0</v>
      </c>
      <c r="H16" s="309">
        <f t="shared" si="1"/>
        <v>262783.03499999986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0</v>
      </c>
      <c r="H17" s="310">
        <f t="shared" si="1"/>
        <v>189717.67499999987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0</v>
      </c>
      <c r="H18" s="312">
        <f t="shared" si="2"/>
        <v>452500.70999999973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0</v>
      </c>
      <c r="H19" s="258">
        <f t="shared" si="3"/>
        <v>280733.78000000003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0</v>
      </c>
      <c r="H26" s="179">
        <f t="shared" si="5"/>
        <v>15075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0</v>
      </c>
      <c r="H28" s="179">
        <f t="shared" si="6"/>
        <v>30240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0</v>
      </c>
      <c r="H30" s="263">
        <f t="shared" si="7"/>
        <v>32343.492900000001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127506.41729999999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0</v>
      </c>
      <c r="H38" s="116">
        <f t="shared" si="9"/>
        <v>294103.31731199997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0</v>
      </c>
      <c r="H42" s="250">
        <f t="shared" si="10"/>
        <v>188586.09824399999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0</v>
      </c>
      <c r="H43" s="86">
        <f t="shared" si="11"/>
        <v>280733.78000000003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16535.219642000004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42056.929511999995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0</v>
      </c>
      <c r="H51" s="129">
        <f t="shared" si="14"/>
        <v>27221.313599999998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>
        <f t="shared" si="15"/>
        <v>56.918924735505783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1622.23</v>
      </c>
      <c r="H56" s="167">
        <f>SUM(H24,H26,H30,H28,H32,H34,H36,H38,H40,H42,H45,H46,H47,H49,H51,H52,H53)</f>
        <v>775290.01850999985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280.47664018049227</v>
      </c>
      <c r="H57" s="170">
        <f t="shared" si="16"/>
        <v>-7.5593454837230567E-4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>
        <f t="shared" si="17"/>
        <v>56.961984267357316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0</v>
      </c>
      <c r="H60" s="318">
        <f t="shared" si="18"/>
        <v>77658.492899999997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0</v>
      </c>
      <c r="H61" s="317">
        <f t="shared" si="19"/>
        <v>679474.07596799987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0</v>
      </c>
      <c r="H62" s="317">
        <f t="shared" si="20"/>
        <v>16535.219642000004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 t="e">
        <f t="shared" si="21"/>
        <v>#DIV/0!</v>
      </c>
      <c r="H64" s="318">
        <f t="shared" si="21"/>
        <v>67173.726054780418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 t="e">
        <f t="shared" si="22"/>
        <v>#DIV/0!</v>
      </c>
      <c r="H65" s="318">
        <f t="shared" si="22"/>
        <v>587737.46097768378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 t="e">
        <f t="shared" si="22"/>
        <v>#DIV/0!</v>
      </c>
      <c r="H66" s="318">
        <f t="shared" si="22"/>
        <v>14302.779683319512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 t="e">
        <f>G64/$C64</f>
        <v>#DIV/0!</v>
      </c>
      <c r="H68" s="323">
        <f>H64/$C64</f>
        <v>0.28769209287401271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 t="e">
        <f t="shared" si="24"/>
        <v>#DIV/0!</v>
      </c>
      <c r="H69" s="323">
        <f t="shared" si="24"/>
        <v>0.75202388114916441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 t="e">
        <f t="shared" si="24"/>
        <v>#DIV/0!</v>
      </c>
      <c r="H70" s="323">
        <f t="shared" si="24"/>
        <v>0.42667577956235514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0</v>
      </c>
      <c r="H74" s="68">
        <f>Eskom!H207</f>
        <v>8000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0</v>
      </c>
      <c r="H75" s="128">
        <f>Eskom!H208</f>
        <v>8000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0</v>
      </c>
      <c r="H76" s="80">
        <f>Eskom!H209</f>
        <v>802475.24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0</v>
      </c>
      <c r="H77" s="240">
        <f>Eskom!H210</f>
        <v>638116.87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0</v>
      </c>
      <c r="H78" s="239">
        <f>Eskom!H211</f>
        <v>223423.03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0</v>
      </c>
      <c r="H79" s="113">
        <f>Eskom!H212</f>
        <v>1664015.14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0</v>
      </c>
      <c r="H80" s="82">
        <f>Eskom!H213</f>
        <v>4992.53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0</v>
      </c>
      <c r="H81" s="95">
        <f>Eskom!H214</f>
        <v>4605.83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0</v>
      </c>
      <c r="H82" s="95">
        <f>Eskom!H215</f>
        <v>3567.49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0</v>
      </c>
      <c r="H83" s="104">
        <f>Eskom!H216</f>
        <v>4992.53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0</v>
      </c>
      <c r="H84" s="96">
        <f>Eskom!H217</f>
        <v>699629.94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0</v>
      </c>
      <c r="H85" s="92">
        <f>Eskom!H218</f>
        <v>501201.36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0</v>
      </c>
      <c r="H86" s="86">
        <f>Eskom!H219</f>
        <v>162163.85999999999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418400.02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0</v>
      </c>
      <c r="H88" s="309">
        <f t="shared" si="26"/>
        <v>465574.66166666651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0</v>
      </c>
      <c r="H89" s="310">
        <f t="shared" si="26"/>
        <v>315083.93958333321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0</v>
      </c>
      <c r="H90" s="312">
        <f t="shared" si="27"/>
        <v>780658.60124999972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0</v>
      </c>
      <c r="H91" s="258">
        <f t="shared" si="28"/>
        <v>418400.02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0</v>
      </c>
      <c r="H98" s="179">
        <f t="shared" si="30"/>
        <v>26800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0</v>
      </c>
      <c r="H100" s="181">
        <f t="shared" si="31"/>
        <v>53760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0</v>
      </c>
      <c r="H102" s="210">
        <f t="shared" si="32"/>
        <v>58632.215900000003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0</v>
      </c>
      <c r="H106" s="33">
        <f t="shared" si="33"/>
        <v>158649.35494799999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0</v>
      </c>
      <c r="H110" s="116">
        <f t="shared" si="34"/>
        <v>318109.71011400002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0</v>
      </c>
      <c r="H114" s="250">
        <f t="shared" si="35"/>
        <v>236167.053587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0</v>
      </c>
      <c r="H115" s="86">
        <f t="shared" si="36"/>
        <v>418400.02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0</v>
      </c>
      <c r="H117" s="54">
        <f t="shared" si="37"/>
        <v>24643.761178000001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0</v>
      </c>
      <c r="H121" s="4">
        <f t="shared" si="38"/>
        <v>51418.067825999999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0</v>
      </c>
      <c r="H123" s="129">
        <f t="shared" si="39"/>
        <v>33280.302799999998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 t="e">
        <f t="shared" si="40"/>
        <v>#DIV/0!</v>
      </c>
      <c r="H126" s="91">
        <f t="shared" si="40"/>
        <v>57.82612470701438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1622.23</v>
      </c>
      <c r="H127" s="45">
        <f t="shared" si="41"/>
        <v>963030.36635300005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0</v>
      </c>
      <c r="H129" s="318">
        <f t="shared" si="42"/>
        <v>139192.21590000001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0</v>
      </c>
      <c r="H130" s="317">
        <f t="shared" si="43"/>
        <v>797624.48927500006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0</v>
      </c>
      <c r="H131" s="317">
        <f t="shared" si="44"/>
        <v>24643.761178000001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 t="e">
        <f t="shared" si="45"/>
        <v>#DIV/0!</v>
      </c>
      <c r="H133" s="318">
        <f t="shared" si="45"/>
        <v>120399.70685324042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 t="e">
        <f t="shared" si="46"/>
        <v>#DIV/0!</v>
      </c>
      <c r="H134" s="318">
        <f t="shared" si="46"/>
        <v>689936.24439939391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 t="e">
        <f t="shared" si="46"/>
        <v>#DIV/0!</v>
      </c>
      <c r="H135" s="318">
        <f t="shared" si="46"/>
        <v>21316.57724110179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 t="e">
        <f t="shared" si="47"/>
        <v>#DIV/0!</v>
      </c>
      <c r="H137" s="323">
        <f t="shared" si="47"/>
        <v>0.34914096380590887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 t="e">
        <f t="shared" si="48"/>
        <v>#DIV/0!</v>
      </c>
      <c r="H138" s="323">
        <f t="shared" si="48"/>
        <v>0.46888561509828131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 t="e">
        <f t="shared" si="49"/>
        <v>#DIV/0!</v>
      </c>
      <c r="H139" s="323">
        <f t="shared" si="49"/>
        <v>0.36106939683216793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0</v>
      </c>
      <c r="H142" s="68">
        <f>Eskom!H151</f>
        <v>19688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0</v>
      </c>
      <c r="H143" s="128">
        <f>Eskom!H152</f>
        <v>21605.33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0</v>
      </c>
      <c r="H144" s="80">
        <f>Eskom!H153</f>
        <v>2842748.04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0</v>
      </c>
      <c r="H145" s="240">
        <f>Eskom!H154</f>
        <v>2360115.84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0</v>
      </c>
      <c r="H146" s="240">
        <f>Eskom!H155</f>
        <v>866845.92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0</v>
      </c>
      <c r="H147" s="113">
        <f>Eskom!H156</f>
        <v>6069709.7999999998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0</v>
      </c>
      <c r="H148" s="82">
        <f>Eskom!H157</f>
        <v>18160.11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0</v>
      </c>
      <c r="H149" s="95">
        <f>Eskom!H158</f>
        <v>15250.25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0</v>
      </c>
      <c r="H150" s="16">
        <f>Eskom!H159</f>
        <v>11256.59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0</v>
      </c>
      <c r="H151" s="248">
        <f>Eskom!H160</f>
        <v>18160.11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0</v>
      </c>
      <c r="H152" s="96">
        <f>Eskom!H161</f>
        <v>2088202.68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0</v>
      </c>
      <c r="H153" s="92">
        <f>Eskom!H162</f>
        <v>1499770.56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0</v>
      </c>
      <c r="H154" s="86">
        <f>Eskom!H163</f>
        <v>471552.36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1036675.53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0</v>
      </c>
      <c r="H156" s="309">
        <f t="shared" si="51"/>
        <v>1259067.8349999995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0</v>
      </c>
      <c r="H157" s="310">
        <f t="shared" si="51"/>
        <v>811403.43999999971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0</v>
      </c>
      <c r="H158" s="312">
        <f t="shared" si="52"/>
        <v>2070471.2749999992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0</v>
      </c>
      <c r="H159" s="258">
        <f t="shared" si="53"/>
        <v>1036675.53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0</v>
      </c>
      <c r="H166" s="179">
        <f t="shared" si="57"/>
        <v>72377.855500000005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0</v>
      </c>
      <c r="H168" s="179">
        <f t="shared" si="59"/>
        <v>145187.81760000001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0</v>
      </c>
      <c r="H170" s="179">
        <f t="shared" si="61"/>
        <v>194135.6825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0</v>
      </c>
      <c r="H174" s="33">
        <f t="shared" si="62"/>
        <v>562011.28750799992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0</v>
      </c>
      <c r="H178" s="116">
        <f t="shared" si="63"/>
        <v>1234215.220896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0</v>
      </c>
      <c r="H182" s="250">
        <f t="shared" si="64"/>
        <v>873478.87238399987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0</v>
      </c>
      <c r="H183" s="86">
        <f t="shared" si="65"/>
        <v>1036675.53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0</v>
      </c>
      <c r="H185" s="54">
        <f t="shared" si="66"/>
        <v>61060.188717000005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0</v>
      </c>
      <c r="H189" s="4">
        <f t="shared" si="68"/>
        <v>187554.03281999999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0</v>
      </c>
      <c r="H191" s="129">
        <f t="shared" si="70"/>
        <v>121394.196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 t="e">
        <f t="shared" si="71"/>
        <v>#DIV/0!</v>
      </c>
      <c r="H195" s="37">
        <f t="shared" si="71"/>
        <v>56.856353330104845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0</v>
      </c>
      <c r="H197" s="318">
        <f t="shared" si="72"/>
        <v>411701.35560000001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0</v>
      </c>
      <c r="H198" s="317">
        <f t="shared" si="73"/>
        <v>2978653.6096079992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0</v>
      </c>
      <c r="H199" s="317">
        <f t="shared" si="74"/>
        <v>61060.188717000005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 t="e">
        <f t="shared" si="75"/>
        <v>#DIV/0!</v>
      </c>
      <c r="H201" s="318">
        <f t="shared" si="75"/>
        <v>356117.05873648421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 t="e">
        <f t="shared" si="76"/>
        <v>#DIV/0!</v>
      </c>
      <c r="H202" s="318">
        <f t="shared" si="76"/>
        <v>2576501.9911156506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 t="e">
        <f t="shared" si="76"/>
        <v>#DIV/0!</v>
      </c>
      <c r="H203" s="318">
        <f t="shared" si="76"/>
        <v>52816.378950472172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 t="e">
        <f t="shared" si="77"/>
        <v>#DIV/0!</v>
      </c>
      <c r="H205" s="323">
        <f t="shared" si="77"/>
        <v>0.98673345703468129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 t="e">
        <f t="shared" si="78"/>
        <v>#DIV/0!</v>
      </c>
      <c r="H206" s="323">
        <f t="shared" si="78"/>
        <v>0.95857010366785267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 t="e">
        <f t="shared" si="79"/>
        <v>#DIV/0!</v>
      </c>
      <c r="H207" s="323">
        <f t="shared" si="79"/>
        <v>1.4075240987055966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customSheetViews>
    <customSheetView guid="{ABCA17A7-4805-4305-BEFA-CDC08433EEFF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0</v>
      </c>
      <c r="G3" s="507">
        <f>Eskom!H39</f>
        <v>4500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0</v>
      </c>
      <c r="G4" s="503">
        <f>Eskom!H45</f>
        <v>2465.77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0</v>
      </c>
      <c r="G5" s="504">
        <f>Eskom!H46</f>
        <v>2540.73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0</v>
      </c>
      <c r="G6" s="505">
        <f>Eskom!H47</f>
        <v>2516.36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0</v>
      </c>
      <c r="G7" s="506">
        <f>Eskom!H48</f>
        <v>2540.73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0</v>
      </c>
      <c r="G14" s="507">
        <f>Eskom!H95</f>
        <v>3037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0</v>
      </c>
      <c r="G15" s="503">
        <f>Eskom!H101</f>
        <v>2475.31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0</v>
      </c>
      <c r="G16" s="504">
        <f>Eskom!H102</f>
        <v>3342.05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0</v>
      </c>
      <c r="G17" s="505">
        <f>Eskom!H103</f>
        <v>3047.24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0</v>
      </c>
      <c r="G18" s="506">
        <f>Eskom!H104</f>
        <v>3342.05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0</v>
      </c>
      <c r="G25" s="507">
        <f>Eskom!H151</f>
        <v>19688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0</v>
      </c>
      <c r="G26" s="503">
        <f>Eskom!H157</f>
        <v>18160.11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0</v>
      </c>
      <c r="G27" s="504">
        <f>Eskom!H158</f>
        <v>15250.25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0</v>
      </c>
      <c r="G28" s="505">
        <f>Eskom!H159</f>
        <v>11256.59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0</v>
      </c>
      <c r="G29" s="506">
        <f>Eskom!H160</f>
        <v>18160.11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0</v>
      </c>
      <c r="G30" s="517">
        <f t="shared" si="0"/>
        <v>2909.8600000000006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0</v>
      </c>
      <c r="G31" s="518">
        <f t="shared" si="1"/>
        <v>37042.517800000009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137576.54710000005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0</v>
      </c>
      <c r="G35" s="507">
        <f>Eskom!H207</f>
        <v>8000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0</v>
      </c>
      <c r="G36" s="503">
        <f>Eskom!H213</f>
        <v>4992.53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0</v>
      </c>
      <c r="G37" s="504">
        <f>Eskom!H214</f>
        <v>4605.83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0</v>
      </c>
      <c r="G38" s="505">
        <f>Eskom!H215</f>
        <v>3567.49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0</v>
      </c>
      <c r="G39" s="506">
        <f>Eskom!H216</f>
        <v>4992.53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386.69999999999982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4922.690999999998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ustomSheetViews>
    <customSheetView guid="{ABCA17A7-4805-4305-BEFA-CDC08433EEFF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2010-10-17T06:59:50Z</dcterms:modified>
</cp:coreProperties>
</file>