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65" windowWidth="19245" windowHeight="6060"/>
  </bookViews>
  <sheets>
    <sheet name="Eskom" sheetId="1" r:id="rId1"/>
    <sheet name="Vent-3#" sheetId="2" r:id="rId2"/>
    <sheet name="Load Shifting Savings" sheetId="3" r:id="rId3"/>
    <sheet name="PFC Savings2" sheetId="4" r:id="rId4"/>
    <sheet name="Demand" sheetId="5" r:id="rId5"/>
  </sheets>
  <definedNames>
    <definedName name="Z_ABCA17A7_4805_4305_BEFA_CDC08433EEFF_.wvu.Rows" localSheetId="2" hidden="1">'Load Shifting Savings'!$4:$7,'Load Shifting Savings'!$39:$42,'Load Shifting Savings'!$51:$54,'Load Shifting Savings'!$59:$81,'Load Shifting Savings'!$86:$89</definedName>
    <definedName name="Z_ABCA17A7_4805_4305_BEFA_CDC08433EEFF_.wvu.Rows" localSheetId="3" hidden="1">'PFC Savings2'!$20:$58,'PFC Savings2'!$92:$104,'PFC Savings2'!$107:$108,'PFC Savings2'!$111:$112,'PFC Savings2'!$118:$127,'PFC Savings2'!$160:$172,'PFC Savings2'!$175:$176,'PFC Savings2'!$179:$180,'PFC Savings2'!$186:$195</definedName>
  </definedNames>
  <calcPr calcId="144525"/>
  <customWorkbookViews>
    <customWorkbookView name="Marthinus - Personal View" guid="{ABCA17A7-4805-4305-BEFA-CDC08433EEFF}" mergeInterval="0" personalView="1" maximized="1" windowWidth="1618" windowHeight="1002" activeSheetId="1"/>
  </customWorkbookViews>
</workbook>
</file>

<file path=xl/calcChain.xml><?xml version="1.0" encoding="utf-8"?>
<calcChain xmlns="http://schemas.openxmlformats.org/spreadsheetml/2006/main">
  <c r="H71" i="1" l="1"/>
  <c r="J739" i="1" l="1"/>
  <c r="J683" i="1"/>
  <c r="J627" i="1"/>
  <c r="J571" i="1"/>
  <c r="J515" i="1"/>
  <c r="J459" i="1"/>
  <c r="J403" i="1"/>
  <c r="J347" i="1"/>
  <c r="J291" i="1"/>
  <c r="J235" i="1"/>
  <c r="J179" i="1"/>
  <c r="J123" i="1"/>
  <c r="J67" i="1"/>
  <c r="B2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B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4" i="5"/>
  <c r="A3" i="5"/>
  <c r="C3" i="5"/>
  <c r="D3" i="5"/>
  <c r="E3" i="5"/>
  <c r="F3" i="5"/>
  <c r="G3" i="5"/>
  <c r="H3" i="5"/>
  <c r="I3" i="5"/>
  <c r="J3" i="5"/>
  <c r="K3" i="5"/>
  <c r="L3" i="5"/>
  <c r="M3" i="5"/>
  <c r="N3" i="5"/>
  <c r="B3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37" i="5"/>
  <c r="A38" i="5"/>
  <c r="A39" i="5"/>
  <c r="A36" i="5"/>
  <c r="A3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C30" i="5" s="1"/>
  <c r="C31" i="5" s="1"/>
  <c r="D27" i="5"/>
  <c r="E27" i="5"/>
  <c r="F27" i="5"/>
  <c r="G27" i="5"/>
  <c r="H27" i="5"/>
  <c r="I27" i="5"/>
  <c r="J27" i="5"/>
  <c r="K27" i="5"/>
  <c r="L27" i="5"/>
  <c r="M27" i="5"/>
  <c r="N27" i="5"/>
  <c r="B28" i="5"/>
  <c r="D28" i="5"/>
  <c r="E28" i="5"/>
  <c r="F28" i="5"/>
  <c r="G28" i="5"/>
  <c r="H28" i="5"/>
  <c r="I28" i="5"/>
  <c r="J28" i="5"/>
  <c r="K28" i="5"/>
  <c r="L28" i="5"/>
  <c r="M28" i="5"/>
  <c r="N28" i="5"/>
  <c r="B29" i="5"/>
  <c r="D29" i="5"/>
  <c r="D30" i="5" s="1"/>
  <c r="E29" i="5"/>
  <c r="F29" i="5"/>
  <c r="G29" i="5"/>
  <c r="H29" i="5"/>
  <c r="I29" i="5"/>
  <c r="J29" i="5"/>
  <c r="K29" i="5"/>
  <c r="K30" i="5" s="1"/>
  <c r="K31" i="5" s="1"/>
  <c r="L29" i="5"/>
  <c r="L30" i="5" s="1"/>
  <c r="M29" i="5"/>
  <c r="M30" i="5" s="1"/>
  <c r="N29" i="5"/>
  <c r="A27" i="5"/>
  <c r="A28" i="5"/>
  <c r="A29" i="5"/>
  <c r="A26" i="5"/>
  <c r="A2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6" i="5"/>
  <c r="A17" i="5"/>
  <c r="A18" i="5"/>
  <c r="A15" i="5"/>
  <c r="A13" i="5"/>
  <c r="B4" i="5"/>
  <c r="C4" i="5"/>
  <c r="D4" i="5"/>
  <c r="E4" i="5"/>
  <c r="F4" i="5"/>
  <c r="G4" i="5"/>
  <c r="H4" i="5"/>
  <c r="I4" i="5"/>
  <c r="K4" i="5"/>
  <c r="L4" i="5"/>
  <c r="M4" i="5"/>
  <c r="N4" i="5"/>
  <c r="B5" i="5"/>
  <c r="C5" i="5"/>
  <c r="D5" i="5"/>
  <c r="E5" i="5"/>
  <c r="F5" i="5"/>
  <c r="G5" i="5"/>
  <c r="H5" i="5"/>
  <c r="I5" i="5"/>
  <c r="K5" i="5"/>
  <c r="L5" i="5"/>
  <c r="M5" i="5"/>
  <c r="N5" i="5"/>
  <c r="B6" i="5"/>
  <c r="C6" i="5"/>
  <c r="D6" i="5"/>
  <c r="E6" i="5"/>
  <c r="F6" i="5"/>
  <c r="G6" i="5"/>
  <c r="H6" i="5"/>
  <c r="I6" i="5"/>
  <c r="K6" i="5"/>
  <c r="L6" i="5"/>
  <c r="M6" i="5"/>
  <c r="N6" i="5"/>
  <c r="B7" i="5"/>
  <c r="C7" i="5"/>
  <c r="D7" i="5"/>
  <c r="E7" i="5"/>
  <c r="F7" i="5"/>
  <c r="G7" i="5"/>
  <c r="H7" i="5"/>
  <c r="I7" i="5"/>
  <c r="K7" i="5"/>
  <c r="L7" i="5"/>
  <c r="M7" i="5"/>
  <c r="N7" i="5"/>
  <c r="A5" i="5"/>
  <c r="A6" i="5"/>
  <c r="A7" i="5"/>
  <c r="A4" i="5"/>
  <c r="A2" i="5"/>
  <c r="J30" i="5" l="1"/>
  <c r="J31" i="5" s="1"/>
  <c r="H30" i="5"/>
  <c r="E30" i="5"/>
  <c r="I30" i="5"/>
  <c r="I31" i="5" s="1"/>
  <c r="G30" i="5"/>
  <c r="G31" i="5" s="1"/>
  <c r="N30" i="5"/>
  <c r="N31" i="5" s="1"/>
  <c r="F30" i="5"/>
  <c r="F31" i="5" s="1"/>
  <c r="H31" i="5"/>
  <c r="L31" i="5"/>
  <c r="D31" i="5"/>
  <c r="B30" i="5"/>
  <c r="B31" i="5" s="1"/>
  <c r="K40" i="5"/>
  <c r="K41" i="5" s="1"/>
  <c r="G40" i="5"/>
  <c r="G41" i="5" s="1"/>
  <c r="C40" i="5"/>
  <c r="C41" i="5" s="1"/>
  <c r="N40" i="5"/>
  <c r="N41" i="5" s="1"/>
  <c r="B40" i="5"/>
  <c r="B41" i="5" s="1"/>
  <c r="J40" i="5"/>
  <c r="J41" i="5" s="1"/>
  <c r="F40" i="5"/>
  <c r="F41" i="5" s="1"/>
  <c r="M31" i="5"/>
  <c r="E31" i="5"/>
  <c r="L40" i="5"/>
  <c r="L41" i="5" s="1"/>
  <c r="H40" i="5"/>
  <c r="H41" i="5" s="1"/>
  <c r="D40" i="5"/>
  <c r="D41" i="5" s="1"/>
  <c r="M40" i="5"/>
  <c r="M41" i="5" s="1"/>
  <c r="I40" i="5"/>
  <c r="I41" i="5" s="1"/>
  <c r="E40" i="5"/>
  <c r="E41" i="5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90" i="1"/>
  <c r="G590" i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1" i="1"/>
  <c r="F580" i="1"/>
  <c r="F581" i="1" s="1"/>
  <c r="J579" i="1"/>
  <c r="I579" i="1"/>
  <c r="H579" i="1"/>
  <c r="E577" i="1"/>
  <c r="D577" i="1"/>
  <c r="C577" i="1"/>
  <c r="G577" i="1"/>
  <c r="F576" i="1"/>
  <c r="F577" i="1" s="1"/>
  <c r="J575" i="1"/>
  <c r="I575" i="1"/>
  <c r="H575" i="1"/>
  <c r="E573" i="1"/>
  <c r="D573" i="1"/>
  <c r="C573" i="1"/>
  <c r="G573" i="1"/>
  <c r="F572" i="1"/>
  <c r="F573" i="1" s="1"/>
  <c r="E567" i="1"/>
  <c r="D567" i="1"/>
  <c r="C567" i="1"/>
  <c r="J566" i="1"/>
  <c r="J567" i="1" s="1"/>
  <c r="I566" i="1"/>
  <c r="I567" i="1" s="1"/>
  <c r="H567" i="1"/>
  <c r="E565" i="1"/>
  <c r="D565" i="1"/>
  <c r="C565" i="1"/>
  <c r="E563" i="1"/>
  <c r="D563" i="1"/>
  <c r="C563" i="1"/>
  <c r="E561" i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D393" i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C337" i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68" i="1"/>
  <c r="J169" i="1" s="1"/>
  <c r="J112" i="1" s="1"/>
  <c r="J113" i="1" s="1"/>
  <c r="J170" i="1"/>
  <c r="J171" i="1" s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 s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 s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 s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483" i="1"/>
  <c r="E484" i="1" s="1"/>
  <c r="C371" i="1"/>
  <c r="C372" i="1" s="1"/>
  <c r="D427" i="1"/>
  <c r="D428" i="1" s="1"/>
  <c r="E595" i="1"/>
  <c r="E596" i="1" s="1"/>
  <c r="E147" i="1"/>
  <c r="E148" i="1" s="1"/>
  <c r="D371" i="1"/>
  <c r="D372" i="1" s="1"/>
  <c r="C539" i="1"/>
  <c r="C540" i="1" s="1"/>
  <c r="E427" i="1"/>
  <c r="E428" i="1" s="1"/>
  <c r="E371" i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5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4"/>
  <c r="E67" i="4"/>
  <c r="F67" i="4"/>
  <c r="G67" i="4"/>
  <c r="H67" i="4"/>
  <c r="I67" i="4"/>
  <c r="C67" i="4"/>
  <c r="C7" i="4"/>
  <c r="C55" i="4" s="1"/>
  <c r="D7" i="4"/>
  <c r="D51" i="4" s="1"/>
  <c r="E7" i="4"/>
  <c r="E51" i="4" s="1"/>
  <c r="F7" i="4"/>
  <c r="F51" i="4" s="1"/>
  <c r="G7" i="4"/>
  <c r="G51" i="4" s="1"/>
  <c r="H7" i="4"/>
  <c r="H51" i="4" s="1"/>
  <c r="I7" i="4"/>
  <c r="I51" i="4" s="1"/>
  <c r="D2" i="4"/>
  <c r="E2" i="4"/>
  <c r="F2" i="4"/>
  <c r="G2" i="4"/>
  <c r="H2" i="4"/>
  <c r="I2" i="4"/>
  <c r="D3" i="4"/>
  <c r="D28" i="4" s="1"/>
  <c r="E3" i="4"/>
  <c r="E28" i="4" s="1"/>
  <c r="F3" i="4"/>
  <c r="F26" i="4" s="1"/>
  <c r="G3" i="4"/>
  <c r="G28" i="4" s="1"/>
  <c r="H3" i="4"/>
  <c r="H28" i="4" s="1"/>
  <c r="I3" i="4"/>
  <c r="I28" i="4" s="1"/>
  <c r="D4" i="4"/>
  <c r="D32" i="4" s="1"/>
  <c r="E4" i="4"/>
  <c r="E32" i="4" s="1"/>
  <c r="F4" i="4"/>
  <c r="F34" i="4" s="1"/>
  <c r="G4" i="4"/>
  <c r="G32" i="4" s="1"/>
  <c r="H4" i="4"/>
  <c r="H34" i="4" s="1"/>
  <c r="I4" i="4"/>
  <c r="I34" i="4" s="1"/>
  <c r="D5" i="4"/>
  <c r="D42" i="4" s="1"/>
  <c r="E5" i="4"/>
  <c r="E40" i="4" s="1"/>
  <c r="F5" i="4"/>
  <c r="F40" i="4" s="1"/>
  <c r="G5" i="4"/>
  <c r="G40" i="4" s="1"/>
  <c r="H5" i="4"/>
  <c r="I5" i="4"/>
  <c r="I42" i="4" s="1"/>
  <c r="D6" i="4"/>
  <c r="D38" i="4" s="1"/>
  <c r="E6" i="4"/>
  <c r="E36" i="4" s="1"/>
  <c r="F6" i="4"/>
  <c r="F38" i="4" s="1"/>
  <c r="G6" i="4"/>
  <c r="G36" i="4" s="1"/>
  <c r="H6" i="4"/>
  <c r="H38" i="4" s="1"/>
  <c r="I6" i="4"/>
  <c r="I38" i="4" s="1"/>
  <c r="D8" i="4"/>
  <c r="E8" i="4"/>
  <c r="F8" i="4"/>
  <c r="G8" i="4"/>
  <c r="H8" i="4"/>
  <c r="I8" i="4"/>
  <c r="D9" i="4"/>
  <c r="E9" i="4"/>
  <c r="F9" i="4"/>
  <c r="G9" i="4"/>
  <c r="H9" i="4"/>
  <c r="I9" i="4"/>
  <c r="I30" i="4" s="1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G16" i="4" s="1"/>
  <c r="H12" i="4"/>
  <c r="I12" i="4"/>
  <c r="D13" i="4"/>
  <c r="E13" i="4"/>
  <c r="F13" i="4"/>
  <c r="G13" i="4"/>
  <c r="H13" i="4"/>
  <c r="I13" i="4"/>
  <c r="I17" i="4" s="1"/>
  <c r="D14" i="4"/>
  <c r="E14" i="4"/>
  <c r="F14" i="4"/>
  <c r="G14" i="4"/>
  <c r="H14" i="4"/>
  <c r="I14" i="4"/>
  <c r="D15" i="4"/>
  <c r="E15" i="4"/>
  <c r="F15" i="4"/>
  <c r="G15" i="4"/>
  <c r="H15" i="4"/>
  <c r="I15" i="4"/>
  <c r="C75" i="4"/>
  <c r="D75" i="4"/>
  <c r="D100" i="4" s="1"/>
  <c r="E75" i="4"/>
  <c r="E98" i="4" s="1"/>
  <c r="F75" i="4"/>
  <c r="F98" i="4" s="1"/>
  <c r="G75" i="4"/>
  <c r="G98" i="4" s="1"/>
  <c r="H75" i="4"/>
  <c r="H98" i="4" s="1"/>
  <c r="I75" i="4"/>
  <c r="I98" i="4" s="1"/>
  <c r="C76" i="4"/>
  <c r="C106" i="4" s="1"/>
  <c r="D76" i="4"/>
  <c r="D104" i="4" s="1"/>
  <c r="E76" i="4"/>
  <c r="E104" i="4" s="1"/>
  <c r="F76" i="4"/>
  <c r="F106" i="4" s="1"/>
  <c r="G76" i="4"/>
  <c r="G106" i="4" s="1"/>
  <c r="H76" i="4"/>
  <c r="H106" i="4" s="1"/>
  <c r="I76" i="4"/>
  <c r="I106" i="4" s="1"/>
  <c r="C77" i="4"/>
  <c r="C112" i="4" s="1"/>
  <c r="D77" i="4"/>
  <c r="D112" i="4" s="1"/>
  <c r="E77" i="4"/>
  <c r="E112" i="4" s="1"/>
  <c r="F77" i="4"/>
  <c r="F112" i="4" s="1"/>
  <c r="G77" i="4"/>
  <c r="G112" i="4" s="1"/>
  <c r="H77" i="4"/>
  <c r="H114" i="4" s="1"/>
  <c r="I77" i="4"/>
  <c r="I114" i="4" s="1"/>
  <c r="C78" i="4"/>
  <c r="C110" i="4" s="1"/>
  <c r="D78" i="4"/>
  <c r="D108" i="4" s="1"/>
  <c r="E78" i="4"/>
  <c r="E110" i="4" s="1"/>
  <c r="F78" i="4"/>
  <c r="F108" i="4" s="1"/>
  <c r="G78" i="4"/>
  <c r="G110" i="4" s="1"/>
  <c r="H78" i="4"/>
  <c r="H110" i="4" s="1"/>
  <c r="I78" i="4"/>
  <c r="I110" i="4" s="1"/>
  <c r="C79" i="4"/>
  <c r="C126" i="4" s="1"/>
  <c r="D79" i="4"/>
  <c r="D126" i="4" s="1"/>
  <c r="E79" i="4"/>
  <c r="E126" i="4" s="1"/>
  <c r="F79" i="4"/>
  <c r="F126" i="4" s="1"/>
  <c r="G79" i="4"/>
  <c r="G123" i="4" s="1"/>
  <c r="H79" i="4"/>
  <c r="H123" i="4" s="1"/>
  <c r="I79" i="4"/>
  <c r="I123" i="4" s="1"/>
  <c r="C80" i="4"/>
  <c r="D80" i="4"/>
  <c r="E80" i="4"/>
  <c r="F80" i="4"/>
  <c r="G80" i="4"/>
  <c r="H80" i="4"/>
  <c r="I80" i="4"/>
  <c r="C81" i="4"/>
  <c r="D81" i="4"/>
  <c r="D102" i="4" s="1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C88" i="4" s="1"/>
  <c r="D84" i="4"/>
  <c r="D88" i="4" s="1"/>
  <c r="E84" i="4"/>
  <c r="E88" i="4" s="1"/>
  <c r="F84" i="4"/>
  <c r="G84" i="4"/>
  <c r="H84" i="4"/>
  <c r="I84" i="4"/>
  <c r="I88" i="4" s="1"/>
  <c r="C85" i="4"/>
  <c r="C89" i="4" s="1"/>
  <c r="D85" i="4"/>
  <c r="D89" i="4" s="1"/>
  <c r="E85" i="4"/>
  <c r="E89" i="4" s="1"/>
  <c r="F85" i="4"/>
  <c r="G85" i="4"/>
  <c r="H85" i="4"/>
  <c r="I85" i="4"/>
  <c r="I89" i="4" s="1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D74" i="4"/>
  <c r="E74" i="4"/>
  <c r="F74" i="4"/>
  <c r="G74" i="4"/>
  <c r="H74" i="4"/>
  <c r="I74" i="4"/>
  <c r="C74" i="4"/>
  <c r="C143" i="4"/>
  <c r="D143" i="4"/>
  <c r="D166" i="4" s="1"/>
  <c r="E143" i="4"/>
  <c r="E168" i="4" s="1"/>
  <c r="F143" i="4"/>
  <c r="G143" i="4"/>
  <c r="H143" i="4"/>
  <c r="I143" i="4"/>
  <c r="C144" i="4"/>
  <c r="C174" i="4" s="1"/>
  <c r="D144" i="4"/>
  <c r="D172" i="4" s="1"/>
  <c r="E144" i="4"/>
  <c r="E174" i="4" s="1"/>
  <c r="F144" i="4"/>
  <c r="F172" i="4" s="1"/>
  <c r="G144" i="4"/>
  <c r="G174" i="4" s="1"/>
  <c r="H144" i="4"/>
  <c r="H174" i="4" s="1"/>
  <c r="I144" i="4"/>
  <c r="I174" i="4" s="1"/>
  <c r="C145" i="4"/>
  <c r="C180" i="4" s="1"/>
  <c r="D145" i="4"/>
  <c r="D182" i="4" s="1"/>
  <c r="E145" i="4"/>
  <c r="E182" i="4" s="1"/>
  <c r="F145" i="4"/>
  <c r="F180" i="4" s="1"/>
  <c r="G145" i="4"/>
  <c r="G180" i="4" s="1"/>
  <c r="H145" i="4"/>
  <c r="H182" i="4" s="1"/>
  <c r="I145" i="4"/>
  <c r="I182" i="4" s="1"/>
  <c r="C146" i="4"/>
  <c r="C178" i="4" s="1"/>
  <c r="D146" i="4"/>
  <c r="D176" i="4" s="1"/>
  <c r="E146" i="4"/>
  <c r="E178" i="4" s="1"/>
  <c r="F146" i="4"/>
  <c r="F178" i="4" s="1"/>
  <c r="G146" i="4"/>
  <c r="G178" i="4" s="1"/>
  <c r="H146" i="4"/>
  <c r="H178" i="4" s="1"/>
  <c r="I146" i="4"/>
  <c r="I178" i="4" s="1"/>
  <c r="C147" i="4"/>
  <c r="C195" i="4" s="1"/>
  <c r="D147" i="4"/>
  <c r="D191" i="4" s="1"/>
  <c r="E147" i="4"/>
  <c r="E195" i="4" s="1"/>
  <c r="F147" i="4"/>
  <c r="F195" i="4" s="1"/>
  <c r="G147" i="4"/>
  <c r="G195" i="4" s="1"/>
  <c r="H147" i="4"/>
  <c r="H195" i="4" s="1"/>
  <c r="I147" i="4"/>
  <c r="I195" i="4" s="1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E156" i="4" s="1"/>
  <c r="F152" i="4"/>
  <c r="F156" i="4" s="1"/>
  <c r="G152" i="4"/>
  <c r="H152" i="4"/>
  <c r="H156" i="4" s="1"/>
  <c r="I152" i="4"/>
  <c r="I156" i="4" s="1"/>
  <c r="C153" i="4"/>
  <c r="D153" i="4"/>
  <c r="D157" i="4" s="1"/>
  <c r="E153" i="4"/>
  <c r="E157" i="4" s="1"/>
  <c r="F153" i="4"/>
  <c r="F157" i="4" s="1"/>
  <c r="G153" i="4"/>
  <c r="H153" i="4"/>
  <c r="I153" i="4"/>
  <c r="I157" i="4" s="1"/>
  <c r="C154" i="4"/>
  <c r="D154" i="4"/>
  <c r="E154" i="4"/>
  <c r="F154" i="4"/>
  <c r="G154" i="4"/>
  <c r="H154" i="4"/>
  <c r="I154" i="4"/>
  <c r="C155" i="4"/>
  <c r="C159" i="4" s="1"/>
  <c r="C183" i="4" s="1"/>
  <c r="C185" i="4" s="1"/>
  <c r="C199" i="4" s="1"/>
  <c r="C203" i="4" s="1"/>
  <c r="C207" i="4" s="1"/>
  <c r="D155" i="4"/>
  <c r="E155" i="4"/>
  <c r="F155" i="4"/>
  <c r="G155" i="4"/>
  <c r="H155" i="4"/>
  <c r="I155" i="4"/>
  <c r="D142" i="4"/>
  <c r="E142" i="4"/>
  <c r="F142" i="4"/>
  <c r="G142" i="4"/>
  <c r="H142" i="4"/>
  <c r="I142" i="4"/>
  <c r="C142" i="4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4"/>
  <c r="J182" i="4"/>
  <c r="D180" i="4"/>
  <c r="K179" i="4"/>
  <c r="K180" i="4" s="1"/>
  <c r="J178" i="4"/>
  <c r="F176" i="4"/>
  <c r="K175" i="4"/>
  <c r="K176" i="4" s="1"/>
  <c r="J174" i="4"/>
  <c r="D174" i="4"/>
  <c r="K171" i="4"/>
  <c r="K172" i="4" s="1"/>
  <c r="C157" i="4"/>
  <c r="D156" i="4"/>
  <c r="C156" i="4"/>
  <c r="C3" i="4"/>
  <c r="C4" i="4"/>
  <c r="C34" i="4" s="1"/>
  <c r="C5" i="4"/>
  <c r="C40" i="4" s="1"/>
  <c r="C6" i="4"/>
  <c r="C38" i="4" s="1"/>
  <c r="C8" i="4"/>
  <c r="C9" i="4"/>
  <c r="C10" i="4"/>
  <c r="C30" i="4" s="1"/>
  <c r="C60" i="4" s="1"/>
  <c r="C11" i="4"/>
  <c r="C12" i="4"/>
  <c r="C13" i="4"/>
  <c r="C14" i="4"/>
  <c r="C15" i="4"/>
  <c r="C2" i="4"/>
  <c r="J117" i="4"/>
  <c r="J114" i="4"/>
  <c r="G114" i="4"/>
  <c r="F114" i="4"/>
  <c r="C114" i="4"/>
  <c r="K111" i="4"/>
  <c r="K112" i="4" s="1"/>
  <c r="J110" i="4"/>
  <c r="K107" i="4"/>
  <c r="K108" i="4" s="1"/>
  <c r="J106" i="4"/>
  <c r="K103" i="4"/>
  <c r="K104" i="4" s="1"/>
  <c r="F89" i="4"/>
  <c r="F88" i="4"/>
  <c r="K195" i="4"/>
  <c r="J195" i="4"/>
  <c r="K190" i="4"/>
  <c r="K191" i="4" s="1"/>
  <c r="J190" i="4"/>
  <c r="J191" i="4" s="1"/>
  <c r="I190" i="4"/>
  <c r="H190" i="4"/>
  <c r="G190" i="4"/>
  <c r="F190" i="4"/>
  <c r="K188" i="4"/>
  <c r="K189" i="4" s="1"/>
  <c r="J188" i="4"/>
  <c r="J189" i="4" s="1"/>
  <c r="I188" i="4"/>
  <c r="H188" i="4"/>
  <c r="G188" i="4"/>
  <c r="F188" i="4"/>
  <c r="K169" i="4"/>
  <c r="K170" i="4" s="1"/>
  <c r="J169" i="4"/>
  <c r="J170" i="4" s="1"/>
  <c r="I169" i="4"/>
  <c r="H169" i="4"/>
  <c r="G169" i="4"/>
  <c r="F169" i="4"/>
  <c r="K167" i="4"/>
  <c r="K168" i="4" s="1"/>
  <c r="J167" i="4"/>
  <c r="J168" i="4" s="1"/>
  <c r="I167" i="4"/>
  <c r="H167" i="4"/>
  <c r="G167" i="4"/>
  <c r="F167" i="4"/>
  <c r="K165" i="4"/>
  <c r="K166" i="4" s="1"/>
  <c r="J165" i="4"/>
  <c r="J166" i="4" s="1"/>
  <c r="I165" i="4"/>
  <c r="H165" i="4"/>
  <c r="G165" i="4"/>
  <c r="F165" i="4"/>
  <c r="E164" i="4"/>
  <c r="K163" i="4"/>
  <c r="K164" i="4" s="1"/>
  <c r="J163" i="4"/>
  <c r="J164" i="4" s="1"/>
  <c r="I163" i="4"/>
  <c r="I164" i="4" s="1"/>
  <c r="H163" i="4"/>
  <c r="H164" i="4" s="1"/>
  <c r="G163" i="4"/>
  <c r="G164" i="4" s="1"/>
  <c r="F163" i="4"/>
  <c r="F164" i="4" s="1"/>
  <c r="K126" i="4"/>
  <c r="J126" i="4"/>
  <c r="K123" i="4"/>
  <c r="J123" i="4"/>
  <c r="K121" i="4"/>
  <c r="J121" i="4"/>
  <c r="K102" i="4"/>
  <c r="J102" i="4"/>
  <c r="K100" i="4"/>
  <c r="J100" i="4"/>
  <c r="E100" i="4"/>
  <c r="K98" i="4"/>
  <c r="J98" i="4"/>
  <c r="K96" i="4"/>
  <c r="J96" i="4"/>
  <c r="I96" i="4"/>
  <c r="H96" i="4"/>
  <c r="G96" i="4"/>
  <c r="F96" i="4"/>
  <c r="E96" i="4"/>
  <c r="K55" i="4"/>
  <c r="J55" i="4"/>
  <c r="K51" i="4"/>
  <c r="J51" i="4"/>
  <c r="J49" i="4"/>
  <c r="K48" i="4"/>
  <c r="K49" i="4" s="1"/>
  <c r="J45" i="4"/>
  <c r="J42" i="4"/>
  <c r="K39" i="4"/>
  <c r="K40" i="4" s="1"/>
  <c r="J38" i="4"/>
  <c r="K35" i="4"/>
  <c r="K36" i="4" s="1"/>
  <c r="J34" i="4"/>
  <c r="K31" i="4"/>
  <c r="K32" i="4" s="1"/>
  <c r="K29" i="4"/>
  <c r="K30" i="4" s="1"/>
  <c r="J29" i="4"/>
  <c r="J30" i="4" s="1"/>
  <c r="K27" i="4"/>
  <c r="K28" i="4" s="1"/>
  <c r="J27" i="4"/>
  <c r="J28" i="4" s="1"/>
  <c r="I24" i="4"/>
  <c r="H24" i="4"/>
  <c r="G24" i="4"/>
  <c r="F24" i="4"/>
  <c r="E24" i="4"/>
  <c r="G63" i="1"/>
  <c r="G89" i="4" l="1"/>
  <c r="G88" i="4"/>
  <c r="G90" i="4" s="1"/>
  <c r="G157" i="4"/>
  <c r="G156" i="4"/>
  <c r="J25" i="4"/>
  <c r="J26" i="4" s="1"/>
  <c r="J23" i="4"/>
  <c r="J24" i="4" s="1"/>
  <c r="J56" i="4" s="1"/>
  <c r="J57" i="4" s="1"/>
  <c r="J58" i="4" s="1"/>
  <c r="K25" i="4"/>
  <c r="K26" i="4" s="1"/>
  <c r="K23" i="4"/>
  <c r="K24" i="4" s="1"/>
  <c r="H89" i="4"/>
  <c r="H88" i="4"/>
  <c r="H157" i="4"/>
  <c r="H158" i="4" s="1"/>
  <c r="H159" i="4" s="1"/>
  <c r="H183" i="4" s="1"/>
  <c r="H185" i="4" s="1"/>
  <c r="H199" i="4" s="1"/>
  <c r="H203" i="4" s="1"/>
  <c r="H207" i="4" s="1"/>
  <c r="D110" i="4"/>
  <c r="F55" i="4"/>
  <c r="D34" i="4"/>
  <c r="F49" i="4"/>
  <c r="E121" i="4"/>
  <c r="D203" i="1"/>
  <c r="D204" i="1" s="1"/>
  <c r="E170" i="4"/>
  <c r="E123" i="4"/>
  <c r="F42" i="4"/>
  <c r="F61" i="4" s="1"/>
  <c r="F65" i="4" s="1"/>
  <c r="I100" i="4"/>
  <c r="G102" i="4"/>
  <c r="I126" i="4"/>
  <c r="I121" i="4"/>
  <c r="I130" i="4" s="1"/>
  <c r="I134" i="4" s="1"/>
  <c r="H102" i="4"/>
  <c r="G182" i="4"/>
  <c r="G168" i="4"/>
  <c r="G166" i="4"/>
  <c r="F28" i="4"/>
  <c r="D36" i="4"/>
  <c r="E180" i="4"/>
  <c r="C203" i="1"/>
  <c r="C204" i="1" s="1"/>
  <c r="K56" i="4"/>
  <c r="K57" i="4" s="1"/>
  <c r="K58" i="4" s="1"/>
  <c r="J127" i="4"/>
  <c r="G191" i="4"/>
  <c r="F104" i="4"/>
  <c r="C102" i="4"/>
  <c r="C129" i="4" s="1"/>
  <c r="C133" i="4" s="1"/>
  <c r="C137" i="4" s="1"/>
  <c r="G189" i="4"/>
  <c r="C91" i="1"/>
  <c r="C92" i="1" s="1"/>
  <c r="E17" i="4"/>
  <c r="G30" i="4"/>
  <c r="E30" i="4"/>
  <c r="I26" i="4"/>
  <c r="I60" i="4" s="1"/>
  <c r="I64" i="4" s="1"/>
  <c r="E55" i="4"/>
  <c r="F17" i="4"/>
  <c r="H16" i="4"/>
  <c r="D16" i="4"/>
  <c r="D30" i="4"/>
  <c r="E26" i="4"/>
  <c r="I55" i="4"/>
  <c r="D121" i="4"/>
  <c r="F121" i="4"/>
  <c r="F168" i="4"/>
  <c r="G38" i="4"/>
  <c r="E106" i="4"/>
  <c r="G172" i="4"/>
  <c r="E176" i="4"/>
  <c r="H100" i="4"/>
  <c r="F166" i="4"/>
  <c r="G34" i="4"/>
  <c r="G108" i="4"/>
  <c r="C172" i="4"/>
  <c r="F36" i="4"/>
  <c r="F16" i="4"/>
  <c r="G100" i="4"/>
  <c r="E114" i="4"/>
  <c r="I158" i="4"/>
  <c r="I159" i="4" s="1"/>
  <c r="I183" i="4" s="1"/>
  <c r="I185" i="4" s="1"/>
  <c r="I199" i="4" s="1"/>
  <c r="I203" i="4" s="1"/>
  <c r="I207" i="4" s="1"/>
  <c r="E49" i="4"/>
  <c r="H121" i="4"/>
  <c r="D123" i="4"/>
  <c r="H126" i="4"/>
  <c r="F191" i="4"/>
  <c r="E42" i="4"/>
  <c r="G104" i="4"/>
  <c r="E108" i="4"/>
  <c r="D170" i="4"/>
  <c r="C170" i="4"/>
  <c r="C197" i="4" s="1"/>
  <c r="C201" i="4" s="1"/>
  <c r="C205" i="4" s="1"/>
  <c r="F102" i="4"/>
  <c r="H30" i="4"/>
  <c r="F30" i="4"/>
  <c r="H17" i="4"/>
  <c r="D158" i="4"/>
  <c r="D159" i="4" s="1"/>
  <c r="D183" i="4" s="1"/>
  <c r="D185" i="4" s="1"/>
  <c r="D199" i="4" s="1"/>
  <c r="D203" i="4" s="1"/>
  <c r="D207" i="4" s="1"/>
  <c r="I49" i="4"/>
  <c r="I61" i="4" s="1"/>
  <c r="I65" i="4" s="1"/>
  <c r="I170" i="4"/>
  <c r="F189" i="4"/>
  <c r="C108" i="4"/>
  <c r="E158" i="4"/>
  <c r="E159" i="4" s="1"/>
  <c r="E183" i="4" s="1"/>
  <c r="E185" i="4" s="1"/>
  <c r="E199" i="4" s="1"/>
  <c r="E203" i="4" s="1"/>
  <c r="E207" i="4" s="1"/>
  <c r="G91" i="4"/>
  <c r="G115" i="4" s="1"/>
  <c r="G117" i="4" s="1"/>
  <c r="G131" i="4" s="1"/>
  <c r="G135" i="4" s="1"/>
  <c r="I102" i="4"/>
  <c r="E102" i="4"/>
  <c r="E129" i="4" s="1"/>
  <c r="E133" i="4" s="1"/>
  <c r="D49" i="4"/>
  <c r="D61" i="4" s="1"/>
  <c r="D65" i="4" s="1"/>
  <c r="D195" i="4"/>
  <c r="C32" i="4"/>
  <c r="G176" i="4"/>
  <c r="C182" i="4"/>
  <c r="C198" i="4" s="1"/>
  <c r="C202" i="4" s="1"/>
  <c r="C206" i="4" s="1"/>
  <c r="F123" i="4"/>
  <c r="H166" i="4"/>
  <c r="F32" i="4"/>
  <c r="H49" i="4"/>
  <c r="D55" i="4"/>
  <c r="H168" i="4"/>
  <c r="D168" i="4"/>
  <c r="C36" i="4"/>
  <c r="G17" i="4"/>
  <c r="G18" i="4" s="1"/>
  <c r="G19" i="4" s="1"/>
  <c r="G43" i="4" s="1"/>
  <c r="G45" i="4" s="1"/>
  <c r="G62" i="4" s="1"/>
  <c r="G66" i="4" s="1"/>
  <c r="F90" i="4"/>
  <c r="F91" i="4" s="1"/>
  <c r="F115" i="4" s="1"/>
  <c r="F117" i="4" s="1"/>
  <c r="F131" i="4" s="1"/>
  <c r="F135" i="4" s="1"/>
  <c r="I16" i="4"/>
  <c r="I18" i="4" s="1"/>
  <c r="I19" i="4" s="1"/>
  <c r="I43" i="4" s="1"/>
  <c r="I45" i="4" s="1"/>
  <c r="I62" i="4" s="1"/>
  <c r="I66" i="4" s="1"/>
  <c r="H55" i="4"/>
  <c r="H170" i="4"/>
  <c r="C104" i="4"/>
  <c r="E172" i="4"/>
  <c r="C176" i="4"/>
  <c r="F158" i="4"/>
  <c r="F159" i="4" s="1"/>
  <c r="F183" i="4" s="1"/>
  <c r="F185" i="4" s="1"/>
  <c r="F199" i="4" s="1"/>
  <c r="F203" i="4" s="1"/>
  <c r="F207" i="4" s="1"/>
  <c r="F100" i="4"/>
  <c r="E38" i="4"/>
  <c r="E90" i="4"/>
  <c r="E91" i="4" s="1"/>
  <c r="E115" i="4" s="1"/>
  <c r="E117" i="4" s="1"/>
  <c r="E131" i="4" s="1"/>
  <c r="E135" i="4" s="1"/>
  <c r="D26" i="4"/>
  <c r="H26" i="4"/>
  <c r="D40" i="4"/>
  <c r="H42" i="4"/>
  <c r="G49" i="4"/>
  <c r="G55" i="4"/>
  <c r="G126" i="4"/>
  <c r="F170" i="4"/>
  <c r="I189" i="4"/>
  <c r="E189" i="4"/>
  <c r="I191" i="4"/>
  <c r="E191" i="4"/>
  <c r="E34" i="4"/>
  <c r="G42" i="4"/>
  <c r="C42" i="4"/>
  <c r="C61" i="4" s="1"/>
  <c r="C65" i="4" s="1"/>
  <c r="E16" i="4"/>
  <c r="D106" i="4"/>
  <c r="F110" i="4"/>
  <c r="D114" i="4"/>
  <c r="C16" i="4"/>
  <c r="F174" i="4"/>
  <c r="D178" i="4"/>
  <c r="F182" i="4"/>
  <c r="G170" i="4"/>
  <c r="I90" i="4"/>
  <c r="I91" i="4" s="1"/>
  <c r="I115" i="4" s="1"/>
  <c r="I117" i="4" s="1"/>
  <c r="I131" i="4" s="1"/>
  <c r="I135" i="4" s="1"/>
  <c r="G26" i="4"/>
  <c r="G121" i="4"/>
  <c r="G130" i="4" s="1"/>
  <c r="G134" i="4" s="1"/>
  <c r="I166" i="4"/>
  <c r="E166" i="4"/>
  <c r="I168" i="4"/>
  <c r="H189" i="4"/>
  <c r="D189" i="4"/>
  <c r="H191" i="4"/>
  <c r="C17" i="4"/>
  <c r="D17" i="4"/>
  <c r="J672" i="1"/>
  <c r="J673" i="1" s="1"/>
  <c r="J651" i="1"/>
  <c r="J652" i="1" s="1"/>
  <c r="C259" i="1"/>
  <c r="C260" i="1" s="1"/>
  <c r="D90" i="4"/>
  <c r="D91" i="4" s="1"/>
  <c r="D115" i="4" s="1"/>
  <c r="D117" i="4" s="1"/>
  <c r="C90" i="4"/>
  <c r="C91" i="4" s="1"/>
  <c r="C115" i="4" s="1"/>
  <c r="C117" i="4" s="1"/>
  <c r="D129" i="4"/>
  <c r="D133" i="4" s="1"/>
  <c r="C130" i="4"/>
  <c r="C134" i="4" s="1"/>
  <c r="C138" i="4" s="1"/>
  <c r="C64" i="4"/>
  <c r="K127" i="4"/>
  <c r="I194" i="1"/>
  <c r="I250" i="1"/>
  <c r="I82" i="1"/>
  <c r="G158" i="4" l="1"/>
  <c r="G159" i="4" s="1"/>
  <c r="G183" i="4" s="1"/>
  <c r="G185" i="4" s="1"/>
  <c r="G199" i="4" s="1"/>
  <c r="G203" i="4" s="1"/>
  <c r="G207" i="4" s="1"/>
  <c r="H90" i="4"/>
  <c r="H91" i="4" s="1"/>
  <c r="H115" i="4" s="1"/>
  <c r="H117" i="4" s="1"/>
  <c r="H131" i="4" s="1"/>
  <c r="H135" i="4" s="1"/>
  <c r="E197" i="4"/>
  <c r="E201" i="4" s="1"/>
  <c r="D18" i="4"/>
  <c r="D19" i="4" s="1"/>
  <c r="D43" i="4" s="1"/>
  <c r="D45" i="4" s="1"/>
  <c r="D62" i="4" s="1"/>
  <c r="D66" i="4" s="1"/>
  <c r="D137" i="4"/>
  <c r="H18" i="4"/>
  <c r="H19" i="4" s="1"/>
  <c r="H43" i="4" s="1"/>
  <c r="H45" i="4" s="1"/>
  <c r="H62" i="4" s="1"/>
  <c r="H66" i="4" s="1"/>
  <c r="G129" i="4"/>
  <c r="G133" i="4" s="1"/>
  <c r="G137" i="4" s="1"/>
  <c r="F60" i="4"/>
  <c r="F64" i="4" s="1"/>
  <c r="F68" i="4" s="1"/>
  <c r="F18" i="4"/>
  <c r="F19" i="4" s="1"/>
  <c r="F43" i="4" s="1"/>
  <c r="F45" i="4" s="1"/>
  <c r="F62" i="4" s="1"/>
  <c r="F66" i="4" s="1"/>
  <c r="I127" i="4"/>
  <c r="H129" i="4"/>
  <c r="H133" i="4" s="1"/>
  <c r="H137" i="4" s="1"/>
  <c r="G198" i="4"/>
  <c r="G202" i="4" s="1"/>
  <c r="G206" i="4" s="1"/>
  <c r="G197" i="4"/>
  <c r="G201" i="4" s="1"/>
  <c r="G205" i="4" s="1"/>
  <c r="G60" i="4"/>
  <c r="G64" i="4" s="1"/>
  <c r="F130" i="4"/>
  <c r="F134" i="4" s="1"/>
  <c r="F138" i="4" s="1"/>
  <c r="H127" i="4"/>
  <c r="D60" i="4"/>
  <c r="D64" i="4" s="1"/>
  <c r="E18" i="4"/>
  <c r="E19" i="4" s="1"/>
  <c r="E43" i="4" s="1"/>
  <c r="E45" i="4" s="1"/>
  <c r="E62" i="4" s="1"/>
  <c r="E66" i="4" s="1"/>
  <c r="E137" i="4"/>
  <c r="E130" i="4"/>
  <c r="E134" i="4" s="1"/>
  <c r="E138" i="4" s="1"/>
  <c r="E60" i="4"/>
  <c r="E64" i="4" s="1"/>
  <c r="E68" i="4" s="1"/>
  <c r="I56" i="4"/>
  <c r="I57" i="4" s="1"/>
  <c r="F197" i="4"/>
  <c r="F201" i="4" s="1"/>
  <c r="F205" i="4" s="1"/>
  <c r="D197" i="4"/>
  <c r="D201" i="4" s="1"/>
  <c r="D205" i="4" s="1"/>
  <c r="E127" i="4"/>
  <c r="D198" i="4"/>
  <c r="D202" i="4" s="1"/>
  <c r="D206" i="4" s="1"/>
  <c r="H60" i="4"/>
  <c r="H64" i="4" s="1"/>
  <c r="H68" i="4" s="1"/>
  <c r="E205" i="4"/>
  <c r="H130" i="4"/>
  <c r="H134" i="4" s="1"/>
  <c r="H138" i="4" s="1"/>
  <c r="I129" i="4"/>
  <c r="I133" i="4" s="1"/>
  <c r="I137" i="4" s="1"/>
  <c r="G127" i="4"/>
  <c r="I198" i="4"/>
  <c r="I202" i="4" s="1"/>
  <c r="I206" i="4" s="1"/>
  <c r="H197" i="4"/>
  <c r="H201" i="4" s="1"/>
  <c r="H205" i="4" s="1"/>
  <c r="E56" i="4"/>
  <c r="E58" i="4" s="1"/>
  <c r="G138" i="4"/>
  <c r="C18" i="4"/>
  <c r="C19" i="4" s="1"/>
  <c r="C43" i="4" s="1"/>
  <c r="C45" i="4" s="1"/>
  <c r="C62" i="4" s="1"/>
  <c r="C66" i="4" s="1"/>
  <c r="G61" i="4"/>
  <c r="G65" i="4" s="1"/>
  <c r="G69" i="4" s="1"/>
  <c r="F127" i="4"/>
  <c r="E61" i="4"/>
  <c r="E65" i="4" s="1"/>
  <c r="E69" i="4" s="1"/>
  <c r="F56" i="4"/>
  <c r="F58" i="4" s="1"/>
  <c r="F129" i="4"/>
  <c r="F133" i="4" s="1"/>
  <c r="F137" i="4" s="1"/>
  <c r="I197" i="4"/>
  <c r="I201" i="4" s="1"/>
  <c r="I205" i="4" s="1"/>
  <c r="F198" i="4"/>
  <c r="F202" i="4" s="1"/>
  <c r="F206" i="4" s="1"/>
  <c r="D130" i="4"/>
  <c r="D134" i="4" s="1"/>
  <c r="D138" i="4" s="1"/>
  <c r="H61" i="4"/>
  <c r="H65" i="4" s="1"/>
  <c r="H69" i="4" s="1"/>
  <c r="G56" i="4"/>
  <c r="G58" i="4" s="1"/>
  <c r="I138" i="4"/>
  <c r="E198" i="4"/>
  <c r="E202" i="4" s="1"/>
  <c r="E206" i="4" s="1"/>
  <c r="H198" i="4"/>
  <c r="H202" i="4" s="1"/>
  <c r="H206" i="4" s="1"/>
  <c r="J504" i="1"/>
  <c r="J505" i="1" s="1"/>
  <c r="J707" i="1"/>
  <c r="J708" i="1" s="1"/>
  <c r="C131" i="4"/>
  <c r="C135" i="4" s="1"/>
  <c r="C127" i="4"/>
  <c r="D131" i="4"/>
  <c r="D135" i="4" s="1"/>
  <c r="D127" i="4"/>
  <c r="G68" i="4"/>
  <c r="I68" i="4"/>
  <c r="C68" i="4"/>
  <c r="F69" i="4"/>
  <c r="I69" i="4"/>
  <c r="C69" i="4"/>
  <c r="I84" i="1"/>
  <c r="C21" i="2"/>
  <c r="C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L20" i="2"/>
  <c r="M20" i="2"/>
  <c r="N20" i="2"/>
  <c r="L21" i="2"/>
  <c r="M21" i="2"/>
  <c r="N21" i="2"/>
  <c r="L22" i="2"/>
  <c r="M22" i="2"/>
  <c r="N22" i="2"/>
  <c r="K23" i="2"/>
  <c r="L23" i="2"/>
  <c r="M23" i="2"/>
  <c r="N23" i="2"/>
  <c r="L25" i="2"/>
  <c r="M25" i="2"/>
  <c r="N25" i="2"/>
  <c r="L26" i="2"/>
  <c r="M26" i="2"/>
  <c r="N26" i="2"/>
  <c r="H27" i="2"/>
  <c r="I27" i="2"/>
  <c r="J27" i="2"/>
  <c r="K27" i="2"/>
  <c r="L27" i="2"/>
  <c r="M27" i="2"/>
  <c r="N27" i="2"/>
  <c r="K31" i="2"/>
  <c r="K30" i="2" s="1"/>
  <c r="L31" i="2"/>
  <c r="L30" i="2" s="1"/>
  <c r="M31" i="2"/>
  <c r="M30" i="2" s="1"/>
  <c r="N31" i="2"/>
  <c r="N30" i="2" s="1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W65" i="2"/>
  <c r="G31" i="2"/>
  <c r="G30" i="2" s="1"/>
  <c r="F31" i="2"/>
  <c r="F30" i="2" s="1"/>
  <c r="E31" i="2"/>
  <c r="E30" i="2" s="1"/>
  <c r="D31" i="2"/>
  <c r="D30" i="2" s="1"/>
  <c r="C31" i="2"/>
  <c r="C30" i="2" s="1"/>
  <c r="G27" i="2"/>
  <c r="F27" i="2"/>
  <c r="E27" i="2"/>
  <c r="D27" i="2"/>
  <c r="C27" i="2"/>
  <c r="D26" i="2"/>
  <c r="C26" i="2"/>
  <c r="G23" i="2"/>
  <c r="F23" i="2"/>
  <c r="E23" i="2"/>
  <c r="D23" i="2"/>
  <c r="C23" i="2"/>
  <c r="C22" i="2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H56" i="4" l="1"/>
  <c r="H57" i="4" s="1"/>
  <c r="D56" i="4"/>
  <c r="D57" i="4" s="1"/>
  <c r="I28" i="2"/>
  <c r="I29" i="2" s="1"/>
  <c r="D91" i="1"/>
  <c r="D92" i="1" s="1"/>
  <c r="E91" i="1"/>
  <c r="E92" i="1" s="1"/>
  <c r="E57" i="4"/>
  <c r="N28" i="2"/>
  <c r="N29" i="2" s="1"/>
  <c r="J28" i="2"/>
  <c r="J29" i="2" s="1"/>
  <c r="E17" i="2"/>
  <c r="E18" i="2" s="1"/>
  <c r="K28" i="2"/>
  <c r="K29" i="2" s="1"/>
  <c r="I58" i="4"/>
  <c r="F57" i="4"/>
  <c r="C56" i="4"/>
  <c r="C57" i="4" s="1"/>
  <c r="G57" i="4"/>
  <c r="L28" i="2"/>
  <c r="L29" i="2" s="1"/>
  <c r="H28" i="2"/>
  <c r="H29" i="2" s="1"/>
  <c r="F70" i="4"/>
  <c r="I70" i="4"/>
  <c r="G70" i="4"/>
  <c r="E70" i="4"/>
  <c r="N24" i="2"/>
  <c r="M28" i="2"/>
  <c r="M29" i="2" s="1"/>
  <c r="M17" i="2"/>
  <c r="M19" i="2" s="1"/>
  <c r="I17" i="2"/>
  <c r="I18" i="2" s="1"/>
  <c r="D139" i="4"/>
  <c r="C17" i="2"/>
  <c r="C19" i="2" s="1"/>
  <c r="G17" i="2"/>
  <c r="G19" i="2" s="1"/>
  <c r="M24" i="2"/>
  <c r="L17" i="2"/>
  <c r="L19" i="2" s="1"/>
  <c r="H17" i="2"/>
  <c r="H19" i="2" s="1"/>
  <c r="K17" i="2"/>
  <c r="K18" i="2" s="1"/>
  <c r="L24" i="2"/>
  <c r="N17" i="2"/>
  <c r="N18" i="2" s="1"/>
  <c r="J17" i="2"/>
  <c r="J18" i="2" s="1"/>
  <c r="C24" i="2"/>
  <c r="D17" i="2"/>
  <c r="D18" i="2" s="1"/>
  <c r="F17" i="2"/>
  <c r="F18" i="2" s="1"/>
  <c r="H70" i="4"/>
  <c r="C70" i="4"/>
  <c r="J539" i="1"/>
  <c r="J540" i="1" s="1"/>
  <c r="J336" i="1"/>
  <c r="J337" i="1" s="1"/>
  <c r="C139" i="4"/>
  <c r="E139" i="4"/>
  <c r="F139" i="4"/>
  <c r="G139" i="4"/>
  <c r="H139" i="4"/>
  <c r="I139" i="4"/>
  <c r="C28" i="2"/>
  <c r="C29" i="2" s="1"/>
  <c r="D28" i="2"/>
  <c r="D29" i="2" s="1"/>
  <c r="E28" i="2"/>
  <c r="E29" i="2" s="1"/>
  <c r="F28" i="2"/>
  <c r="F29" i="2" s="1"/>
  <c r="G28" i="2"/>
  <c r="G29" i="2" s="1"/>
  <c r="C25" i="2"/>
  <c r="E175" i="1"/>
  <c r="D231" i="1"/>
  <c r="E231" i="1"/>
  <c r="F231" i="1"/>
  <c r="G231" i="1"/>
  <c r="I231" i="1"/>
  <c r="H231" i="1"/>
  <c r="H58" i="4" l="1"/>
  <c r="D58" i="4"/>
  <c r="E19" i="2"/>
  <c r="F19" i="2"/>
  <c r="C18" i="2"/>
  <c r="M18" i="2"/>
  <c r="G18" i="2"/>
  <c r="H18" i="2"/>
  <c r="C58" i="4"/>
  <c r="I19" i="2"/>
  <c r="J19" i="2"/>
  <c r="K19" i="2"/>
  <c r="D19" i="2"/>
  <c r="L18" i="2"/>
  <c r="N19" i="2"/>
  <c r="J371" i="1"/>
  <c r="J372" i="1" s="1"/>
  <c r="J392" i="1"/>
  <c r="J393" i="1" s="1"/>
  <c r="J427" i="1" s="1"/>
  <c r="J428" i="1" s="1"/>
  <c r="G2" i="3"/>
  <c r="G3" i="3"/>
  <c r="G4" i="3"/>
  <c r="G5" i="3"/>
  <c r="G6" i="3"/>
  <c r="G7" i="3"/>
  <c r="G8" i="3"/>
  <c r="G18" i="3" s="1"/>
  <c r="G9" i="3"/>
  <c r="G26" i="3" s="1"/>
  <c r="G10" i="3"/>
  <c r="G22" i="3" s="1"/>
  <c r="G11" i="3"/>
  <c r="G12" i="3"/>
  <c r="G13" i="3"/>
  <c r="G14" i="3"/>
  <c r="G15" i="3"/>
  <c r="G49" i="3"/>
  <c r="G50" i="3"/>
  <c r="G51" i="3"/>
  <c r="G52" i="3"/>
  <c r="G53" i="3"/>
  <c r="G54" i="3"/>
  <c r="G55" i="3"/>
  <c r="G65" i="3" s="1"/>
  <c r="G56" i="3"/>
  <c r="G73" i="3" s="1"/>
  <c r="G57" i="3"/>
  <c r="G69" i="3" s="1"/>
  <c r="G58" i="3"/>
  <c r="G59" i="3"/>
  <c r="G60" i="3"/>
  <c r="G61" i="3"/>
  <c r="G62" i="3"/>
  <c r="H194" i="1"/>
  <c r="H250" i="1"/>
  <c r="H23" i="2" s="1"/>
  <c r="I191" i="1"/>
  <c r="H191" i="1"/>
  <c r="I187" i="1"/>
  <c r="H187" i="1"/>
  <c r="I183" i="1"/>
  <c r="H183" i="1"/>
  <c r="J23" i="2"/>
  <c r="I23" i="2"/>
  <c r="J21" i="2"/>
  <c r="I247" i="1"/>
  <c r="I21" i="2" s="1"/>
  <c r="I243" i="1"/>
  <c r="J20" i="2"/>
  <c r="I239" i="1"/>
  <c r="I20" i="2" s="1"/>
  <c r="H247" i="1"/>
  <c r="H21" i="2" s="1"/>
  <c r="H243" i="1"/>
  <c r="H239" i="1"/>
  <c r="H20" i="2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2"/>
  <c r="K22" i="2"/>
  <c r="K20" i="2"/>
  <c r="H196" i="1"/>
  <c r="H140" i="1" s="1"/>
  <c r="H476" i="1" s="1"/>
  <c r="H308" i="1" s="1"/>
  <c r="H756" i="1" s="1"/>
  <c r="H644" i="1" s="1"/>
  <c r="H700" i="1" s="1"/>
  <c r="H532" i="1" s="1"/>
  <c r="H364" i="1" s="1"/>
  <c r="H420" i="1" s="1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8" i="1"/>
  <c r="H142" i="1" s="1"/>
  <c r="H478" i="1" s="1"/>
  <c r="H310" i="1" s="1"/>
  <c r="H758" i="1" s="1"/>
  <c r="H646" i="1" s="1"/>
  <c r="H702" i="1" s="1"/>
  <c r="I197" i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9" i="1"/>
  <c r="H113" i="1" s="1"/>
  <c r="I169" i="1"/>
  <c r="I113" i="1" s="1"/>
  <c r="J26" i="2"/>
  <c r="K26" i="2"/>
  <c r="H171" i="1"/>
  <c r="H115" i="1" s="1"/>
  <c r="H451" i="1" s="1"/>
  <c r="H283" i="1" s="1"/>
  <c r="H731" i="1" s="1"/>
  <c r="H619" i="1" s="1"/>
  <c r="H675" i="1" s="1"/>
  <c r="I171" i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57" i="1"/>
  <c r="I57" i="1"/>
  <c r="I91" i="1" s="1"/>
  <c r="I92" i="1" s="1"/>
  <c r="H173" i="1"/>
  <c r="H117" i="1" s="1"/>
  <c r="H453" i="1" s="1"/>
  <c r="H285" i="1" s="1"/>
  <c r="H733" i="1" s="1"/>
  <c r="H621" i="1" s="1"/>
  <c r="H677" i="1" s="1"/>
  <c r="I173" i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C65" i="3" s="1"/>
  <c r="D55" i="3"/>
  <c r="E55" i="3"/>
  <c r="E65" i="3" s="1"/>
  <c r="C56" i="3"/>
  <c r="C73" i="3" s="1"/>
  <c r="D56" i="3"/>
  <c r="D73" i="3" s="1"/>
  <c r="E56" i="3"/>
  <c r="E73" i="3" s="1"/>
  <c r="C57" i="3"/>
  <c r="C69" i="3" s="1"/>
  <c r="D57" i="3"/>
  <c r="E57" i="3"/>
  <c r="E69" i="3" s="1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F60" i="3"/>
  <c r="F61" i="3"/>
  <c r="F62" i="3"/>
  <c r="F59" i="3"/>
  <c r="F56" i="3"/>
  <c r="F73" i="3" s="1"/>
  <c r="F57" i="3"/>
  <c r="F69" i="3" s="1"/>
  <c r="F58" i="3"/>
  <c r="F55" i="3"/>
  <c r="F65" i="3" s="1"/>
  <c r="F52" i="3"/>
  <c r="F53" i="3"/>
  <c r="F54" i="3"/>
  <c r="F51" i="3"/>
  <c r="F50" i="3"/>
  <c r="D49" i="3"/>
  <c r="E49" i="3"/>
  <c r="F49" i="3"/>
  <c r="C49" i="3"/>
  <c r="C2" i="3"/>
  <c r="C3" i="3"/>
  <c r="C4" i="3"/>
  <c r="C5" i="3"/>
  <c r="C6" i="3"/>
  <c r="C7" i="3"/>
  <c r="C8" i="3"/>
  <c r="C18" i="3" s="1"/>
  <c r="C9" i="3"/>
  <c r="C26" i="3" s="1"/>
  <c r="C10" i="3"/>
  <c r="C22" i="3" s="1"/>
  <c r="C11" i="3"/>
  <c r="C12" i="3"/>
  <c r="C13" i="3"/>
  <c r="C14" i="3"/>
  <c r="C15" i="3"/>
  <c r="D2" i="3"/>
  <c r="E2" i="3"/>
  <c r="D3" i="3"/>
  <c r="E3" i="3"/>
  <c r="D4" i="3"/>
  <c r="E4" i="3"/>
  <c r="D5" i="3"/>
  <c r="E5" i="3"/>
  <c r="D6" i="3"/>
  <c r="E6" i="3"/>
  <c r="D7" i="3"/>
  <c r="E7" i="3"/>
  <c r="D8" i="3"/>
  <c r="C31" i="3" s="1"/>
  <c r="E8" i="3"/>
  <c r="E18" i="3" s="1"/>
  <c r="D9" i="3"/>
  <c r="C32" i="3" s="1"/>
  <c r="E9" i="3"/>
  <c r="E26" i="3" s="1"/>
  <c r="D10" i="3"/>
  <c r="C33" i="3" s="1"/>
  <c r="E10" i="3"/>
  <c r="E22" i="3" s="1"/>
  <c r="D11" i="3"/>
  <c r="C34" i="3" s="1"/>
  <c r="E11" i="3"/>
  <c r="D12" i="3"/>
  <c r="E12" i="3"/>
  <c r="D13" i="3"/>
  <c r="E13" i="3"/>
  <c r="D14" i="3"/>
  <c r="E14" i="3"/>
  <c r="D15" i="3"/>
  <c r="E15" i="3"/>
  <c r="F13" i="3"/>
  <c r="F14" i="3"/>
  <c r="F15" i="3"/>
  <c r="F12" i="3"/>
  <c r="F9" i="3"/>
  <c r="F26" i="3" s="1"/>
  <c r="F10" i="3"/>
  <c r="F22" i="3" s="1"/>
  <c r="F11" i="3"/>
  <c r="F8" i="3"/>
  <c r="F18" i="3" s="1"/>
  <c r="F5" i="3"/>
  <c r="F6" i="3"/>
  <c r="F7" i="3"/>
  <c r="F4" i="3"/>
  <c r="F3" i="3"/>
  <c r="F2" i="3"/>
  <c r="G198" i="1"/>
  <c r="G142" i="1" s="1"/>
  <c r="G478" i="1" s="1"/>
  <c r="G310" i="1" s="1"/>
  <c r="G758" i="1" s="1"/>
  <c r="G646" i="1" s="1"/>
  <c r="G702" i="1" s="1"/>
  <c r="G196" i="1"/>
  <c r="G140" i="1" s="1"/>
  <c r="G476" i="1" s="1"/>
  <c r="G308" i="1" s="1"/>
  <c r="G756" i="1" s="1"/>
  <c r="G644" i="1" s="1"/>
  <c r="G700" i="1" s="1"/>
  <c r="G532" i="1" s="1"/>
  <c r="G364" i="1" s="1"/>
  <c r="G420" i="1" s="1"/>
  <c r="G73" i="1"/>
  <c r="G185" i="1"/>
  <c r="G61" i="1"/>
  <c r="G57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2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3"/>
  <c r="D58" i="3"/>
  <c r="C54" i="3"/>
  <c r="D54" i="3"/>
  <c r="E54" i="3"/>
  <c r="F168" i="1"/>
  <c r="E169" i="1"/>
  <c r="F169" i="1"/>
  <c r="F112" i="1" s="1"/>
  <c r="F113" i="1" s="1"/>
  <c r="G169" i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2"/>
  <c r="E171" i="1"/>
  <c r="G171" i="1"/>
  <c r="G115" i="1" s="1"/>
  <c r="G451" i="1" s="1"/>
  <c r="G283" i="1" s="1"/>
  <c r="G731" i="1" s="1"/>
  <c r="G619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7" i="1" s="1"/>
  <c r="G453" i="1" s="1"/>
  <c r="G285" i="1" s="1"/>
  <c r="G733" i="1" s="1"/>
  <c r="G621" i="1" s="1"/>
  <c r="G677" i="1" s="1"/>
  <c r="F174" i="1"/>
  <c r="F180" i="1"/>
  <c r="F61" i="1" s="1"/>
  <c r="F181" i="1"/>
  <c r="F184" i="1"/>
  <c r="F185" i="1" s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E185" i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F196" i="1" s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E196" i="1"/>
  <c r="F197" i="1"/>
  <c r="F198" i="1" s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E198" i="1"/>
  <c r="C202" i="1"/>
  <c r="D202" i="1"/>
  <c r="E202" i="1"/>
  <c r="F202" i="1"/>
  <c r="G202" i="1"/>
  <c r="F125" i="1" l="1"/>
  <c r="F460" i="1" s="1"/>
  <c r="F461" i="1" s="1"/>
  <c r="F292" i="1" s="1"/>
  <c r="F293" i="1" s="1"/>
  <c r="F740" i="1" s="1"/>
  <c r="F741" i="1" s="1"/>
  <c r="F628" i="1" s="1"/>
  <c r="F629" i="1" s="1"/>
  <c r="F684" i="1" s="1"/>
  <c r="F685" i="1" s="1"/>
  <c r="I259" i="1"/>
  <c r="I260" i="1" s="1"/>
  <c r="G189" i="1"/>
  <c r="G181" i="1"/>
  <c r="H259" i="1"/>
  <c r="H260" i="1" s="1"/>
  <c r="D16" i="3"/>
  <c r="E16" i="3"/>
  <c r="G63" i="3"/>
  <c r="E63" i="3"/>
  <c r="C80" i="3"/>
  <c r="C78" i="3"/>
  <c r="D69" i="3"/>
  <c r="F34" i="3"/>
  <c r="F38" i="3" s="1"/>
  <c r="F42" i="3" s="1"/>
  <c r="F63" i="3"/>
  <c r="D22" i="3"/>
  <c r="D18" i="3"/>
  <c r="D65" i="3"/>
  <c r="F16" i="3"/>
  <c r="C16" i="3"/>
  <c r="E32" i="3"/>
  <c r="E36" i="3" s="1"/>
  <c r="E40" i="3" s="1"/>
  <c r="D26" i="3"/>
  <c r="D63" i="3"/>
  <c r="C63" i="3"/>
  <c r="G16" i="3"/>
  <c r="C79" i="3"/>
  <c r="F31" i="3"/>
  <c r="F35" i="3" s="1"/>
  <c r="F33" i="3"/>
  <c r="F37" i="3" s="1"/>
  <c r="F32" i="3"/>
  <c r="F36" i="3" s="1"/>
  <c r="E34" i="3"/>
  <c r="E38" i="3" s="1"/>
  <c r="E42" i="3" s="1"/>
  <c r="E31" i="3"/>
  <c r="E35" i="3" s="1"/>
  <c r="E33" i="3"/>
  <c r="E37" i="3" s="1"/>
  <c r="G534" i="1"/>
  <c r="G366" i="1" s="1"/>
  <c r="G422" i="1" s="1"/>
  <c r="G588" i="1"/>
  <c r="F533" i="1"/>
  <c r="F534" i="1" s="1"/>
  <c r="F365" i="1" s="1"/>
  <c r="F366" i="1" s="1"/>
  <c r="F421" i="1" s="1"/>
  <c r="F422" i="1" s="1"/>
  <c r="F587" i="1"/>
  <c r="F588" i="1" s="1"/>
  <c r="G509" i="1"/>
  <c r="G341" i="1" s="1"/>
  <c r="G397" i="1" s="1"/>
  <c r="G563" i="1"/>
  <c r="F508" i="1"/>
  <c r="F509" i="1" s="1"/>
  <c r="F340" i="1" s="1"/>
  <c r="F341" i="1" s="1"/>
  <c r="F396" i="1" s="1"/>
  <c r="F397" i="1" s="1"/>
  <c r="F562" i="1"/>
  <c r="F563" i="1" s="1"/>
  <c r="G507" i="1"/>
  <c r="G339" i="1" s="1"/>
  <c r="G395" i="1" s="1"/>
  <c r="G561" i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9" i="1"/>
  <c r="H341" i="1" s="1"/>
  <c r="H397" i="1" s="1"/>
  <c r="H563" i="1"/>
  <c r="I506" i="1"/>
  <c r="I507" i="1" s="1"/>
  <c r="I338" i="1" s="1"/>
  <c r="I339" i="1" s="1"/>
  <c r="I394" i="1" s="1"/>
  <c r="I395" i="1" s="1"/>
  <c r="I560" i="1"/>
  <c r="I561" i="1" s="1"/>
  <c r="H507" i="1"/>
  <c r="H339" i="1" s="1"/>
  <c r="H395" i="1" s="1"/>
  <c r="H561" i="1"/>
  <c r="I533" i="1"/>
  <c r="I534" i="1" s="1"/>
  <c r="I365" i="1" s="1"/>
  <c r="I366" i="1" s="1"/>
  <c r="I421" i="1" s="1"/>
  <c r="I422" i="1" s="1"/>
  <c r="I587" i="1"/>
  <c r="I588" i="1" s="1"/>
  <c r="H534" i="1"/>
  <c r="H366" i="1" s="1"/>
  <c r="H422" i="1" s="1"/>
  <c r="H588" i="1"/>
  <c r="G133" i="1"/>
  <c r="G469" i="1" s="1"/>
  <c r="G301" i="1" s="1"/>
  <c r="G749" i="1" s="1"/>
  <c r="G637" i="1" s="1"/>
  <c r="G693" i="1" s="1"/>
  <c r="G525" i="1" s="1"/>
  <c r="G357" i="1" s="1"/>
  <c r="G413" i="1" s="1"/>
  <c r="G129" i="1"/>
  <c r="G465" i="1" s="1"/>
  <c r="G297" i="1" s="1"/>
  <c r="G745" i="1" s="1"/>
  <c r="G633" i="1" s="1"/>
  <c r="G689" i="1" s="1"/>
  <c r="G521" i="1" s="1"/>
  <c r="G353" i="1" s="1"/>
  <c r="G409" i="1" s="1"/>
  <c r="G125" i="1"/>
  <c r="G461" i="1" s="1"/>
  <c r="G293" i="1" s="1"/>
  <c r="G741" i="1" s="1"/>
  <c r="G629" i="1" s="1"/>
  <c r="G685" i="1" s="1"/>
  <c r="G449" i="1"/>
  <c r="F448" i="1"/>
  <c r="F449" i="1" s="1"/>
  <c r="D259" i="1"/>
  <c r="D260" i="1" s="1"/>
  <c r="I448" i="1"/>
  <c r="I449" i="1" s="1"/>
  <c r="H449" i="1"/>
  <c r="G26" i="2"/>
  <c r="F26" i="2"/>
  <c r="E26" i="2"/>
  <c r="E203" i="1"/>
  <c r="E204" i="1" s="1"/>
  <c r="G259" i="1"/>
  <c r="G260" i="1" s="1"/>
  <c r="F259" i="1"/>
  <c r="F260" i="1" s="1"/>
  <c r="E259" i="1"/>
  <c r="E260" i="1" s="1"/>
  <c r="I26" i="2"/>
  <c r="E25" i="2"/>
  <c r="G21" i="2"/>
  <c r="F21" i="2"/>
  <c r="E21" i="2"/>
  <c r="D21" i="2"/>
  <c r="G22" i="2"/>
  <c r="F22" i="2"/>
  <c r="E22" i="2"/>
  <c r="G20" i="2"/>
  <c r="F20" i="2"/>
  <c r="E20" i="2"/>
  <c r="D20" i="2"/>
  <c r="H26" i="2"/>
  <c r="K24" i="2"/>
  <c r="H22" i="2"/>
  <c r="H24" i="2" s="1"/>
  <c r="H31" i="2"/>
  <c r="H30" i="2" s="1"/>
  <c r="I22" i="2"/>
  <c r="I24" i="2" s="1"/>
  <c r="I31" i="2"/>
  <c r="I30" i="2" s="1"/>
  <c r="J22" i="2"/>
  <c r="J24" i="2" s="1"/>
  <c r="J31" i="2"/>
  <c r="J30" i="2" s="1"/>
  <c r="F69" i="1"/>
  <c r="F175" i="1"/>
  <c r="F59" i="1"/>
  <c r="G175" i="1"/>
  <c r="G59" i="1"/>
  <c r="G69" i="1"/>
  <c r="K25" i="2"/>
  <c r="J25" i="2"/>
  <c r="I175" i="1"/>
  <c r="H175" i="1"/>
  <c r="H59" i="1"/>
  <c r="H91" i="1" s="1"/>
  <c r="H92" i="1" s="1"/>
  <c r="G31" i="3"/>
  <c r="G35" i="3" s="1"/>
  <c r="G32" i="3"/>
  <c r="G36" i="3" s="1"/>
  <c r="G33" i="3"/>
  <c r="G37" i="3" s="1"/>
  <c r="G34" i="3"/>
  <c r="G38" i="3" s="1"/>
  <c r="G42" i="3" s="1"/>
  <c r="C81" i="3"/>
  <c r="F566" i="1" l="1"/>
  <c r="F567" i="1" s="1"/>
  <c r="F516" i="1"/>
  <c r="F517" i="1" s="1"/>
  <c r="F348" i="1" s="1"/>
  <c r="F349" i="1" s="1"/>
  <c r="F404" i="1" s="1"/>
  <c r="F405" i="1" s="1"/>
  <c r="F91" i="1"/>
  <c r="F92" i="1" s="1"/>
  <c r="E44" i="3"/>
  <c r="D24" i="2"/>
  <c r="F24" i="2"/>
  <c r="E45" i="3"/>
  <c r="E41" i="3"/>
  <c r="F41" i="3"/>
  <c r="F45" i="3"/>
  <c r="F40" i="3"/>
  <c r="F44" i="3"/>
  <c r="E24" i="2"/>
  <c r="E39" i="3"/>
  <c r="E43" i="3"/>
  <c r="F39" i="3"/>
  <c r="F43" i="3"/>
  <c r="G24" i="2"/>
  <c r="G517" i="1"/>
  <c r="G349" i="1" s="1"/>
  <c r="G405" i="1" s="1"/>
  <c r="G567" i="1"/>
  <c r="H25" i="2"/>
  <c r="H119" i="1"/>
  <c r="I25" i="2"/>
  <c r="I119" i="1"/>
  <c r="G203" i="1"/>
  <c r="G204" i="1" s="1"/>
  <c r="G119" i="1"/>
  <c r="F25" i="2"/>
  <c r="F118" i="1"/>
  <c r="F119" i="1" s="1"/>
  <c r="H281" i="1"/>
  <c r="I280" i="1"/>
  <c r="I281" i="1" s="1"/>
  <c r="F280" i="1"/>
  <c r="F281" i="1" s="1"/>
  <c r="G281" i="1"/>
  <c r="H203" i="1"/>
  <c r="H204" i="1" s="1"/>
  <c r="I203" i="1"/>
  <c r="I204" i="1" s="1"/>
  <c r="F203" i="1"/>
  <c r="F204" i="1" s="1"/>
  <c r="G91" i="1"/>
  <c r="G92" i="1" s="1"/>
  <c r="G25" i="2"/>
  <c r="G78" i="3"/>
  <c r="G82" i="3" s="1"/>
  <c r="G79" i="3"/>
  <c r="G83" i="3" s="1"/>
  <c r="G80" i="3"/>
  <c r="G84" i="3" s="1"/>
  <c r="G81" i="3"/>
  <c r="G85" i="3" s="1"/>
  <c r="G89" i="3" s="1"/>
  <c r="F81" i="3"/>
  <c r="F85" i="3" s="1"/>
  <c r="F89" i="3" s="1"/>
  <c r="F80" i="3"/>
  <c r="F84" i="3" s="1"/>
  <c r="F79" i="3"/>
  <c r="F83" i="3" s="1"/>
  <c r="F78" i="3"/>
  <c r="F82" i="3" s="1"/>
  <c r="E78" i="3"/>
  <c r="E82" i="3" s="1"/>
  <c r="E81" i="3"/>
  <c r="E85" i="3" s="1"/>
  <c r="E89" i="3" s="1"/>
  <c r="E80" i="3"/>
  <c r="E84" i="3" s="1"/>
  <c r="E79" i="3"/>
  <c r="E83" i="3" s="1"/>
  <c r="G41" i="3"/>
  <c r="G45" i="3"/>
  <c r="G40" i="3"/>
  <c r="G44" i="3"/>
  <c r="G39" i="3"/>
  <c r="G43" i="3"/>
  <c r="E46" i="3" l="1"/>
  <c r="G46" i="3"/>
  <c r="F46" i="3"/>
  <c r="G729" i="1"/>
  <c r="F728" i="1"/>
  <c r="F729" i="1" s="1"/>
  <c r="I728" i="1"/>
  <c r="I729" i="1" s="1"/>
  <c r="H729" i="1"/>
  <c r="F454" i="1"/>
  <c r="F455" i="1" s="1"/>
  <c r="F147" i="1"/>
  <c r="F148" i="1" s="1"/>
  <c r="G455" i="1"/>
  <c r="G147" i="1"/>
  <c r="G148" i="1" s="1"/>
  <c r="I454" i="1"/>
  <c r="I455" i="1" s="1"/>
  <c r="I147" i="1"/>
  <c r="I148" i="1" s="1"/>
  <c r="H455" i="1"/>
  <c r="H147" i="1"/>
  <c r="H148" i="1" s="1"/>
  <c r="E91" i="3"/>
  <c r="E87" i="3"/>
  <c r="E92" i="3"/>
  <c r="E88" i="3"/>
  <c r="E90" i="3"/>
  <c r="E86" i="3"/>
  <c r="F90" i="3"/>
  <c r="F86" i="3"/>
  <c r="F91" i="3"/>
  <c r="F87" i="3"/>
  <c r="F92" i="3"/>
  <c r="F88" i="3"/>
  <c r="G88" i="3"/>
  <c r="G92" i="3"/>
  <c r="G87" i="3"/>
  <c r="G91" i="3"/>
  <c r="G86" i="3"/>
  <c r="G90" i="3"/>
  <c r="E93" i="3" l="1"/>
  <c r="E95" i="3" s="1"/>
  <c r="G93" i="3"/>
  <c r="G95" i="3" s="1"/>
  <c r="H287" i="1"/>
  <c r="H483" i="1"/>
  <c r="H484" i="1" s="1"/>
  <c r="I286" i="1"/>
  <c r="I287" i="1" s="1"/>
  <c r="I483" i="1"/>
  <c r="I484" i="1" s="1"/>
  <c r="G287" i="1"/>
  <c r="G483" i="1"/>
  <c r="G484" i="1" s="1"/>
  <c r="F286" i="1"/>
  <c r="F287" i="1" s="1"/>
  <c r="F483" i="1"/>
  <c r="F484" i="1" s="1"/>
  <c r="H617" i="1"/>
  <c r="I616" i="1"/>
  <c r="I617" i="1" s="1"/>
  <c r="F616" i="1"/>
  <c r="F617" i="1" s="1"/>
  <c r="G617" i="1"/>
  <c r="F93" i="3"/>
  <c r="F95" i="3" s="1"/>
  <c r="G673" i="1" l="1"/>
  <c r="F672" i="1"/>
  <c r="F673" i="1" s="1"/>
  <c r="I672" i="1"/>
  <c r="I673" i="1" s="1"/>
  <c r="H673" i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3" i="1" l="1"/>
  <c r="H763" i="1"/>
  <c r="H764" i="1" s="1"/>
  <c r="I622" i="1"/>
  <c r="I623" i="1" s="1"/>
  <c r="I763" i="1"/>
  <c r="I764" i="1" s="1"/>
  <c r="G623" i="1"/>
  <c r="G763" i="1"/>
  <c r="G764" i="1" s="1"/>
  <c r="F622" i="1"/>
  <c r="F623" i="1" s="1"/>
  <c r="F763" i="1"/>
  <c r="F764" i="1" s="1"/>
  <c r="H505" i="1"/>
  <c r="I504" i="1"/>
  <c r="I505" i="1" s="1"/>
  <c r="F504" i="1"/>
  <c r="F505" i="1" s="1"/>
  <c r="G505" i="1"/>
  <c r="G337" i="1" l="1"/>
  <c r="F336" i="1"/>
  <c r="F337" i="1" s="1"/>
  <c r="I336" i="1"/>
  <c r="I337" i="1" s="1"/>
  <c r="H337" i="1"/>
  <c r="F678" i="1"/>
  <c r="F679" i="1" s="1"/>
  <c r="F564" i="1" s="1"/>
  <c r="F565" i="1" s="1"/>
  <c r="F595" i="1" s="1"/>
  <c r="F596" i="1" s="1"/>
  <c r="F651" i="1"/>
  <c r="F652" i="1" s="1"/>
  <c r="G679" i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9" i="1"/>
  <c r="H565" i="1" s="1"/>
  <c r="H595" i="1" s="1"/>
  <c r="H596" i="1" s="1"/>
  <c r="H651" i="1"/>
  <c r="H652" i="1" s="1"/>
  <c r="H511" i="1" l="1"/>
  <c r="H707" i="1"/>
  <c r="H708" i="1" s="1"/>
  <c r="I510" i="1"/>
  <c r="I511" i="1" s="1"/>
  <c r="I707" i="1"/>
  <c r="I708" i="1" s="1"/>
  <c r="G511" i="1"/>
  <c r="G707" i="1"/>
  <c r="G708" i="1" s="1"/>
  <c r="F510" i="1"/>
  <c r="F511" i="1" s="1"/>
  <c r="F707" i="1"/>
  <c r="F708" i="1" s="1"/>
  <c r="H393" i="1"/>
  <c r="I392" i="1"/>
  <c r="I393" i="1" s="1"/>
  <c r="F392" i="1"/>
  <c r="F393" i="1" s="1"/>
  <c r="G393" i="1"/>
  <c r="F342" i="1" l="1"/>
  <c r="F343" i="1" s="1"/>
  <c r="F539" i="1"/>
  <c r="F540" i="1" s="1"/>
  <c r="G343" i="1"/>
  <c r="G539" i="1"/>
  <c r="G540" i="1" s="1"/>
  <c r="I342" i="1"/>
  <c r="I343" i="1" s="1"/>
  <c r="I539" i="1"/>
  <c r="I540" i="1" s="1"/>
  <c r="H343" i="1"/>
  <c r="H539" i="1"/>
  <c r="H540" i="1" s="1"/>
  <c r="H399" i="1" l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9" i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 guid="{E5DAA91F-8E1E-4E59-90B5-D60651EDE655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 guid="{3CA2CB08-8DA4-4CFD-843C-A6314FD5380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 guid="{F4C23EF8-5903-4764-9980-F18CF8260FA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 guid="{1EE0E0AB-3F8C-4219-84C7-1DE19D3ED01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 guid="{710FA073-CFEA-4CFD-932F-E5E2D5EA157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 guid="{172940FB-65A7-48A4-991F-16C954F5197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 guid="{38EC8B60-5440-4C3E-85B1-2D7A8940AC1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 guid="{1B375CBC-D021-4F2A-AD6D-02DECBB6907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 guid="{EC3CCC8B-8CD2-4856-B0BF-C305EBD129C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 guid="{274293CF-7D23-47A1-9A82-AE9CF649410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 guid="{E09A514B-E8CC-4192-A7C1-8F2D893FE71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 guid="{92299EED-4CE0-42DD-8040-56671E8666F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 guid="{7EC29C4C-B05E-4E00-9C1E-DB611F5FC63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 guid="{61007641-1A13-46AE-8830-C1E01AFED49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 guid="{6AD16E2F-4C97-4EBE-BC1C-A3CB837D401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 guid="{69DF846C-88A9-47F4-B0DA-D2378BC0F09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 guid="{8901EC9A-76FF-4E86-BE64-97BE224E404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 guid="{FF2F89FF-77C2-4115-A813-21FDF4C2C24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 guid="{E4BFF3A6-8DFB-4EA7-B401-EDBA6AC52A6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 guid="{CC7E2EFA-C856-499D-81A8-842DB73358E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 guid="{44F2149D-DDF6-499C-AD25-A129823175C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 guid="{33338CC4-2777-4017-B514-EC758386D00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 guid="{30C6F451-48B4-480B-96AC-86765295EA6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 guid="{D0A5BD4D-6115-44FA-8D26-2C36367382C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 guid="{F29F2DC6-94C7-4AF4-811C-9E9AEFD72F8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 guid="{CEFB15A2-A42B-4275-A9DC-D8C62F726E6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 guid="{832B6DA0-FFE9-4029-8CF7-03732B0353B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 guid="{98B66058-4344-45C2-8AB3-2963BEFDBC9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 guid="{15046F6F-AF64-4857-A9B3-8324A5E0BE1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 guid="{09EA14E7-7A33-4798-AA94-81EF7AF71A2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 guid="{2FF05357-9D94-40C8-91CA-DB7CE9B11B5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 guid="{1B5C0976-DFC0-4AE7-BF2D-212ACA812AA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 guid="{934B5844-C175-45BC-ADAE-784380A1D4B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 guid="{10889AD7-33D3-4099-B955-F8364F66D5A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 guid="{27A78FCA-1F7D-483E-A65F-75FA1E9A355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 guid="{B6F3F764-213C-4060-A5AC-6B09C45AF1B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 guid="{DD08AC42-AD02-40F5-B184-ECEDB825DC3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 guid="{FE0A0DA7-D934-44A9-800E-54AC50B9654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 guid="{C794FCEF-DC37-4DCC-9D04-E0815F54200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 guid="{BCCE9E1A-7BA8-462D-A850-523E2F80C8D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 guid="{6D374911-7857-42CA-BFB8-FE0ACDB2C7F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 guid="{D7343676-9D21-4714-B0F4-84D9619C7CAA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 guid="{8C86C72D-36C1-4B8A-B764-B94321AAFE2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 guid="{6FF7A6D6-1B3C-4AB9-8DD3-D5266CFB0E7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 guid="{93609FED-0652-4919-BE90-A6371FDB931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 guid="{CF5F4FA2-A407-44A4-8C51-B5A2790C6B3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 guid="{8F4D81B6-0D3F-438C-9192-24301C6B6A8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 guid="{74CF39B1-769A-4CDD-B0C6-865ECFA2845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 guid="{E89AC6AC-4EA2-40BF-87D3-39EB1E7F373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 guid="{B432BC82-31B0-4E2F-8FE1-46689DFCD3E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 guid="{B07791DF-3E07-4658-88ED-21EF5881E39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 guid="{F060EF5B-9261-4EE3-AB51-B525F5E71FA6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<sst xmlns="http://schemas.openxmlformats.org/spreadsheetml/2006/main" count="1153" uniqueCount="180">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</sst>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0" fontId="3" fillId="0" borderId="48" xfId="0" applyFont="1" applyBorder="1" applyAlignment="1">
      <alignment horizontal="center" vertical="center" textRotation="90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45.043614934809753</c:v>
                </c:pt>
                <c:pt idx="5">
                  <c:v>70.697210585752188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00960"/>
        <c:axId val="191411328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1361065.68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3248"/>
        <c:axId val="191419136"/>
      </c:scatterChart>
      <c:valAx>
        <c:axId val="19140096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1328"/>
        <c:crosses val="autoZero"/>
        <c:crossBetween val="midCat"/>
        <c:majorUnit val="70"/>
        <c:minorUnit val="6.2"/>
      </c:valAx>
      <c:valAx>
        <c:axId val="191411328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00960"/>
        <c:crosses val="autoZero"/>
        <c:crossBetween val="midCat"/>
      </c:valAx>
      <c:valAx>
        <c:axId val="1914132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1419136"/>
        <c:crosses val="autoZero"/>
        <c:crossBetween val="midCat"/>
      </c:valAx>
      <c:valAx>
        <c:axId val="1914191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3248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1361065.68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994368.24</c:v>
                </c:pt>
                <c:pt idx="5">
                  <c:v>924665.03999999992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1677337.9686006778</c:v>
                </c:pt>
                <c:pt idx="5">
                  <c:v>1645449.8538308798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3360"/>
        <c:axId val="218225280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0.82716934632265671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36032"/>
        <c:axId val="218237568"/>
      </c:scatterChart>
      <c:valAx>
        <c:axId val="21822336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25280"/>
        <c:crosses val="autoZero"/>
        <c:crossBetween val="midCat"/>
        <c:majorUnit val="70"/>
        <c:minorUnit val="6.2"/>
      </c:valAx>
      <c:valAx>
        <c:axId val="218225280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23360"/>
        <c:crosses val="autoZero"/>
        <c:crossBetween val="midCat"/>
        <c:dispUnits>
          <c:builtInUnit val="millions"/>
        </c:dispUnits>
      </c:valAx>
      <c:valAx>
        <c:axId val="2182360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18237568"/>
        <c:crosses val="autoZero"/>
        <c:crossBetween val="midCat"/>
      </c:valAx>
      <c:valAx>
        <c:axId val="218237568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36032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671710.32</c:v>
                </c:pt>
                <c:pt idx="5">
                  <c:v>644949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485074.44</c:v>
                </c:pt>
                <c:pt idx="5">
                  <c:v>509554.44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194027.76</c:v>
                </c:pt>
                <c:pt idx="5">
                  <c:v>206562.24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276608"/>
        <c:axId val="218278144"/>
      </c:barChart>
      <c:dateAx>
        <c:axId val="21827660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7814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1827814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7660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49664"/>
        <c:axId val="218851200"/>
      </c:barChart>
      <c:catAx>
        <c:axId val="21884966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51200"/>
        <c:crosses val="autoZero"/>
        <c:auto val="1"/>
        <c:lblAlgn val="ctr"/>
        <c:lblOffset val="100"/>
        <c:tickMarkSkip val="1"/>
        <c:noMultiLvlLbl val="0"/>
      </c:catAx>
      <c:valAx>
        <c:axId val="21885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49664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2458.16</c:v>
                </c:pt>
                <c:pt idx="5">
                  <c:v>2540.73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69984"/>
        <c:axId val="218980352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0.82716934632265671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82656"/>
        <c:axId val="218984448"/>
      </c:scatterChart>
      <c:valAx>
        <c:axId val="21896998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80352"/>
        <c:crosses val="autoZero"/>
        <c:crossBetween val="midCat"/>
        <c:majorUnit val="70"/>
        <c:minorUnit val="6.2"/>
      </c:valAx>
      <c:valAx>
        <c:axId val="218980352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69984"/>
        <c:crosses val="autoZero"/>
        <c:crossBetween val="midCat"/>
        <c:dispUnits>
          <c:builtInUnit val="thousands"/>
        </c:dispUnits>
      </c:valAx>
      <c:valAx>
        <c:axId val="2189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18984448"/>
        <c:crosses val="autoZero"/>
        <c:crossBetween val="midCat"/>
      </c:valAx>
      <c:valAx>
        <c:axId val="218984448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82656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133667.26768200001</c:v>
                </c:pt>
                <c:pt idx="5">
                  <c:v>158649.35494799999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147113.22785</c:v>
                </c:pt>
                <c:pt idx="5">
                  <c:v>236167.053587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95286.923175000004</c:v>
                </c:pt>
                <c:pt idx="5">
                  <c:v>318109.71011400002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892928"/>
        <c:axId val="218898816"/>
      </c:barChart>
      <c:dateAx>
        <c:axId val="21889292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9881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188988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92928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45408"/>
        <c:axId val="218946944"/>
      </c:barChart>
      <c:catAx>
        <c:axId val="21894540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469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894694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4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1.4238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60480"/>
        <c:axId val="219066752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2.336564069245167</c:v>
                </c:pt>
                <c:pt idx="5">
                  <c:v>4.2368304137594217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68672"/>
        <c:axId val="219082752"/>
      </c:scatterChart>
      <c:valAx>
        <c:axId val="21906048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66752"/>
        <c:crosses val="autoZero"/>
        <c:crossBetween val="midCat"/>
        <c:majorUnit val="70"/>
        <c:minorUnit val="6.2"/>
      </c:valAx>
      <c:valAx>
        <c:axId val="21906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60480"/>
        <c:crosses val="autoZero"/>
        <c:crossBetween val="midCat"/>
      </c:valAx>
      <c:valAx>
        <c:axId val="2190686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19082752"/>
        <c:crosses val="autoZero"/>
        <c:crossBetween val="midCat"/>
      </c:valAx>
      <c:valAx>
        <c:axId val="21908275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686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0.28595228080765672</c:v>
                </c:pt>
                <c:pt idx="4">
                  <c:v>0.28769209287401271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0.73304449650880188</c:v>
                </c:pt>
                <c:pt idx="4">
                  <c:v>0.75202388114916441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0.78996337550913842</c:v>
                </c:pt>
                <c:pt idx="4">
                  <c:v>0.42667577956235514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32384"/>
        <c:axId val="221633920"/>
      </c:scatterChart>
      <c:valAx>
        <c:axId val="221632384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221633920"/>
        <c:crosses val="autoZero"/>
        <c:crossBetween val="midCat"/>
      </c:valAx>
      <c:valAx>
        <c:axId val="221633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163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5D6504E-99C9-47AD-BFB0-DFC1879CF24C}" diskRevisions="1" revisionId="398" version="2">
  <header guid="{7C9A762A-CE20-4E94-AC93-290E463373DA}" dateTime="2010-10-17T08:59:50" maxSheetId="6" userName="Marthinus" r:id="rId1">
    <sheetIdMap count="5">
      <sheetId val="1"/>
      <sheetId val="2"/>
      <sheetId val="3"/>
      <sheetId val="4"/>
      <sheetId val="5"/>
    </sheetIdMap>
  </header>
  <header guid="{55D6504E-99C9-47AD-BFB0-DFC1879CF24C}" dateTime="2010-10-17T09:00:10" maxSheetId="6" userName="Marthinus" r:id="rId2" minRId="1" maxRId="39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34">
    <nc r="G2">
      <v>21088.99</v>
    </nc>
  </rcc>
  <rcc rId="2" sId="1" numFmtId="34">
    <nc r="G3">
      <v>455548.59</v>
    </nc>
  </rcc>
  <rcc rId="3" sId="1" numFmtId="34">
    <nc r="G4">
      <v>913816.85</v>
    </nc>
  </rcc>
  <rcc rId="4" sId="1" numFmtId="34">
    <nc r="G5">
      <v>1165302.54</v>
    </nc>
  </rcc>
  <rcc rId="5" sId="1" numFmtId="34">
    <nc r="G12">
      <v>31332.3</v>
    </nc>
  </rcc>
  <rcc rId="6" sId="1" numFmtId="34">
    <nc r="G15">
      <v>17308831</v>
    </nc>
  </rcc>
  <rcc rId="7" sId="1" numFmtId="34">
    <nc r="G17">
      <v>2947693.93</v>
    </nc>
  </rcc>
  <rcc rId="8" sId="1" numFmtId="34">
    <nc r="G18">
      <v>17308831</v>
    </nc>
  </rcc>
  <rcc rId="9" sId="1" numFmtId="34">
    <nc r="G20">
      <v>2947693.93</v>
    </nc>
  </rcc>
  <rcc rId="10" sId="1" numFmtId="34">
    <nc r="G21">
      <v>17308831</v>
    </nc>
  </rcc>
  <rcc rId="11" sId="1" numFmtId="34">
    <nc r="G23">
      <v>2947693.93</v>
    </nc>
  </rcc>
  <rcc rId="12" sId="1" numFmtId="34">
    <nc r="G25">
      <v>0</v>
    </nc>
  </rcc>
  <rcc rId="13" sId="1">
    <nc r="G27">
      <v>0</v>
    </nc>
  </rcc>
  <rcc rId="14" sId="1">
    <nc r="G29">
      <v>1088474.1200000001</v>
    </nc>
  </rcc>
  <rcc rId="15" sId="1">
    <nc r="G31">
      <v>704514</v>
    </nc>
  </rcc>
  <rcc rId="16" sId="1">
    <nc r="G32">
      <v>50800.63</v>
    </nc>
  </rcc>
  <rcc rId="17" sId="1" numFmtId="34">
    <nc r="G39">
      <v>4500</v>
    </nc>
  </rcc>
  <rcc rId="18" sId="1" numFmtId="34">
    <nc r="G40">
      <v>4500</v>
    </nc>
  </rcc>
  <rcc rId="19" sId="1" numFmtId="34">
    <nc r="G41">
      <v>671710.32</v>
    </nc>
  </rcc>
  <rcc rId="20" sId="1" numFmtId="34">
    <nc r="G42">
      <v>485074.44</v>
    </nc>
  </rcc>
  <rcc rId="21" sId="1" numFmtId="34">
    <nc r="G43">
      <v>194027.76</v>
    </nc>
  </rcc>
  <rcc rId="22" sId="1" numFmtId="34">
    <nc r="G44">
      <v>1350812.52</v>
    </nc>
  </rcc>
  <rcc rId="23" sId="1" numFmtId="34">
    <nc r="G45">
      <v>2375.29</v>
    </nc>
  </rcc>
  <rcc rId="24" sId="1" numFmtId="34">
    <nc r="G46">
      <v>2436.35</v>
    </nc>
  </rcc>
  <rcc rId="25" sId="1" numFmtId="34">
    <nc r="G47">
      <v>2458.16</v>
    </nc>
  </rcc>
  <rcc rId="26" sId="1" numFmtId="34">
    <nc r="G48">
      <v>2458.16</v>
    </nc>
  </rcc>
  <rcc rId="27" sId="1" numFmtId="34">
    <nc r="G49">
      <v>496742.04</v>
    </nc>
  </rcc>
  <rcc rId="28" sId="1" numFmtId="34">
    <nc r="G50">
      <v>356499</v>
    </nc>
  </rcc>
  <rcc rId="29" sId="1" numFmtId="34">
    <nc r="G51">
      <v>141127.20000000001</v>
    </nc>
  </rcc>
  <rcc rId="30" sId="1" numFmtId="34">
    <nc r="G52">
      <v>0</v>
    </nc>
  </rcc>
  <rcc rId="31" sId="1" numFmtId="34">
    <nc r="G53">
      <v>90</v>
    </nc>
  </rcc>
  <rcc rId="32" sId="1" numFmtId="34">
    <nc r="G54">
      <v>31</v>
    </nc>
  </rcc>
  <rcc rId="33" sId="1" numFmtId="34">
    <nc r="G56">
      <v>52.33</v>
    </nc>
  </rcc>
  <rcc rId="34" sId="1" numFmtId="4">
    <nc r="G58">
      <v>3.35</v>
    </nc>
  </rcc>
  <rcc rId="35" sId="1" numFmtId="4">
    <nc r="G60">
      <v>6.72</v>
    </nc>
  </rcc>
  <rcc rId="36" sId="1" numFmtId="4">
    <nc r="G62">
      <v>12.73</v>
    </nc>
  </rcc>
  <rcc rId="37" sId="1">
    <nc r="G64">
      <v>0</v>
    </nc>
  </rcc>
  <rcc rId="38" sId="1">
    <nc r="G65">
      <v>0</v>
    </nc>
  </rcc>
  <rcc rId="39" sId="1">
    <nc r="G66">
      <v>0</v>
    </nc>
  </rcc>
  <rcc rId="40" sId="1">
    <nc r="G68">
      <v>0.17030000000000001</v>
    </nc>
  </rcc>
  <rcc rId="41" sId="1">
    <nc r="G72">
      <v>0.39750000000000002</v>
    </nc>
  </rcc>
  <rcc rId="42" sId="1">
    <nc r="G76">
      <v>0.24349999999999999</v>
    </nc>
  </rcc>
  <rcc rId="43" sId="1">
    <nc r="G83">
      <v>3.09E-2</v>
    </nc>
  </rcc>
  <rcc rId="44" sId="1" numFmtId="4">
    <nc r="G85">
      <v>0.02</v>
    </nc>
  </rcc>
  <rcc rId="45" sId="1">
    <nc r="G87">
      <v>0</v>
    </nc>
  </rcc>
  <rcc rId="46" sId="1" numFmtId="34">
    <nc r="G89">
      <v>456619.85</v>
    </nc>
  </rcc>
  <rcc rId="47" sId="1" numFmtId="34">
    <nc r="G95">
      <v>3037</v>
    </nc>
  </rcc>
  <rcc rId="48" sId="1" numFmtId="34">
    <nc r="G96">
      <v>3215.35</v>
    </nc>
  </rcc>
  <rcc rId="49" sId="1" numFmtId="34">
    <nc r="G97">
      <v>99555.12</v>
    </nc>
  </rcc>
  <rcc rId="50" sId="1" numFmtId="34">
    <nc r="G98">
      <v>159423.12</v>
    </nc>
  </rcc>
  <rcc rId="51" sId="1" numFmtId="34">
    <nc r="G99">
      <v>61519.68</v>
    </nc>
  </rcc>
  <rcc rId="52" sId="1" numFmtId="34">
    <nc r="G100">
      <v>320497.91999999998</v>
    </nc>
  </rcc>
  <rcc rId="53" sId="1" numFmtId="34">
    <nc r="G101">
      <v>2237.9299999999998</v>
    </nc>
  </rcc>
  <rcc rId="54" sId="1" numFmtId="34">
    <nc r="G102">
      <v>3035.22</v>
    </nc>
  </rcc>
  <rcc rId="55" sId="1" numFmtId="34">
    <nc r="G103">
      <v>3020.96</v>
    </nc>
  </rcc>
  <rcc rId="56" sId="1" numFmtId="34">
    <nc r="G104">
      <v>3035.22</v>
    </nc>
  </rcc>
  <rcc rId="57" sId="1" numFmtId="34">
    <nc r="G105">
      <v>185151.6</v>
    </nc>
  </rcc>
  <rcc rId="58" sId="1" numFmtId="34">
    <nc r="G106">
      <v>345374.28</v>
    </nc>
  </rcc>
  <rcc rId="59" sId="1" numFmtId="34">
    <nc r="G107">
      <v>143179.56</v>
    </nc>
  </rcc>
  <rcc rId="60" sId="1" numFmtId="34">
    <nc r="G108">
      <v>0</v>
    </nc>
  </rcc>
  <rcc rId="61" sId="1" numFmtId="34">
    <nc r="G109">
      <v>33</v>
    </nc>
  </rcc>
  <rcc rId="62" sId="1" numFmtId="34">
    <nc r="G110">
      <v>31</v>
    </nc>
  </rcc>
  <rcc rId="63" sId="1" numFmtId="34">
    <nc r="G112">
      <v>52.33</v>
    </nc>
  </rcc>
  <rcc rId="64" sId="1" numFmtId="4">
    <nc r="G114">
      <v>3.35</v>
    </nc>
  </rcc>
  <rcc rId="65" sId="1" numFmtId="4">
    <nc r="G116">
      <v>6.72</v>
    </nc>
  </rcc>
  <rcc rId="66" sId="1" numFmtId="4">
    <nc r="G118">
      <v>12.73</v>
    </nc>
  </rcc>
  <rcc rId="67" sId="1">
    <nc r="G120">
      <v>0</v>
    </nc>
  </rcc>
  <rcc rId="68" sId="1">
    <nc r="G121">
      <v>0</v>
    </nc>
  </rcc>
  <rcc rId="69" sId="1">
    <nc r="G122">
      <v>0</v>
    </nc>
  </rcc>
  <rcc rId="70" sId="1">
    <nc r="G124">
      <v>0.17030000000000001</v>
    </nc>
  </rcc>
  <rcc rId="71" sId="1">
    <nc r="G128">
      <v>0.39750000000000002</v>
    </nc>
  </rcc>
  <rcc rId="72" sId="1">
    <nc r="G132">
      <v>0.24349999999999999</v>
    </nc>
  </rcc>
  <rcc rId="73" sId="1">
    <oc r="G139">
      <f>G196</f>
    </oc>
    <nc r="G139">
      <v>3.09E-2</v>
    </nc>
  </rcc>
  <rcc rId="74" sId="1" numFmtId="4">
    <oc r="G141">
      <f>G198</f>
    </oc>
    <nc r="G141">
      <v>0.02</v>
    </nc>
  </rcc>
  <rcc rId="75" sId="1">
    <nc r="G143">
      <v>0</v>
    </nc>
  </rcc>
  <rcc rId="76" sId="1" numFmtId="34">
    <nc r="G145">
      <v>169180.53</v>
    </nc>
  </rcc>
  <rcc rId="77" sId="1" numFmtId="34">
    <nc r="G151">
      <v>19688</v>
    </nc>
  </rcc>
  <rcc rId="78" sId="1" numFmtId="34">
    <nc r="G152">
      <v>21605.33</v>
    </nc>
  </rcc>
  <rcc rId="79" sId="1" numFmtId="34">
    <nc r="G153">
      <v>2671415.52</v>
    </nc>
  </rcc>
  <rcc rId="80" sId="1" numFmtId="34">
    <nc r="G154">
      <v>2129962.2000000002</v>
    </nc>
  </rcc>
  <rcc rId="81" sId="1" numFmtId="34">
    <nc r="G155">
      <v>864847.44</v>
    </nc>
  </rcc>
  <rcc rId="82" sId="1" numFmtId="34">
    <nc r="G156">
      <v>5666225.1600000001</v>
    </nc>
  </rcc>
  <rcc rId="83" sId="1" numFmtId="34">
    <nc r="G157">
      <v>17190.96</v>
    </nc>
  </rcc>
  <rcc rId="84" sId="1" numFmtId="34">
    <nc r="G158">
      <v>15366.33</v>
    </nc>
  </rcc>
  <rcc rId="85" sId="1" numFmtId="34">
    <nc r="G159">
      <v>14790.16</v>
    </nc>
  </rcc>
  <rcc rId="86" sId="1" numFmtId="34">
    <nc r="G160">
      <v>17190.96</v>
    </nc>
  </rcc>
  <rcc rId="87" sId="1" numFmtId="34">
    <nc r="G161">
      <v>1802943.48</v>
    </nc>
  </rcc>
  <rcc rId="88" sId="1" numFmtId="34">
    <nc r="G162">
      <v>1351951.8</v>
    </nc>
  </rcc>
  <rcc rId="89" sId="1" numFmtId="34">
    <nc r="G163">
      <v>548337.12</v>
    </nc>
  </rcc>
  <rcc rId="90" sId="1" numFmtId="34">
    <nc r="G164">
      <v>0</v>
    </nc>
  </rcc>
  <rcc rId="91" sId="1" numFmtId="34">
    <nc r="G165">
      <v>73</v>
    </nc>
  </rcc>
  <rcc rId="92" sId="1" numFmtId="34">
    <nc r="G166">
      <v>31</v>
    </nc>
  </rcc>
  <rcc rId="93" sId="1" numFmtId="34">
    <nc r="G168">
      <v>52.33</v>
    </nc>
  </rcc>
  <rcc rId="94" sId="1" numFmtId="4">
    <nc r="G170">
      <v>3.35</v>
    </nc>
  </rcc>
  <rcc rId="95" sId="1" numFmtId="4">
    <nc r="G172">
      <v>6.72</v>
    </nc>
  </rcc>
  <rcc rId="96" sId="1" numFmtId="4">
    <nc r="G174">
      <v>12.73</v>
    </nc>
  </rcc>
  <rcc rId="97" sId="1">
    <nc r="G176">
      <v>0</v>
    </nc>
  </rcc>
  <rcc rId="98" sId="1">
    <nc r="G177">
      <v>0</v>
    </nc>
  </rcc>
  <rcc rId="99" sId="1">
    <nc r="G178">
      <v>0</v>
    </nc>
  </rcc>
  <rcc rId="100" sId="1">
    <nc r="G180">
      <v>0.17030000000000001</v>
    </nc>
  </rcc>
  <rcc rId="101" sId="1">
    <nc r="G184">
      <v>0.39750000000000002</v>
    </nc>
  </rcc>
  <rcc rId="102" sId="1">
    <nc r="G188">
      <v>0.24349999999999999</v>
    </nc>
  </rcc>
  <rcc rId="103" sId="1">
    <oc r="G195">
      <f>G251</f>
    </oc>
    <nc r="G195">
      <v>3.09E-2</v>
    </nc>
  </rcc>
  <rcc rId="104" sId="1" numFmtId="4">
    <oc r="G197">
      <f>G253</f>
    </oc>
    <nc r="G197">
      <v>0.02</v>
    </nc>
  </rcc>
  <rcc rId="105" sId="1">
    <nc r="G199">
      <v>0</v>
    </nc>
  </rcc>
  <rcc rId="106" sId="1" numFmtId="34">
    <nc r="G201">
      <v>2020576.71</v>
    </nc>
  </rcc>
  <rcc rId="107" sId="1" numFmtId="34">
    <nc r="G207">
      <v>8000</v>
    </nc>
  </rcc>
  <rcc rId="108" sId="1" numFmtId="34">
    <nc r="G208">
      <v>8000</v>
    </nc>
  </rcc>
  <rcc rId="109" sId="1" numFmtId="34">
    <nc r="G209">
      <v>784892.94</v>
    </nc>
  </rcc>
  <rcc rId="110" sId="1" numFmtId="34">
    <nc r="G210">
      <v>604161.1</v>
    </nc>
  </rcc>
  <rcc rId="111" sId="1" numFmtId="34">
    <nc r="G211">
      <v>239715.53</v>
    </nc>
  </rcc>
  <rcc rId="112" sId="1" numFmtId="34">
    <nc r="G212">
      <v>1628769.57</v>
    </nc>
  </rcc>
  <rcc rId="113" sId="1" numFmtId="34">
    <nc r="G213">
      <v>4936.6400000000003</v>
    </nc>
  </rcc>
  <rcc rId="114" sId="1" numFmtId="34">
    <nc r="G214">
      <v>4747.8900000000003</v>
    </nc>
  </rcc>
  <rcc rId="115" sId="1" numFmtId="34">
    <nc r="G215">
      <v>5286.77</v>
    </nc>
  </rcc>
  <rcc rId="116" sId="1" numFmtId="34">
    <nc r="G216">
      <v>5286.77</v>
    </nc>
  </rcc>
  <rcc rId="117" sId="1" numFmtId="34">
    <nc r="G217">
      <v>666905.91</v>
    </nc>
  </rcc>
  <rcc rId="118" sId="1" numFmtId="34">
    <nc r="G218">
      <v>497393.48</v>
    </nc>
  </rcc>
  <rcc rId="119" sId="1" numFmtId="34">
    <nc r="G219">
      <v>204008.35</v>
    </nc>
  </rcc>
  <rcc rId="120" sId="1" numFmtId="34">
    <nc r="G220">
      <v>0</v>
    </nc>
  </rcc>
  <rcc rId="121" sId="1">
    <nc r="G221">
      <v>66</v>
    </nc>
  </rcc>
  <rcc rId="122" sId="1" numFmtId="34">
    <nc r="G222">
      <v>31</v>
    </nc>
  </rcc>
  <rcc rId="123" sId="1">
    <nc r="G232">
      <v>0</v>
    </nc>
  </rcc>
  <rcc rId="124" sId="1">
    <nc r="G233">
      <v>0</v>
    </nc>
  </rcc>
  <rcc rId="125" sId="1">
    <nc r="G234">
      <v>0</v>
    </nc>
  </rcc>
  <rcc rId="126" sId="1">
    <nc r="G255">
      <v>0</v>
    </nc>
  </rcc>
  <rcc rId="127" sId="1" numFmtId="34">
    <nc r="G263">
      <v>4622</v>
    </nc>
  </rcc>
  <rcc rId="128" sId="1" numFmtId="34">
    <nc r="G264">
      <v>4622</v>
    </nc>
  </rcc>
  <rcc rId="129" sId="1" numFmtId="34">
    <nc r="G265">
      <v>295592.64</v>
    </nc>
  </rcc>
  <rcc rId="130" sId="1" numFmtId="34">
    <nc r="G266">
      <v>212155.87</v>
    </nc>
  </rcc>
  <rcc rId="131" sId="1" numFmtId="34">
    <nc r="G267">
      <v>83793.37</v>
    </nc>
  </rcc>
  <rcc rId="132" sId="1" numFmtId="34">
    <nc r="G268">
      <v>591541.88</v>
    </nc>
  </rcc>
  <rcc rId="133" sId="1" numFmtId="34">
    <nc r="G269">
      <v>2367.09</v>
    </nc>
  </rcc>
  <rcc rId="134" sId="1" numFmtId="34">
    <nc r="G270">
      <v>3566.77</v>
    </nc>
  </rcc>
  <rcc rId="135" sId="1" numFmtId="34">
    <nc r="G271">
      <v>3549.73</v>
    </nc>
  </rcc>
  <rcc rId="136" sId="1" numFmtId="34">
    <nc r="G272">
      <v>3566.77</v>
    </nc>
  </rcc>
  <rcc rId="137" sId="1" numFmtId="34">
    <nc r="G273">
      <v>302180.19</v>
    </nc>
  </rcc>
  <rcc rId="138" sId="1" numFmtId="34">
    <nc r="G274">
      <v>231805.41</v>
    </nc>
  </rcc>
  <rcc rId="139" sId="1" numFmtId="34">
    <nc r="G275">
      <v>100966.51</v>
    </nc>
  </rcc>
  <rcc rId="140" sId="1" numFmtId="34">
    <nc r="G276">
      <v>0</v>
    </nc>
  </rcc>
  <rcc rId="141" sId="1" numFmtId="34">
    <nc r="G277">
      <v>62</v>
    </nc>
  </rcc>
  <rcc rId="142" sId="1" numFmtId="34">
    <nc r="G278">
      <v>31</v>
    </nc>
  </rcc>
  <rcc rId="143" sId="1" numFmtId="34">
    <oc r="G280">
      <f>G449</f>
    </oc>
    <nc r="G280">
      <v>52.33</v>
    </nc>
  </rcc>
  <rcc rId="144" sId="1" numFmtId="4">
    <oc r="G282">
      <f>G451</f>
    </oc>
    <nc r="G282">
      <v>3.35</v>
    </nc>
  </rcc>
  <rcc rId="145" sId="1" numFmtId="4">
    <oc r="G284">
      <f>G453</f>
    </oc>
    <nc r="G284">
      <v>6.72</v>
    </nc>
  </rcc>
  <rcc rId="146" sId="1" numFmtId="4">
    <oc r="G286">
      <f>G455</f>
    </oc>
    <nc r="G286">
      <v>12.73</v>
    </nc>
  </rcc>
  <rcc rId="147" sId="1">
    <nc r="G288">
      <v>0</v>
    </nc>
  </rcc>
  <rcc rId="148" sId="1">
    <nc r="G289">
      <v>0</v>
    </nc>
  </rcc>
  <rcc rId="149" sId="1">
    <nc r="G290">
      <v>0</v>
    </nc>
  </rcc>
  <rcc rId="150" sId="1">
    <oc r="G292">
      <f>G461</f>
    </oc>
    <nc r="G292">
      <v>0.17030000000000001</v>
    </nc>
  </rcc>
  <rcc rId="151" sId="1">
    <oc r="G296">
      <f>G465</f>
    </oc>
    <nc r="G296">
      <v>0.39750000000000002</v>
    </nc>
  </rcc>
  <rcc rId="152" sId="1">
    <oc r="G300">
      <f>G469</f>
    </oc>
    <nc r="G300">
      <v>0.24349999999999999</v>
    </nc>
  </rcc>
  <rcc rId="153" sId="1">
    <oc r="G307">
      <f>G476</f>
    </oc>
    <nc r="G307">
      <v>3.09E-2</v>
    </nc>
  </rcc>
  <rcc rId="154" sId="1" numFmtId="4">
    <oc r="G309">
      <f>G478</f>
    </oc>
    <nc r="G309">
      <v>0.02</v>
    </nc>
  </rcc>
  <rcc rId="155" sId="1">
    <nc r="G311">
      <v>0</v>
    </nc>
  </rcc>
  <rcc rId="156" sId="1" numFmtId="34">
    <nc r="G313">
      <v>258987.44</v>
    </nc>
  </rcc>
  <rcc rId="157" sId="1" numFmtId="34">
    <nc r="G319">
      <v>12740</v>
    </nc>
  </rcc>
  <rcc rId="158" sId="1" numFmtId="34">
    <nc r="G320">
      <v>14854.97</v>
    </nc>
  </rcc>
  <rcc rId="159" sId="1" numFmtId="34">
    <nc r="G321">
      <v>1840888.08</v>
    </nc>
  </rcc>
  <rcc rId="160" sId="1" numFmtId="34">
    <nc r="G322">
      <v>1484928.72</v>
    </nc>
  </rcc>
  <rcc rId="161" sId="1" numFmtId="34">
    <nc r="G323">
      <v>632511.36</v>
    </nc>
  </rcc>
  <rcc rId="162" sId="1" numFmtId="34">
    <nc r="G324">
      <v>3958328.16</v>
    </nc>
  </rcc>
  <rcc rId="163" sId="1" numFmtId="34">
    <nc r="G325">
      <v>11377.11</v>
    </nc>
  </rcc>
  <rcc rId="164" sId="1" numFmtId="34">
    <nc r="G326">
      <v>11371.85</v>
    </nc>
  </rcc>
  <rcc rId="165" sId="1" numFmtId="34">
    <nc r="G327">
      <v>11271.99</v>
    </nc>
  </rcc>
  <rcc rId="166" sId="1" numFmtId="34">
    <nc r="G328">
      <v>11377.11</v>
    </nc>
  </rcc>
  <rcc rId="167" sId="1" numFmtId="34">
    <nc r="G329">
      <v>1106345.52</v>
    </nc>
  </rcc>
  <rcc rId="168" sId="1" numFmtId="34">
    <nc r="G330">
      <v>810120.96</v>
    </nc>
  </rcc>
  <rcc rId="169" sId="1" numFmtId="34">
    <nc r="G331">
      <v>369840.96</v>
    </nc>
  </rcc>
  <rcc rId="170" sId="1" numFmtId="34">
    <nc r="G332">
      <v>0</v>
    </nc>
  </rcc>
  <rcc rId="171" sId="1" numFmtId="34">
    <nc r="G333">
      <v>53</v>
    </nc>
  </rcc>
  <rcc rId="172" sId="1" numFmtId="34">
    <nc r="G334">
      <v>31</v>
    </nc>
  </rcc>
  <rcc rId="173" sId="1" numFmtId="34">
    <oc r="G336">
      <f>G505</f>
    </oc>
    <nc r="G336">
      <v>52.33</v>
    </nc>
  </rcc>
  <rcc rId="174" sId="1" numFmtId="4">
    <oc r="G338">
      <f>G507</f>
    </oc>
    <nc r="G338">
      <v>3.35</v>
    </nc>
  </rcc>
  <rcc rId="175" sId="1" numFmtId="4">
    <oc r="G340">
      <f>G509</f>
    </oc>
    <nc r="G340">
      <v>6.72</v>
    </nc>
  </rcc>
  <rcc rId="176" sId="1" numFmtId="4">
    <oc r="G342">
      <f>G511</f>
    </oc>
    <nc r="G342">
      <v>12.73</v>
    </nc>
  </rcc>
  <rcc rId="177" sId="1">
    <nc r="G344">
      <v>0</v>
    </nc>
  </rcc>
  <rcc rId="178" sId="1">
    <nc r="G345">
      <v>0</v>
    </nc>
  </rcc>
  <rcc rId="179" sId="1">
    <nc r="G346">
      <v>0</v>
    </nc>
  </rcc>
  <rcc rId="180" sId="1">
    <oc r="G348">
      <f>G517</f>
    </oc>
    <nc r="G348">
      <v>0.17030000000000001</v>
    </nc>
  </rcc>
  <rcc rId="181" sId="1">
    <oc r="G352">
      <f>G521</f>
    </oc>
    <nc r="G352">
      <v>0.39750000000000002</v>
    </nc>
  </rcc>
  <rcc rId="182" sId="1">
    <oc r="G356">
      <f>G525</f>
    </oc>
    <nc r="G356">
      <v>0.24349999999999999</v>
    </nc>
  </rcc>
  <rcc rId="183" sId="1">
    <oc r="G363">
      <f>G532</f>
    </oc>
    <nc r="G363">
      <v>3.09E-2</v>
    </nc>
  </rcc>
  <rcc rId="184" sId="1" numFmtId="4">
    <oc r="G365">
      <f>G534</f>
    </oc>
    <nc r="G365">
      <v>0.02</v>
    </nc>
  </rcc>
  <rcc rId="185" sId="1">
    <nc r="G367">
      <v>0</v>
    </nc>
  </rcc>
  <rcc rId="186" sId="1" numFmtId="34">
    <nc r="G369">
      <v>1423961.02</v>
    </nc>
  </rcc>
  <rcc rId="187" sId="1" numFmtId="34">
    <nc r="G375">
      <v>6000</v>
    </nc>
  </rcc>
  <rcc rId="188" sId="1" numFmtId="34">
    <nc r="G376">
      <v>6000</v>
    </nc>
  </rcc>
  <rcc rId="189" sId="1" numFmtId="34">
    <nc r="G377">
      <v>153161.54</v>
    </nc>
  </rcc>
  <rcc rId="190" sId="1" numFmtId="34">
    <nc r="G378">
      <v>138127.94</v>
    </nc>
  </rcc>
  <rcc rId="191" sId="1" numFmtId="34">
    <nc r="G379">
      <v>55042.879999999997</v>
    </nc>
  </rcc>
  <rcc rId="192" sId="1" numFmtId="34">
    <nc r="G380">
      <v>346332.36</v>
    </nc>
  </rcc>
  <rcc rId="193" sId="1" numFmtId="34">
    <nc r="G381">
      <v>1173.53</v>
    </nc>
  </rcc>
  <rcc rId="194" sId="1" numFmtId="34">
    <nc r="G382">
      <v>1312.73</v>
    </nc>
  </rcc>
  <rcc rId="195" sId="1" numFmtId="34">
    <nc r="G383">
      <v>1424.11</v>
    </nc>
  </rcc>
  <rcc rId="196" sId="1" numFmtId="34">
    <nc r="G384">
      <v>1424.11</v>
    </nc>
  </rcc>
  <rcc rId="197" sId="1" numFmtId="34">
    <nc r="G385">
      <v>188396.07</v>
    </nc>
  </rcc>
  <rcc rId="198" sId="1" numFmtId="34">
    <nc r="G386">
      <v>169035.96</v>
    </nc>
  </rcc>
  <rcc rId="199" sId="1" numFmtId="34">
    <nc r="G387">
      <v>64709.22</v>
    </nc>
  </rcc>
  <rcc rId="200" sId="1" numFmtId="34">
    <nc r="G388">
      <v>0</v>
    </nc>
  </rcc>
  <rcc rId="201" sId="1" numFmtId="34">
    <nc r="G389">
      <v>46</v>
    </nc>
  </rcc>
  <rcc rId="202" sId="1" numFmtId="34">
    <nc r="G390">
      <v>31</v>
    </nc>
  </rcc>
  <rcc rId="203" sId="1" numFmtId="34">
    <oc r="G392">
      <f>G337</f>
    </oc>
    <nc r="G392">
      <v>52.33</v>
    </nc>
  </rcc>
  <rcc rId="204" sId="1" numFmtId="4">
    <oc r="G394">
      <f>G339</f>
    </oc>
    <nc r="G394">
      <v>3.35</v>
    </nc>
  </rcc>
  <rcc rId="205" sId="1" numFmtId="4">
    <oc r="G396">
      <f>G341</f>
    </oc>
    <nc r="G396">
      <v>6.72</v>
    </nc>
  </rcc>
  <rcc rId="206" sId="1" numFmtId="4">
    <oc r="G398">
      <f>G343</f>
    </oc>
    <nc r="G398">
      <v>12.73</v>
    </nc>
  </rcc>
  <rcc rId="207" sId="1">
    <nc r="G400">
      <v>0</v>
    </nc>
  </rcc>
  <rcc rId="208" sId="1">
    <nc r="G401">
      <v>0</v>
    </nc>
  </rcc>
  <rcc rId="209" sId="1">
    <nc r="G402">
      <v>0</v>
    </nc>
  </rcc>
  <rcc rId="210" sId="1">
    <oc r="G404">
      <f>G349</f>
    </oc>
    <nc r="G404">
      <v>0.17030000000000001</v>
    </nc>
  </rcc>
  <rcc rId="211" sId="1">
    <oc r="G408">
      <f>G353</f>
    </oc>
    <nc r="G408">
      <v>0.39750000000000002</v>
    </nc>
  </rcc>
  <rcc rId="212" sId="1">
    <oc r="G412">
      <f>G357</f>
    </oc>
    <nc r="G412">
      <v>0.24349999999999999</v>
    </nc>
  </rcc>
  <rcc rId="213" sId="1">
    <oc r="G419">
      <f>G364</f>
    </oc>
    <nc r="G419">
      <v>3.09E-2</v>
    </nc>
  </rcc>
  <rcc rId="214" sId="1" numFmtId="4">
    <oc r="G421">
      <f>G366</f>
    </oc>
    <nc r="G421">
      <v>0.02</v>
    </nc>
  </rcc>
  <rcc rId="215" sId="1">
    <nc r="G423">
      <v>50800.63</v>
    </nc>
  </rcc>
  <rcc rId="216" sId="1" numFmtId="34">
    <nc r="G425">
      <v>230197.33</v>
    </nc>
  </rcc>
  <rcc rId="217" sId="1" numFmtId="34">
    <nc r="G431">
      <v>18000</v>
    </nc>
  </rcc>
  <rcc rId="218" sId="1" numFmtId="34">
    <nc r="G432">
      <v>18000</v>
    </nc>
  </rcc>
  <rcc rId="219" sId="1" numFmtId="34">
    <nc r="G433">
      <v>2026586.88</v>
    </nc>
  </rcc>
  <rcc rId="220" sId="1" numFmtId="34">
    <nc r="G434">
      <v>1492779.24</v>
    </nc>
  </rcc>
  <rcc rId="221" sId="1" numFmtId="34">
    <nc r="G435">
      <v>493704.36</v>
    </nc>
  </rcc>
  <rcc rId="222" sId="1" numFmtId="34">
    <nc r="G436">
      <v>4013070.48</v>
    </nc>
  </rcc>
  <rcc rId="223" sId="1" numFmtId="34">
    <nc r="G437">
      <v>14143.85</v>
    </nc>
  </rcc>
  <rcc rId="224" sId="1" numFmtId="34">
    <nc r="G438">
      <v>11832.38</v>
    </nc>
  </rcc>
  <rcc rId="225" sId="1" numFmtId="34">
    <nc r="G439">
      <v>10154.4</v>
    </nc>
  </rcc>
  <rcc rId="226" sId="1" numFmtId="34">
    <nc r="G440">
      <v>14143.85</v>
    </nc>
  </rcc>
  <rcc rId="227" sId="1" numFmtId="34">
    <nc r="G441">
      <v>2640739.3199999998</v>
    </nc>
  </rcc>
  <rcc rId="228" sId="1" numFmtId="34">
    <nc r="G442">
      <v>1775582.64</v>
    </nc>
  </rcc>
  <rcc rId="229" sId="1" numFmtId="34">
    <nc r="G443">
      <v>598878.36</v>
    </nc>
  </rcc>
  <rcc rId="230" sId="1" numFmtId="34">
    <nc r="G444">
      <v>0</v>
    </nc>
  </rcc>
  <rcc rId="231" sId="1" numFmtId="34">
    <nc r="G445">
      <v>46</v>
    </nc>
  </rcc>
  <rcc rId="232" sId="1" numFmtId="34">
    <nc r="G446">
      <v>31</v>
    </nc>
  </rcc>
  <rcc rId="233" sId="1" numFmtId="34">
    <oc r="G448">
      <f>G113</f>
    </oc>
    <nc r="G448">
      <v>52.33</v>
    </nc>
  </rcc>
  <rcc rId="234" sId="1" numFmtId="4">
    <oc r="G450">
      <f>G115</f>
    </oc>
    <nc r="G450">
      <v>3.35</v>
    </nc>
  </rcc>
  <rcc rId="235" sId="1" numFmtId="4">
    <oc r="G452">
      <f>G117</f>
    </oc>
    <nc r="G452">
      <v>6.72</v>
    </nc>
  </rcc>
  <rcc rId="236" sId="1" numFmtId="4">
    <oc r="G454">
      <f>G119</f>
    </oc>
    <nc r="G454">
      <v>12.73</v>
    </nc>
  </rcc>
  <rcc rId="237" sId="1">
    <nc r="G456">
      <v>0</v>
    </nc>
  </rcc>
  <rcc rId="238" sId="1">
    <nc r="G457">
      <v>0</v>
    </nc>
  </rcc>
  <rcc rId="239" sId="1">
    <nc r="G458">
      <v>0</v>
    </nc>
  </rcc>
  <rcc rId="240" sId="1">
    <oc r="G460">
      <f>G125</f>
    </oc>
    <nc r="G460">
      <v>0.17030000000000001</v>
    </nc>
  </rcc>
  <rcc rId="241" sId="1">
    <oc r="G464">
      <f>G129</f>
    </oc>
    <nc r="G464">
      <v>0.39750000000000002</v>
    </nc>
  </rcc>
  <rcc rId="242" sId="1">
    <oc r="G468">
      <f>G133</f>
    </oc>
    <nc r="G468">
      <v>0.24349999999999999</v>
    </nc>
  </rcc>
  <rcc rId="243" sId="1">
    <oc r="G475">
      <f>G140</f>
    </oc>
    <nc r="G475">
      <v>3.09E-2</v>
    </nc>
  </rcc>
  <rcc rId="244" sId="1" numFmtId="4">
    <oc r="G477">
      <f>G142</f>
    </oc>
    <nc r="G477">
      <v>0.02</v>
    </nc>
  </rcc>
  <rcc rId="245" sId="1">
    <nc r="G479">
      <v>0</v>
    </nc>
  </rcc>
  <rcc rId="246" sId="1" numFmtId="34">
    <nc r="G481">
      <v>1442640.61</v>
    </nc>
  </rcc>
  <rcc rId="247" sId="1" numFmtId="34">
    <nc r="G487">
      <v>10000</v>
    </nc>
  </rcc>
  <rcc rId="248" sId="1" numFmtId="34">
    <nc r="G488">
      <v>10000</v>
    </nc>
  </rcc>
  <rcc rId="249" sId="1" numFmtId="34">
    <nc r="G489">
      <v>1196095.68</v>
    </nc>
  </rcc>
  <rcc rId="250" sId="1" numFmtId="34">
    <nc r="G490">
      <v>905000.04</v>
    </nc>
  </rcc>
  <rcc rId="251" sId="1" numFmtId="34">
    <nc r="G491">
      <v>325428.12</v>
    </nc>
  </rcc>
  <rcc rId="252" sId="1" numFmtId="34">
    <nc r="G492">
      <v>2426523.84</v>
    </nc>
  </rcc>
  <rcc rId="253" sId="1" numFmtId="34">
    <nc r="G493">
      <v>5426.3</v>
    </nc>
  </rcc>
  <rcc rId="254" sId="1" numFmtId="34">
    <nc r="G494">
      <v>5759.29</v>
    </nc>
  </rcc>
  <rcc rId="255" sId="1" numFmtId="34">
    <nc r="G495">
      <v>5808.24</v>
    </nc>
  </rcc>
  <rcc rId="256" sId="1" numFmtId="34">
    <nc r="G496">
      <v>5808.24</v>
    </nc>
  </rcc>
  <rcc rId="257" sId="1" numFmtId="34">
    <nc r="G497">
      <v>831114.36</v>
    </nc>
  </rcc>
  <rcc rId="258" sId="1" numFmtId="34">
    <nc r="G498">
      <v>646408.43999999994</v>
    </nc>
  </rcc>
  <rcc rId="259" sId="1" numFmtId="34">
    <nc r="G499">
      <v>237055.68</v>
    </nc>
  </rcc>
  <rcc rId="260" sId="1" numFmtId="34">
    <nc r="G500">
      <v>0</v>
    </nc>
  </rcc>
  <rcc rId="261" sId="1" numFmtId="34">
    <nc r="G501">
      <v>68</v>
    </nc>
  </rcc>
  <rcc rId="262" sId="1" numFmtId="34">
    <nc r="G502">
      <v>31</v>
    </nc>
  </rcc>
  <rcc rId="263" sId="1" numFmtId="34">
    <oc r="G504">
      <f>G673</f>
    </oc>
    <nc r="G504">
      <v>52.33</v>
    </nc>
  </rcc>
  <rcc rId="264" sId="1" numFmtId="4">
    <oc r="G506">
      <f>G675</f>
    </oc>
    <nc r="G506">
      <v>3.35</v>
    </nc>
  </rcc>
  <rcc rId="265" sId="1" numFmtId="4">
    <oc r="G508">
      <f>G677</f>
    </oc>
    <nc r="G508">
      <v>6.72</v>
    </nc>
  </rcc>
  <rcc rId="266" sId="1" numFmtId="4">
    <oc r="G510">
      <f>G679</f>
    </oc>
    <nc r="G510">
      <v>12.73</v>
    </nc>
  </rcc>
  <rcc rId="267" sId="1">
    <nc r="G512">
      <v>0</v>
    </nc>
  </rcc>
  <rcc rId="268" sId="1">
    <nc r="G513">
      <v>0</v>
    </nc>
  </rcc>
  <rcc rId="269" sId="1">
    <nc r="G514">
      <v>0</v>
    </nc>
  </rcc>
  <rcc rId="270" sId="1">
    <oc r="G516">
      <f>G685</f>
    </oc>
    <nc r="G516">
      <v>0.17030000000000001</v>
    </nc>
  </rcc>
  <rcc rId="271" sId="1">
    <oc r="G520">
      <f>G689</f>
    </oc>
    <nc r="G520">
      <v>0.39750000000000002</v>
    </nc>
  </rcc>
  <rcc rId="272" sId="1">
    <oc r="G524">
      <f>G693</f>
    </oc>
    <nc r="G524">
      <v>0.24349999999999999</v>
    </nc>
  </rcc>
  <rcc rId="273" sId="1">
    <oc r="G531">
      <f>G700</f>
    </oc>
    <nc r="G531">
      <v>3.09E-2</v>
    </nc>
  </rcc>
  <rcc rId="274" sId="1" numFmtId="4">
    <oc r="G533">
      <f>G702</f>
    </oc>
    <nc r="G533">
      <v>0.02</v>
    </nc>
  </rcc>
  <rcc rId="275" sId="1">
    <nc r="G535">
      <v>0</v>
    </nc>
  </rcc>
  <rcc rId="276" sId="1" numFmtId="34">
    <nc r="G537">
      <v>853191.48</v>
    </nc>
  </rcc>
  <rcc rId="277" sId="1" numFmtId="34">
    <nc r="G543">
      <v>16649</v>
    </nc>
  </rcc>
  <rcc rId="278" sId="1" numFmtId="34">
    <nc r="G544">
      <v>16827.39</v>
    </nc>
  </rcc>
  <rcc rId="279" sId="1" numFmtId="34">
    <nc r="G545">
      <v>3246883.08</v>
    </nc>
  </rcc>
  <rcc rId="280" sId="1" numFmtId="34">
    <nc r="G546">
      <v>2036498.4</v>
    </nc>
  </rcc>
  <rcc rId="281" sId="1" numFmtId="34">
    <nc r="G547">
      <v>768579.6</v>
    </nc>
  </rcc>
  <rcc rId="282" sId="1" numFmtId="34">
    <nc r="G548">
      <v>6051961.0800000001</v>
    </nc>
  </rcc>
  <rcc rId="283" sId="1" numFmtId="34">
    <nc r="G549">
      <v>10580.09</v>
    </nc>
  </rcc>
  <rcc rId="284" sId="1" numFmtId="34">
    <nc r="G550">
      <v>10580.39</v>
    </nc>
  </rcc>
  <rcc rId="285" sId="1" numFmtId="34">
    <nc r="G551">
      <v>10660.05</v>
    </nc>
  </rcc>
  <rcc rId="286" sId="1" numFmtId="34">
    <nc r="G552">
      <v>10660.05</v>
    </nc>
  </rcc>
  <rcc rId="287" sId="1" numFmtId="34">
    <nc r="G553">
      <v>676417.68</v>
    </nc>
  </rcc>
  <rcc rId="288" sId="1" numFmtId="34">
    <nc r="G554">
      <v>440982.12</v>
    </nc>
  </rcc>
  <rcc rId="289" sId="1" numFmtId="34">
    <nc r="G555">
      <v>174909.24</v>
    </nc>
  </rcc>
  <rcc rId="290" sId="1" numFmtId="34">
    <nc r="G556">
      <v>0</v>
    </nc>
  </rcc>
  <rcc rId="291" sId="1" numFmtId="34">
    <nc r="G557">
      <v>77</v>
    </nc>
  </rcc>
  <rcc rId="292" sId="1" numFmtId="34">
    <nc r="G558">
      <v>31</v>
    </nc>
  </rcc>
  <rcc rId="293" sId="1" numFmtId="34">
    <oc r="G560">
      <f>G675</f>
    </oc>
    <nc r="G560">
      <v>52.33</v>
    </nc>
  </rcc>
  <rcc rId="294" sId="1" numFmtId="4">
    <oc r="G562">
      <f>G677</f>
    </oc>
    <nc r="G562">
      <v>3.35</v>
    </nc>
  </rcc>
  <rcc rId="295" sId="1" numFmtId="4">
    <oc r="G564">
      <f>G679</f>
    </oc>
    <nc r="G564">
      <v>6.72</v>
    </nc>
  </rcc>
  <rcc rId="296" sId="1" numFmtId="4">
    <oc r="G566">
      <f>G685</f>
    </oc>
    <nc r="G566">
      <v>12.73</v>
    </nc>
  </rcc>
  <rcc rId="297" sId="1">
    <nc r="G568">
      <v>0</v>
    </nc>
  </rcc>
  <rcc rId="298" sId="1">
    <nc r="G569">
      <v>0</v>
    </nc>
  </rcc>
  <rcc rId="299" sId="1">
    <nc r="G570">
      <v>0</v>
    </nc>
  </rcc>
  <rcc rId="300" sId="1">
    <oc r="G572">
      <f>G687</f>
    </oc>
    <nc r="G572">
      <v>0.17030000000000001</v>
    </nc>
  </rcc>
  <rcc rId="301" sId="1">
    <oc r="G576">
      <f>G691</f>
    </oc>
    <nc r="G576">
      <v>0.39750000000000002</v>
    </nc>
  </rcc>
  <rcc rId="302" sId="1">
    <oc r="G580">
      <f>G695</f>
    </oc>
    <nc r="G580">
      <v>0.24349999999999999</v>
    </nc>
  </rcc>
  <rcc rId="303" sId="1">
    <oc r="G587">
      <f>G702</f>
    </oc>
    <nc r="G587">
      <v>3.09E-2</v>
    </nc>
  </rcc>
  <rcc rId="304" sId="1" numFmtId="4">
    <oc r="G589">
      <f>G704</f>
    </oc>
    <nc r="G589">
      <v>0.02</v>
    </nc>
  </rcc>
  <rcc rId="305" sId="1">
    <nc r="G591">
      <v>0</v>
    </nc>
  </rcc>
  <rcc rId="306" sId="1" numFmtId="34">
    <nc r="G593">
      <v>1969163.4</v>
    </nc>
  </rcc>
  <rcc rId="307" sId="1" numFmtId="34">
    <nc r="G599">
      <v>9825</v>
    </nc>
  </rcc>
  <rcc rId="308" sId="1" numFmtId="34">
    <nc r="G600">
      <v>12888.59</v>
    </nc>
  </rcc>
  <rcc rId="309" sId="1" numFmtId="34">
    <nc r="G601">
      <v>2698165.53</v>
    </nc>
  </rcc>
  <rcc rId="310" sId="1" numFmtId="34">
    <nc r="G602">
      <v>1812532.42</v>
    </nc>
  </rcc>
  <rcc rId="311" sId="1" numFmtId="34">
    <nc r="G603">
      <v>724478.2</v>
    </nc>
  </rcc>
  <rcc rId="312" sId="1" numFmtId="34">
    <nc r="G604">
      <v>5235176.1500000004</v>
    </nc>
  </rcc>
  <rcc rId="313" sId="1" numFmtId="34">
    <nc r="G605">
      <v>10136.14</v>
    </nc>
  </rcc>
  <rcc rId="314" sId="1" numFmtId="34">
    <nc r="G606">
      <v>9891.93</v>
    </nc>
  </rcc>
  <rcc rId="315" sId="1" numFmtId="34">
    <nc r="G607">
      <v>9967.7900000000009</v>
    </nc>
  </rcc>
  <rcc rId="316" sId="1" numFmtId="34">
    <nc r="G608">
      <v>10136.14</v>
    </nc>
  </rcc>
  <rcc rId="317" sId="1" numFmtId="34">
    <nc r="G609">
      <v>216806.89</v>
    </nc>
  </rcc>
  <rcc rId="318" sId="1" numFmtId="34">
    <nc r="G610">
      <v>150222.54999999999</v>
    </nc>
  </rcc>
  <rcc rId="319" sId="1" numFmtId="34">
    <nc r="G611">
      <v>58225.56</v>
    </nc>
  </rcc>
  <rcc rId="320" sId="1" numFmtId="34">
    <nc r="G612">
      <v>0</v>
    </nc>
  </rcc>
  <rcc rId="321" sId="1" numFmtId="34">
    <nc r="G613">
      <v>69</v>
    </nc>
  </rcc>
  <rcc rId="322" sId="1" numFmtId="34">
    <nc r="G614">
      <v>31</v>
    </nc>
  </rcc>
  <rcc rId="323" sId="1" numFmtId="34">
    <oc r="G616">
      <f>G729</f>
    </oc>
    <nc r="G616">
      <v>52.33</v>
    </nc>
  </rcc>
  <rcc rId="324" sId="1" numFmtId="4">
    <oc r="G618">
      <f>G731</f>
    </oc>
    <nc r="G618">
      <v>3.35</v>
    </nc>
  </rcc>
  <rcc rId="325" sId="1" numFmtId="4">
    <oc r="G620">
      <f>G733</f>
    </oc>
    <nc r="G620">
      <v>6.72</v>
    </nc>
  </rcc>
  <rcc rId="326" sId="1" numFmtId="4">
    <oc r="G622">
      <f>G735</f>
    </oc>
    <nc r="G622">
      <v>12.73</v>
    </nc>
  </rcc>
  <rcc rId="327" sId="1">
    <nc r="G624">
      <v>0</v>
    </nc>
  </rcc>
  <rcc rId="328" sId="1">
    <nc r="G625">
      <v>0</v>
    </nc>
  </rcc>
  <rcc rId="329" sId="1">
    <nc r="G626">
      <v>10.07</v>
    </nc>
  </rcc>
  <rcc rId="330" sId="1">
    <oc r="G628">
      <f>G741</f>
    </oc>
    <nc r="G628">
      <v>0.17030000000000001</v>
    </nc>
  </rcc>
  <rcc rId="331" sId="1">
    <oc r="G632">
      <f>G745</f>
    </oc>
    <nc r="G632">
      <v>0.39750000000000002</v>
    </nc>
  </rcc>
  <rcc rId="332" sId="1">
    <oc r="G636">
      <f>G749</f>
    </oc>
    <nc r="G636">
      <v>0.24349999999999999</v>
    </nc>
  </rcc>
  <rcc rId="333" sId="1">
    <oc r="G643">
      <f>G756</f>
    </oc>
    <nc r="G643">
      <v>3.09E-2</v>
    </nc>
  </rcc>
  <rcc rId="334" sId="1" numFmtId="4">
    <oc r="G645">
      <f>G758</f>
    </oc>
    <nc r="G645">
      <v>0.02</v>
    </nc>
  </rcc>
  <rcc rId="335" sId="1">
    <nc r="G647">
      <v>0</v>
    </nc>
  </rcc>
  <rcc rId="336" sId="1" numFmtId="34">
    <nc r="G649">
      <v>1744932.5</v>
    </nc>
  </rcc>
  <rcc rId="337" sId="1" numFmtId="34">
    <nc r="G655">
      <v>2800</v>
    </nc>
  </rcc>
  <rcc rId="338" sId="1" numFmtId="34">
    <nc r="G656">
      <v>2800</v>
    </nc>
  </rcc>
  <rcc rId="339" sId="1" numFmtId="34">
    <nc r="G657">
      <v>9225</v>
    </nc>
  </rcc>
  <rcc rId="340" sId="1" numFmtId="34">
    <nc r="G658">
      <v>22160.16</v>
    </nc>
  </rcc>
  <rcc rId="341" sId="1" numFmtId="34">
    <nc r="G659">
      <v>14218.2</v>
    </nc>
  </rcc>
  <rcc rId="342" sId="1" numFmtId="34">
    <nc r="G660">
      <v>45603.360000000001</v>
    </nc>
  </rcc>
  <rcc rId="343" sId="1" numFmtId="34">
    <nc r="G661">
      <v>94.26</v>
    </nc>
  </rcc>
  <rcc rId="344" sId="1" numFmtId="34">
    <nc r="G662">
      <v>1472.95</v>
    </nc>
  </rcc>
  <rcc rId="345" sId="1" numFmtId="34">
    <nc r="G663">
      <v>1217.4000000000001</v>
    </nc>
  </rcc>
  <rcc rId="346" sId="1" numFmtId="34">
    <nc r="G664">
      <v>1472.95</v>
    </nc>
  </rcc>
  <rcc rId="347" sId="1" numFmtId="34">
    <nc r="G665">
      <v>24006.240000000002</v>
    </nc>
  </rcc>
  <rcc rId="348" sId="1" numFmtId="34">
    <nc r="G666">
      <v>35669.879999999997</v>
    </nc>
  </rcc>
  <rcc rId="349" sId="1" numFmtId="34">
    <nc r="G667">
      <v>21708.36</v>
    </nc>
  </rcc>
  <rcc rId="350" sId="1" numFmtId="34">
    <nc r="G668">
      <v>0</v>
    </nc>
  </rcc>
  <rcc rId="351" sId="1" numFmtId="34">
    <nc r="G669">
      <v>5</v>
    </nc>
  </rcc>
  <rcc rId="352" sId="1" numFmtId="34">
    <nc r="G670">
      <v>31</v>
    </nc>
  </rcc>
  <rcc rId="353" sId="1" numFmtId="34">
    <oc r="G672">
      <f>G617</f>
    </oc>
    <nc r="G672">
      <v>52.33</v>
    </nc>
  </rcc>
  <rcc rId="354" sId="1" numFmtId="4">
    <oc r="G674">
      <f>G619</f>
    </oc>
    <nc r="G674">
      <v>3.35</v>
    </nc>
  </rcc>
  <rcc rId="355" sId="1" numFmtId="4">
    <oc r="G676">
      <f>G621</f>
    </oc>
    <nc r="G676">
      <v>6.72</v>
    </nc>
  </rcc>
  <rcc rId="356" sId="1" numFmtId="4">
    <oc r="G678">
      <f>G623</f>
    </oc>
    <nc r="G678">
      <v>12.73</v>
    </nc>
  </rcc>
  <rcc rId="357" sId="1">
    <nc r="G680">
      <v>0</v>
    </nc>
  </rcc>
  <rcc rId="358" sId="1">
    <nc r="G681">
      <v>0</v>
    </nc>
  </rcc>
  <rcc rId="359" sId="1">
    <nc r="G682">
      <v>0</v>
    </nc>
  </rcc>
  <rcc rId="360" sId="1">
    <oc r="G684">
      <f>G629</f>
    </oc>
    <nc r="G684">
      <v>0.17030000000000001</v>
    </nc>
  </rcc>
  <rcc rId="361" sId="1">
    <oc r="G688">
      <f>G633</f>
    </oc>
    <nc r="G688">
      <v>0.39750000000000002</v>
    </nc>
  </rcc>
  <rcc rId="362" sId="1">
    <oc r="G692">
      <f>G637</f>
    </oc>
    <nc r="G692">
      <v>0.24349999999999999</v>
    </nc>
  </rcc>
  <rcc rId="363" sId="1">
    <oc r="G699">
      <f>G644</f>
    </oc>
    <nc r="G699">
      <v>3.09E-2</v>
    </nc>
  </rcc>
  <rcc rId="364" sId="1" numFmtId="4">
    <oc r="G701">
      <f>G646</f>
    </oc>
    <nc r="G701">
      <v>0.02</v>
    </nc>
  </rcc>
  <rcc rId="365" sId="1">
    <nc r="G703">
      <v>0</v>
    </nc>
  </rcc>
  <rcc rId="366" sId="1" numFmtId="34">
    <nc r="G705">
      <v>63508.84</v>
    </nc>
  </rcc>
  <rcc rId="367" sId="1" numFmtId="34">
    <nc r="G711">
      <v>12671</v>
    </nc>
  </rcc>
  <rcc rId="368" sId="1" numFmtId="34">
    <nc r="G712">
      <v>12671</v>
    </nc>
  </rcc>
  <rcc rId="369" sId="1" numFmtId="34">
    <nc r="G713">
      <v>1614656.52</v>
    </nc>
  </rcc>
  <rcc rId="370" sId="1" numFmtId="34">
    <nc r="G714">
      <v>1443097.44</v>
    </nc>
  </rcc>
  <rcc rId="371" sId="1" numFmtId="34">
    <nc r="G715">
      <v>533104.19999999995</v>
    </nc>
  </rcc>
  <rcc rId="372" sId="1" numFmtId="34">
    <nc r="G716">
      <v>3590858.16</v>
    </nc>
  </rcc>
  <rcc rId="373" sId="1" numFmtId="34">
    <nc r="G717">
      <v>8828.2800000000007</v>
    </nc>
  </rcc>
  <rcc rId="374" sId="1" numFmtId="34">
    <nc r="G718">
      <v>9289.19</v>
    </nc>
  </rcc>
  <rcc rId="375" sId="1" numFmtId="34">
    <nc r="G719">
      <v>9059.14</v>
    </nc>
  </rcc>
  <rcc rId="376" sId="1" numFmtId="34">
    <nc r="G720">
      <v>9289.19</v>
    </nc>
  </rcc>
  <rcc rId="377" sId="1" numFmtId="34">
    <nc r="G721">
      <v>997780.68</v>
    </nc>
  </rcc>
  <rcc rId="378" sId="1" numFmtId="34">
    <nc r="G722">
      <v>760281.12</v>
    </nc>
  </rcc>
  <rcc rId="379" sId="1" numFmtId="34">
    <nc r="G723">
      <v>309447</v>
    </nc>
  </rcc>
  <rcc rId="380" sId="1" numFmtId="34">
    <nc r="G724">
      <v>0</v>
    </nc>
  </rcc>
  <rcc rId="381" sId="1" numFmtId="34">
    <nc r="G725">
      <v>56</v>
    </nc>
  </rcc>
  <rcc rId="382" sId="1" numFmtId="34">
    <nc r="G726">
      <v>31</v>
    </nc>
  </rcc>
  <rcc rId="383" sId="1" numFmtId="34">
    <oc r="G728">
      <f>G281</f>
    </oc>
    <nc r="G728">
      <v>52.33</v>
    </nc>
  </rcc>
  <rcc rId="384" sId="1" numFmtId="4">
    <oc r="G730">
      <v>2.71</v>
    </oc>
    <nc r="G730">
      <v>3.35</v>
    </nc>
  </rcc>
  <rcc rId="385" sId="1" numFmtId="4">
    <oc r="G732">
      <v>5.44</v>
    </oc>
    <nc r="G732">
      <v>6.72</v>
    </nc>
  </rcc>
  <rcc rId="386" sId="1" numFmtId="4">
    <oc r="G734">
      <v>10.31</v>
    </oc>
    <nc r="G734">
      <v>12.73</v>
    </nc>
  </rcc>
  <rcc rId="387" sId="1">
    <nc r="G736">
      <v>0</v>
    </nc>
  </rcc>
  <rcc rId="388" sId="1">
    <nc r="G737">
      <v>0</v>
    </nc>
  </rcc>
  <rcc rId="389" sId="1">
    <nc r="G738">
      <v>0</v>
    </nc>
  </rcc>
  <rcc rId="390" sId="1">
    <oc r="G740">
      <f>G293</f>
    </oc>
    <nc r="G740">
      <v>0.17030000000000001</v>
    </nc>
  </rcc>
  <rcc rId="391" sId="1">
    <oc r="G744">
      <f>G297</f>
    </oc>
    <nc r="G744">
      <v>0.39750000000000002</v>
    </nc>
  </rcc>
  <rcc rId="392" sId="1">
    <oc r="G748">
      <f>G301</f>
    </oc>
    <nc r="G748">
      <v>0.24349999999999999</v>
    </nc>
  </rcc>
  <rcc rId="393" sId="1">
    <oc r="G755">
      <f>G308</f>
    </oc>
    <nc r="G755">
      <v>3.09E-2</v>
    </nc>
  </rcc>
  <rcc rId="394" sId="1" numFmtId="4">
    <oc r="G757">
      <f>G310</f>
    </oc>
    <nc r="G757">
      <v>0.02</v>
    </nc>
  </rcc>
  <rcc rId="395" sId="1">
    <nc r="G759">
      <v>0</v>
    </nc>
  </rcc>
  <rcc rId="396" sId="1" numFmtId="34">
    <nc r="G761">
      <v>1268524.44</v>
    </nc>
  </rcc>
  <rcv guid="{ABCA17A7-4805-4305-BEFA-CDC08433EEFF}" action="delete"/>
  <rdn rId="0" localSheetId="3" customView="1" name="Z_ABCA17A7_4805_4305_BEFA_CDC08433EEFF_.wvu.Rows" hidden="1" oldHidden="1">
    <formula>'Load Shifting Savings'!$4:$7,'Load Shifting Savings'!$39:$42,'Load Shifting Savings'!$51:$54,'Load Shifting Savings'!$59:$81,'Load Shifting Savings'!$86:$89</formula>
    <oldFormula>'Load Shifting Savings'!$4:$7,'Load Shifting Savings'!$39:$42,'Load Shifting Savings'!$51:$54,'Load Shifting Savings'!$59:$81,'Load Shifting Savings'!$86:$89</oldFormula>
  </rdn>
  <rdn rId="0" localSheetId="4" customView="1" name="Z_ABCA17A7_4805_4305_BEFA_CDC08433EEFF_.wvu.Rows" hidden="1" oldHidden="1">
    <formula>'PFC Savings2'!$20:$58,'PFC Savings2'!$92:$104,'PFC Savings2'!$107:$108,'PFC Savings2'!$111:$112,'PFC Savings2'!$118:$127,'PFC Savings2'!$160:$172,'PFC Savings2'!$175:$176,'PFC Savings2'!$179:$180,'PFC Savings2'!$186:$195</formula>
    <oldFormula>'PFC Savings2'!$20:$58,'PFC Savings2'!$92:$104,'PFC Savings2'!$107:$108,'PFC Savings2'!$111:$112,'PFC Savings2'!$118:$127,'PFC Savings2'!$160:$172,'PFC Savings2'!$175:$176,'PFC Savings2'!$179:$180,'PFC Savings2'!$186:$195</oldFormula>
  </rdn>
  <rcv guid="{ABCA17A7-4805-4305-BEFA-CDC08433EEF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B124" sqref="A124:XFD124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66" t="s">
        <v>122</v>
      </c>
      <c r="B2" s="468" t="s">
        <v>123</v>
      </c>
      <c r="C2" s="356"/>
      <c r="D2" s="356"/>
      <c r="E2" s="356"/>
      <c r="F2" s="356"/>
      <c r="G2" s="356">
        <v>21088.99</v>
      </c>
      <c r="H2" s="356">
        <v>20408.7</v>
      </c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67"/>
      <c r="B3" s="469" t="s">
        <v>124</v>
      </c>
      <c r="C3" s="336"/>
      <c r="D3" s="339"/>
      <c r="E3" s="339"/>
      <c r="F3" s="339"/>
      <c r="G3" s="339">
        <v>455548.59</v>
      </c>
      <c r="H3" s="339">
        <v>455973</v>
      </c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67"/>
      <c r="B4" s="470" t="s">
        <v>131</v>
      </c>
      <c r="C4" s="337"/>
      <c r="D4" s="181"/>
      <c r="E4" s="181"/>
      <c r="F4" s="181"/>
      <c r="G4" s="181">
        <v>913816.85</v>
      </c>
      <c r="H4" s="181">
        <v>914668.21</v>
      </c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67"/>
      <c r="B5" s="471" t="s">
        <v>125</v>
      </c>
      <c r="C5" s="338"/>
      <c r="D5" s="340"/>
      <c r="E5" s="340"/>
      <c r="F5" s="340"/>
      <c r="G5" s="340">
        <v>1165302.54</v>
      </c>
      <c r="H5" s="340">
        <v>1144768.42</v>
      </c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67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67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67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67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67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67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67"/>
      <c r="B12" s="474" t="s">
        <v>128</v>
      </c>
      <c r="C12" s="371"/>
      <c r="D12" s="372"/>
      <c r="E12" s="372"/>
      <c r="F12" s="372"/>
      <c r="G12" s="372">
        <v>31332.3</v>
      </c>
      <c r="H12" s="372">
        <v>43851.63</v>
      </c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67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67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67"/>
      <c r="B15" s="477" t="s">
        <v>133</v>
      </c>
      <c r="C15" s="361"/>
      <c r="D15" s="349"/>
      <c r="E15" s="349"/>
      <c r="F15" s="349"/>
      <c r="G15" s="349">
        <v>17308831</v>
      </c>
      <c r="H15" s="349">
        <v>17145892</v>
      </c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67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67"/>
      <c r="B17" s="479" t="s">
        <v>137</v>
      </c>
      <c r="C17" s="362"/>
      <c r="D17" s="350"/>
      <c r="E17" s="350"/>
      <c r="F17" s="350"/>
      <c r="G17" s="350">
        <v>2947693.93</v>
      </c>
      <c r="H17" s="350">
        <v>3389742.84</v>
      </c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67"/>
      <c r="B18" s="480" t="s">
        <v>134</v>
      </c>
      <c r="C18" s="347"/>
      <c r="D18" s="240"/>
      <c r="E18" s="240"/>
      <c r="F18" s="240"/>
      <c r="G18" s="240">
        <v>17308831</v>
      </c>
      <c r="H18" s="240">
        <v>17145892</v>
      </c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67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67"/>
      <c r="B20" s="479" t="s">
        <v>138</v>
      </c>
      <c r="C20" s="362"/>
      <c r="D20" s="350"/>
      <c r="E20" s="350"/>
      <c r="F20" s="350"/>
      <c r="G20" s="350">
        <v>2947693.93</v>
      </c>
      <c r="H20" s="350">
        <v>3389742.84</v>
      </c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67"/>
      <c r="B21" s="481" t="s">
        <v>15</v>
      </c>
      <c r="C21" s="346"/>
      <c r="D21" s="80"/>
      <c r="E21" s="80"/>
      <c r="F21" s="80"/>
      <c r="G21" s="80">
        <v>17308831</v>
      </c>
      <c r="H21" s="80">
        <v>17145892</v>
      </c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67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67"/>
      <c r="B23" s="482" t="s">
        <v>137</v>
      </c>
      <c r="C23" s="363"/>
      <c r="D23" s="350"/>
      <c r="E23" s="350"/>
      <c r="F23" s="351"/>
      <c r="G23" s="351">
        <v>2947693.93</v>
      </c>
      <c r="H23" s="351">
        <v>3389742.84</v>
      </c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67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67"/>
      <c r="B25" s="483" t="s">
        <v>141</v>
      </c>
      <c r="C25" s="391"/>
      <c r="D25" s="392"/>
      <c r="E25" s="392"/>
      <c r="F25" s="392"/>
      <c r="G25" s="392">
        <v>0</v>
      </c>
      <c r="H25" s="329">
        <v>5064734</v>
      </c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67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67"/>
      <c r="B27" s="484" t="s">
        <v>139</v>
      </c>
      <c r="C27" s="125"/>
      <c r="D27" s="125"/>
      <c r="E27" s="125"/>
      <c r="F27" s="125"/>
      <c r="G27" s="125">
        <v>0</v>
      </c>
      <c r="H27" s="250">
        <v>298312.84000000003</v>
      </c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67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67"/>
      <c r="B29" s="486" t="s">
        <v>126</v>
      </c>
      <c r="C29" s="381"/>
      <c r="D29" s="93"/>
      <c r="E29" s="93"/>
      <c r="F29" s="93"/>
      <c r="G29" s="93">
        <v>1088474.1200000001</v>
      </c>
      <c r="H29" s="93">
        <v>1100604.5900000001</v>
      </c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67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67"/>
      <c r="B31" s="487" t="s">
        <v>127</v>
      </c>
      <c r="C31" s="383"/>
      <c r="D31" s="27"/>
      <c r="E31" s="27"/>
      <c r="F31" s="27"/>
      <c r="G31" s="27">
        <v>704514</v>
      </c>
      <c r="H31" s="27">
        <v>712365.44</v>
      </c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67"/>
      <c r="B32" s="488" t="s">
        <v>129</v>
      </c>
      <c r="C32" s="385"/>
      <c r="D32" s="380"/>
      <c r="E32" s="380"/>
      <c r="F32" s="380"/>
      <c r="G32" s="380">
        <v>50800.63</v>
      </c>
      <c r="H32" s="380">
        <v>49161.9</v>
      </c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67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67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67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68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69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G39" s="68">
        <v>4500</v>
      </c>
      <c r="H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70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>
        <v>4500</v>
      </c>
      <c r="H40" s="128">
        <v>4500</v>
      </c>
      <c r="I40" s="128"/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70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>
        <v>671710.32</v>
      </c>
      <c r="H41" s="80">
        <v>644949</v>
      </c>
      <c r="I41" s="80"/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70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>
        <v>485074.44</v>
      </c>
      <c r="H42" s="240">
        <v>509554.44</v>
      </c>
      <c r="I42" s="240"/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70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>
        <v>194027.76</v>
      </c>
      <c r="H43" s="239">
        <v>206562.24</v>
      </c>
      <c r="I43" s="239"/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70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>
        <v>1350812.52</v>
      </c>
      <c r="H44" s="113">
        <v>1361065.68</v>
      </c>
      <c r="I44" s="113"/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70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>
        <v>2375.29</v>
      </c>
      <c r="H45" s="82">
        <v>2465.77</v>
      </c>
      <c r="I45" s="82"/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70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>
        <v>2436.35</v>
      </c>
      <c r="H46" s="95">
        <v>2540.73</v>
      </c>
      <c r="I46" s="95"/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70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>
        <v>2458.16</v>
      </c>
      <c r="H47" s="95">
        <v>2516.36</v>
      </c>
      <c r="I47" s="95"/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70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>
        <v>2458.16</v>
      </c>
      <c r="H48" s="104">
        <v>2540.73</v>
      </c>
      <c r="I48" s="104"/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70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>
        <v>496742.04</v>
      </c>
      <c r="H49" s="96">
        <v>450893.16</v>
      </c>
      <c r="I49" s="96"/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70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>
        <v>356499</v>
      </c>
      <c r="H50" s="92">
        <v>338337.72</v>
      </c>
      <c r="I50" s="92"/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70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>
        <v>141127.20000000001</v>
      </c>
      <c r="H51" s="86">
        <v>135434.16</v>
      </c>
      <c r="I51" s="86"/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70"/>
      <c r="B52" s="440" t="s">
        <v>28</v>
      </c>
      <c r="C52" s="187"/>
      <c r="D52" s="187"/>
      <c r="E52" s="187"/>
      <c r="F52" s="187"/>
      <c r="G52" s="187">
        <v>0</v>
      </c>
      <c r="H52" s="187">
        <v>280733.78000000003</v>
      </c>
      <c r="I52" s="187"/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70"/>
      <c r="B53" s="527" t="s">
        <v>22</v>
      </c>
      <c r="C53" s="521">
        <v>82</v>
      </c>
      <c r="D53" s="84"/>
      <c r="E53" s="84">
        <v>92</v>
      </c>
      <c r="F53" s="84">
        <v>93</v>
      </c>
      <c r="G53" s="84">
        <v>90</v>
      </c>
      <c r="H53" s="84">
        <v>89</v>
      </c>
      <c r="I53" s="84"/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70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>
        <v>31</v>
      </c>
      <c r="H54" s="174">
        <v>30</v>
      </c>
      <c r="I54" s="174"/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70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70"/>
      <c r="B56" s="530" t="s">
        <v>74</v>
      </c>
      <c r="C56" s="523"/>
      <c r="D56" s="176"/>
      <c r="E56" s="176">
        <v>42.37</v>
      </c>
      <c r="F56" s="176">
        <v>52.33</v>
      </c>
      <c r="G56" s="176">
        <v>52.33</v>
      </c>
      <c r="H56" s="176">
        <v>52.33</v>
      </c>
      <c r="I56" s="176"/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70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1622.23</v>
      </c>
      <c r="H57" s="4">
        <f t="shared" si="0"/>
        <v>1569.8999999999999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70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>
        <v>3.35</v>
      </c>
      <c r="H58" s="182">
        <v>3.35</v>
      </c>
      <c r="I58" s="182"/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70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15075</v>
      </c>
      <c r="H59" s="179">
        <f t="shared" si="2"/>
        <v>15075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70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>
        <v>6.72</v>
      </c>
      <c r="H60" s="3">
        <v>6.72</v>
      </c>
      <c r="I60" s="3"/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70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30240</v>
      </c>
      <c r="H61" s="179">
        <f t="shared" si="4"/>
        <v>30240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70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>
        <v>12.73</v>
      </c>
      <c r="H62" s="3">
        <v>12.73</v>
      </c>
      <c r="I62" s="3"/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70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31292.376799999998</v>
      </c>
      <c r="H63" s="339">
        <f t="shared" si="6"/>
        <v>32343.492900000001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70"/>
      <c r="B64" s="537" t="s">
        <v>163</v>
      </c>
      <c r="C64" s="525"/>
      <c r="G64" s="1">
        <v>0</v>
      </c>
      <c r="H64" s="1">
        <v>0</v>
      </c>
    </row>
    <row r="65" spans="1:95" s="1" customFormat="1" x14ac:dyDescent="0.2">
      <c r="A65" s="570"/>
      <c r="B65" s="537" t="s">
        <v>164</v>
      </c>
      <c r="C65" s="525"/>
      <c r="G65" s="1">
        <v>0</v>
      </c>
      <c r="H65" s="1">
        <v>0</v>
      </c>
    </row>
    <row r="66" spans="1:95" s="1" customFormat="1" x14ac:dyDescent="0.2">
      <c r="A66" s="570"/>
      <c r="B66" s="537" t="s">
        <v>166</v>
      </c>
      <c r="C66" s="525"/>
      <c r="G66" s="1">
        <v>0</v>
      </c>
      <c r="H66" s="1">
        <v>0</v>
      </c>
      <c r="J66" s="1">
        <v>10.07</v>
      </c>
    </row>
    <row r="67" spans="1:95" s="211" customFormat="1" ht="13.5" thickBot="1" x14ac:dyDescent="0.25">
      <c r="A67" s="570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70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>
        <v>0.17030000000000001</v>
      </c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70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114392.267496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70"/>
      <c r="B70" s="448" t="s">
        <v>30</v>
      </c>
      <c r="C70" s="117"/>
      <c r="D70" s="117"/>
      <c r="E70" s="117"/>
      <c r="F70" s="117"/>
      <c r="G70" s="117"/>
      <c r="H70" s="115">
        <v>0.19769999999999999</v>
      </c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70"/>
      <c r="B71" s="450" t="s">
        <v>61</v>
      </c>
      <c r="C71" s="118"/>
      <c r="D71" s="118"/>
      <c r="E71" s="118"/>
      <c r="F71" s="118"/>
      <c r="G71" s="118"/>
      <c r="H71" s="33">
        <f>H70*H41</f>
        <v>127506.41729999999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70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>
        <v>0.39750000000000002</v>
      </c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70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77126.034600000014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70"/>
      <c r="B74" s="448" t="s">
        <v>32</v>
      </c>
      <c r="C74" s="117"/>
      <c r="D74" s="117"/>
      <c r="E74" s="117"/>
      <c r="F74" s="117"/>
      <c r="G74" s="117"/>
      <c r="H74" s="1">
        <v>1.4238</v>
      </c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70"/>
      <c r="B75" s="450" t="s">
        <v>63</v>
      </c>
      <c r="C75" s="118"/>
      <c r="D75" s="118"/>
      <c r="E75" s="118"/>
      <c r="F75" s="118"/>
      <c r="G75" s="118"/>
      <c r="H75" s="116">
        <f>H74*H43</f>
        <v>294103.31731199997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70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>
        <v>0.24349999999999999</v>
      </c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70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118115.62613999999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70"/>
      <c r="B78" s="451" t="s">
        <v>33</v>
      </c>
      <c r="C78" s="117"/>
      <c r="D78" s="117"/>
      <c r="E78" s="117"/>
      <c r="F78" s="117"/>
      <c r="G78" s="117"/>
      <c r="H78" s="1">
        <v>0.37009999999999998</v>
      </c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70"/>
      <c r="B79" s="452" t="s">
        <v>65</v>
      </c>
      <c r="C79" s="125"/>
      <c r="D79" s="125"/>
      <c r="E79" s="125"/>
      <c r="F79" s="125"/>
      <c r="G79" s="125"/>
      <c r="H79" s="250">
        <f>H78*H42</f>
        <v>188586.09824399999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70"/>
      <c r="B80" s="453" t="s">
        <v>104</v>
      </c>
      <c r="C80" s="251"/>
      <c r="D80" s="251"/>
      <c r="E80" s="251"/>
      <c r="F80" s="251"/>
      <c r="G80" s="251"/>
      <c r="H80" s="86">
        <v>271678</v>
      </c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70"/>
      <c r="B81" s="454" t="s">
        <v>105</v>
      </c>
      <c r="C81" s="31"/>
      <c r="D81" s="31"/>
      <c r="E81" s="31"/>
      <c r="F81" s="31"/>
      <c r="G81" s="31"/>
      <c r="H81" s="122">
        <v>5.8900000000000001E-2</v>
      </c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70"/>
      <c r="B82" s="455" t="s">
        <v>106</v>
      </c>
      <c r="C82" s="125"/>
      <c r="D82" s="125"/>
      <c r="E82" s="125"/>
      <c r="F82" s="125"/>
      <c r="G82" s="125"/>
      <c r="H82" s="54">
        <f>H81*H80</f>
        <v>16001.834200000001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70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>
        <v>3.09E-2</v>
      </c>
      <c r="H83" s="1">
        <v>3.09E-2</v>
      </c>
      <c r="I83" s="1"/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70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41740.106868000003</v>
      </c>
      <c r="H84" s="4">
        <f t="shared" si="8"/>
        <v>42056.929511999995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70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>
        <v>0.02</v>
      </c>
      <c r="H85" s="49">
        <v>0.02</v>
      </c>
      <c r="I85" s="49"/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70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27016.250400000001</v>
      </c>
      <c r="H86" s="129">
        <f t="shared" si="9"/>
        <v>27221.313599999998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70"/>
      <c r="B87" s="456" t="s">
        <v>4</v>
      </c>
      <c r="C87" s="93"/>
      <c r="D87" s="93"/>
      <c r="E87" s="93"/>
      <c r="F87" s="93"/>
      <c r="G87" s="93">
        <v>0</v>
      </c>
      <c r="H87" s="93">
        <v>0</v>
      </c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70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70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>
        <v>456619.85</v>
      </c>
      <c r="H89" s="74">
        <v>774703.95</v>
      </c>
      <c r="I89" s="74"/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70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>
        <f t="shared" si="10"/>
        <v>33.803347484519911</v>
      </c>
      <c r="H90" s="37">
        <f t="shared" si="10"/>
        <v>56.918924735505783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70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4.2304000060539693E-2</v>
      </c>
      <c r="H91" s="422">
        <f t="shared" si="11"/>
        <v>0.35306800005491823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71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>
        <f t="shared" si="12"/>
        <v>9.2645994387978742E-8</v>
      </c>
      <c r="H92" s="425">
        <f t="shared" si="12"/>
        <v>4.5574570783448085E-7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78" t="s">
        <v>156</v>
      </c>
      <c r="B95" s="460" t="s">
        <v>56</v>
      </c>
      <c r="G95" s="68">
        <v>3037</v>
      </c>
      <c r="H95" s="68">
        <v>3037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79"/>
      <c r="B96" s="428" t="s">
        <v>55</v>
      </c>
      <c r="C96" s="128"/>
      <c r="D96" s="128"/>
      <c r="E96" s="128"/>
      <c r="F96" s="128"/>
      <c r="G96" s="128">
        <v>3215.35</v>
      </c>
      <c r="H96" s="128">
        <v>3342.05</v>
      </c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79"/>
      <c r="B97" s="429" t="s">
        <v>14</v>
      </c>
      <c r="C97" s="80"/>
      <c r="D97" s="80"/>
      <c r="E97" s="80"/>
      <c r="F97" s="80"/>
      <c r="G97" s="80">
        <v>99555.12</v>
      </c>
      <c r="H97" s="80">
        <v>118785.60000000001</v>
      </c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79"/>
      <c r="B98" s="430" t="s">
        <v>15</v>
      </c>
      <c r="C98" s="240"/>
      <c r="D98" s="240"/>
      <c r="E98" s="240"/>
      <c r="F98" s="240"/>
      <c r="G98" s="240">
        <v>159423.12</v>
      </c>
      <c r="H98" s="240">
        <v>187321.68</v>
      </c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79"/>
      <c r="B99" s="431" t="s">
        <v>16</v>
      </c>
      <c r="C99" s="239"/>
      <c r="D99" s="239"/>
      <c r="E99" s="239"/>
      <c r="F99" s="239"/>
      <c r="G99" s="239">
        <v>61519.68</v>
      </c>
      <c r="H99" s="239">
        <v>53684.28</v>
      </c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79"/>
      <c r="B100" s="432" t="s">
        <v>17</v>
      </c>
      <c r="C100" s="113"/>
      <c r="D100" s="113"/>
      <c r="E100" s="113"/>
      <c r="F100" s="113"/>
      <c r="G100" s="113">
        <v>320497.91999999998</v>
      </c>
      <c r="H100" s="113">
        <v>359791.56</v>
      </c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79"/>
      <c r="B101" s="433" t="s">
        <v>12</v>
      </c>
      <c r="C101" s="82"/>
      <c r="D101" s="82"/>
      <c r="E101" s="82"/>
      <c r="F101" s="82"/>
      <c r="G101" s="82">
        <v>2237.9299999999998</v>
      </c>
      <c r="H101" s="82">
        <v>2475.31</v>
      </c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79"/>
      <c r="B102" s="434" t="s">
        <v>6</v>
      </c>
      <c r="C102" s="95"/>
      <c r="D102" s="95"/>
      <c r="E102" s="95"/>
      <c r="F102" s="95"/>
      <c r="G102" s="95">
        <v>3035.22</v>
      </c>
      <c r="H102" s="95">
        <v>3342.05</v>
      </c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79"/>
      <c r="B103" s="435" t="s">
        <v>13</v>
      </c>
      <c r="C103" s="95"/>
      <c r="D103" s="95"/>
      <c r="E103" s="95"/>
      <c r="F103" s="95"/>
      <c r="G103" s="95">
        <v>3020.96</v>
      </c>
      <c r="H103" s="16">
        <v>3047.24</v>
      </c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79"/>
      <c r="B104" s="436" t="s">
        <v>18</v>
      </c>
      <c r="C104" s="104"/>
      <c r="D104" s="104"/>
      <c r="E104" s="104"/>
      <c r="F104" s="104"/>
      <c r="G104" s="104">
        <v>3035.22</v>
      </c>
      <c r="H104" s="248">
        <v>3342.05</v>
      </c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79"/>
      <c r="B105" s="437" t="s">
        <v>19</v>
      </c>
      <c r="C105" s="96"/>
      <c r="D105" s="96"/>
      <c r="E105" s="96"/>
      <c r="F105" s="96"/>
      <c r="G105" s="96">
        <v>185151.6</v>
      </c>
      <c r="H105" s="96">
        <v>214509.6</v>
      </c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79"/>
      <c r="B106" s="438" t="s">
        <v>20</v>
      </c>
      <c r="C106" s="92"/>
      <c r="D106" s="92"/>
      <c r="E106" s="92"/>
      <c r="F106" s="92"/>
      <c r="G106" s="92">
        <v>345374.28</v>
      </c>
      <c r="H106" s="92">
        <v>407030.4</v>
      </c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79"/>
      <c r="B107" s="439" t="s">
        <v>21</v>
      </c>
      <c r="C107" s="86"/>
      <c r="D107" s="86"/>
      <c r="E107" s="86"/>
      <c r="F107" s="86"/>
      <c r="G107" s="86">
        <v>143179.56</v>
      </c>
      <c r="H107" s="86">
        <v>76092.12</v>
      </c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79"/>
      <c r="B108" s="440" t="s">
        <v>28</v>
      </c>
      <c r="C108" s="187"/>
      <c r="D108" s="187"/>
      <c r="E108" s="187"/>
      <c r="F108" s="187"/>
      <c r="G108" s="187">
        <v>0</v>
      </c>
      <c r="H108" s="187">
        <v>424514.75</v>
      </c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79"/>
      <c r="B109" s="441" t="s">
        <v>22</v>
      </c>
      <c r="C109" s="84"/>
      <c r="D109" s="84"/>
      <c r="E109" s="84"/>
      <c r="F109" s="84"/>
      <c r="G109" s="84">
        <v>33</v>
      </c>
      <c r="H109" s="84">
        <v>30</v>
      </c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79"/>
      <c r="B110" s="442" t="s">
        <v>73</v>
      </c>
      <c r="C110" s="30"/>
      <c r="D110" s="30"/>
      <c r="E110" s="174"/>
      <c r="F110" s="174"/>
      <c r="G110" s="174">
        <v>31</v>
      </c>
      <c r="H110" s="174">
        <v>30</v>
      </c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79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79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>
        <v>52.33</v>
      </c>
      <c r="H112" s="176">
        <v>52.33</v>
      </c>
      <c r="I112" s="176"/>
      <c r="J112" s="176">
        <f>J169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79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1622.23</v>
      </c>
      <c r="H113" s="4">
        <f t="shared" si="13"/>
        <v>1569.8999999999999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79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>
        <v>3.35</v>
      </c>
      <c r="H114" s="182">
        <v>3.35</v>
      </c>
      <c r="I114" s="182"/>
      <c r="J114" s="182">
        <f>J171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79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10771.422500000001</v>
      </c>
      <c r="H115" s="179">
        <f t="shared" si="14"/>
        <v>11195.8675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79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>
        <v>6.72</v>
      </c>
      <c r="H116" s="3">
        <v>6.72</v>
      </c>
      <c r="I116" s="3"/>
      <c r="J116" s="3">
        <f>J173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79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21607.151999999998</v>
      </c>
      <c r="H117" s="179">
        <f t="shared" si="15"/>
        <v>22458.576000000001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79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>
        <v>12.73</v>
      </c>
      <c r="H118" s="3">
        <v>12.73</v>
      </c>
      <c r="I118" s="3"/>
      <c r="J118" s="3">
        <f>J175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79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38638.350599999998</v>
      </c>
      <c r="H119" s="179">
        <f t="shared" si="16"/>
        <v>42544.296500000004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1" customFormat="1" x14ac:dyDescent="0.2">
      <c r="A120" s="579"/>
      <c r="B120" s="537" t="s">
        <v>163</v>
      </c>
      <c r="C120" s="525"/>
      <c r="G120" s="1">
        <v>0</v>
      </c>
      <c r="H120" s="1">
        <v>8</v>
      </c>
    </row>
    <row r="121" spans="1:95" s="1" customFormat="1" x14ac:dyDescent="0.2">
      <c r="A121" s="579"/>
      <c r="B121" s="537" t="s">
        <v>164</v>
      </c>
      <c r="C121" s="525"/>
      <c r="G121" s="1">
        <v>0</v>
      </c>
      <c r="H121" s="1">
        <v>305.05</v>
      </c>
    </row>
    <row r="122" spans="1:95" s="1" customFormat="1" x14ac:dyDescent="0.2">
      <c r="A122" s="579"/>
      <c r="B122" s="537" t="s">
        <v>166</v>
      </c>
      <c r="C122" s="525"/>
      <c r="G122" s="1">
        <v>0</v>
      </c>
      <c r="H122" s="1">
        <v>10.07</v>
      </c>
      <c r="J122" s="1">
        <v>10.07</v>
      </c>
    </row>
    <row r="123" spans="1:95" s="211" customFormat="1" ht="13.5" thickBot="1" x14ac:dyDescent="0.25">
      <c r="A123" s="579"/>
      <c r="B123" s="538" t="s">
        <v>165</v>
      </c>
      <c r="C123" s="526"/>
      <c r="D123" s="210"/>
      <c r="E123" s="210"/>
      <c r="F123" s="210"/>
      <c r="G123" s="210"/>
      <c r="H123" s="210"/>
      <c r="I123" s="210"/>
      <c r="J123" s="210">
        <f>J120*J121*J122</f>
        <v>0</v>
      </c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</row>
    <row r="124" spans="1:95" s="31" customFormat="1" x14ac:dyDescent="0.2">
      <c r="A124" s="579"/>
      <c r="B124" s="446" t="s">
        <v>29</v>
      </c>
      <c r="C124" s="115">
        <v>0.13789999999999999</v>
      </c>
      <c r="D124" s="115">
        <v>0.13789999999999999</v>
      </c>
      <c r="E124" s="115">
        <v>0.13789999999999999</v>
      </c>
      <c r="F124" s="115">
        <v>0.17030000000000001</v>
      </c>
      <c r="G124" s="115">
        <v>0.17030000000000001</v>
      </c>
      <c r="H124" s="66"/>
      <c r="I124" s="66"/>
      <c r="J124" s="66"/>
      <c r="K124" s="115" t="s">
        <v>146</v>
      </c>
      <c r="L124" s="115"/>
      <c r="M124" s="115"/>
      <c r="N124" s="115"/>
      <c r="O124" s="115"/>
      <c r="P124" s="115"/>
      <c r="Q124" s="115"/>
      <c r="R124" s="115"/>
      <c r="S124" s="115"/>
      <c r="T124" s="66"/>
      <c r="U124" s="66"/>
      <c r="V124" s="66"/>
      <c r="W124" s="115"/>
      <c r="X124" s="115"/>
      <c r="Y124" s="115"/>
      <c r="Z124" s="115"/>
      <c r="AA124" s="115"/>
      <c r="AB124" s="115"/>
      <c r="AC124" s="115"/>
      <c r="AD124" s="115"/>
    </row>
    <row r="125" spans="1:95" s="34" customFormat="1" x14ac:dyDescent="0.2">
      <c r="A125" s="579"/>
      <c r="B125" s="449" t="s">
        <v>60</v>
      </c>
      <c r="C125" s="14" t="e">
        <f>#REF!*C97</f>
        <v>#REF!</v>
      </c>
      <c r="D125" s="14" t="e">
        <f>#REF!*D97</f>
        <v>#REF!</v>
      </c>
      <c r="E125" s="14" t="e">
        <f>#REF!*E97</f>
        <v>#REF!</v>
      </c>
      <c r="F125" s="14" t="e">
        <f>#REF!*F97</f>
        <v>#REF!</v>
      </c>
      <c r="G125" s="14" t="e">
        <f>#REF!*G97</f>
        <v>#REF!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79"/>
      <c r="B126" s="448" t="s">
        <v>30</v>
      </c>
      <c r="C126" s="117"/>
      <c r="D126" s="117"/>
      <c r="E126" s="117"/>
      <c r="F126" s="117"/>
      <c r="G126" s="117"/>
      <c r="H126" s="115">
        <v>0.19769999999999999</v>
      </c>
      <c r="I126" s="115"/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79"/>
      <c r="B127" s="450" t="s">
        <v>61</v>
      </c>
      <c r="C127" s="118"/>
      <c r="D127" s="118"/>
      <c r="E127" s="118"/>
      <c r="F127" s="118"/>
      <c r="G127" s="118"/>
      <c r="H127" s="33">
        <f>H126*H97</f>
        <v>23483.913120000001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79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>
        <v>0.39750000000000002</v>
      </c>
      <c r="H128" s="120"/>
      <c r="I128" s="120"/>
      <c r="J128" s="120"/>
      <c r="K128" s="115"/>
      <c r="L128" s="115"/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79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24454.072800000002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79"/>
      <c r="B130" s="448" t="s">
        <v>32</v>
      </c>
      <c r="C130" s="117"/>
      <c r="D130" s="117"/>
      <c r="E130" s="117"/>
      <c r="F130" s="117"/>
      <c r="G130" s="117"/>
      <c r="H130" s="1">
        <v>1.4238</v>
      </c>
      <c r="I130" s="1"/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79"/>
      <c r="B131" s="450" t="s">
        <v>63</v>
      </c>
      <c r="C131" s="118"/>
      <c r="D131" s="118"/>
      <c r="E131" s="118"/>
      <c r="F131" s="118"/>
      <c r="G131" s="118"/>
      <c r="H131" s="116">
        <f>H130*H99</f>
        <v>76435.677863999997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79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>
        <v>0.24349999999999999</v>
      </c>
      <c r="H132" s="120"/>
      <c r="I132" s="120"/>
      <c r="J132" s="120"/>
      <c r="K132" s="1"/>
      <c r="L132" s="1"/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79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38819.529719999999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79"/>
      <c r="B134" s="451" t="s">
        <v>33</v>
      </c>
      <c r="C134" s="117"/>
      <c r="D134" s="117"/>
      <c r="E134" s="117"/>
      <c r="F134" s="117"/>
      <c r="G134" s="117"/>
      <c r="H134" s="1">
        <v>0.37009999999999998</v>
      </c>
      <c r="I134" s="1"/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79"/>
      <c r="B135" s="452" t="s">
        <v>65</v>
      </c>
      <c r="C135" s="125"/>
      <c r="D135" s="125"/>
      <c r="E135" s="125"/>
      <c r="F135" s="125"/>
      <c r="G135" s="125"/>
      <c r="H135" s="250">
        <f>H134*H98</f>
        <v>69327.753767999995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79"/>
      <c r="B136" s="453" t="s">
        <v>104</v>
      </c>
      <c r="C136" s="251"/>
      <c r="D136" s="251"/>
      <c r="E136" s="251"/>
      <c r="F136" s="251"/>
      <c r="G136" s="251"/>
      <c r="H136" s="86">
        <v>410821</v>
      </c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79"/>
      <c r="B137" s="454" t="s">
        <v>105</v>
      </c>
      <c r="C137" s="31"/>
      <c r="D137" s="31"/>
      <c r="E137" s="31"/>
      <c r="F137" s="31"/>
      <c r="G137" s="31"/>
      <c r="H137" s="427">
        <v>5.8900000000000001E-2</v>
      </c>
      <c r="I137" s="427"/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79"/>
      <c r="B138" s="455" t="s">
        <v>106</v>
      </c>
      <c r="C138" s="125"/>
      <c r="D138" s="125"/>
      <c r="E138" s="125"/>
      <c r="F138" s="125"/>
      <c r="G138" s="125"/>
      <c r="H138" s="54">
        <f>H137*H136</f>
        <v>24197.356899999999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79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v>3.09E-2</v>
      </c>
      <c r="H139" s="1">
        <v>3.09E-2</v>
      </c>
      <c r="I139" s="1">
        <f>I196</f>
        <v>0</v>
      </c>
      <c r="J139" s="1">
        <f>J196</f>
        <v>189924.38294400001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79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9903.3857279999993</v>
      </c>
      <c r="H140" s="4">
        <f t="shared" si="17"/>
        <v>11117.559203999999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79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v>0.02</v>
      </c>
      <c r="H141" s="49">
        <v>0.02</v>
      </c>
      <c r="I141" s="49">
        <f>I198</f>
        <v>0</v>
      </c>
      <c r="J141" s="49">
        <f>J198</f>
        <v>122928.4032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79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6409.9583999999995</v>
      </c>
      <c r="H142" s="129">
        <f t="shared" si="18"/>
        <v>7195.8312000000005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79"/>
      <c r="B143" s="456" t="s">
        <v>4</v>
      </c>
      <c r="C143" s="93"/>
      <c r="D143" s="93"/>
      <c r="E143" s="93"/>
      <c r="F143" s="93"/>
      <c r="G143" s="93">
        <v>0</v>
      </c>
      <c r="H143" s="93">
        <v>0</v>
      </c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79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79"/>
      <c r="B145" s="458" t="s">
        <v>51</v>
      </c>
      <c r="C145" s="74"/>
      <c r="D145" s="74"/>
      <c r="E145" s="74"/>
      <c r="F145" s="74"/>
      <c r="G145" s="74">
        <v>169180.53</v>
      </c>
      <c r="H145" s="74">
        <v>314101.69</v>
      </c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79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>
        <f t="shared" si="19"/>
        <v>52.786779396259419</v>
      </c>
      <c r="H146" s="37">
        <f t="shared" si="19"/>
        <v>87.301016733132926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79"/>
      <c r="B147" s="421" t="s">
        <v>71</v>
      </c>
      <c r="C147" s="422" t="e">
        <f t="shared" ref="C147:J147" si="20">SUM(C113,C115,C119,C117,C125,C127,C129,C131,C133,C135,C138,C140,C142,C143,C144)-C145</f>
        <v>#REF!</v>
      </c>
      <c r="D147" s="422" t="e">
        <f t="shared" si="20"/>
        <v>#REF!</v>
      </c>
      <c r="E147" s="422" t="e">
        <f t="shared" si="20"/>
        <v>#REF!</v>
      </c>
      <c r="F147" s="422" t="e">
        <f t="shared" si="20"/>
        <v>#REF!</v>
      </c>
      <c r="G147" s="422" t="e">
        <f t="shared" si="20"/>
        <v>#REF!</v>
      </c>
      <c r="H147" s="422">
        <f t="shared" si="20"/>
        <v>-24574.957943999965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80"/>
      <c r="B148" s="424" t="s">
        <v>72</v>
      </c>
      <c r="C148" s="425" t="e">
        <f t="shared" ref="C148" si="21">C147/C145</f>
        <v>#REF!</v>
      </c>
      <c r="D148" s="425" t="e">
        <f t="shared" ref="D148" si="22">D147/D145</f>
        <v>#REF!</v>
      </c>
      <c r="E148" s="425" t="e">
        <f t="shared" ref="E148" si="23">E147/E145</f>
        <v>#REF!</v>
      </c>
      <c r="F148" s="425" t="e">
        <f t="shared" ref="F148" si="24">F147/F145</f>
        <v>#REF!</v>
      </c>
      <c r="G148" s="425" t="e">
        <f t="shared" ref="G148" si="25">G147/G145</f>
        <v>#REF!</v>
      </c>
      <c r="H148" s="425">
        <f t="shared" ref="H148" si="26">H147/H145</f>
        <v>-7.8238859345201126E-2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 t="s">
        <v>169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72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G151" s="68">
        <v>19688</v>
      </c>
      <c r="H151" s="68">
        <v>19688</v>
      </c>
      <c r="J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73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>
        <v>21605.33</v>
      </c>
      <c r="H152" s="128">
        <v>21605.33</v>
      </c>
      <c r="I152" s="128"/>
      <c r="J152" s="128">
        <v>19688</v>
      </c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73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>
        <v>2671415.52</v>
      </c>
      <c r="H153" s="80">
        <v>2842748.04</v>
      </c>
      <c r="I153" s="240"/>
      <c r="J153" s="240">
        <v>3018180.96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73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>
        <v>2129962.2000000002</v>
      </c>
      <c r="H154" s="240">
        <v>2360115.84</v>
      </c>
      <c r="I154" s="240"/>
      <c r="J154" s="240">
        <v>2277158.2799999998</v>
      </c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73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>
        <v>864847.44</v>
      </c>
      <c r="H155" s="239">
        <v>866845.92</v>
      </c>
      <c r="I155" s="239"/>
      <c r="J155" s="239">
        <v>851080.92</v>
      </c>
      <c r="K155" s="239"/>
      <c r="L155" s="239"/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73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>
        <v>5666225.1600000001</v>
      </c>
      <c r="H156" s="113">
        <v>6069709.7999999998</v>
      </c>
      <c r="I156" s="113"/>
      <c r="J156" s="113">
        <v>6146420.1600000001</v>
      </c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73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>
        <v>17190.96</v>
      </c>
      <c r="H157" s="82">
        <v>18160.11</v>
      </c>
      <c r="I157" s="82"/>
      <c r="J157" s="82">
        <v>17707.04</v>
      </c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73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>
        <v>15366.33</v>
      </c>
      <c r="H158" s="95">
        <v>15250.25</v>
      </c>
      <c r="I158" s="95"/>
      <c r="J158" s="95">
        <v>15161.98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73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>
        <v>14790.16</v>
      </c>
      <c r="H159" s="16">
        <v>11256.59</v>
      </c>
      <c r="I159" s="16"/>
      <c r="J159" s="16">
        <v>13463.71</v>
      </c>
      <c r="K159" s="95"/>
      <c r="L159" s="95"/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73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>
        <v>17190.96</v>
      </c>
      <c r="H160" s="248">
        <v>18160.11</v>
      </c>
      <c r="I160" s="248"/>
      <c r="J160" s="248">
        <v>17707.04</v>
      </c>
      <c r="K160" s="104"/>
      <c r="L160" s="104"/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73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>
        <v>1802943.48</v>
      </c>
      <c r="H161" s="96">
        <v>2088202.68</v>
      </c>
      <c r="I161" s="96"/>
      <c r="J161" s="96">
        <v>1808785.92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73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>
        <v>1351951.8</v>
      </c>
      <c r="H162" s="92">
        <v>1499770.56</v>
      </c>
      <c r="I162" s="92"/>
      <c r="J162" s="92">
        <v>579769.43999999994</v>
      </c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73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>
        <v>548337.12</v>
      </c>
      <c r="H163" s="86">
        <v>471552.36</v>
      </c>
      <c r="I163" s="86"/>
      <c r="J163" s="86">
        <v>1496860.49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73"/>
      <c r="B164" s="440" t="s">
        <v>28</v>
      </c>
      <c r="C164" s="187">
        <v>637085.16</v>
      </c>
      <c r="D164" s="187"/>
      <c r="E164" s="187"/>
      <c r="F164" s="187"/>
      <c r="G164" s="187">
        <v>0</v>
      </c>
      <c r="H164" s="187">
        <v>1036675.53</v>
      </c>
      <c r="I164" s="187"/>
      <c r="J164" s="187">
        <v>145084</v>
      </c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73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>
        <v>73</v>
      </c>
      <c r="H165" s="494">
        <v>76</v>
      </c>
      <c r="I165" s="494"/>
      <c r="J165" s="494">
        <v>73</v>
      </c>
      <c r="K165" s="84"/>
      <c r="L165" s="84"/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73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>
        <v>31</v>
      </c>
      <c r="H166" s="380">
        <v>30</v>
      </c>
      <c r="I166" s="380"/>
      <c r="J166" s="380">
        <v>31</v>
      </c>
      <c r="K166" s="174"/>
      <c r="L166" s="174"/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73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73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>
        <v>52.33</v>
      </c>
      <c r="H168" s="176">
        <v>52.33</v>
      </c>
      <c r="I168" s="176"/>
      <c r="J168" s="176">
        <f>J224</f>
        <v>52.33</v>
      </c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73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1622.23</v>
      </c>
      <c r="H169" s="4">
        <f t="shared" si="28"/>
        <v>1569.8999999999999</v>
      </c>
      <c r="I169" s="4">
        <f t="shared" si="28"/>
        <v>0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73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>
        <v>3.35</v>
      </c>
      <c r="H170" s="182">
        <v>3.35</v>
      </c>
      <c r="I170" s="182"/>
      <c r="J170" s="182">
        <f>J226</f>
        <v>3.35</v>
      </c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73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72377.855500000005</v>
      </c>
      <c r="H171" s="179">
        <f t="shared" si="30"/>
        <v>72377.855500000005</v>
      </c>
      <c r="I171" s="179">
        <f t="shared" si="30"/>
        <v>0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73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>
        <v>6.72</v>
      </c>
      <c r="H172" s="3">
        <v>6.72</v>
      </c>
      <c r="I172" s="3"/>
      <c r="J172" s="3">
        <f>J228</f>
        <v>6.72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73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145187.81760000001</v>
      </c>
      <c r="H173" s="179">
        <f t="shared" si="32"/>
        <v>145187.81760000001</v>
      </c>
      <c r="I173" s="179">
        <f t="shared" si="32"/>
        <v>0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73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>
        <v>12.73</v>
      </c>
      <c r="H174" s="3">
        <v>12.73</v>
      </c>
      <c r="I174" s="3"/>
      <c r="J174" s="3">
        <f>J230</f>
        <v>12.73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73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195613.38090000002</v>
      </c>
      <c r="H175" s="179">
        <f t="shared" si="34"/>
        <v>194135.6825</v>
      </c>
      <c r="I175" s="179">
        <f t="shared" si="34"/>
        <v>0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73"/>
      <c r="B176" s="537" t="s">
        <v>163</v>
      </c>
      <c r="C176" s="525"/>
      <c r="G176" s="1">
        <v>0</v>
      </c>
      <c r="H176" s="1">
        <v>0</v>
      </c>
    </row>
    <row r="177" spans="1:95" s="1" customFormat="1" x14ac:dyDescent="0.2">
      <c r="A177" s="573"/>
      <c r="B177" s="537" t="s">
        <v>164</v>
      </c>
      <c r="C177" s="525"/>
      <c r="G177" s="1">
        <v>0</v>
      </c>
      <c r="H177" s="1">
        <v>0</v>
      </c>
    </row>
    <row r="178" spans="1:95" s="1" customFormat="1" x14ac:dyDescent="0.2">
      <c r="A178" s="573"/>
      <c r="B178" s="537" t="s">
        <v>166</v>
      </c>
      <c r="C178" s="525"/>
      <c r="G178" s="1">
        <v>0</v>
      </c>
      <c r="H178" s="1">
        <v>0</v>
      </c>
      <c r="J178" s="1">
        <v>10.07</v>
      </c>
    </row>
    <row r="179" spans="1:95" s="211" customFormat="1" ht="13.5" thickBot="1" x14ac:dyDescent="0.25">
      <c r="A179" s="573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73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>
        <v>0.17030000000000001</v>
      </c>
      <c r="H180" s="66"/>
      <c r="I180" s="66"/>
      <c r="J180" s="66"/>
      <c r="K180" s="115"/>
      <c r="L180" s="115"/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73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454942.06305600004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73"/>
      <c r="B182" s="448" t="s">
        <v>30</v>
      </c>
      <c r="C182" s="117"/>
      <c r="D182" s="117"/>
      <c r="E182" s="117"/>
      <c r="F182" s="117"/>
      <c r="G182" s="117"/>
      <c r="H182" s="115">
        <v>0.19769999999999999</v>
      </c>
      <c r="I182" s="115"/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73"/>
      <c r="B183" s="450" t="s">
        <v>61</v>
      </c>
      <c r="C183" s="118"/>
      <c r="D183" s="118"/>
      <c r="E183" s="118"/>
      <c r="F183" s="118"/>
      <c r="G183" s="118"/>
      <c r="H183" s="33">
        <f>H182*H153</f>
        <v>562011.28750799992</v>
      </c>
      <c r="I183" s="33">
        <f>I182*I153</f>
        <v>0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73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>
        <v>0.39750000000000002</v>
      </c>
      <c r="H184" s="120"/>
      <c r="I184" s="120"/>
      <c r="J184" s="120"/>
      <c r="K184" s="115"/>
      <c r="L184" s="115"/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73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343776.85739999998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73"/>
      <c r="B186" s="448" t="s">
        <v>32</v>
      </c>
      <c r="C186" s="117"/>
      <c r="D186" s="117"/>
      <c r="E186" s="117"/>
      <c r="F186" s="117"/>
      <c r="G186" s="117"/>
      <c r="H186" s="1">
        <v>1.4238</v>
      </c>
      <c r="I186" s="1"/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73"/>
      <c r="B187" s="450" t="s">
        <v>63</v>
      </c>
      <c r="C187" s="118"/>
      <c r="D187" s="118"/>
      <c r="E187" s="118"/>
      <c r="F187" s="118"/>
      <c r="G187" s="118"/>
      <c r="H187" s="116">
        <f>H186*H155</f>
        <v>1234215.220896</v>
      </c>
      <c r="I187" s="116">
        <f>I186*I155</f>
        <v>0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73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>
        <v>0.24349999999999999</v>
      </c>
      <c r="H188" s="120"/>
      <c r="I188" s="120"/>
      <c r="J188" s="120"/>
      <c r="K188" s="1"/>
      <c r="L188" s="1"/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73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518645.79570000002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73"/>
      <c r="B190" s="451" t="s">
        <v>33</v>
      </c>
      <c r="C190" s="117"/>
      <c r="D190" s="117"/>
      <c r="E190" s="117"/>
      <c r="F190" s="117"/>
      <c r="G190" s="117"/>
      <c r="H190" s="1">
        <v>0.37009999999999998</v>
      </c>
      <c r="I190" s="1"/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73"/>
      <c r="B191" s="452" t="s">
        <v>65</v>
      </c>
      <c r="C191" s="125"/>
      <c r="D191" s="125"/>
      <c r="E191" s="125"/>
      <c r="F191" s="125"/>
      <c r="G191" s="125"/>
      <c r="H191" s="250">
        <f>H190*H154</f>
        <v>873478.87238399987</v>
      </c>
      <c r="I191" s="250">
        <f>I190*I154</f>
        <v>0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73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73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73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73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v>3.09E-2</v>
      </c>
      <c r="H195" s="1">
        <v>3.09E-2</v>
      </c>
      <c r="I195" s="1">
        <f>I251</f>
        <v>3.09E-2</v>
      </c>
      <c r="J195" s="1">
        <f>J251</f>
        <v>3.09E-2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73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175086.35744399999</v>
      </c>
      <c r="H196" s="4">
        <f t="shared" si="35"/>
        <v>187554.03281999999</v>
      </c>
      <c r="I196" s="4">
        <f t="shared" si="35"/>
        <v>0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73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v>0.02</v>
      </c>
      <c r="H197" s="49">
        <v>0.02</v>
      </c>
      <c r="I197" s="49">
        <f>I253</f>
        <v>0.02</v>
      </c>
      <c r="J197" s="49">
        <f>J253</f>
        <v>0.02</v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73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113324.50320000001</v>
      </c>
      <c r="H198" s="129">
        <f t="shared" si="36"/>
        <v>121394.196</v>
      </c>
      <c r="I198" s="129">
        <f t="shared" si="36"/>
        <v>0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73"/>
      <c r="B199" s="456" t="s">
        <v>4</v>
      </c>
      <c r="C199" s="93"/>
      <c r="D199" s="93"/>
      <c r="E199" s="93"/>
      <c r="F199" s="93"/>
      <c r="G199" s="93">
        <v>0</v>
      </c>
      <c r="H199" s="93">
        <v>0</v>
      </c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73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73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>
        <v>2020576.71</v>
      </c>
      <c r="H201" s="74">
        <v>3451015.65</v>
      </c>
      <c r="I201" s="74"/>
      <c r="J201" s="74">
        <v>3442394.82</v>
      </c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73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>
        <f t="shared" si="37"/>
        <v>35.66001443543059</v>
      </c>
      <c r="H202" s="37">
        <f t="shared" si="37"/>
        <v>56.856353330104845</v>
      </c>
      <c r="I202" s="37" t="e">
        <f t="shared" si="37"/>
        <v>#DIV/0!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73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0.15080000017769635</v>
      </c>
      <c r="H203" s="422">
        <f t="shared" si="38"/>
        <v>-0.30219199974089861</v>
      </c>
      <c r="I203" s="422">
        <f t="shared" si="38"/>
        <v>84134.291400000002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74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>
        <f t="shared" ref="G204" si="43">G203/G201</f>
        <v>7.4632157953407451E-8</v>
      </c>
      <c r="H204" s="425">
        <f t="shared" ref="H204" si="44">H203/H201</f>
        <v>-8.7566105282918271E-8</v>
      </c>
      <c r="I204" s="425" t="e">
        <f t="shared" ref="I204" si="45">I203/I201</f>
        <v>#DIV/0!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 t="s">
        <v>170</v>
      </c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75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G207" s="68">
        <v>8000</v>
      </c>
      <c r="H207" s="68">
        <v>8000</v>
      </c>
      <c r="J207" s="266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76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G208" s="76">
        <v>8000</v>
      </c>
      <c r="H208" s="76">
        <v>8000</v>
      </c>
      <c r="J208" s="267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76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>
        <v>784892.94</v>
      </c>
      <c r="H209" s="80">
        <v>802475.24</v>
      </c>
      <c r="I209" s="80"/>
      <c r="J209" s="346">
        <v>855446.67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76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>
        <v>604161.1</v>
      </c>
      <c r="H210" s="240">
        <v>638116.87</v>
      </c>
      <c r="I210" s="240"/>
      <c r="J210" s="347">
        <v>629280.19999999995</v>
      </c>
      <c r="K210" s="253"/>
      <c r="L210" s="253"/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76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>
        <v>239715.53</v>
      </c>
      <c r="H211" s="239">
        <v>223423.03</v>
      </c>
      <c r="I211" s="239"/>
      <c r="J211" s="403">
        <v>224906.66</v>
      </c>
      <c r="K211" s="254"/>
      <c r="L211" s="254"/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76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>
        <v>1628769.57</v>
      </c>
      <c r="H212" s="113">
        <v>1664015.14</v>
      </c>
      <c r="I212" s="113"/>
      <c r="J212" s="404">
        <v>1709633.53</v>
      </c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76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>
        <v>4936.6400000000003</v>
      </c>
      <c r="H213" s="82">
        <v>4992.53</v>
      </c>
      <c r="I213" s="82"/>
      <c r="J213" s="405">
        <v>4816.6000000000004</v>
      </c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76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>
        <v>4747.8900000000003</v>
      </c>
      <c r="H214" s="95">
        <v>4605.83</v>
      </c>
      <c r="I214" s="95"/>
      <c r="J214" s="406">
        <v>4520.96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76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>
        <v>5286.77</v>
      </c>
      <c r="H215" s="95">
        <v>3567.49</v>
      </c>
      <c r="I215" s="95"/>
      <c r="J215" s="406">
        <v>3965.32</v>
      </c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76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>
        <v>5286.77</v>
      </c>
      <c r="H216" s="100">
        <v>4992.53</v>
      </c>
      <c r="I216" s="100"/>
      <c r="J216" s="411">
        <v>4816.6000000000004</v>
      </c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76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>
        <v>666905.91</v>
      </c>
      <c r="H217" s="89">
        <v>699629.94</v>
      </c>
      <c r="I217" s="89"/>
      <c r="J217" s="412">
        <v>63087.35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76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>
        <v>497393.48</v>
      </c>
      <c r="H218" s="92">
        <v>501201.36</v>
      </c>
      <c r="I218" s="92"/>
      <c r="J218" s="407">
        <v>381628.14</v>
      </c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76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>
        <v>204008.35</v>
      </c>
      <c r="H219" s="86">
        <v>162163.85999999999</v>
      </c>
      <c r="I219" s="86"/>
      <c r="J219" s="413">
        <v>130388.97</v>
      </c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76"/>
      <c r="B220" s="463" t="s">
        <v>28</v>
      </c>
      <c r="C220" s="187"/>
      <c r="D220" s="187"/>
      <c r="E220" s="187"/>
      <c r="F220" s="187"/>
      <c r="G220" s="187">
        <v>0</v>
      </c>
      <c r="H220" s="495">
        <v>418400.02</v>
      </c>
      <c r="I220" s="495"/>
      <c r="J220" s="498">
        <v>278049.93</v>
      </c>
      <c r="K220" s="187"/>
      <c r="L220" s="187"/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76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>
        <v>66</v>
      </c>
      <c r="H221" s="27">
        <v>65</v>
      </c>
      <c r="I221" s="27"/>
      <c r="J221" s="27">
        <v>67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76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>
        <v>31</v>
      </c>
      <c r="H222" s="380">
        <v>30</v>
      </c>
      <c r="I222" s="380"/>
      <c r="J222" s="380">
        <v>31</v>
      </c>
      <c r="K222" s="174"/>
      <c r="L222" s="174"/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76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76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76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1622.23</v>
      </c>
      <c r="H225" s="4">
        <f t="shared" si="46"/>
        <v>1569.8999999999999</v>
      </c>
      <c r="I225" s="4">
        <f t="shared" si="46"/>
        <v>0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76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76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26800</v>
      </c>
      <c r="H227" s="179">
        <f t="shared" si="48"/>
        <v>26800</v>
      </c>
      <c r="I227" s="179">
        <f t="shared" si="48"/>
        <v>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76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76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53760</v>
      </c>
      <c r="H229" s="181">
        <f t="shared" si="50"/>
        <v>53760</v>
      </c>
      <c r="I229" s="181">
        <f t="shared" si="50"/>
        <v>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76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76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67300.582100000014</v>
      </c>
      <c r="H231" s="210">
        <f t="shared" si="52"/>
        <v>58632.215900000003</v>
      </c>
      <c r="I231" s="210">
        <f t="shared" si="52"/>
        <v>0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76"/>
      <c r="B232" s="537" t="s">
        <v>163</v>
      </c>
      <c r="C232" s="525"/>
      <c r="G232" s="1">
        <v>0</v>
      </c>
      <c r="H232" s="1">
        <v>0</v>
      </c>
    </row>
    <row r="233" spans="1:95" s="1" customFormat="1" x14ac:dyDescent="0.2">
      <c r="A233" s="576"/>
      <c r="B233" s="537" t="s">
        <v>164</v>
      </c>
      <c r="C233" s="525"/>
      <c r="G233" s="1">
        <v>0</v>
      </c>
      <c r="H233" s="1">
        <v>0</v>
      </c>
    </row>
    <row r="234" spans="1:95" s="1" customFormat="1" x14ac:dyDescent="0.2">
      <c r="A234" s="576"/>
      <c r="B234" s="537" t="s">
        <v>166</v>
      </c>
      <c r="C234" s="525"/>
      <c r="G234" s="1">
        <v>0</v>
      </c>
      <c r="H234" s="1">
        <v>0</v>
      </c>
      <c r="J234" s="1">
        <v>10.07</v>
      </c>
    </row>
    <row r="235" spans="1:95" s="211" customFormat="1" ht="13.5" thickBot="1" x14ac:dyDescent="0.25">
      <c r="A235" s="576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76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/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76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133667.26768200001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76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76"/>
      <c r="B239" s="450" t="s">
        <v>61</v>
      </c>
      <c r="C239" s="118"/>
      <c r="D239" s="118"/>
      <c r="E239" s="118"/>
      <c r="F239" s="118"/>
      <c r="G239" s="118"/>
      <c r="H239" s="33">
        <f>H238*H209</f>
        <v>158649.35494799999</v>
      </c>
      <c r="I239" s="33">
        <f>I238*I209</f>
        <v>0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76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/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76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95286.923175000004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76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76"/>
      <c r="B243" s="450" t="s">
        <v>63</v>
      </c>
      <c r="C243" s="118"/>
      <c r="D243" s="118"/>
      <c r="E243" s="118"/>
      <c r="F243" s="118"/>
      <c r="G243" s="118"/>
      <c r="H243" s="116">
        <f>H242*H211</f>
        <v>318109.71011400002</v>
      </c>
      <c r="I243" s="116">
        <f>I242*I211</f>
        <v>0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76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/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76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147113.22785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76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76"/>
      <c r="B247" s="452" t="s">
        <v>65</v>
      </c>
      <c r="C247" s="125"/>
      <c r="D247" s="125"/>
      <c r="E247" s="125"/>
      <c r="F247" s="125"/>
      <c r="G247" s="125"/>
      <c r="H247" s="250">
        <f>H246*H210</f>
        <v>236167.053587</v>
      </c>
      <c r="I247" s="250">
        <f>I246*I210</f>
        <v>0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76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76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76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76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76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50328.979713000001</v>
      </c>
      <c r="H252" s="4">
        <f t="shared" si="54"/>
        <v>51418.067825999999</v>
      </c>
      <c r="I252" s="4">
        <f t="shared" si="54"/>
        <v>0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76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76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32575.3914</v>
      </c>
      <c r="H254" s="129">
        <f t="shared" si="55"/>
        <v>33280.302799999998</v>
      </c>
      <c r="I254" s="129">
        <f t="shared" si="55"/>
        <v>0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76"/>
      <c r="B255" s="456" t="s">
        <v>4</v>
      </c>
      <c r="C255" s="93"/>
      <c r="D255" s="93"/>
      <c r="E255" s="93"/>
      <c r="F255" s="93"/>
      <c r="G255" s="93">
        <v>0</v>
      </c>
      <c r="H255" s="93">
        <v>0</v>
      </c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76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76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76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>
        <f t="shared" si="56"/>
        <v>37.356714000986649</v>
      </c>
      <c r="H258" s="91">
        <f t="shared" si="56"/>
        <v>57.82612470701438</v>
      </c>
      <c r="I258" s="91" t="e">
        <f t="shared" si="56"/>
        <v>#DIV/0!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76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-0.18807999999262393</v>
      </c>
      <c r="H259" s="422">
        <f t="shared" si="57"/>
        <v>-7.8124999883584678E-2</v>
      </c>
      <c r="I259" s="422">
        <f t="shared" si="57"/>
        <v>-945074.41709999996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77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-3.0911088725692159E-7</v>
      </c>
      <c r="H260" s="425">
        <f t="shared" ref="H260" si="63">H259/H257</f>
        <v>-8.1191145327021341E-8</v>
      </c>
      <c r="I260" s="425">
        <f t="shared" ref="I260" si="64">I259/I257</f>
        <v>-0.97916849622067614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 t="s">
        <v>171</v>
      </c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42" t="s">
        <v>158</v>
      </c>
      <c r="B263" s="460" t="s">
        <v>56</v>
      </c>
      <c r="G263" s="68">
        <v>4622</v>
      </c>
      <c r="H263" s="68">
        <v>4622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43"/>
      <c r="B264" s="428" t="s">
        <v>55</v>
      </c>
      <c r="C264" s="128"/>
      <c r="D264" s="128"/>
      <c r="E264" s="128"/>
      <c r="F264" s="128"/>
      <c r="G264" s="128">
        <v>4622</v>
      </c>
      <c r="H264" s="128">
        <v>4622</v>
      </c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43"/>
      <c r="B265" s="429" t="s">
        <v>14</v>
      </c>
      <c r="C265" s="80"/>
      <c r="D265" s="80"/>
      <c r="E265" s="80"/>
      <c r="F265" s="80"/>
      <c r="G265" s="80">
        <v>295592.64</v>
      </c>
      <c r="H265" s="80">
        <v>272811.37</v>
      </c>
      <c r="I265" s="240"/>
      <c r="J265" s="24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43"/>
      <c r="B266" s="430" t="s">
        <v>15</v>
      </c>
      <c r="C266" s="240"/>
      <c r="D266" s="240"/>
      <c r="E266" s="240"/>
      <c r="F266" s="240"/>
      <c r="G266" s="240">
        <v>212155.87</v>
      </c>
      <c r="H266" s="240">
        <v>210826</v>
      </c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43"/>
      <c r="B267" s="431" t="s">
        <v>16</v>
      </c>
      <c r="C267" s="239"/>
      <c r="D267" s="239"/>
      <c r="E267" s="239"/>
      <c r="F267" s="239"/>
      <c r="G267" s="239">
        <v>83793.37</v>
      </c>
      <c r="H267" s="239">
        <v>82708.06</v>
      </c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43"/>
      <c r="B268" s="432" t="s">
        <v>17</v>
      </c>
      <c r="C268" s="113"/>
      <c r="D268" s="113"/>
      <c r="E268" s="113"/>
      <c r="F268" s="113"/>
      <c r="G268" s="113">
        <v>591541.88</v>
      </c>
      <c r="H268" s="113">
        <v>566345.43000000005</v>
      </c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43"/>
      <c r="B269" s="433" t="s">
        <v>12</v>
      </c>
      <c r="C269" s="82"/>
      <c r="D269" s="82"/>
      <c r="E269" s="82"/>
      <c r="F269" s="82"/>
      <c r="G269" s="82">
        <v>2367.09</v>
      </c>
      <c r="H269" s="82">
        <v>1157.81</v>
      </c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43"/>
      <c r="B270" s="434" t="s">
        <v>6</v>
      </c>
      <c r="C270" s="95"/>
      <c r="D270" s="95"/>
      <c r="E270" s="95"/>
      <c r="F270" s="95"/>
      <c r="G270" s="95">
        <v>3566.77</v>
      </c>
      <c r="H270" s="95">
        <v>3473.8</v>
      </c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43"/>
      <c r="B271" s="435" t="s">
        <v>13</v>
      </c>
      <c r="C271" s="95"/>
      <c r="D271" s="95"/>
      <c r="E271" s="95"/>
      <c r="F271" s="95"/>
      <c r="G271" s="95">
        <v>3549.73</v>
      </c>
      <c r="H271" s="16">
        <v>2469.75</v>
      </c>
      <c r="I271" s="16"/>
      <c r="J271" s="16"/>
      <c r="K271" s="95"/>
      <c r="L271" s="95"/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43"/>
      <c r="B272" s="436" t="s">
        <v>18</v>
      </c>
      <c r="C272" s="104"/>
      <c r="D272" s="104"/>
      <c r="E272" s="104"/>
      <c r="F272" s="104"/>
      <c r="G272" s="104">
        <v>3566.77</v>
      </c>
      <c r="H272" s="248">
        <v>3473.8</v>
      </c>
      <c r="I272" s="248"/>
      <c r="J272" s="248"/>
      <c r="K272" s="104"/>
      <c r="L272" s="104"/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43"/>
      <c r="B273" s="437" t="s">
        <v>19</v>
      </c>
      <c r="C273" s="96"/>
      <c r="D273" s="96"/>
      <c r="E273" s="96"/>
      <c r="F273" s="96"/>
      <c r="G273" s="96">
        <v>302180.19</v>
      </c>
      <c r="H273" s="96">
        <v>268754</v>
      </c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43"/>
      <c r="B274" s="438" t="s">
        <v>20</v>
      </c>
      <c r="C274" s="92"/>
      <c r="D274" s="92"/>
      <c r="E274" s="92"/>
      <c r="F274" s="92"/>
      <c r="G274" s="92">
        <v>231805.41</v>
      </c>
      <c r="H274" s="92">
        <v>224569.97</v>
      </c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43"/>
      <c r="B275" s="439" t="s">
        <v>21</v>
      </c>
      <c r="C275" s="86"/>
      <c r="D275" s="86"/>
      <c r="E275" s="86"/>
      <c r="F275" s="86"/>
      <c r="G275" s="86">
        <v>100966.51</v>
      </c>
      <c r="H275" s="86">
        <v>85515.89</v>
      </c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43"/>
      <c r="B276" s="440" t="s">
        <v>28</v>
      </c>
      <c r="C276" s="187"/>
      <c r="D276" s="187"/>
      <c r="E276" s="187"/>
      <c r="F276" s="187"/>
      <c r="G276" s="187">
        <v>0</v>
      </c>
      <c r="H276" s="495">
        <v>229426.49</v>
      </c>
      <c r="I276" s="495"/>
      <c r="J276" s="495"/>
      <c r="K276" s="187"/>
      <c r="L276" s="187"/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43"/>
      <c r="B277" s="441" t="s">
        <v>22</v>
      </c>
      <c r="C277" s="84"/>
      <c r="D277" s="84"/>
      <c r="E277" s="84"/>
      <c r="F277" s="84"/>
      <c r="G277" s="84">
        <v>62</v>
      </c>
      <c r="H277" s="494">
        <v>51</v>
      </c>
      <c r="I277" s="494"/>
      <c r="J277" s="494"/>
      <c r="K277" s="84"/>
      <c r="L277" s="84"/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43"/>
      <c r="B278" s="442" t="s">
        <v>73</v>
      </c>
      <c r="C278" s="30"/>
      <c r="D278" s="30"/>
      <c r="E278" s="174"/>
      <c r="F278" s="174"/>
      <c r="G278" s="174">
        <v>31</v>
      </c>
      <c r="H278" s="380">
        <v>30</v>
      </c>
      <c r="I278" s="380"/>
      <c r="J278" s="380"/>
      <c r="K278" s="174"/>
      <c r="L278" s="174"/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43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43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v>52.33</v>
      </c>
      <c r="H280" s="497">
        <v>52.33</v>
      </c>
      <c r="I280" s="497">
        <f>I449</f>
        <v>0</v>
      </c>
      <c r="J280" s="497">
        <f>J449</f>
        <v>0</v>
      </c>
      <c r="K280" s="176"/>
      <c r="L280" s="176"/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43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1622.23</v>
      </c>
      <c r="H281" s="4">
        <f t="shared" si="65"/>
        <v>1569.8999999999999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43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v>3.35</v>
      </c>
      <c r="H282" s="182">
        <v>3.35</v>
      </c>
      <c r="I282" s="182">
        <f>I451</f>
        <v>0</v>
      </c>
      <c r="J282" s="182">
        <f>J451</f>
        <v>0</v>
      </c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43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15483.7</v>
      </c>
      <c r="H283" s="179">
        <f t="shared" si="66"/>
        <v>15483.7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43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v>6.72</v>
      </c>
      <c r="H284" s="3">
        <v>6.72</v>
      </c>
      <c r="I284" s="3">
        <f>I453</f>
        <v>0</v>
      </c>
      <c r="J284" s="3">
        <f>J453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43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31059.84</v>
      </c>
      <c r="H285" s="179">
        <f t="shared" si="67"/>
        <v>31059.84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43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v>12.73</v>
      </c>
      <c r="H286" s="3">
        <v>12.73</v>
      </c>
      <c r="I286" s="3">
        <f>I455</f>
        <v>0</v>
      </c>
      <c r="J286" s="3">
        <f>J455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43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45404.982100000001</v>
      </c>
      <c r="H287" s="179">
        <f t="shared" si="68"/>
        <v>44221.474000000002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43"/>
      <c r="B288" s="537" t="s">
        <v>163</v>
      </c>
      <c r="C288" s="525"/>
      <c r="G288" s="1">
        <v>0</v>
      </c>
      <c r="H288" s="1">
        <v>0</v>
      </c>
    </row>
    <row r="289" spans="1:95" s="1" customFormat="1" x14ac:dyDescent="0.2">
      <c r="A289" s="543"/>
      <c r="B289" s="537" t="s">
        <v>164</v>
      </c>
      <c r="C289" s="525"/>
      <c r="G289" s="1">
        <v>0</v>
      </c>
      <c r="H289" s="1">
        <v>0</v>
      </c>
    </row>
    <row r="290" spans="1:95" s="1" customFormat="1" x14ac:dyDescent="0.2">
      <c r="A290" s="543"/>
      <c r="B290" s="537" t="s">
        <v>166</v>
      </c>
      <c r="C290" s="525"/>
      <c r="G290" s="1">
        <v>0</v>
      </c>
      <c r="H290" s="1">
        <v>0</v>
      </c>
      <c r="J290" s="1">
        <v>10.07</v>
      </c>
    </row>
    <row r="291" spans="1:95" s="211" customFormat="1" ht="13.5" thickBot="1" x14ac:dyDescent="0.25">
      <c r="A291" s="543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43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 t="e">
        <f>F461</f>
        <v>#REF!</v>
      </c>
      <c r="G292" s="115">
        <v>0.17030000000000001</v>
      </c>
      <c r="H292" s="66"/>
      <c r="I292" s="66"/>
      <c r="J292" s="66"/>
      <c r="K292" s="115"/>
      <c r="L292" s="115"/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43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 t="e">
        <f>F292*F265</f>
        <v>#REF!</v>
      </c>
      <c r="G293" s="14">
        <f>G292*G265</f>
        <v>50339.426592000003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43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43"/>
      <c r="B295" s="450" t="s">
        <v>61</v>
      </c>
      <c r="C295" s="118"/>
      <c r="D295" s="118"/>
      <c r="E295" s="118"/>
      <c r="F295" s="118"/>
      <c r="G295" s="118"/>
      <c r="H295" s="33">
        <f>H294*H265</f>
        <v>53934.807848999997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43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v>0.39750000000000002</v>
      </c>
      <c r="H296" s="120"/>
      <c r="I296" s="120"/>
      <c r="J296" s="120"/>
      <c r="K296" s="115"/>
      <c r="L296" s="115"/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43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33307.864575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43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43"/>
      <c r="B299" s="450" t="s">
        <v>63</v>
      </c>
      <c r="C299" s="118"/>
      <c r="D299" s="118"/>
      <c r="E299" s="118"/>
      <c r="F299" s="118"/>
      <c r="G299" s="118"/>
      <c r="H299" s="116">
        <f>H298*H267</f>
        <v>117759.73582799999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43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v>0.24349999999999999</v>
      </c>
      <c r="H300" s="120"/>
      <c r="I300" s="120"/>
      <c r="J300" s="120"/>
      <c r="K300" s="1"/>
      <c r="L300" s="1"/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43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51659.954344999998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43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43"/>
      <c r="B303" s="452" t="s">
        <v>65</v>
      </c>
      <c r="C303" s="125"/>
      <c r="D303" s="125"/>
      <c r="E303" s="125"/>
      <c r="F303" s="125"/>
      <c r="G303" s="125"/>
      <c r="H303" s="250">
        <f>H302*H266</f>
        <v>78026.70259999999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43"/>
      <c r="B304" s="453" t="s">
        <v>104</v>
      </c>
      <c r="C304" s="251"/>
      <c r="D304" s="251"/>
      <c r="E304" s="251"/>
      <c r="F304" s="251"/>
      <c r="G304" s="251"/>
      <c r="H304" s="86">
        <v>222026</v>
      </c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43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43"/>
      <c r="B306" s="455" t="s">
        <v>106</v>
      </c>
      <c r="C306" s="125"/>
      <c r="D306" s="125"/>
      <c r="E306" s="125"/>
      <c r="F306" s="125"/>
      <c r="G306" s="125"/>
      <c r="H306" s="54">
        <f>H305*H304</f>
        <v>13077.331400000001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43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v>3.09E-2</v>
      </c>
      <c r="H307" s="1">
        <v>3.09E-2</v>
      </c>
      <c r="I307" s="1">
        <f>I476</f>
        <v>0</v>
      </c>
      <c r="J307" s="1">
        <f>J476</f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43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18278.644091999999</v>
      </c>
      <c r="H308" s="4">
        <f t="shared" si="69"/>
        <v>17500.073787000001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43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v>0.02</v>
      </c>
      <c r="H309" s="49">
        <v>0.02</v>
      </c>
      <c r="I309" s="49">
        <f>I478</f>
        <v>0</v>
      </c>
      <c r="J309" s="49">
        <f>J478</f>
        <v>0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43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11830.837600000001</v>
      </c>
      <c r="H310" s="129">
        <f t="shared" si="70"/>
        <v>11326.908600000001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43"/>
      <c r="B311" s="456" t="s">
        <v>4</v>
      </c>
      <c r="C311" s="93"/>
      <c r="D311" s="93"/>
      <c r="E311" s="93"/>
      <c r="F311" s="93"/>
      <c r="G311" s="93">
        <v>0</v>
      </c>
      <c r="H311" s="93">
        <v>0</v>
      </c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43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43"/>
      <c r="B313" s="458" t="s">
        <v>51</v>
      </c>
      <c r="C313" s="74"/>
      <c r="D313" s="74"/>
      <c r="E313" s="74"/>
      <c r="F313" s="74"/>
      <c r="G313" s="74">
        <v>258987.44</v>
      </c>
      <c r="H313" s="74">
        <v>383960.41</v>
      </c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43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>
        <f t="shared" si="71"/>
        <v>43.781758951707694</v>
      </c>
      <c r="H314" s="37">
        <f t="shared" si="71"/>
        <v>67.796152252875061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43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 t="e">
        <f t="shared" si="72"/>
        <v>#REF!</v>
      </c>
      <c r="G315" s="422">
        <f t="shared" si="72"/>
        <v>3.930400000535883E-2</v>
      </c>
      <c r="H315" s="422">
        <f t="shared" si="72"/>
        <v>6.4064000034704804E-2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44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#REF!</v>
      </c>
      <c r="G316" s="425">
        <f t="shared" ref="G316" si="77">G315/G313</f>
        <v>1.5176025526704628E-7</v>
      </c>
      <c r="H316" s="425">
        <f t="shared" ref="H316" si="78">H315/H313</f>
        <v>1.6685053554012199E-7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 t="s">
        <v>172</v>
      </c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57" t="s">
        <v>159</v>
      </c>
      <c r="B319" s="460" t="s">
        <v>56</v>
      </c>
      <c r="G319" s="68">
        <v>12740</v>
      </c>
      <c r="H319" s="68">
        <v>12740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58"/>
      <c r="B320" s="428" t="s">
        <v>55</v>
      </c>
      <c r="C320" s="128"/>
      <c r="D320" s="128"/>
      <c r="E320" s="128"/>
      <c r="F320" s="128"/>
      <c r="G320" s="128">
        <v>14854.97</v>
      </c>
      <c r="H320" s="128">
        <v>14854.97</v>
      </c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58"/>
      <c r="B321" s="429" t="s">
        <v>14</v>
      </c>
      <c r="C321" s="80"/>
      <c r="D321" s="80"/>
      <c r="E321" s="80"/>
      <c r="F321" s="80"/>
      <c r="G321" s="80">
        <v>1840888.08</v>
      </c>
      <c r="H321" s="80">
        <v>1597564.44</v>
      </c>
      <c r="I321" s="240"/>
      <c r="J321" s="24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58"/>
      <c r="B322" s="430" t="s">
        <v>15</v>
      </c>
      <c r="C322" s="240"/>
      <c r="D322" s="240"/>
      <c r="E322" s="240"/>
      <c r="F322" s="240"/>
      <c r="G322" s="240">
        <v>1484928.72</v>
      </c>
      <c r="H322" s="240">
        <v>1370317.68</v>
      </c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58"/>
      <c r="B323" s="431" t="s">
        <v>16</v>
      </c>
      <c r="C323" s="239"/>
      <c r="D323" s="239"/>
      <c r="E323" s="239"/>
      <c r="F323" s="239"/>
      <c r="G323" s="239">
        <v>632511.36</v>
      </c>
      <c r="H323" s="239">
        <v>444987.72</v>
      </c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58"/>
      <c r="B324" s="432" t="s">
        <v>17</v>
      </c>
      <c r="C324" s="113"/>
      <c r="D324" s="113"/>
      <c r="E324" s="113"/>
      <c r="F324" s="113"/>
      <c r="G324" s="113">
        <v>3958328.16</v>
      </c>
      <c r="H324" s="113">
        <v>3412869.84</v>
      </c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58"/>
      <c r="B325" s="433" t="s">
        <v>12</v>
      </c>
      <c r="C325" s="82"/>
      <c r="D325" s="82"/>
      <c r="E325" s="82"/>
      <c r="F325" s="82"/>
      <c r="G325" s="82">
        <v>11377.11</v>
      </c>
      <c r="H325" s="82">
        <v>12090.07</v>
      </c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58"/>
      <c r="B326" s="434" t="s">
        <v>6</v>
      </c>
      <c r="C326" s="95"/>
      <c r="D326" s="95"/>
      <c r="E326" s="95"/>
      <c r="F326" s="95"/>
      <c r="G326" s="95">
        <v>11371.85</v>
      </c>
      <c r="H326" s="95">
        <v>10205.370000000001</v>
      </c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58"/>
      <c r="B327" s="435" t="s">
        <v>13</v>
      </c>
      <c r="C327" s="95"/>
      <c r="D327" s="95"/>
      <c r="E327" s="95"/>
      <c r="F327" s="95"/>
      <c r="G327" s="95">
        <v>11271.99</v>
      </c>
      <c r="H327" s="16">
        <v>8300.44</v>
      </c>
      <c r="I327" s="16"/>
      <c r="J327" s="16"/>
      <c r="K327" s="95"/>
      <c r="L327" s="95"/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58"/>
      <c r="B328" s="436" t="s">
        <v>18</v>
      </c>
      <c r="C328" s="104"/>
      <c r="D328" s="104"/>
      <c r="E328" s="104"/>
      <c r="F328" s="104"/>
      <c r="G328" s="104">
        <v>11377.11</v>
      </c>
      <c r="H328" s="248">
        <v>12090.07</v>
      </c>
      <c r="I328" s="248"/>
      <c r="J328" s="248"/>
      <c r="K328" s="104"/>
      <c r="L328" s="104"/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58"/>
      <c r="B329" s="437" t="s">
        <v>19</v>
      </c>
      <c r="C329" s="96"/>
      <c r="D329" s="96"/>
      <c r="E329" s="96"/>
      <c r="F329" s="96"/>
      <c r="G329" s="96">
        <v>1106345.52</v>
      </c>
      <c r="H329" s="96">
        <v>1246614.48</v>
      </c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58"/>
      <c r="B330" s="438" t="s">
        <v>20</v>
      </c>
      <c r="C330" s="92"/>
      <c r="D330" s="92"/>
      <c r="E330" s="92"/>
      <c r="F330" s="92"/>
      <c r="G330" s="92">
        <v>810120.96</v>
      </c>
      <c r="H330" s="92">
        <v>813664.44</v>
      </c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58"/>
      <c r="B331" s="439" t="s">
        <v>21</v>
      </c>
      <c r="C331" s="86"/>
      <c r="D331" s="86"/>
      <c r="E331" s="86"/>
      <c r="F331" s="86"/>
      <c r="G331" s="86">
        <v>369840.96</v>
      </c>
      <c r="H331" s="86">
        <v>305010.71999999997</v>
      </c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58"/>
      <c r="B332" s="440" t="s">
        <v>28</v>
      </c>
      <c r="C332" s="187"/>
      <c r="D332" s="187"/>
      <c r="E332" s="187"/>
      <c r="F332" s="187"/>
      <c r="G332" s="187">
        <v>0</v>
      </c>
      <c r="H332" s="495">
        <v>593219.65</v>
      </c>
      <c r="I332" s="495"/>
      <c r="J332" s="495"/>
      <c r="K332" s="187"/>
      <c r="L332" s="187"/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58"/>
      <c r="B333" s="441" t="s">
        <v>22</v>
      </c>
      <c r="C333" s="84"/>
      <c r="D333" s="84"/>
      <c r="E333" s="84"/>
      <c r="F333" s="84"/>
      <c r="G333" s="84">
        <v>53</v>
      </c>
      <c r="H333" s="494">
        <v>46</v>
      </c>
      <c r="I333" s="494"/>
      <c r="J333" s="494"/>
      <c r="K333" s="84"/>
      <c r="L333" s="84"/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58"/>
      <c r="B334" s="442" t="s">
        <v>73</v>
      </c>
      <c r="C334" s="30"/>
      <c r="D334" s="30"/>
      <c r="E334" s="174"/>
      <c r="F334" s="174"/>
      <c r="G334" s="174">
        <v>31</v>
      </c>
      <c r="H334" s="380">
        <v>30</v>
      </c>
      <c r="I334" s="380"/>
      <c r="J334" s="380"/>
      <c r="K334" s="174"/>
      <c r="L334" s="174"/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58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58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v>52.33</v>
      </c>
      <c r="H336" s="176">
        <v>52.33</v>
      </c>
      <c r="I336" s="176">
        <f>I505</f>
        <v>0</v>
      </c>
      <c r="J336" s="176">
        <f>J505</f>
        <v>0</v>
      </c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58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1622.23</v>
      </c>
      <c r="H337" s="4">
        <f t="shared" si="80"/>
        <v>1569.8999999999999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58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v>3.35</v>
      </c>
      <c r="H338" s="182">
        <v>3.35</v>
      </c>
      <c r="I338" s="182">
        <f>I507</f>
        <v>0</v>
      </c>
      <c r="J338" s="182">
        <f>J507</f>
        <v>0</v>
      </c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58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49764.1495</v>
      </c>
      <c r="H339" s="179">
        <f t="shared" si="81"/>
        <v>49764.1495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58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v>6.72</v>
      </c>
      <c r="H340" s="3">
        <v>6.72</v>
      </c>
      <c r="I340" s="3">
        <f>I509</f>
        <v>0</v>
      </c>
      <c r="J340" s="3">
        <f>J509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58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99825.398399999991</v>
      </c>
      <c r="H341" s="179">
        <f t="shared" si="82"/>
        <v>99825.398399999991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58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v>12.73</v>
      </c>
      <c r="H342" s="3">
        <v>12.73</v>
      </c>
      <c r="I342" s="3">
        <f>I511</f>
        <v>0</v>
      </c>
      <c r="J342" s="3">
        <f>J511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58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144763.65050000002</v>
      </c>
      <c r="H343" s="179">
        <f t="shared" si="83"/>
        <v>129914.36010000002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58"/>
      <c r="B344" s="537" t="s">
        <v>163</v>
      </c>
      <c r="C344" s="525"/>
      <c r="G344" s="1">
        <v>0</v>
      </c>
      <c r="H344" s="1">
        <v>0</v>
      </c>
    </row>
    <row r="345" spans="1:95" s="1" customFormat="1" x14ac:dyDescent="0.2">
      <c r="A345" s="558"/>
      <c r="B345" s="537" t="s">
        <v>164</v>
      </c>
      <c r="C345" s="525"/>
      <c r="G345" s="1">
        <v>0</v>
      </c>
      <c r="H345" s="1">
        <v>0</v>
      </c>
    </row>
    <row r="346" spans="1:95" s="1" customFormat="1" x14ac:dyDescent="0.2">
      <c r="A346" s="558"/>
      <c r="B346" s="537" t="s">
        <v>166</v>
      </c>
      <c r="C346" s="525"/>
      <c r="G346" s="1">
        <v>0</v>
      </c>
      <c r="H346" s="1">
        <v>0</v>
      </c>
      <c r="J346" s="1">
        <v>10.07</v>
      </c>
    </row>
    <row r="347" spans="1:95" s="211" customFormat="1" ht="13.5" thickBot="1" x14ac:dyDescent="0.25">
      <c r="A347" s="558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58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 t="e">
        <f>F517</f>
        <v>#REF!</v>
      </c>
      <c r="G348" s="115">
        <v>0.17030000000000001</v>
      </c>
      <c r="H348" s="66"/>
      <c r="I348" s="66"/>
      <c r="J348" s="66"/>
      <c r="K348" s="115"/>
      <c r="L348" s="115"/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58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 t="e">
        <f>F348*F321</f>
        <v>#REF!</v>
      </c>
      <c r="G349" s="14">
        <f>G348*G321</f>
        <v>313503.240024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58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58"/>
      <c r="B351" s="450" t="s">
        <v>61</v>
      </c>
      <c r="C351" s="118"/>
      <c r="D351" s="118"/>
      <c r="E351" s="118"/>
      <c r="F351" s="118"/>
      <c r="G351" s="118"/>
      <c r="H351" s="33">
        <f>H350*H321</f>
        <v>315838.48978799995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58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v>0.39750000000000002</v>
      </c>
      <c r="H352" s="120"/>
      <c r="I352" s="120"/>
      <c r="J352" s="120"/>
      <c r="K352" s="115"/>
      <c r="L352" s="115"/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58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251423.26560000001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58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58"/>
      <c r="B355" s="450" t="s">
        <v>63</v>
      </c>
      <c r="C355" s="118"/>
      <c r="D355" s="118"/>
      <c r="E355" s="118"/>
      <c r="F355" s="118"/>
      <c r="G355" s="118"/>
      <c r="H355" s="116">
        <f>H354*H323</f>
        <v>633573.51573599991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58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v>0.24349999999999999</v>
      </c>
      <c r="H356" s="120"/>
      <c r="I356" s="120"/>
      <c r="J356" s="120"/>
      <c r="K356" s="1"/>
      <c r="L356" s="1"/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58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361580.14331999997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58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58"/>
      <c r="B359" s="452" t="s">
        <v>65</v>
      </c>
      <c r="C359" s="125"/>
      <c r="D359" s="125"/>
      <c r="E359" s="125"/>
      <c r="F359" s="125"/>
      <c r="G359" s="125"/>
      <c r="H359" s="250">
        <f>H358*H322</f>
        <v>507154.57336799998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58"/>
      <c r="B360" s="453" t="s">
        <v>104</v>
      </c>
      <c r="C360" s="251"/>
      <c r="D360" s="251"/>
      <c r="E360" s="251"/>
      <c r="F360" s="251"/>
      <c r="G360" s="251"/>
      <c r="H360" s="86">
        <v>574084</v>
      </c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58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58"/>
      <c r="B362" s="455" t="s">
        <v>106</v>
      </c>
      <c r="C362" s="125"/>
      <c r="D362" s="125"/>
      <c r="E362" s="125"/>
      <c r="F362" s="125"/>
      <c r="G362" s="125"/>
      <c r="H362" s="54">
        <f>H361*H360</f>
        <v>33813.547599999998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58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v>3.09E-2</v>
      </c>
      <c r="H363" s="1">
        <v>3.09E-2</v>
      </c>
      <c r="I363" s="1">
        <f>I532</f>
        <v>0</v>
      </c>
      <c r="J363" s="1">
        <f>J532</f>
        <v>0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58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122312.340144</v>
      </c>
      <c r="H364" s="4">
        <f t="shared" si="84"/>
        <v>105457.67805599999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58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v>0.02</v>
      </c>
      <c r="H365" s="49">
        <v>0.02</v>
      </c>
      <c r="I365" s="49">
        <f>I534</f>
        <v>0</v>
      </c>
      <c r="J365" s="49">
        <f>J534</f>
        <v>0</v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58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79166.563200000004</v>
      </c>
      <c r="H366" s="129">
        <f t="shared" si="85"/>
        <v>68257.396800000002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58"/>
      <c r="B367" s="456" t="s">
        <v>4</v>
      </c>
      <c r="C367" s="93"/>
      <c r="D367" s="93"/>
      <c r="E367" s="93"/>
      <c r="F367" s="93"/>
      <c r="G367" s="93">
        <v>0</v>
      </c>
      <c r="H367" s="93">
        <v>0</v>
      </c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58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58"/>
      <c r="B369" s="458" t="s">
        <v>51</v>
      </c>
      <c r="C369" s="74"/>
      <c r="D369" s="74"/>
      <c r="E369" s="74"/>
      <c r="F369" s="74"/>
      <c r="G369" s="74">
        <v>1423961.02</v>
      </c>
      <c r="H369" s="74">
        <v>1945169.57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58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>
        <f t="shared" si="86"/>
        <v>35.97379910007259</v>
      </c>
      <c r="H370" s="37">
        <f t="shared" si="86"/>
        <v>56.995129061236049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58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 t="e">
        <f t="shared" si="87"/>
        <v>#REF!</v>
      </c>
      <c r="G371" s="422">
        <f t="shared" si="87"/>
        <v>-3.9311999920755625E-2</v>
      </c>
      <c r="H371" s="422">
        <f t="shared" si="87"/>
        <v>-0.56065200036391616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59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#REF!</v>
      </c>
      <c r="G372" s="425">
        <f t="shared" ref="G372" si="92">G371/G369</f>
        <v>-2.7607497233846768E-8</v>
      </c>
      <c r="H372" s="425">
        <f t="shared" ref="H372" si="93">H371/H369</f>
        <v>-2.8822782805712723E-7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 t="s">
        <v>173</v>
      </c>
      <c r="C374" s="319"/>
    </row>
    <row r="375" spans="1:95" s="68" customFormat="1" ht="13.5" customHeight="1" x14ac:dyDescent="0.2">
      <c r="A375" s="560" t="s">
        <v>154</v>
      </c>
      <c r="B375" s="460" t="s">
        <v>56</v>
      </c>
      <c r="G375" s="68">
        <v>6000</v>
      </c>
      <c r="H375" s="68">
        <v>6000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61"/>
      <c r="B376" s="428" t="s">
        <v>55</v>
      </c>
      <c r="C376" s="128"/>
      <c r="D376" s="128"/>
      <c r="E376" s="128"/>
      <c r="F376" s="128"/>
      <c r="G376" s="128">
        <v>6000</v>
      </c>
      <c r="H376" s="128">
        <v>6000</v>
      </c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61"/>
      <c r="B377" s="429" t="s">
        <v>14</v>
      </c>
      <c r="C377" s="80"/>
      <c r="D377" s="80"/>
      <c r="E377" s="80"/>
      <c r="F377" s="80"/>
      <c r="G377" s="80">
        <v>153161.54</v>
      </c>
      <c r="H377" s="80">
        <v>148875.09</v>
      </c>
      <c r="I377" s="240"/>
      <c r="J377" s="24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61"/>
      <c r="B378" s="430" t="s">
        <v>15</v>
      </c>
      <c r="C378" s="240"/>
      <c r="D378" s="240"/>
      <c r="E378" s="240"/>
      <c r="F378" s="240"/>
      <c r="G378" s="240">
        <v>138127.94</v>
      </c>
      <c r="H378" s="240">
        <v>145109.04</v>
      </c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61"/>
      <c r="B379" s="431" t="s">
        <v>16</v>
      </c>
      <c r="C379" s="239"/>
      <c r="D379" s="239"/>
      <c r="E379" s="239"/>
      <c r="F379" s="239"/>
      <c r="G379" s="239">
        <v>55042.879999999997</v>
      </c>
      <c r="H379" s="239">
        <v>59694.39</v>
      </c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61"/>
      <c r="B380" s="432" t="s">
        <v>17</v>
      </c>
      <c r="C380" s="113"/>
      <c r="D380" s="113"/>
      <c r="E380" s="113"/>
      <c r="F380" s="113"/>
      <c r="G380" s="113">
        <v>346332.36</v>
      </c>
      <c r="H380" s="113">
        <v>353678.52</v>
      </c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61"/>
      <c r="B381" s="433" t="s">
        <v>12</v>
      </c>
      <c r="C381" s="82"/>
      <c r="D381" s="82"/>
      <c r="E381" s="82"/>
      <c r="F381" s="82"/>
      <c r="G381" s="82">
        <v>1173.53</v>
      </c>
      <c r="H381" s="82">
        <v>1147.0899999999999</v>
      </c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61"/>
      <c r="B382" s="434" t="s">
        <v>6</v>
      </c>
      <c r="C382" s="95"/>
      <c r="D382" s="95"/>
      <c r="E382" s="95"/>
      <c r="F382" s="95"/>
      <c r="G382" s="95">
        <v>1312.73</v>
      </c>
      <c r="H382" s="95">
        <v>1325.2</v>
      </c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61"/>
      <c r="B383" s="435" t="s">
        <v>13</v>
      </c>
      <c r="C383" s="95"/>
      <c r="D383" s="95"/>
      <c r="E383" s="95"/>
      <c r="F383" s="95"/>
      <c r="G383" s="95">
        <v>1424.11</v>
      </c>
      <c r="H383" s="16">
        <v>1366.08</v>
      </c>
      <c r="I383" s="16"/>
      <c r="J383" s="16"/>
      <c r="K383" s="95"/>
      <c r="L383" s="95"/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61"/>
      <c r="B384" s="436" t="s">
        <v>18</v>
      </c>
      <c r="C384" s="104"/>
      <c r="D384" s="104"/>
      <c r="E384" s="104"/>
      <c r="F384" s="104"/>
      <c r="G384" s="104">
        <v>1424.11</v>
      </c>
      <c r="H384" s="248">
        <v>1366.08</v>
      </c>
      <c r="I384" s="248"/>
      <c r="J384" s="248"/>
      <c r="K384" s="104"/>
      <c r="L384" s="104"/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61"/>
      <c r="B385" s="437" t="s">
        <v>19</v>
      </c>
      <c r="C385" s="96"/>
      <c r="D385" s="96"/>
      <c r="E385" s="96"/>
      <c r="F385" s="96"/>
      <c r="G385" s="96">
        <v>188396.07</v>
      </c>
      <c r="H385" s="96">
        <v>150662.88</v>
      </c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61"/>
      <c r="B386" s="438" t="s">
        <v>20</v>
      </c>
      <c r="C386" s="92"/>
      <c r="D386" s="92"/>
      <c r="E386" s="92"/>
      <c r="F386" s="92"/>
      <c r="G386" s="92">
        <v>169035.96</v>
      </c>
      <c r="H386" s="92">
        <v>147325.68</v>
      </c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61"/>
      <c r="B387" s="439" t="s">
        <v>21</v>
      </c>
      <c r="C387" s="86"/>
      <c r="D387" s="86"/>
      <c r="E387" s="86"/>
      <c r="F387" s="86"/>
      <c r="G387" s="86">
        <v>64709.22</v>
      </c>
      <c r="H387" s="86">
        <v>55869.15</v>
      </c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61"/>
      <c r="B388" s="440" t="s">
        <v>28</v>
      </c>
      <c r="C388" s="187"/>
      <c r="D388" s="187"/>
      <c r="E388" s="187"/>
      <c r="F388" s="187"/>
      <c r="G388" s="187">
        <v>0</v>
      </c>
      <c r="H388" s="495">
        <v>146478.92000000001</v>
      </c>
      <c r="I388" s="495"/>
      <c r="J388" s="495"/>
      <c r="K388" s="187"/>
      <c r="L388" s="187"/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61"/>
      <c r="B389" s="441" t="s">
        <v>22</v>
      </c>
      <c r="C389" s="84"/>
      <c r="D389" s="84"/>
      <c r="E389" s="84"/>
      <c r="F389" s="84"/>
      <c r="G389" s="84">
        <v>46</v>
      </c>
      <c r="H389" s="494">
        <v>47</v>
      </c>
      <c r="I389" s="494"/>
      <c r="J389" s="494"/>
      <c r="K389" s="84"/>
      <c r="L389" s="84"/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61"/>
      <c r="B390" s="442" t="s">
        <v>73</v>
      </c>
      <c r="C390" s="30"/>
      <c r="D390" s="30"/>
      <c r="E390" s="174"/>
      <c r="F390" s="174"/>
      <c r="G390" s="174">
        <v>31</v>
      </c>
      <c r="H390" s="380">
        <v>30</v>
      </c>
      <c r="I390" s="380"/>
      <c r="J390" s="380"/>
      <c r="K390" s="174"/>
      <c r="L390" s="174"/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61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61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v>52.33</v>
      </c>
      <c r="H392" s="176">
        <v>52.33</v>
      </c>
      <c r="I392" s="176">
        <f>I337</f>
        <v>0</v>
      </c>
      <c r="J392" s="176">
        <f>J337</f>
        <v>0</v>
      </c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61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1622.23</v>
      </c>
      <c r="H393" s="4">
        <f t="shared" si="95"/>
        <v>1569.8999999999999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61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v>3.35</v>
      </c>
      <c r="H394" s="182">
        <v>3.35</v>
      </c>
      <c r="I394" s="182">
        <f>I339</f>
        <v>0</v>
      </c>
      <c r="J394" s="182">
        <f>J339</f>
        <v>0</v>
      </c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61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20100</v>
      </c>
      <c r="H395" s="179">
        <f t="shared" si="96"/>
        <v>20100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61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v>6.72</v>
      </c>
      <c r="H396" s="3">
        <v>6.72</v>
      </c>
      <c r="I396" s="3">
        <f>I341</f>
        <v>0</v>
      </c>
      <c r="J396" s="3">
        <f>J341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61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40320</v>
      </c>
      <c r="H397" s="179">
        <f t="shared" si="97"/>
        <v>40320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61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v>12.73</v>
      </c>
      <c r="H398" s="3">
        <v>12.73</v>
      </c>
      <c r="I398" s="3">
        <f>I343</f>
        <v>0</v>
      </c>
      <c r="J398" s="3">
        <f>J343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61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18128.920299999998</v>
      </c>
      <c r="H399" s="179">
        <f t="shared" si="98"/>
        <v>17390.198400000001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61"/>
      <c r="B400" s="537" t="s">
        <v>163</v>
      </c>
      <c r="C400" s="525"/>
      <c r="G400" s="1">
        <v>0</v>
      </c>
      <c r="H400" s="1">
        <v>0</v>
      </c>
    </row>
    <row r="401" spans="1:95" s="1" customFormat="1" x14ac:dyDescent="0.2">
      <c r="A401" s="561"/>
      <c r="B401" s="537" t="s">
        <v>164</v>
      </c>
      <c r="C401" s="525"/>
      <c r="G401" s="1">
        <v>0</v>
      </c>
      <c r="H401" s="1">
        <v>0</v>
      </c>
    </row>
    <row r="402" spans="1:95" s="1" customFormat="1" x14ac:dyDescent="0.2">
      <c r="A402" s="561"/>
      <c r="B402" s="537" t="s">
        <v>166</v>
      </c>
      <c r="C402" s="525"/>
      <c r="G402" s="1">
        <v>0</v>
      </c>
      <c r="H402" s="1">
        <v>0</v>
      </c>
      <c r="J402" s="1">
        <v>10.07</v>
      </c>
    </row>
    <row r="403" spans="1:95" s="211" customFormat="1" ht="13.5" thickBot="1" x14ac:dyDescent="0.25">
      <c r="A403" s="561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61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 t="e">
        <f>F349</f>
        <v>#REF!</v>
      </c>
      <c r="G404" s="115">
        <v>0.17030000000000001</v>
      </c>
      <c r="H404" s="66"/>
      <c r="I404" s="66"/>
      <c r="J404" s="66"/>
      <c r="K404" s="115"/>
      <c r="L404" s="115"/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61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 t="e">
        <f>F404*F377</f>
        <v>#REF!</v>
      </c>
      <c r="G405" s="14">
        <f>G404*G377</f>
        <v>26083.410262000001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61"/>
      <c r="B406" s="448" t="s">
        <v>30</v>
      </c>
      <c r="C406" s="117"/>
      <c r="D406" s="117"/>
      <c r="E406" s="117"/>
      <c r="F406" s="117"/>
      <c r="G406" s="117"/>
      <c r="H406" s="115">
        <v>0.19769999999999999</v>
      </c>
      <c r="I406" s="115"/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61"/>
      <c r="B407" s="450" t="s">
        <v>61</v>
      </c>
      <c r="C407" s="118"/>
      <c r="D407" s="118"/>
      <c r="E407" s="118"/>
      <c r="F407" s="118"/>
      <c r="G407" s="118"/>
      <c r="H407" s="33">
        <f>H406*H377</f>
        <v>29432.605292999997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61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v>0.39750000000000002</v>
      </c>
      <c r="H408" s="120"/>
      <c r="I408" s="120"/>
      <c r="J408" s="120"/>
      <c r="K408" s="115"/>
      <c r="L408" s="115"/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61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21879.5448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61"/>
      <c r="B410" s="448" t="s">
        <v>32</v>
      </c>
      <c r="C410" s="117"/>
      <c r="D410" s="117"/>
      <c r="E410" s="117"/>
      <c r="F410" s="117"/>
      <c r="G410" s="117"/>
      <c r="H410" s="1">
        <v>1.4238</v>
      </c>
      <c r="I410" s="1"/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61"/>
      <c r="B411" s="450" t="s">
        <v>63</v>
      </c>
      <c r="C411" s="118"/>
      <c r="D411" s="118"/>
      <c r="E411" s="118"/>
      <c r="F411" s="118"/>
      <c r="G411" s="118"/>
      <c r="H411" s="116">
        <f>H410*H379</f>
        <v>84992.872481999992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61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v>0.24349999999999999</v>
      </c>
      <c r="H412" s="120"/>
      <c r="I412" s="120"/>
      <c r="J412" s="120"/>
      <c r="K412" s="1"/>
      <c r="L412" s="1"/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61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33634.153389999999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61"/>
      <c r="B414" s="451" t="s">
        <v>33</v>
      </c>
      <c r="C414" s="117"/>
      <c r="D414" s="117"/>
      <c r="E414" s="117"/>
      <c r="F414" s="117"/>
      <c r="G414" s="117"/>
      <c r="H414" s="1">
        <v>0.37009999999999998</v>
      </c>
      <c r="I414" s="1"/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61"/>
      <c r="B415" s="452" t="s">
        <v>65</v>
      </c>
      <c r="C415" s="125"/>
      <c r="D415" s="125"/>
      <c r="E415" s="125"/>
      <c r="F415" s="125"/>
      <c r="G415" s="125"/>
      <c r="H415" s="250">
        <f>H414*H378</f>
        <v>53704.855704000001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61"/>
      <c r="B416" s="453" t="s">
        <v>104</v>
      </c>
      <c r="C416" s="251"/>
      <c r="D416" s="251"/>
      <c r="E416" s="251"/>
      <c r="F416" s="251"/>
      <c r="G416" s="251"/>
      <c r="H416" s="86">
        <v>141754</v>
      </c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61"/>
      <c r="B417" s="454" t="s">
        <v>105</v>
      </c>
      <c r="C417" s="31"/>
      <c r="D417" s="31"/>
      <c r="E417" s="31"/>
      <c r="F417" s="31"/>
      <c r="G417" s="31"/>
      <c r="H417" s="427">
        <v>5.8900000000000001E-2</v>
      </c>
      <c r="I417" s="427"/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61"/>
      <c r="B418" s="455" t="s">
        <v>106</v>
      </c>
      <c r="C418" s="125"/>
      <c r="D418" s="125"/>
      <c r="E418" s="125"/>
      <c r="F418" s="125"/>
      <c r="G418" s="125"/>
      <c r="H418" s="54">
        <f>H417*H416</f>
        <v>8349.3106000000007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61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v>3.09E-2</v>
      </c>
      <c r="H419" s="1">
        <v>3.09E-2</v>
      </c>
      <c r="I419" s="1">
        <f>I364</f>
        <v>0</v>
      </c>
      <c r="J419" s="1">
        <f>J364</f>
        <v>0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61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10701.669924</v>
      </c>
      <c r="H420" s="4">
        <f t="shared" si="99"/>
        <v>10928.666268000001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61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v>0.02</v>
      </c>
      <c r="H421" s="49">
        <v>0.02</v>
      </c>
      <c r="I421" s="49">
        <f>I366</f>
        <v>0</v>
      </c>
      <c r="J421" s="49">
        <f>J366</f>
        <v>0</v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61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6926.6471999999994</v>
      </c>
      <c r="H422" s="129">
        <f t="shared" si="100"/>
        <v>7073.5704000000005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61"/>
      <c r="B423" s="456" t="s">
        <v>4</v>
      </c>
      <c r="C423" s="93"/>
      <c r="D423" s="93"/>
      <c r="E423" s="93"/>
      <c r="F423" s="93"/>
      <c r="G423" s="93">
        <v>50800.63</v>
      </c>
      <c r="H423" s="93">
        <v>49161.9</v>
      </c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61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61"/>
      <c r="B425" s="458" t="s">
        <v>51</v>
      </c>
      <c r="C425" s="74"/>
      <c r="D425" s="74"/>
      <c r="E425" s="74"/>
      <c r="F425" s="74"/>
      <c r="G425" s="74">
        <v>230197.33</v>
      </c>
      <c r="H425" s="74">
        <v>323023.32</v>
      </c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61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>
        <f t="shared" si="101"/>
        <v>66.467173324490957</v>
      </c>
      <c r="H426" s="37">
        <f t="shared" si="101"/>
        <v>91.332467688453349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61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 t="e">
        <f t="shared" si="102"/>
        <v>#REF!</v>
      </c>
      <c r="G427" s="422">
        <f t="shared" si="102"/>
        <v>-0.12412399999448098</v>
      </c>
      <c r="H427" s="422">
        <f t="shared" si="102"/>
        <v>0.55914700002176687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62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#REF!</v>
      </c>
      <c r="G428" s="425">
        <f t="shared" ref="G428" si="107">G427/G425</f>
        <v>-5.3920694907486974E-7</v>
      </c>
      <c r="H428" s="425">
        <f t="shared" ref="H428" si="108">H427/H425</f>
        <v>1.730980289663814E-6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 t="s">
        <v>174</v>
      </c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39" t="s">
        <v>148</v>
      </c>
      <c r="B431" s="460" t="s">
        <v>56</v>
      </c>
      <c r="G431" s="68">
        <v>18000</v>
      </c>
      <c r="H431" s="68">
        <v>18000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40"/>
      <c r="B432" s="428" t="s">
        <v>55</v>
      </c>
      <c r="C432" s="128"/>
      <c r="D432" s="128"/>
      <c r="E432" s="128"/>
      <c r="F432" s="128"/>
      <c r="G432" s="128">
        <v>18000</v>
      </c>
      <c r="H432" s="128">
        <v>18000</v>
      </c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40"/>
      <c r="B433" s="429" t="s">
        <v>14</v>
      </c>
      <c r="C433" s="80"/>
      <c r="D433" s="80"/>
      <c r="E433" s="80"/>
      <c r="F433" s="80"/>
      <c r="G433" s="80">
        <v>2026586.88</v>
      </c>
      <c r="H433" s="80">
        <v>2050830.36</v>
      </c>
      <c r="I433" s="240"/>
      <c r="J433" s="24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40"/>
      <c r="B434" s="430" t="s">
        <v>15</v>
      </c>
      <c r="C434" s="240"/>
      <c r="D434" s="240"/>
      <c r="E434" s="240"/>
      <c r="F434" s="240"/>
      <c r="G434" s="240">
        <v>1492779.24</v>
      </c>
      <c r="H434" s="240">
        <v>1500779.88</v>
      </c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40"/>
      <c r="B435" s="431" t="s">
        <v>16</v>
      </c>
      <c r="C435" s="239"/>
      <c r="D435" s="239"/>
      <c r="E435" s="239"/>
      <c r="F435" s="239"/>
      <c r="G435" s="239">
        <v>493704.36</v>
      </c>
      <c r="H435" s="496">
        <v>372740.4</v>
      </c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40"/>
      <c r="B436" s="432" t="s">
        <v>17</v>
      </c>
      <c r="C436" s="113"/>
      <c r="D436" s="113"/>
      <c r="E436" s="113"/>
      <c r="F436" s="113"/>
      <c r="G436" s="113">
        <v>4013070.48</v>
      </c>
      <c r="H436" s="113">
        <v>3924350.64</v>
      </c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40"/>
      <c r="B437" s="433" t="s">
        <v>12</v>
      </c>
      <c r="C437" s="82"/>
      <c r="D437" s="82"/>
      <c r="E437" s="82"/>
      <c r="F437" s="82"/>
      <c r="G437" s="82">
        <v>14143.85</v>
      </c>
      <c r="H437" s="82">
        <v>14390.92</v>
      </c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40"/>
      <c r="B438" s="434" t="s">
        <v>6</v>
      </c>
      <c r="C438" s="95"/>
      <c r="D438" s="95"/>
      <c r="E438" s="95"/>
      <c r="F438" s="95"/>
      <c r="G438" s="95">
        <v>11832.38</v>
      </c>
      <c r="H438" s="95">
        <v>11325.41</v>
      </c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40"/>
      <c r="B439" s="435" t="s">
        <v>13</v>
      </c>
      <c r="C439" s="95"/>
      <c r="D439" s="95"/>
      <c r="E439" s="95"/>
      <c r="F439" s="95"/>
      <c r="G439" s="95">
        <v>10154.4</v>
      </c>
      <c r="H439" s="16">
        <v>8397.6200000000008</v>
      </c>
      <c r="I439" s="16"/>
      <c r="J439" s="16"/>
      <c r="K439" s="95"/>
      <c r="L439" s="95"/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40"/>
      <c r="B440" s="436" t="s">
        <v>18</v>
      </c>
      <c r="C440" s="104"/>
      <c r="D440" s="104"/>
      <c r="E440" s="104"/>
      <c r="F440" s="104"/>
      <c r="G440" s="104">
        <v>14143.85</v>
      </c>
      <c r="H440" s="248">
        <v>14390.92</v>
      </c>
      <c r="I440" s="248"/>
      <c r="J440" s="248"/>
      <c r="K440" s="104"/>
      <c r="L440" s="104"/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40"/>
      <c r="B441" s="437" t="s">
        <v>19</v>
      </c>
      <c r="C441" s="96"/>
      <c r="D441" s="96"/>
      <c r="E441" s="96"/>
      <c r="F441" s="96"/>
      <c r="G441" s="96">
        <v>2640739.3199999998</v>
      </c>
      <c r="H441" s="96">
        <v>2066080.68</v>
      </c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40"/>
      <c r="B442" s="438" t="s">
        <v>20</v>
      </c>
      <c r="C442" s="92"/>
      <c r="D442" s="92"/>
      <c r="E442" s="92"/>
      <c r="F442" s="92"/>
      <c r="G442" s="92">
        <v>1775582.64</v>
      </c>
      <c r="H442" s="92">
        <v>1350969.84</v>
      </c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40"/>
      <c r="B443" s="439" t="s">
        <v>21</v>
      </c>
      <c r="C443" s="86"/>
      <c r="D443" s="86"/>
      <c r="E443" s="86"/>
      <c r="F443" s="86"/>
      <c r="G443" s="86">
        <v>598878.36</v>
      </c>
      <c r="H443" s="86">
        <v>403220.52</v>
      </c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40"/>
      <c r="B444" s="440" t="s">
        <v>28</v>
      </c>
      <c r="C444" s="187"/>
      <c r="D444" s="187"/>
      <c r="E444" s="187"/>
      <c r="F444" s="187"/>
      <c r="G444" s="187">
        <v>0</v>
      </c>
      <c r="H444" s="495">
        <v>1246061.76</v>
      </c>
      <c r="I444" s="495"/>
      <c r="J444" s="495"/>
      <c r="K444" s="187"/>
      <c r="L444" s="187"/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40"/>
      <c r="B445" s="441" t="s">
        <v>22</v>
      </c>
      <c r="C445" s="84"/>
      <c r="D445" s="84"/>
      <c r="E445" s="84"/>
      <c r="F445" s="84"/>
      <c r="G445" s="84">
        <v>46</v>
      </c>
      <c r="H445" s="494">
        <v>48</v>
      </c>
      <c r="I445" s="494"/>
      <c r="J445" s="494"/>
      <c r="K445" s="84"/>
      <c r="L445" s="84"/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40"/>
      <c r="B446" s="442" t="s">
        <v>73</v>
      </c>
      <c r="C446" s="30"/>
      <c r="D446" s="30"/>
      <c r="E446" s="174"/>
      <c r="F446" s="174"/>
      <c r="G446" s="174">
        <v>31</v>
      </c>
      <c r="H446" s="380">
        <v>30</v>
      </c>
      <c r="I446" s="380"/>
      <c r="J446" s="380"/>
      <c r="K446" s="174"/>
      <c r="L446" s="174"/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40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40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v>52.33</v>
      </c>
      <c r="H448" s="176">
        <v>52.33</v>
      </c>
      <c r="I448" s="176">
        <f>I113</f>
        <v>0</v>
      </c>
      <c r="J448" s="176">
        <f>J113</f>
        <v>0</v>
      </c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40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1622.23</v>
      </c>
      <c r="H449" s="4">
        <f t="shared" si="110"/>
        <v>1569.8999999999999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40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v>3.35</v>
      </c>
      <c r="H450" s="182">
        <v>3.35</v>
      </c>
      <c r="I450" s="182">
        <f>I115</f>
        <v>0</v>
      </c>
      <c r="J450" s="182">
        <f>J115</f>
        <v>0</v>
      </c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40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60300</v>
      </c>
      <c r="H451" s="179">
        <f t="shared" si="111"/>
        <v>60300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40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v>6.72</v>
      </c>
      <c r="H452" s="3">
        <v>6.72</v>
      </c>
      <c r="I452" s="3">
        <f>I117</f>
        <v>0</v>
      </c>
      <c r="J452" s="3">
        <f>J117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40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120960</v>
      </c>
      <c r="H453" s="179">
        <f t="shared" si="112"/>
        <v>120960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40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v>12.73</v>
      </c>
      <c r="H454" s="3">
        <v>12.73</v>
      </c>
      <c r="I454" s="3">
        <f>I119</f>
        <v>0</v>
      </c>
      <c r="J454" s="3">
        <f>J119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40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150626.1974</v>
      </c>
      <c r="H455" s="179">
        <f t="shared" si="113"/>
        <v>144172.4693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40"/>
      <c r="B456" s="537" t="s">
        <v>163</v>
      </c>
      <c r="C456" s="525"/>
      <c r="G456" s="1">
        <v>0</v>
      </c>
      <c r="H456" s="1">
        <v>0</v>
      </c>
    </row>
    <row r="457" spans="1:95" s="1" customFormat="1" x14ac:dyDescent="0.2">
      <c r="A457" s="540"/>
      <c r="B457" s="537" t="s">
        <v>164</v>
      </c>
      <c r="C457" s="525"/>
      <c r="G457" s="1">
        <v>0</v>
      </c>
      <c r="H457" s="1">
        <v>0</v>
      </c>
    </row>
    <row r="458" spans="1:95" s="1" customFormat="1" x14ac:dyDescent="0.2">
      <c r="A458" s="540"/>
      <c r="B458" s="537" t="s">
        <v>166</v>
      </c>
      <c r="C458" s="525"/>
      <c r="G458" s="1">
        <v>0</v>
      </c>
      <c r="H458" s="1">
        <v>0</v>
      </c>
      <c r="J458" s="1">
        <v>10.07</v>
      </c>
    </row>
    <row r="459" spans="1:95" s="211" customFormat="1" ht="13.5" thickBot="1" x14ac:dyDescent="0.25">
      <c r="A459" s="540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40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 t="e">
        <f>F125</f>
        <v>#REF!</v>
      </c>
      <c r="G460" s="115">
        <v>0.17030000000000001</v>
      </c>
      <c r="H460" s="66"/>
      <c r="I460" s="66"/>
      <c r="J460" s="66"/>
      <c r="K460" s="115"/>
      <c r="L460" s="115"/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40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 t="e">
        <f>F460*F433</f>
        <v>#REF!</v>
      </c>
      <c r="G461" s="14">
        <f>G460*G433</f>
        <v>345127.74566399999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40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40"/>
      <c r="B463" s="450" t="s">
        <v>61</v>
      </c>
      <c r="C463" s="118"/>
      <c r="D463" s="118"/>
      <c r="E463" s="118"/>
      <c r="F463" s="118"/>
      <c r="G463" s="118"/>
      <c r="H463" s="33">
        <f>H462*H433</f>
        <v>405449.16217199998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40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v>0.39750000000000002</v>
      </c>
      <c r="H464" s="120"/>
      <c r="I464" s="120"/>
      <c r="J464" s="120"/>
      <c r="K464" s="115"/>
      <c r="L464" s="115"/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40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196247.48310000001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40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40"/>
      <c r="B467" s="450" t="s">
        <v>63</v>
      </c>
      <c r="C467" s="118"/>
      <c r="D467" s="118"/>
      <c r="E467" s="118"/>
      <c r="F467" s="118"/>
      <c r="G467" s="118"/>
      <c r="H467" s="116">
        <f>H466*H435</f>
        <v>530707.78151999996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40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v>0.24349999999999999</v>
      </c>
      <c r="H468" s="120"/>
      <c r="I468" s="120"/>
      <c r="J468" s="120"/>
      <c r="K468" s="1"/>
      <c r="L468" s="1"/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40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363491.74494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40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40"/>
      <c r="B471" s="452" t="s">
        <v>65</v>
      </c>
      <c r="C471" s="125"/>
      <c r="D471" s="125"/>
      <c r="E471" s="125"/>
      <c r="F471" s="125"/>
      <c r="G471" s="125"/>
      <c r="H471" s="250">
        <f>H470*H434</f>
        <v>555438.63358799997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40"/>
      <c r="B472" s="453" t="s">
        <v>104</v>
      </c>
      <c r="C472" s="251"/>
      <c r="D472" s="251"/>
      <c r="E472" s="251"/>
      <c r="F472" s="251"/>
      <c r="G472" s="251"/>
      <c r="H472" s="86">
        <v>1205866</v>
      </c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40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40"/>
      <c r="B474" s="455" t="s">
        <v>106</v>
      </c>
      <c r="C474" s="125"/>
      <c r="D474" s="125"/>
      <c r="E474" s="125"/>
      <c r="F474" s="125"/>
      <c r="G474" s="125"/>
      <c r="H474" s="54">
        <f>H473*H472</f>
        <v>71025.507400000002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40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v>3.09E-2</v>
      </c>
      <c r="H475" s="1">
        <v>3.09E-2</v>
      </c>
      <c r="I475" s="1">
        <f>I140</f>
        <v>0</v>
      </c>
      <c r="J475" s="1">
        <f>J140</f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40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124003.877832</v>
      </c>
      <c r="H476" s="4">
        <f t="shared" si="114"/>
        <v>121262.43477600001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40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v>0.02</v>
      </c>
      <c r="H477" s="49">
        <v>0.02</v>
      </c>
      <c r="I477" s="49">
        <f>I142</f>
        <v>0</v>
      </c>
      <c r="J477" s="49">
        <f>J142</f>
        <v>0</v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40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80261.409599999999</v>
      </c>
      <c r="H478" s="129">
        <f t="shared" si="115"/>
        <v>78487.012800000011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40"/>
      <c r="B479" s="456" t="s">
        <v>4</v>
      </c>
      <c r="C479" s="93"/>
      <c r="D479" s="93"/>
      <c r="E479" s="93"/>
      <c r="F479" s="93"/>
      <c r="G479" s="93">
        <v>0</v>
      </c>
      <c r="H479" s="93">
        <v>0</v>
      </c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40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40"/>
      <c r="B481" s="458" t="s">
        <v>51</v>
      </c>
      <c r="C481" s="74"/>
      <c r="D481" s="74"/>
      <c r="E481" s="74"/>
      <c r="F481" s="74"/>
      <c r="G481" s="74">
        <v>1442640.61</v>
      </c>
      <c r="H481" s="74">
        <v>2089372.46</v>
      </c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40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>
        <f t="shared" si="116"/>
        <v>35.948549052146227</v>
      </c>
      <c r="H482" s="37">
        <f t="shared" si="116"/>
        <v>53.241227700285208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40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 t="e">
        <f t="shared" si="117"/>
        <v>#REF!</v>
      </c>
      <c r="G483" s="422">
        <f t="shared" si="117"/>
        <v>7.853599963709712E-2</v>
      </c>
      <c r="H483" s="422">
        <f t="shared" si="117"/>
        <v>0.4415559999179095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41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#REF!</v>
      </c>
      <c r="G484" s="425">
        <f t="shared" ref="G484" si="122">G483/G481</f>
        <v>5.4439060631391152E-8</v>
      </c>
      <c r="H484" s="425">
        <f t="shared" ref="H484" si="123">H483/H481</f>
        <v>2.1133426824143623E-7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 t="s">
        <v>175</v>
      </c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54" t="s">
        <v>152</v>
      </c>
      <c r="B487" s="460" t="s">
        <v>56</v>
      </c>
      <c r="G487" s="68">
        <v>10000</v>
      </c>
      <c r="H487" s="68">
        <v>10000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55"/>
      <c r="B488" s="428" t="s">
        <v>55</v>
      </c>
      <c r="C488" s="128"/>
      <c r="D488" s="128"/>
      <c r="E488" s="128"/>
      <c r="F488" s="128"/>
      <c r="G488" s="128">
        <v>10000</v>
      </c>
      <c r="H488" s="128">
        <v>10000</v>
      </c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55"/>
      <c r="B489" s="429" t="s">
        <v>14</v>
      </c>
      <c r="C489" s="80"/>
      <c r="D489" s="80"/>
      <c r="E489" s="80"/>
      <c r="F489" s="80"/>
      <c r="G489" s="80">
        <v>1196095.68</v>
      </c>
      <c r="H489" s="80">
        <v>1081168.2</v>
      </c>
      <c r="I489" s="240"/>
      <c r="J489" s="24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55"/>
      <c r="B490" s="430" t="s">
        <v>15</v>
      </c>
      <c r="C490" s="240"/>
      <c r="D490" s="240"/>
      <c r="E490" s="240"/>
      <c r="F490" s="240"/>
      <c r="G490" s="240">
        <v>905000.04</v>
      </c>
      <c r="H490" s="240">
        <v>898353.36</v>
      </c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55"/>
      <c r="B491" s="431" t="s">
        <v>16</v>
      </c>
      <c r="C491" s="239"/>
      <c r="D491" s="239"/>
      <c r="E491" s="239"/>
      <c r="F491" s="239"/>
      <c r="G491" s="239">
        <v>325428.12</v>
      </c>
      <c r="H491" s="239">
        <v>320826.59999999998</v>
      </c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55"/>
      <c r="B492" s="432" t="s">
        <v>17</v>
      </c>
      <c r="C492" s="113"/>
      <c r="D492" s="113"/>
      <c r="E492" s="113"/>
      <c r="F492" s="113"/>
      <c r="G492" s="113">
        <v>2426523.84</v>
      </c>
      <c r="H492" s="113">
        <v>2300348.16</v>
      </c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55"/>
      <c r="B493" s="433" t="s">
        <v>12</v>
      </c>
      <c r="C493" s="82"/>
      <c r="D493" s="82"/>
      <c r="E493" s="82"/>
      <c r="F493" s="82"/>
      <c r="G493" s="82">
        <v>5426.3</v>
      </c>
      <c r="H493" s="82">
        <v>5230.96</v>
      </c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55"/>
      <c r="B494" s="434" t="s">
        <v>6</v>
      </c>
      <c r="C494" s="95"/>
      <c r="D494" s="95"/>
      <c r="E494" s="95"/>
      <c r="F494" s="95"/>
      <c r="G494" s="95">
        <v>5759.29</v>
      </c>
      <c r="H494" s="95">
        <v>5935.05</v>
      </c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55"/>
      <c r="B495" s="435" t="s">
        <v>13</v>
      </c>
      <c r="C495" s="95"/>
      <c r="D495" s="95"/>
      <c r="E495" s="95"/>
      <c r="F495" s="95"/>
      <c r="G495" s="95">
        <v>5808.24</v>
      </c>
      <c r="H495" s="16">
        <v>4805.79</v>
      </c>
      <c r="I495" s="16"/>
      <c r="J495" s="16"/>
      <c r="K495" s="95"/>
      <c r="L495" s="95"/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55"/>
      <c r="B496" s="436" t="s">
        <v>18</v>
      </c>
      <c r="C496" s="104"/>
      <c r="D496" s="104"/>
      <c r="E496" s="104"/>
      <c r="F496" s="104"/>
      <c r="G496" s="104">
        <v>5808.24</v>
      </c>
      <c r="H496" s="248">
        <v>5935.05</v>
      </c>
      <c r="I496" s="248"/>
      <c r="J496" s="248"/>
      <c r="K496" s="104"/>
      <c r="L496" s="104"/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55"/>
      <c r="B497" s="437" t="s">
        <v>19</v>
      </c>
      <c r="C497" s="96"/>
      <c r="D497" s="96"/>
      <c r="E497" s="96"/>
      <c r="F497" s="96"/>
      <c r="G497" s="96">
        <v>831114.36</v>
      </c>
      <c r="H497" s="96">
        <v>757072.44</v>
      </c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55"/>
      <c r="B498" s="438" t="s">
        <v>20</v>
      </c>
      <c r="C498" s="92"/>
      <c r="D498" s="92"/>
      <c r="E498" s="92"/>
      <c r="F498" s="92"/>
      <c r="G498" s="92">
        <v>646408.43999999994</v>
      </c>
      <c r="H498" s="92">
        <v>642019.68000000005</v>
      </c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55"/>
      <c r="B499" s="439" t="s">
        <v>21</v>
      </c>
      <c r="C499" s="86"/>
      <c r="D499" s="86"/>
      <c r="E499" s="86"/>
      <c r="F499" s="86"/>
      <c r="G499" s="86">
        <v>237055.68</v>
      </c>
      <c r="H499" s="86">
        <v>224508.6</v>
      </c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55"/>
      <c r="B500" s="440" t="s">
        <v>28</v>
      </c>
      <c r="C500" s="187"/>
      <c r="D500" s="187"/>
      <c r="E500" s="187"/>
      <c r="F500" s="187"/>
      <c r="G500" s="187">
        <v>0</v>
      </c>
      <c r="H500" s="495">
        <v>517466.76</v>
      </c>
      <c r="I500" s="495"/>
      <c r="J500" s="495"/>
      <c r="K500" s="187"/>
      <c r="L500" s="187"/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55"/>
      <c r="B501" s="441" t="s">
        <v>22</v>
      </c>
      <c r="C501" s="84"/>
      <c r="D501" s="84"/>
      <c r="E501" s="84"/>
      <c r="F501" s="84"/>
      <c r="G501" s="84">
        <v>68</v>
      </c>
      <c r="H501" s="494">
        <v>69</v>
      </c>
      <c r="I501" s="494"/>
      <c r="J501" s="494"/>
      <c r="K501" s="84"/>
      <c r="L501" s="84"/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55"/>
      <c r="B502" s="442" t="s">
        <v>73</v>
      </c>
      <c r="C502" s="30"/>
      <c r="D502" s="30"/>
      <c r="E502" s="174"/>
      <c r="F502" s="174"/>
      <c r="G502" s="174">
        <v>31</v>
      </c>
      <c r="H502" s="380">
        <v>30</v>
      </c>
      <c r="I502" s="380"/>
      <c r="J502" s="380"/>
      <c r="K502" s="174"/>
      <c r="L502" s="174"/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55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55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v>52.33</v>
      </c>
      <c r="H504" s="176">
        <v>52.33</v>
      </c>
      <c r="I504" s="176">
        <f>I673</f>
        <v>0</v>
      </c>
      <c r="J504" s="176">
        <f>J673</f>
        <v>0</v>
      </c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55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1622.23</v>
      </c>
      <c r="H505" s="4">
        <f t="shared" si="125"/>
        <v>1569.8999999999999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55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v>3.35</v>
      </c>
      <c r="H506" s="182">
        <v>3.35</v>
      </c>
      <c r="I506" s="182">
        <f>I675</f>
        <v>0</v>
      </c>
      <c r="J506" s="182">
        <f>J675</f>
        <v>0</v>
      </c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55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33500</v>
      </c>
      <c r="H507" s="179">
        <f t="shared" si="126"/>
        <v>33500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55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v>6.72</v>
      </c>
      <c r="H508" s="3">
        <v>6.72</v>
      </c>
      <c r="I508" s="3">
        <f>I677</f>
        <v>0</v>
      </c>
      <c r="J508" s="3">
        <f>J677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55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67200</v>
      </c>
      <c r="H509" s="179">
        <f t="shared" si="127"/>
        <v>67200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55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v>12.73</v>
      </c>
      <c r="H510" s="3">
        <v>12.73</v>
      </c>
      <c r="I510" s="3">
        <f>I679</f>
        <v>0</v>
      </c>
      <c r="J510" s="3">
        <f>J679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55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73938.895199999999</v>
      </c>
      <c r="H511" s="179">
        <f t="shared" si="128"/>
        <v>75553.186500000011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55"/>
      <c r="B512" s="537" t="s">
        <v>163</v>
      </c>
      <c r="C512" s="525"/>
      <c r="G512" s="1">
        <v>0</v>
      </c>
      <c r="H512" s="1">
        <v>0</v>
      </c>
    </row>
    <row r="513" spans="1:95" s="1" customFormat="1" x14ac:dyDescent="0.2">
      <c r="A513" s="555"/>
      <c r="B513" s="537" t="s">
        <v>164</v>
      </c>
      <c r="C513" s="525"/>
      <c r="G513" s="1">
        <v>0</v>
      </c>
      <c r="H513" s="1">
        <v>0</v>
      </c>
    </row>
    <row r="514" spans="1:95" s="1" customFormat="1" x14ac:dyDescent="0.2">
      <c r="A514" s="555"/>
      <c r="B514" s="537" t="s">
        <v>166</v>
      </c>
      <c r="C514" s="525"/>
      <c r="G514" s="1">
        <v>0</v>
      </c>
      <c r="H514" s="1">
        <v>0</v>
      </c>
      <c r="J514" s="1">
        <v>10.07</v>
      </c>
    </row>
    <row r="515" spans="1:95" s="211" customFormat="1" ht="13.5" thickBot="1" x14ac:dyDescent="0.25">
      <c r="A515" s="555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55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 t="e">
        <f>F685</f>
        <v>#REF!</v>
      </c>
      <c r="G516" s="115">
        <v>0.17030000000000001</v>
      </c>
      <c r="H516" s="66"/>
      <c r="I516" s="66"/>
      <c r="J516" s="66"/>
      <c r="K516" s="115"/>
      <c r="L516" s="115"/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55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 t="e">
        <f>F516*F489</f>
        <v>#REF!</v>
      </c>
      <c r="G517" s="14">
        <f>G516*G489</f>
        <v>203695.094304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55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55"/>
      <c r="B519" s="450" t="s">
        <v>61</v>
      </c>
      <c r="C519" s="118"/>
      <c r="D519" s="118"/>
      <c r="E519" s="118"/>
      <c r="F519" s="118"/>
      <c r="G519" s="118"/>
      <c r="H519" s="33">
        <f>H518*H489</f>
        <v>213746.95313999997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55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v>0.39750000000000002</v>
      </c>
      <c r="H520" s="120"/>
      <c r="I520" s="120"/>
      <c r="J520" s="120"/>
      <c r="K520" s="115"/>
      <c r="L520" s="115"/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55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129357.6777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55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55"/>
      <c r="B523" s="450" t="s">
        <v>63</v>
      </c>
      <c r="C523" s="118"/>
      <c r="D523" s="118"/>
      <c r="E523" s="118"/>
      <c r="F523" s="118"/>
      <c r="G523" s="118"/>
      <c r="H523" s="116">
        <f>H522*H491</f>
        <v>456792.91307999997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55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v>0.24349999999999999</v>
      </c>
      <c r="H524" s="120"/>
      <c r="I524" s="120"/>
      <c r="J524" s="120"/>
      <c r="K524" s="1"/>
      <c r="L524" s="1"/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55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220367.50974000001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55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55"/>
      <c r="B527" s="452" t="s">
        <v>65</v>
      </c>
      <c r="C527" s="125"/>
      <c r="D527" s="125"/>
      <c r="E527" s="125"/>
      <c r="F527" s="125"/>
      <c r="G527" s="125"/>
      <c r="H527" s="250">
        <f>H526*H490</f>
        <v>332480.57853599999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55"/>
      <c r="B528" s="453" t="s">
        <v>104</v>
      </c>
      <c r="C528" s="251"/>
      <c r="D528" s="251"/>
      <c r="E528" s="251"/>
      <c r="F528" s="251"/>
      <c r="G528" s="251"/>
      <c r="H528" s="86">
        <v>500774</v>
      </c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55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55"/>
      <c r="B530" s="455" t="s">
        <v>106</v>
      </c>
      <c r="C530" s="125"/>
      <c r="D530" s="125"/>
      <c r="E530" s="125"/>
      <c r="F530" s="125"/>
      <c r="G530" s="125"/>
      <c r="H530" s="54">
        <f>H529*H528</f>
        <v>29495.588599999999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55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v>3.09E-2</v>
      </c>
      <c r="H531" s="1">
        <v>3.09E-2</v>
      </c>
      <c r="I531" s="1">
        <f>I700</f>
        <v>0</v>
      </c>
      <c r="J531" s="1">
        <f>J700</f>
        <v>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55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74979.586655999999</v>
      </c>
      <c r="H532" s="4">
        <f t="shared" si="129"/>
        <v>71080.758144000007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55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v>0.02</v>
      </c>
      <c r="H533" s="49">
        <v>0.02</v>
      </c>
      <c r="I533" s="49">
        <f>I702</f>
        <v>0</v>
      </c>
      <c r="J533" s="49">
        <f>J702</f>
        <v>0</v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55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48530.476799999997</v>
      </c>
      <c r="H534" s="129">
        <f t="shared" si="130"/>
        <v>46006.963200000006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55"/>
      <c r="B535" s="456" t="s">
        <v>4</v>
      </c>
      <c r="C535" s="93"/>
      <c r="D535" s="93"/>
      <c r="E535" s="93"/>
      <c r="F535" s="93"/>
      <c r="G535" s="93">
        <v>0</v>
      </c>
      <c r="H535" s="93">
        <v>0</v>
      </c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55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55"/>
      <c r="B537" s="458" t="s">
        <v>51</v>
      </c>
      <c r="C537" s="74"/>
      <c r="D537" s="74"/>
      <c r="E537" s="74"/>
      <c r="F537" s="74"/>
      <c r="G537" s="74">
        <v>853191.48</v>
      </c>
      <c r="H537" s="74">
        <v>1327427.23</v>
      </c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55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>
        <f t="shared" si="131"/>
        <v>35.161059039914484</v>
      </c>
      <c r="H538" s="37">
        <f t="shared" si="131"/>
        <v>57.70549228513304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55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 t="e">
        <f t="shared" si="132"/>
        <v>#REF!</v>
      </c>
      <c r="G539" s="422">
        <f t="shared" si="132"/>
        <v>-9.5999999903142452E-3</v>
      </c>
      <c r="H539" s="422">
        <f t="shared" si="132"/>
        <v>-0.38879999984055758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56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#REF!</v>
      </c>
      <c r="G540" s="425">
        <f t="shared" ref="G540" si="137">G539/G537</f>
        <v>-1.1251870436299065E-8</v>
      </c>
      <c r="H540" s="425">
        <f t="shared" ref="H540" si="138">H539/H537</f>
        <v>-2.9289741166493745E-7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 t="s">
        <v>176</v>
      </c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63" t="s">
        <v>153</v>
      </c>
      <c r="B543" s="460" t="s">
        <v>56</v>
      </c>
      <c r="G543" s="68">
        <v>16649</v>
      </c>
      <c r="H543" s="68">
        <v>16649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64"/>
      <c r="B544" s="428" t="s">
        <v>55</v>
      </c>
      <c r="C544" s="128"/>
      <c r="D544" s="128"/>
      <c r="E544" s="128"/>
      <c r="F544" s="128"/>
      <c r="G544" s="128">
        <v>16827.39</v>
      </c>
      <c r="H544" s="128">
        <v>16827.39</v>
      </c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64"/>
      <c r="B545" s="429" t="s">
        <v>14</v>
      </c>
      <c r="C545" s="80"/>
      <c r="D545" s="80"/>
      <c r="E545" s="80"/>
      <c r="F545" s="80"/>
      <c r="G545" s="80">
        <v>3246883.08</v>
      </c>
      <c r="H545" s="80">
        <v>3090597.96</v>
      </c>
      <c r="I545" s="240"/>
      <c r="J545" s="24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64"/>
      <c r="B546" s="430" t="s">
        <v>15</v>
      </c>
      <c r="C546" s="240"/>
      <c r="D546" s="240"/>
      <c r="E546" s="240"/>
      <c r="F546" s="240"/>
      <c r="G546" s="240">
        <v>2036498.4</v>
      </c>
      <c r="H546" s="240">
        <v>2088171.24</v>
      </c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64"/>
      <c r="B547" s="431" t="s">
        <v>16</v>
      </c>
      <c r="C547" s="239"/>
      <c r="D547" s="239"/>
      <c r="E547" s="239"/>
      <c r="F547" s="239"/>
      <c r="G547" s="239">
        <v>768579.6</v>
      </c>
      <c r="H547" s="239">
        <v>774685.8</v>
      </c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64"/>
      <c r="B548" s="432" t="s">
        <v>17</v>
      </c>
      <c r="C548" s="113"/>
      <c r="D548" s="113"/>
      <c r="E548" s="113"/>
      <c r="F548" s="113"/>
      <c r="G548" s="113">
        <v>6051961.0800000001</v>
      </c>
      <c r="H548" s="113">
        <v>5953455</v>
      </c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64"/>
      <c r="B549" s="433" t="s">
        <v>12</v>
      </c>
      <c r="C549" s="82"/>
      <c r="D549" s="82"/>
      <c r="E549" s="82"/>
      <c r="F549" s="82"/>
      <c r="G549" s="82">
        <v>10580.09</v>
      </c>
      <c r="H549" s="82">
        <v>10507.97</v>
      </c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64"/>
      <c r="B550" s="434" t="s">
        <v>6</v>
      </c>
      <c r="C550" s="95"/>
      <c r="D550" s="95"/>
      <c r="E550" s="95"/>
      <c r="F550" s="95"/>
      <c r="G550" s="95">
        <v>10580.39</v>
      </c>
      <c r="H550" s="95">
        <v>10538.08</v>
      </c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64"/>
      <c r="B551" s="435" t="s">
        <v>13</v>
      </c>
      <c r="C551" s="95"/>
      <c r="D551" s="95"/>
      <c r="E551" s="95"/>
      <c r="F551" s="95"/>
      <c r="G551" s="95">
        <v>10660.05</v>
      </c>
      <c r="H551" s="16">
        <v>10531.56</v>
      </c>
      <c r="I551" s="16"/>
      <c r="J551" s="16"/>
      <c r="K551" s="95"/>
      <c r="L551" s="95"/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64"/>
      <c r="B552" s="436" t="s">
        <v>18</v>
      </c>
      <c r="C552" s="104"/>
      <c r="D552" s="104"/>
      <c r="E552" s="104"/>
      <c r="F552" s="104"/>
      <c r="G552" s="104">
        <v>10660.05</v>
      </c>
      <c r="H552" s="248">
        <v>10538.08</v>
      </c>
      <c r="I552" s="248"/>
      <c r="J552" s="248"/>
      <c r="K552" s="104"/>
      <c r="L552" s="104"/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64"/>
      <c r="B553" s="437" t="s">
        <v>19</v>
      </c>
      <c r="C553" s="96"/>
      <c r="D553" s="96"/>
      <c r="E553" s="96"/>
      <c r="F553" s="96"/>
      <c r="G553" s="96">
        <v>676417.68</v>
      </c>
      <c r="H553" s="96">
        <v>611823.24</v>
      </c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64"/>
      <c r="B554" s="438" t="s">
        <v>20</v>
      </c>
      <c r="C554" s="92"/>
      <c r="D554" s="92"/>
      <c r="E554" s="92"/>
      <c r="F554" s="92"/>
      <c r="G554" s="92">
        <v>440982.12</v>
      </c>
      <c r="H554" s="92">
        <v>437007.96</v>
      </c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64"/>
      <c r="B555" s="439" t="s">
        <v>21</v>
      </c>
      <c r="C555" s="86"/>
      <c r="D555" s="86"/>
      <c r="E555" s="86"/>
      <c r="F555" s="86"/>
      <c r="G555" s="86">
        <v>174909.24</v>
      </c>
      <c r="H555" s="86">
        <v>171798.48</v>
      </c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64"/>
      <c r="B556" s="440" t="s">
        <v>28</v>
      </c>
      <c r="C556" s="187"/>
      <c r="D556" s="187"/>
      <c r="E556" s="187"/>
      <c r="F556" s="187"/>
      <c r="G556" s="187">
        <v>0</v>
      </c>
      <c r="H556" s="495">
        <v>11192.4</v>
      </c>
      <c r="I556" s="495"/>
      <c r="J556" s="495"/>
      <c r="K556" s="187"/>
      <c r="L556" s="187"/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64"/>
      <c r="B557" s="441" t="s">
        <v>22</v>
      </c>
      <c r="C557" s="84"/>
      <c r="D557" s="84"/>
      <c r="E557" s="84"/>
      <c r="F557" s="84"/>
      <c r="G557" s="84">
        <v>77</v>
      </c>
      <c r="H557" s="494">
        <v>79</v>
      </c>
      <c r="I557" s="494"/>
      <c r="J557" s="494"/>
      <c r="K557" s="84"/>
      <c r="L557" s="84"/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64"/>
      <c r="B558" s="442" t="s">
        <v>73</v>
      </c>
      <c r="C558" s="30"/>
      <c r="D558" s="30"/>
      <c r="E558" s="174"/>
      <c r="F558" s="174"/>
      <c r="G558" s="174">
        <v>31</v>
      </c>
      <c r="H558" s="380">
        <v>30</v>
      </c>
      <c r="I558" s="380"/>
      <c r="J558" s="380"/>
      <c r="K558" s="174"/>
      <c r="L558" s="174"/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64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64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v>52.33</v>
      </c>
      <c r="H560" s="176">
        <v>52.33</v>
      </c>
      <c r="I560" s="176">
        <f>I675</f>
        <v>0</v>
      </c>
      <c r="J560" s="176">
        <f>J675</f>
        <v>0</v>
      </c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64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1622.23</v>
      </c>
      <c r="H561" s="4">
        <f t="shared" si="140"/>
        <v>1569.8999999999999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64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v>3.35</v>
      </c>
      <c r="H562" s="182">
        <v>3.35</v>
      </c>
      <c r="I562" s="182">
        <f>I677</f>
        <v>0</v>
      </c>
      <c r="J562" s="182">
        <f>J677</f>
        <v>0</v>
      </c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64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56371.756500000003</v>
      </c>
      <c r="H563" s="179">
        <f t="shared" si="141"/>
        <v>56371.756500000003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64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v>6.72</v>
      </c>
      <c r="H564" s="3">
        <v>6.72</v>
      </c>
      <c r="I564" s="3">
        <f>I679</f>
        <v>0</v>
      </c>
      <c r="J564" s="3">
        <f>J679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64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113080.06079999999</v>
      </c>
      <c r="H565" s="179">
        <f t="shared" si="142"/>
        <v>113080.06079999999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64"/>
      <c r="B566" s="448" t="s">
        <v>8</v>
      </c>
      <c r="C566" s="3">
        <v>10.31</v>
      </c>
      <c r="D566" s="3">
        <v>10.31</v>
      </c>
      <c r="E566" s="3">
        <v>10.31</v>
      </c>
      <c r="F566" s="3" t="e">
        <f>F685</f>
        <v>#REF!</v>
      </c>
      <c r="G566" s="3">
        <v>12.73</v>
      </c>
      <c r="H566" s="3">
        <v>12.73</v>
      </c>
      <c r="I566" s="3">
        <f>I685</f>
        <v>0</v>
      </c>
      <c r="J566" s="3">
        <f>J685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64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 t="e">
        <f t="shared" si="143"/>
        <v>#REF!</v>
      </c>
      <c r="G567" s="179">
        <f t="shared" si="143"/>
        <v>135702.43649999998</v>
      </c>
      <c r="H567" s="179">
        <f t="shared" si="143"/>
        <v>134149.75839999999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64"/>
      <c r="B568" s="537" t="s">
        <v>163</v>
      </c>
      <c r="C568" s="525"/>
      <c r="G568" s="1">
        <v>0</v>
      </c>
      <c r="H568" s="1">
        <v>0</v>
      </c>
    </row>
    <row r="569" spans="1:95" s="1" customFormat="1" x14ac:dyDescent="0.2">
      <c r="A569" s="564"/>
      <c r="B569" s="537" t="s">
        <v>164</v>
      </c>
      <c r="C569" s="525"/>
      <c r="G569" s="1">
        <v>0</v>
      </c>
      <c r="H569" s="1">
        <v>0</v>
      </c>
    </row>
    <row r="570" spans="1:95" s="1" customFormat="1" x14ac:dyDescent="0.2">
      <c r="A570" s="564"/>
      <c r="B570" s="537" t="s">
        <v>166</v>
      </c>
      <c r="C570" s="525"/>
      <c r="G570" s="1">
        <v>0</v>
      </c>
      <c r="H570" s="1">
        <v>0</v>
      </c>
      <c r="J570" s="1">
        <v>10.07</v>
      </c>
    </row>
    <row r="571" spans="1:95" s="211" customFormat="1" ht="13.5" thickBot="1" x14ac:dyDescent="0.25">
      <c r="A571" s="564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64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v>0.17030000000000001</v>
      </c>
      <c r="H572" s="66"/>
      <c r="I572" s="66"/>
      <c r="J572" s="66"/>
      <c r="K572" s="115"/>
      <c r="L572" s="115"/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64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552944.188524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64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64"/>
      <c r="B575" s="450" t="s">
        <v>61</v>
      </c>
      <c r="C575" s="118"/>
      <c r="D575" s="118"/>
      <c r="E575" s="118"/>
      <c r="F575" s="118"/>
      <c r="G575" s="118"/>
      <c r="H575" s="33">
        <f>H574*H545</f>
        <v>611011.21669199993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64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v>0.39750000000000002</v>
      </c>
      <c r="H576" s="120"/>
      <c r="I576" s="120"/>
      <c r="J576" s="120"/>
      <c r="K576" s="115"/>
      <c r="L576" s="115"/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64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305510.391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64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64"/>
      <c r="B579" s="450" t="s">
        <v>63</v>
      </c>
      <c r="C579" s="118"/>
      <c r="D579" s="118"/>
      <c r="E579" s="118"/>
      <c r="F579" s="118"/>
      <c r="G579" s="118"/>
      <c r="H579" s="116">
        <f>H578*H547</f>
        <v>1102997.6420400001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64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v>0.24349999999999999</v>
      </c>
      <c r="H580" s="120"/>
      <c r="I580" s="120"/>
      <c r="J580" s="120"/>
      <c r="K580" s="1"/>
      <c r="L580" s="1"/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64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495887.36039999995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64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64"/>
      <c r="B583" s="452" t="s">
        <v>65</v>
      </c>
      <c r="C583" s="125"/>
      <c r="D583" s="125"/>
      <c r="E583" s="125"/>
      <c r="F583" s="125"/>
      <c r="G583" s="125"/>
      <c r="H583" s="250">
        <f>H582*H546</f>
        <v>772832.17592399998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64"/>
      <c r="B584" s="453" t="s">
        <v>104</v>
      </c>
      <c r="C584" s="251"/>
      <c r="D584" s="251"/>
      <c r="E584" s="251"/>
      <c r="F584" s="251"/>
      <c r="G584" s="251"/>
      <c r="H584" s="86">
        <v>10831</v>
      </c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64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64"/>
      <c r="B586" s="455" t="s">
        <v>106</v>
      </c>
      <c r="C586" s="125"/>
      <c r="D586" s="125"/>
      <c r="E586" s="125"/>
      <c r="F586" s="125"/>
      <c r="G586" s="125"/>
      <c r="H586" s="54">
        <f>H585*H584</f>
        <v>637.94590000000005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64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v>3.09E-2</v>
      </c>
      <c r="H587" s="1">
        <v>3.09E-2</v>
      </c>
      <c r="I587" s="1">
        <f>I702</f>
        <v>0</v>
      </c>
      <c r="J587" s="1">
        <f>J702</f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64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187005.59737200002</v>
      </c>
      <c r="H588" s="4">
        <f t="shared" si="144"/>
        <v>183961.75950000001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64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v>0.02</v>
      </c>
      <c r="H589" s="49">
        <v>0.02</v>
      </c>
      <c r="I589" s="49">
        <f>I704</f>
        <v>0</v>
      </c>
      <c r="J589" s="49">
        <f>J704</f>
        <v>0</v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64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121039.2216</v>
      </c>
      <c r="H590" s="129">
        <f t="shared" si="145"/>
        <v>119069.1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64"/>
      <c r="B591" s="456" t="s">
        <v>4</v>
      </c>
      <c r="C591" s="93"/>
      <c r="D591" s="93"/>
      <c r="E591" s="93"/>
      <c r="F591" s="93"/>
      <c r="G591" s="93">
        <v>0</v>
      </c>
      <c r="H591" s="93">
        <v>0</v>
      </c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64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64"/>
      <c r="B593" s="458" t="s">
        <v>51</v>
      </c>
      <c r="C593" s="74"/>
      <c r="D593" s="74"/>
      <c r="E593" s="74"/>
      <c r="F593" s="74"/>
      <c r="G593" s="74">
        <v>1969163.4</v>
      </c>
      <c r="H593" s="74">
        <v>3095681.53</v>
      </c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64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>
        <f t="shared" si="146"/>
        <v>32.537608454018674</v>
      </c>
      <c r="H594" s="37">
        <f t="shared" si="146"/>
        <v>51.998067172759342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64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 t="e">
        <f t="shared" si="147"/>
        <v>#REF!</v>
      </c>
      <c r="G595" s="422">
        <f t="shared" si="147"/>
        <v>-0.15730399987660348</v>
      </c>
      <c r="H595" s="422">
        <f t="shared" si="147"/>
        <v>-0.21424399921670556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65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#REF!</v>
      </c>
      <c r="G596" s="425">
        <f t="shared" ref="G596" si="152">G595/G593</f>
        <v>-7.9883670332590726E-8</v>
      </c>
      <c r="H596" s="425">
        <f t="shared" ref="H596" si="153">H595/H593</f>
        <v>-6.920737716088824E-8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 t="s">
        <v>177</v>
      </c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48" t="s">
        <v>150</v>
      </c>
      <c r="B599" s="460" t="s">
        <v>56</v>
      </c>
      <c r="G599" s="68">
        <v>9825</v>
      </c>
      <c r="H599" s="68">
        <v>9825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49"/>
      <c r="B600" s="428" t="s">
        <v>55</v>
      </c>
      <c r="C600" s="128"/>
      <c r="D600" s="128"/>
      <c r="E600" s="128"/>
      <c r="F600" s="128"/>
      <c r="G600" s="128">
        <v>12888.59</v>
      </c>
      <c r="H600" s="128">
        <v>12888.59</v>
      </c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49"/>
      <c r="B601" s="429" t="s">
        <v>14</v>
      </c>
      <c r="C601" s="80"/>
      <c r="D601" s="80"/>
      <c r="E601" s="80"/>
      <c r="F601" s="80"/>
      <c r="G601" s="80">
        <v>2698165.53</v>
      </c>
      <c r="H601" s="80">
        <v>2546994.38</v>
      </c>
      <c r="I601" s="240"/>
      <c r="J601" s="24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49"/>
      <c r="B602" s="430" t="s">
        <v>15</v>
      </c>
      <c r="C602" s="240"/>
      <c r="D602" s="240"/>
      <c r="E602" s="240"/>
      <c r="F602" s="240"/>
      <c r="G602" s="240">
        <v>1812532.42</v>
      </c>
      <c r="H602" s="240">
        <v>1950432.35</v>
      </c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49"/>
      <c r="B603" s="431" t="s">
        <v>16</v>
      </c>
      <c r="C603" s="239"/>
      <c r="D603" s="239"/>
      <c r="E603" s="239"/>
      <c r="F603" s="239"/>
      <c r="G603" s="239">
        <v>724478.2</v>
      </c>
      <c r="H603" s="239">
        <v>716945.56</v>
      </c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49"/>
      <c r="B604" s="432" t="s">
        <v>17</v>
      </c>
      <c r="C604" s="113"/>
      <c r="D604" s="113"/>
      <c r="E604" s="113"/>
      <c r="F604" s="113"/>
      <c r="G604" s="113">
        <v>5235176.1500000004</v>
      </c>
      <c r="H604" s="113">
        <v>5214372.29</v>
      </c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49"/>
      <c r="B605" s="433" t="s">
        <v>12</v>
      </c>
      <c r="C605" s="82"/>
      <c r="D605" s="82"/>
      <c r="E605" s="82"/>
      <c r="F605" s="82"/>
      <c r="G605" s="82">
        <v>10136.14</v>
      </c>
      <c r="H605" s="82">
        <v>9956.16</v>
      </c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49"/>
      <c r="B606" s="434" t="s">
        <v>6</v>
      </c>
      <c r="C606" s="95"/>
      <c r="D606" s="95"/>
      <c r="E606" s="95"/>
      <c r="F606" s="95"/>
      <c r="G606" s="95">
        <v>9891.93</v>
      </c>
      <c r="H606" s="95">
        <v>9999.02</v>
      </c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49"/>
      <c r="B607" s="435" t="s">
        <v>13</v>
      </c>
      <c r="C607" s="95"/>
      <c r="D607" s="95"/>
      <c r="E607" s="95"/>
      <c r="F607" s="95"/>
      <c r="G607" s="95">
        <v>9967.7900000000009</v>
      </c>
      <c r="H607" s="16">
        <v>9524.84</v>
      </c>
      <c r="I607" s="16"/>
      <c r="J607" s="16"/>
      <c r="K607" s="95"/>
      <c r="L607" s="95"/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49"/>
      <c r="B608" s="436" t="s">
        <v>18</v>
      </c>
      <c r="C608" s="104"/>
      <c r="D608" s="104"/>
      <c r="E608" s="104"/>
      <c r="F608" s="104"/>
      <c r="G608" s="104">
        <v>10136.14</v>
      </c>
      <c r="H608" s="248">
        <v>9999.02</v>
      </c>
      <c r="I608" s="248"/>
      <c r="J608" s="248"/>
      <c r="K608" s="104"/>
      <c r="L608" s="104"/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49"/>
      <c r="B609" s="437" t="s">
        <v>19</v>
      </c>
      <c r="C609" s="96"/>
      <c r="D609" s="96"/>
      <c r="E609" s="96"/>
      <c r="F609" s="96"/>
      <c r="G609" s="96">
        <v>216806.89</v>
      </c>
      <c r="H609" s="96">
        <v>213558.5</v>
      </c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49"/>
      <c r="B610" s="438" t="s">
        <v>20</v>
      </c>
      <c r="C610" s="92"/>
      <c r="D610" s="92"/>
      <c r="E610" s="92"/>
      <c r="F610" s="92"/>
      <c r="G610" s="92">
        <v>150222.54999999999</v>
      </c>
      <c r="H610" s="92">
        <v>160969.16</v>
      </c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49"/>
      <c r="B611" s="439" t="s">
        <v>21</v>
      </c>
      <c r="C611" s="86"/>
      <c r="D611" s="86"/>
      <c r="E611" s="86"/>
      <c r="F611" s="86"/>
      <c r="G611" s="86">
        <v>58225.56</v>
      </c>
      <c r="H611" s="86">
        <v>61737.66</v>
      </c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49"/>
      <c r="B612" s="440" t="s">
        <v>28</v>
      </c>
      <c r="C612" s="187"/>
      <c r="D612" s="187"/>
      <c r="E612" s="187"/>
      <c r="F612" s="187"/>
      <c r="G612" s="187">
        <v>0</v>
      </c>
      <c r="H612" s="495">
        <v>0</v>
      </c>
      <c r="I612" s="495"/>
      <c r="J612" s="495"/>
      <c r="K612" s="187"/>
      <c r="L612" s="187"/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49"/>
      <c r="B613" s="441" t="s">
        <v>22</v>
      </c>
      <c r="C613" s="84"/>
      <c r="D613" s="84"/>
      <c r="E613" s="84"/>
      <c r="F613" s="84"/>
      <c r="G613" s="84">
        <v>69</v>
      </c>
      <c r="H613" s="494">
        <v>72</v>
      </c>
      <c r="I613" s="494"/>
      <c r="J613" s="494"/>
      <c r="K613" s="84"/>
      <c r="L613" s="84"/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49"/>
      <c r="B614" s="442" t="s">
        <v>73</v>
      </c>
      <c r="C614" s="30"/>
      <c r="D614" s="30"/>
      <c r="E614" s="174"/>
      <c r="F614" s="174"/>
      <c r="G614" s="174">
        <v>31</v>
      </c>
      <c r="H614" s="380">
        <v>30</v>
      </c>
      <c r="I614" s="380"/>
      <c r="J614" s="380"/>
      <c r="K614" s="174"/>
      <c r="L614" s="174"/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49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49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v>52.33</v>
      </c>
      <c r="H616" s="176">
        <v>52.33</v>
      </c>
      <c r="I616" s="176">
        <f>I729</f>
        <v>0</v>
      </c>
      <c r="J616" s="176">
        <f>J729</f>
        <v>0</v>
      </c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49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1622.23</v>
      </c>
      <c r="H617" s="4">
        <f t="shared" si="155"/>
        <v>1569.8999999999999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49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v>3.35</v>
      </c>
      <c r="H618" s="182">
        <v>3.35</v>
      </c>
      <c r="I618" s="182">
        <f>I731</f>
        <v>0</v>
      </c>
      <c r="J618" s="182">
        <f>J731</f>
        <v>0</v>
      </c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49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43176.7765</v>
      </c>
      <c r="H619" s="179">
        <f t="shared" si="156"/>
        <v>43176.7765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49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v>6.72</v>
      </c>
      <c r="H620" s="3">
        <v>6.72</v>
      </c>
      <c r="I620" s="3">
        <f>I733</f>
        <v>0</v>
      </c>
      <c r="J620" s="3">
        <f>J733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49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86611.324800000002</v>
      </c>
      <c r="H621" s="179">
        <f t="shared" si="157"/>
        <v>86611.324800000002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49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v>12.73</v>
      </c>
      <c r="H622" s="3">
        <v>12.73</v>
      </c>
      <c r="I622" s="3">
        <f>I735</f>
        <v>0</v>
      </c>
      <c r="J622" s="3">
        <f>J735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49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126889.96670000002</v>
      </c>
      <c r="H623" s="179">
        <f t="shared" si="158"/>
        <v>127287.5246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49"/>
      <c r="B624" s="537" t="s">
        <v>163</v>
      </c>
      <c r="C624" s="525"/>
      <c r="G624" s="1">
        <v>0</v>
      </c>
      <c r="H624" s="1">
        <v>11</v>
      </c>
    </row>
    <row r="625" spans="1:95" s="1" customFormat="1" x14ac:dyDescent="0.2">
      <c r="A625" s="549"/>
      <c r="B625" s="537" t="s">
        <v>164</v>
      </c>
      <c r="C625" s="525"/>
      <c r="G625" s="1">
        <v>0</v>
      </c>
      <c r="H625" s="1">
        <v>174.02</v>
      </c>
    </row>
    <row r="626" spans="1:95" s="1" customFormat="1" x14ac:dyDescent="0.2">
      <c r="A626" s="549"/>
      <c r="B626" s="537" t="s">
        <v>166</v>
      </c>
      <c r="C626" s="525"/>
      <c r="G626" s="1">
        <v>10.07</v>
      </c>
      <c r="H626" s="1">
        <v>10.07</v>
      </c>
      <c r="J626" s="1">
        <v>10.07</v>
      </c>
    </row>
    <row r="627" spans="1:95" s="211" customFormat="1" ht="13.5" thickBot="1" x14ac:dyDescent="0.25">
      <c r="A627" s="549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49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 t="e">
        <f>F741</f>
        <v>#REF!</v>
      </c>
      <c r="G628" s="115">
        <v>0.17030000000000001</v>
      </c>
      <c r="H628" s="66"/>
      <c r="I628" s="66"/>
      <c r="J628" s="66"/>
      <c r="K628" s="115"/>
      <c r="L628" s="115"/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49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 t="e">
        <f>F628*F601</f>
        <v>#REF!</v>
      </c>
      <c r="G629" s="14">
        <f>G628*G601</f>
        <v>459497.58975899999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49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49"/>
      <c r="B631" s="450" t="s">
        <v>61</v>
      </c>
      <c r="C631" s="118"/>
      <c r="D631" s="118"/>
      <c r="E631" s="118"/>
      <c r="F631" s="118"/>
      <c r="G631" s="118"/>
      <c r="H631" s="33">
        <f>H630*H601</f>
        <v>503540.78892599995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49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v>0.39750000000000002</v>
      </c>
      <c r="H632" s="120"/>
      <c r="I632" s="120"/>
      <c r="J632" s="120"/>
      <c r="K632" s="115"/>
      <c r="L632" s="115"/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49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287980.0845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49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49"/>
      <c r="B635" s="450" t="s">
        <v>63</v>
      </c>
      <c r="C635" s="118"/>
      <c r="D635" s="118"/>
      <c r="E635" s="118"/>
      <c r="F635" s="118"/>
      <c r="G635" s="118"/>
      <c r="H635" s="116">
        <f>H634*H603</f>
        <v>1020787.088328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49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v>0.24349999999999999</v>
      </c>
      <c r="H636" s="120"/>
      <c r="I636" s="120"/>
      <c r="J636" s="120"/>
      <c r="K636" s="1"/>
      <c r="L636" s="1"/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49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441351.64426999999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49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49"/>
      <c r="B639" s="452" t="s">
        <v>65</v>
      </c>
      <c r="C639" s="125"/>
      <c r="D639" s="125"/>
      <c r="E639" s="125"/>
      <c r="F639" s="125"/>
      <c r="G639" s="125"/>
      <c r="H639" s="250">
        <f>H638*H602</f>
        <v>721855.012735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49"/>
      <c r="B640" s="453" t="s">
        <v>104</v>
      </c>
      <c r="C640" s="251"/>
      <c r="D640" s="251"/>
      <c r="E640" s="251"/>
      <c r="F640" s="251"/>
      <c r="G640" s="251"/>
      <c r="H640" s="86">
        <v>0</v>
      </c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49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49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49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v>3.09E-2</v>
      </c>
      <c r="H643" s="1">
        <v>3.09E-2</v>
      </c>
      <c r="I643" s="1">
        <f>I756</f>
        <v>0</v>
      </c>
      <c r="J643" s="1">
        <f>J756</f>
        <v>0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49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161766.943035</v>
      </c>
      <c r="H644" s="4">
        <f t="shared" si="159"/>
        <v>161124.10376100001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49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v>0.02</v>
      </c>
      <c r="H645" s="49">
        <v>0.02</v>
      </c>
      <c r="I645" s="49">
        <f>I758</f>
        <v>0</v>
      </c>
      <c r="J645" s="49">
        <f>J758</f>
        <v>0</v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49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104703.52300000002</v>
      </c>
      <c r="H646" s="129">
        <f t="shared" si="160"/>
        <v>104287.4458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49"/>
      <c r="B647" s="456" t="s">
        <v>4</v>
      </c>
      <c r="C647" s="93"/>
      <c r="D647" s="93"/>
      <c r="E647" s="93"/>
      <c r="F647" s="93"/>
      <c r="G647" s="93">
        <v>0</v>
      </c>
      <c r="H647" s="93">
        <v>0</v>
      </c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49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49"/>
      <c r="B649" s="458" t="s">
        <v>51</v>
      </c>
      <c r="C649" s="74"/>
      <c r="D649" s="74"/>
      <c r="E649" s="74"/>
      <c r="F649" s="74"/>
      <c r="G649" s="74">
        <v>1744932.5</v>
      </c>
      <c r="H649" s="74">
        <v>2789516.95</v>
      </c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49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>
        <f t="shared" si="161"/>
        <v>33.330922398857581</v>
      </c>
      <c r="H650" s="37">
        <f t="shared" si="161"/>
        <v>53.496697106757608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49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 t="e">
        <f t="shared" si="162"/>
        <v>#REF!</v>
      </c>
      <c r="G651" s="422">
        <f t="shared" si="162"/>
        <v>-31332.41743599996</v>
      </c>
      <c r="H651" s="422">
        <f t="shared" si="162"/>
        <v>-19276.984550000168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50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#REF!</v>
      </c>
      <c r="G652" s="425">
        <f t="shared" ref="G652" si="167">G651/G649</f>
        <v>-1.7956234660079951E-2</v>
      </c>
      <c r="H652" s="425">
        <f t="shared" ref="H652" si="168">H651/H649</f>
        <v>-6.9105099182136774E-3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 t="s">
        <v>178</v>
      </c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51" t="s">
        <v>151</v>
      </c>
      <c r="B655" s="460" t="s">
        <v>56</v>
      </c>
      <c r="G655" s="68">
        <v>2800</v>
      </c>
      <c r="H655" s="68">
        <v>2800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52"/>
      <c r="B656" s="428" t="s">
        <v>55</v>
      </c>
      <c r="C656" s="128"/>
      <c r="D656" s="128"/>
      <c r="E656" s="128"/>
      <c r="F656" s="128"/>
      <c r="G656" s="128">
        <v>2800</v>
      </c>
      <c r="H656" s="128">
        <v>2800</v>
      </c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52"/>
      <c r="B657" s="429" t="s">
        <v>14</v>
      </c>
      <c r="C657" s="80"/>
      <c r="D657" s="80"/>
      <c r="E657" s="80"/>
      <c r="F657" s="80"/>
      <c r="G657" s="80">
        <v>9225</v>
      </c>
      <c r="H657" s="80">
        <v>4240.08</v>
      </c>
      <c r="I657" s="240"/>
      <c r="J657" s="24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52"/>
      <c r="B658" s="430" t="s">
        <v>15</v>
      </c>
      <c r="C658" s="240"/>
      <c r="D658" s="240"/>
      <c r="E658" s="240"/>
      <c r="F658" s="240"/>
      <c r="G658" s="240">
        <v>22160.16</v>
      </c>
      <c r="H658" s="240">
        <v>13901.76</v>
      </c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52"/>
      <c r="B659" s="431" t="s">
        <v>16</v>
      </c>
      <c r="C659" s="239"/>
      <c r="D659" s="239"/>
      <c r="E659" s="239"/>
      <c r="F659" s="239"/>
      <c r="G659" s="239">
        <v>14218.2</v>
      </c>
      <c r="H659" s="239">
        <v>1436.04</v>
      </c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52"/>
      <c r="B660" s="432" t="s">
        <v>17</v>
      </c>
      <c r="C660" s="113"/>
      <c r="D660" s="113"/>
      <c r="E660" s="113"/>
      <c r="F660" s="113"/>
      <c r="G660" s="113">
        <v>45603.360000000001</v>
      </c>
      <c r="H660" s="113">
        <v>19577.88</v>
      </c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52"/>
      <c r="B661" s="433" t="s">
        <v>12</v>
      </c>
      <c r="C661" s="82"/>
      <c r="D661" s="82"/>
      <c r="E661" s="82"/>
      <c r="F661" s="82"/>
      <c r="G661" s="82">
        <v>94.26</v>
      </c>
      <c r="H661" s="82">
        <v>393.22</v>
      </c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52"/>
      <c r="B662" s="434" t="s">
        <v>6</v>
      </c>
      <c r="C662" s="95"/>
      <c r="D662" s="95"/>
      <c r="E662" s="95"/>
      <c r="F662" s="95"/>
      <c r="G662" s="95">
        <v>1472.95</v>
      </c>
      <c r="H662" s="95">
        <v>1628.16</v>
      </c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52"/>
      <c r="B663" s="435" t="s">
        <v>13</v>
      </c>
      <c r="C663" s="95"/>
      <c r="D663" s="95"/>
      <c r="E663" s="95"/>
      <c r="F663" s="95"/>
      <c r="G663" s="95">
        <v>1217.4000000000001</v>
      </c>
      <c r="H663" s="16">
        <v>222.18</v>
      </c>
      <c r="I663" s="16"/>
      <c r="J663" s="16"/>
      <c r="K663" s="95"/>
      <c r="L663" s="95"/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52"/>
      <c r="B664" s="436" t="s">
        <v>18</v>
      </c>
      <c r="C664" s="104"/>
      <c r="D664" s="104"/>
      <c r="E664" s="104"/>
      <c r="F664" s="104"/>
      <c r="G664" s="104">
        <v>1472.95</v>
      </c>
      <c r="H664" s="248">
        <v>1628.16</v>
      </c>
      <c r="I664" s="248"/>
      <c r="J664" s="248"/>
      <c r="K664" s="104"/>
      <c r="L664" s="104"/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52"/>
      <c r="B665" s="437" t="s">
        <v>19</v>
      </c>
      <c r="C665" s="96"/>
      <c r="D665" s="96"/>
      <c r="E665" s="96"/>
      <c r="F665" s="96"/>
      <c r="G665" s="96">
        <v>24006.240000000002</v>
      </c>
      <c r="H665" s="96">
        <v>6166.44</v>
      </c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52"/>
      <c r="B666" s="438" t="s">
        <v>20</v>
      </c>
      <c r="C666" s="92"/>
      <c r="D666" s="92"/>
      <c r="E666" s="92"/>
      <c r="F666" s="92"/>
      <c r="G666" s="92">
        <v>35669.879999999997</v>
      </c>
      <c r="H666" s="92">
        <v>19878.84</v>
      </c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52"/>
      <c r="B667" s="439" t="s">
        <v>21</v>
      </c>
      <c r="C667" s="86"/>
      <c r="D667" s="86"/>
      <c r="E667" s="86"/>
      <c r="F667" s="86"/>
      <c r="G667" s="86">
        <v>21708.36</v>
      </c>
      <c r="H667" s="86">
        <v>2673</v>
      </c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52"/>
      <c r="B668" s="440" t="s">
        <v>28</v>
      </c>
      <c r="C668" s="187"/>
      <c r="D668" s="187"/>
      <c r="E668" s="187"/>
      <c r="F668" s="187"/>
      <c r="G668" s="187">
        <v>0</v>
      </c>
      <c r="H668" s="495">
        <v>18548.849999999999</v>
      </c>
      <c r="I668" s="495"/>
      <c r="J668" s="495"/>
      <c r="K668" s="187"/>
      <c r="L668" s="187"/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52"/>
      <c r="B669" s="441" t="s">
        <v>22</v>
      </c>
      <c r="C669" s="84"/>
      <c r="D669" s="84"/>
      <c r="E669" s="84"/>
      <c r="F669" s="84"/>
      <c r="G669" s="84">
        <v>5</v>
      </c>
      <c r="H669" s="494">
        <v>2</v>
      </c>
      <c r="I669" s="494"/>
      <c r="J669" s="494"/>
      <c r="K669" s="84"/>
      <c r="L669" s="84"/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52"/>
      <c r="B670" s="442" t="s">
        <v>73</v>
      </c>
      <c r="C670" s="30"/>
      <c r="D670" s="30"/>
      <c r="E670" s="174"/>
      <c r="F670" s="174"/>
      <c r="G670" s="174">
        <v>31</v>
      </c>
      <c r="H670" s="380">
        <v>30</v>
      </c>
      <c r="I670" s="380"/>
      <c r="J670" s="380"/>
      <c r="K670" s="174"/>
      <c r="L670" s="174"/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52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52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v>52.33</v>
      </c>
      <c r="H672" s="176">
        <v>52.33</v>
      </c>
      <c r="I672" s="176">
        <f>I617</f>
        <v>0</v>
      </c>
      <c r="J672" s="176">
        <f>J617</f>
        <v>0</v>
      </c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52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1622.23</v>
      </c>
      <c r="H673" s="4">
        <f t="shared" si="170"/>
        <v>1569.8999999999999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52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v>3.35</v>
      </c>
      <c r="H674" s="182">
        <v>3.35</v>
      </c>
      <c r="I674" s="182">
        <f>I619</f>
        <v>0</v>
      </c>
      <c r="J674" s="182">
        <f>J619</f>
        <v>0</v>
      </c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52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9380</v>
      </c>
      <c r="H675" s="179">
        <f t="shared" si="171"/>
        <v>9380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52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v>6.72</v>
      </c>
      <c r="H676" s="3">
        <v>6.72</v>
      </c>
      <c r="I676" s="3">
        <f>I621</f>
        <v>0</v>
      </c>
      <c r="J676" s="3">
        <f>J621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52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18816</v>
      </c>
      <c r="H677" s="179">
        <f t="shared" si="172"/>
        <v>18816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52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v>12.73</v>
      </c>
      <c r="H678" s="3">
        <v>12.73</v>
      </c>
      <c r="I678" s="3">
        <f>I623</f>
        <v>0</v>
      </c>
      <c r="J678" s="3">
        <f>J623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52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18750.6535</v>
      </c>
      <c r="H679" s="179">
        <f t="shared" si="173"/>
        <v>20726.4768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52"/>
      <c r="B680" s="537" t="s">
        <v>163</v>
      </c>
      <c r="C680" s="525"/>
      <c r="G680" s="1">
        <v>0</v>
      </c>
      <c r="H680" s="1">
        <v>0</v>
      </c>
    </row>
    <row r="681" spans="1:95" s="1" customFormat="1" x14ac:dyDescent="0.2">
      <c r="A681" s="552"/>
      <c r="B681" s="537" t="s">
        <v>164</v>
      </c>
      <c r="C681" s="525"/>
      <c r="G681" s="1">
        <v>0</v>
      </c>
      <c r="H681" s="1">
        <v>0</v>
      </c>
    </row>
    <row r="682" spans="1:95" s="1" customFormat="1" x14ac:dyDescent="0.2">
      <c r="A682" s="552"/>
      <c r="B682" s="537" t="s">
        <v>166</v>
      </c>
      <c r="C682" s="525"/>
      <c r="G682" s="1">
        <v>0</v>
      </c>
      <c r="H682" s="1">
        <v>0</v>
      </c>
      <c r="J682" s="1">
        <v>10.07</v>
      </c>
    </row>
    <row r="683" spans="1:95" s="211" customFormat="1" ht="13.5" thickBot="1" x14ac:dyDescent="0.25">
      <c r="A683" s="552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52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 t="e">
        <f>F629</f>
        <v>#REF!</v>
      </c>
      <c r="G684" s="115">
        <v>0.17030000000000001</v>
      </c>
      <c r="H684" s="66"/>
      <c r="I684" s="66"/>
      <c r="J684" s="66"/>
      <c r="K684" s="115"/>
      <c r="L684" s="115"/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52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 t="e">
        <f>F684*F657</f>
        <v>#REF!</v>
      </c>
      <c r="G685" s="14">
        <f>G684*G657</f>
        <v>1571.0175000000002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52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52"/>
      <c r="B687" s="450" t="s">
        <v>61</v>
      </c>
      <c r="C687" s="118"/>
      <c r="D687" s="118"/>
      <c r="E687" s="118"/>
      <c r="F687" s="118"/>
      <c r="G687" s="118"/>
      <c r="H687" s="33">
        <f>H686*H657</f>
        <v>838.26381599999991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52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v>0.39750000000000002</v>
      </c>
      <c r="H688" s="120"/>
      <c r="I688" s="120"/>
      <c r="J688" s="120"/>
      <c r="K688" s="115"/>
      <c r="L688" s="115"/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52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5651.7345000000005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52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52"/>
      <c r="B691" s="450" t="s">
        <v>63</v>
      </c>
      <c r="C691" s="118"/>
      <c r="D691" s="118"/>
      <c r="E691" s="118"/>
      <c r="F691" s="118"/>
      <c r="G691" s="118"/>
      <c r="H691" s="116">
        <f>H690*H659</f>
        <v>2044.633752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52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v>0.24349999999999999</v>
      </c>
      <c r="H692" s="120"/>
      <c r="I692" s="120"/>
      <c r="J692" s="120"/>
      <c r="K692" s="1"/>
      <c r="L692" s="1"/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52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5395.9989599999999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52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52"/>
      <c r="B695" s="452" t="s">
        <v>65</v>
      </c>
      <c r="C695" s="125"/>
      <c r="D695" s="125"/>
      <c r="E695" s="125"/>
      <c r="F695" s="125"/>
      <c r="G695" s="125"/>
      <c r="H695" s="250">
        <f>H694*H658</f>
        <v>5145.0413760000001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52"/>
      <c r="B696" s="453" t="s">
        <v>104</v>
      </c>
      <c r="C696" s="251"/>
      <c r="D696" s="251"/>
      <c r="E696" s="251"/>
      <c r="F696" s="251"/>
      <c r="G696" s="251"/>
      <c r="H696" s="86">
        <v>17951</v>
      </c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52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52"/>
      <c r="B698" s="455" t="s">
        <v>106</v>
      </c>
      <c r="C698" s="125"/>
      <c r="D698" s="125"/>
      <c r="E698" s="125"/>
      <c r="F698" s="125"/>
      <c r="G698" s="125"/>
      <c r="H698" s="54">
        <f>H697*H696</f>
        <v>1057.3139000000001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52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v>3.09E-2</v>
      </c>
      <c r="H699" s="1">
        <v>3.09E-2</v>
      </c>
      <c r="I699" s="1">
        <f>I644</f>
        <v>0</v>
      </c>
      <c r="J699" s="1">
        <f>J644</f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52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1409.143824</v>
      </c>
      <c r="H700" s="4">
        <f t="shared" si="174"/>
        <v>604.95649200000003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52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v>0.02</v>
      </c>
      <c r="H701" s="49">
        <v>0.02</v>
      </c>
      <c r="I701" s="49">
        <f>I646</f>
        <v>0</v>
      </c>
      <c r="J701" s="49">
        <f>J646</f>
        <v>0</v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52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912.06720000000007</v>
      </c>
      <c r="H702" s="129">
        <f t="shared" si="175"/>
        <v>391.55760000000004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52"/>
      <c r="B703" s="456" t="s">
        <v>4</v>
      </c>
      <c r="C703" s="93"/>
      <c r="D703" s="93"/>
      <c r="E703" s="93"/>
      <c r="F703" s="93"/>
      <c r="G703" s="93">
        <v>0</v>
      </c>
      <c r="H703" s="93">
        <v>0</v>
      </c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52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52"/>
      <c r="B705" s="458" t="s">
        <v>51</v>
      </c>
      <c r="C705" s="74"/>
      <c r="D705" s="74"/>
      <c r="E705" s="74"/>
      <c r="F705" s="74"/>
      <c r="G705" s="74">
        <v>63508.84</v>
      </c>
      <c r="H705" s="74">
        <v>60574.29</v>
      </c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52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>
        <f t="shared" si="176"/>
        <v>139.26351040800503</v>
      </c>
      <c r="H706" s="37">
        <f t="shared" si="176"/>
        <v>309.40168189814216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52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 t="e">
        <f t="shared" si="177"/>
        <v>#REF!</v>
      </c>
      <c r="G707" s="422">
        <f t="shared" si="177"/>
        <v>5.483999993884936E-3</v>
      </c>
      <c r="H707" s="422">
        <f t="shared" si="177"/>
        <v>-0.14626400000270223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53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#REF!</v>
      </c>
      <c r="G708" s="425">
        <f t="shared" ref="G708" si="182">G707/G705</f>
        <v>8.6350183594676532E-8</v>
      </c>
      <c r="H708" s="425">
        <f t="shared" ref="H708" si="183">H707/H705</f>
        <v>-2.4146217810015143E-6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 t="s">
        <v>179</v>
      </c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45" t="s">
        <v>149</v>
      </c>
      <c r="B711" s="460" t="s">
        <v>56</v>
      </c>
      <c r="G711" s="68">
        <v>12671</v>
      </c>
      <c r="H711" s="68">
        <v>12671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46"/>
      <c r="B712" s="428" t="s">
        <v>55</v>
      </c>
      <c r="C712" s="128"/>
      <c r="D712" s="128"/>
      <c r="E712" s="128"/>
      <c r="F712" s="128"/>
      <c r="G712" s="128">
        <v>12671</v>
      </c>
      <c r="H712" s="128">
        <v>12671</v>
      </c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46"/>
      <c r="B713" s="429" t="s">
        <v>14</v>
      </c>
      <c r="C713" s="80"/>
      <c r="D713" s="80"/>
      <c r="E713" s="80"/>
      <c r="F713" s="80"/>
      <c r="G713" s="80">
        <v>1614656.52</v>
      </c>
      <c r="H713" s="80">
        <v>1943854.2</v>
      </c>
      <c r="I713" s="240"/>
      <c r="J713" s="24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46"/>
      <c r="B714" s="430" t="s">
        <v>15</v>
      </c>
      <c r="C714" s="240"/>
      <c r="D714" s="240"/>
      <c r="E714" s="240"/>
      <c r="F714" s="240"/>
      <c r="G714" s="240">
        <v>1443097.44</v>
      </c>
      <c r="H714" s="240">
        <v>1745610.84</v>
      </c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46"/>
      <c r="B715" s="431" t="s">
        <v>16</v>
      </c>
      <c r="C715" s="239"/>
      <c r="D715" s="239"/>
      <c r="E715" s="239"/>
      <c r="F715" s="239"/>
      <c r="G715" s="239">
        <v>533104.19999999995</v>
      </c>
      <c r="H715" s="239">
        <v>729226.08</v>
      </c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46"/>
      <c r="B716" s="432" t="s">
        <v>17</v>
      </c>
      <c r="C716" s="113"/>
      <c r="D716" s="113"/>
      <c r="E716" s="113"/>
      <c r="F716" s="113"/>
      <c r="G716" s="113">
        <v>3590858.16</v>
      </c>
      <c r="H716" s="113">
        <v>4418691.12</v>
      </c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46"/>
      <c r="B717" s="433" t="s">
        <v>12</v>
      </c>
      <c r="C717" s="82"/>
      <c r="D717" s="82"/>
      <c r="E717" s="82"/>
      <c r="F717" s="82"/>
      <c r="G717" s="82">
        <v>8828.2800000000007</v>
      </c>
      <c r="H717" s="82">
        <v>9134.85</v>
      </c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46"/>
      <c r="B718" s="434" t="s">
        <v>6</v>
      </c>
      <c r="C718" s="95"/>
      <c r="D718" s="95"/>
      <c r="E718" s="95"/>
      <c r="F718" s="95"/>
      <c r="G718" s="95">
        <v>9289.19</v>
      </c>
      <c r="H718" s="95">
        <v>9716.92</v>
      </c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46"/>
      <c r="B719" s="435" t="s">
        <v>13</v>
      </c>
      <c r="C719" s="95"/>
      <c r="D719" s="95"/>
      <c r="E719" s="95"/>
      <c r="F719" s="95"/>
      <c r="G719" s="95">
        <v>9059.14</v>
      </c>
      <c r="H719" s="16">
        <v>9681.9699999999993</v>
      </c>
      <c r="I719" s="16"/>
      <c r="J719" s="16"/>
      <c r="K719" s="95"/>
      <c r="L719" s="95"/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46"/>
      <c r="B720" s="436" t="s">
        <v>18</v>
      </c>
      <c r="C720" s="104"/>
      <c r="D720" s="104"/>
      <c r="E720" s="104"/>
      <c r="F720" s="104"/>
      <c r="G720" s="104">
        <v>9289.19</v>
      </c>
      <c r="H720" s="248">
        <v>9716.92</v>
      </c>
      <c r="I720" s="248"/>
      <c r="J720" s="248"/>
      <c r="K720" s="104"/>
      <c r="L720" s="104"/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46"/>
      <c r="B721" s="437" t="s">
        <v>19</v>
      </c>
      <c r="C721" s="96"/>
      <c r="D721" s="96"/>
      <c r="E721" s="96"/>
      <c r="F721" s="96"/>
      <c r="G721" s="96">
        <v>997780.68</v>
      </c>
      <c r="H721" s="96">
        <v>888099.83999999997</v>
      </c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46"/>
      <c r="B722" s="438" t="s">
        <v>20</v>
      </c>
      <c r="C722" s="92"/>
      <c r="D722" s="92"/>
      <c r="E722" s="92"/>
      <c r="F722" s="92"/>
      <c r="G722" s="92">
        <v>760281.12</v>
      </c>
      <c r="H722" s="92">
        <v>737779.32</v>
      </c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46"/>
      <c r="B723" s="439" t="s">
        <v>21</v>
      </c>
      <c r="C723" s="86"/>
      <c r="D723" s="86"/>
      <c r="E723" s="86"/>
      <c r="F723" s="86"/>
      <c r="G723" s="86">
        <v>309447</v>
      </c>
      <c r="H723" s="86">
        <v>285026.76</v>
      </c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46"/>
      <c r="B724" s="440" t="s">
        <v>28</v>
      </c>
      <c r="C724" s="187"/>
      <c r="D724" s="187"/>
      <c r="E724" s="187"/>
      <c r="F724" s="187"/>
      <c r="G724" s="187">
        <v>0</v>
      </c>
      <c r="H724" s="495">
        <v>310839.25</v>
      </c>
      <c r="I724" s="495"/>
      <c r="J724" s="495"/>
      <c r="K724" s="187"/>
      <c r="L724" s="187"/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46"/>
      <c r="B725" s="441" t="s">
        <v>22</v>
      </c>
      <c r="C725" s="84"/>
      <c r="D725" s="84"/>
      <c r="E725" s="84"/>
      <c r="F725" s="84"/>
      <c r="G725" s="84">
        <v>56</v>
      </c>
      <c r="H725" s="494">
        <v>68</v>
      </c>
      <c r="I725" s="494"/>
      <c r="J725" s="494"/>
      <c r="K725" s="84"/>
      <c r="L725" s="84"/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46"/>
      <c r="B726" s="442" t="s">
        <v>73</v>
      </c>
      <c r="C726" s="30"/>
      <c r="D726" s="30"/>
      <c r="E726" s="174"/>
      <c r="F726" s="174"/>
      <c r="G726" s="174">
        <v>31</v>
      </c>
      <c r="H726" s="380">
        <v>30</v>
      </c>
      <c r="I726" s="380"/>
      <c r="J726" s="380"/>
      <c r="K726" s="174"/>
      <c r="L726" s="174"/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46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46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v>52.33</v>
      </c>
      <c r="H728" s="493">
        <v>52.33</v>
      </c>
      <c r="I728" s="493">
        <f>I281</f>
        <v>0</v>
      </c>
      <c r="J728" s="493">
        <f>J281</f>
        <v>0</v>
      </c>
      <c r="K728" s="176"/>
      <c r="L728" s="176"/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46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1622.23</v>
      </c>
      <c r="H729" s="4">
        <f t="shared" si="185"/>
        <v>1569.8999999999999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46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3.35</v>
      </c>
      <c r="H730" s="182">
        <v>3.35</v>
      </c>
      <c r="I730" s="182">
        <v>2.71</v>
      </c>
      <c r="J730" s="182">
        <v>2.71</v>
      </c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46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42447.85</v>
      </c>
      <c r="H731" s="179">
        <f t="shared" si="186"/>
        <v>42447.85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46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6.72</v>
      </c>
      <c r="H732" s="3">
        <v>6.72</v>
      </c>
      <c r="I732" s="3">
        <v>5.44</v>
      </c>
      <c r="J732" s="3">
        <v>5.44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46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85149.119999999995</v>
      </c>
      <c r="H733" s="179">
        <f t="shared" si="187"/>
        <v>85149.119999999995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46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12.73</v>
      </c>
      <c r="H734" s="3">
        <v>12.73</v>
      </c>
      <c r="I734" s="3">
        <v>10.31</v>
      </c>
      <c r="J734" s="3">
        <v>10.31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46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118251.38870000001</v>
      </c>
      <c r="H735" s="179">
        <f t="shared" si="188"/>
        <v>123696.3916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46"/>
      <c r="B736" s="537" t="s">
        <v>163</v>
      </c>
      <c r="C736" s="525"/>
      <c r="G736" s="1">
        <v>0</v>
      </c>
      <c r="H736" s="1">
        <v>0</v>
      </c>
    </row>
    <row r="737" spans="1:95" s="1" customFormat="1" x14ac:dyDescent="0.2">
      <c r="A737" s="546"/>
      <c r="B737" s="537" t="s">
        <v>164</v>
      </c>
      <c r="C737" s="525"/>
      <c r="G737" s="1">
        <v>0</v>
      </c>
      <c r="H737" s="1">
        <v>0</v>
      </c>
    </row>
    <row r="738" spans="1:95" s="1" customFormat="1" x14ac:dyDescent="0.2">
      <c r="A738" s="546"/>
      <c r="B738" s="537" t="s">
        <v>166</v>
      </c>
      <c r="C738" s="525"/>
      <c r="G738" s="1">
        <v>0</v>
      </c>
      <c r="H738" s="1">
        <v>0</v>
      </c>
      <c r="J738" s="1">
        <v>10.07</v>
      </c>
    </row>
    <row r="739" spans="1:95" s="211" customFormat="1" ht="13.5" thickBot="1" x14ac:dyDescent="0.25">
      <c r="A739" s="546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46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 t="e">
        <f>F293</f>
        <v>#REF!</v>
      </c>
      <c r="G740" s="115">
        <v>0.17030000000000001</v>
      </c>
      <c r="H740" s="66"/>
      <c r="I740" s="66"/>
      <c r="J740" s="66"/>
      <c r="K740" s="115"/>
      <c r="L740" s="115"/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46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 t="e">
        <f>F740*F713</f>
        <v>#REF!</v>
      </c>
      <c r="G741" s="14">
        <f>G740*G713</f>
        <v>274976.00535600004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46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46"/>
      <c r="B743" s="450" t="s">
        <v>61</v>
      </c>
      <c r="C743" s="118"/>
      <c r="D743" s="118"/>
      <c r="E743" s="118"/>
      <c r="F743" s="118"/>
      <c r="G743" s="118"/>
      <c r="H743" s="33">
        <f>H742*H713</f>
        <v>384299.97533999995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46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v>0.39750000000000002</v>
      </c>
      <c r="H744" s="120"/>
      <c r="I744" s="120"/>
      <c r="J744" s="120"/>
      <c r="K744" s="115"/>
      <c r="L744" s="115"/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46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211908.91949999999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46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46"/>
      <c r="B747" s="450" t="s">
        <v>63</v>
      </c>
      <c r="C747" s="118"/>
      <c r="D747" s="118"/>
      <c r="E747" s="118"/>
      <c r="F747" s="118"/>
      <c r="G747" s="118"/>
      <c r="H747" s="116">
        <f>H746*H715</f>
        <v>1038272.092704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46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v>0.24349999999999999</v>
      </c>
      <c r="H748" s="120"/>
      <c r="I748" s="120"/>
      <c r="J748" s="120"/>
      <c r="K748" s="1"/>
      <c r="L748" s="1"/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46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351394.22663999995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46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46"/>
      <c r="B751" s="452" t="s">
        <v>65</v>
      </c>
      <c r="C751" s="125"/>
      <c r="D751" s="125"/>
      <c r="E751" s="125"/>
      <c r="F751" s="125"/>
      <c r="G751" s="125"/>
      <c r="H751" s="250">
        <f>H750*H714</f>
        <v>646050.57188399998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46"/>
      <c r="B752" s="453" t="s">
        <v>104</v>
      </c>
      <c r="C752" s="251"/>
      <c r="D752" s="251"/>
      <c r="E752" s="251"/>
      <c r="F752" s="251"/>
      <c r="G752" s="251"/>
      <c r="H752" s="86">
        <v>300812</v>
      </c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46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46"/>
      <c r="B754" s="455" t="s">
        <v>106</v>
      </c>
      <c r="C754" s="125"/>
      <c r="D754" s="125"/>
      <c r="E754" s="125"/>
      <c r="F754" s="125"/>
      <c r="G754" s="125"/>
      <c r="H754" s="54">
        <f>H753*H752</f>
        <v>17717.826799999999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46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v>3.09E-2</v>
      </c>
      <c r="H755" s="1">
        <v>3.09E-2</v>
      </c>
      <c r="I755" s="1">
        <f>I308</f>
        <v>0</v>
      </c>
      <c r="J755" s="1">
        <f>J308</f>
        <v>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46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110957.51714400001</v>
      </c>
      <c r="H756" s="4">
        <f t="shared" si="189"/>
        <v>136537.555608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46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v>0.02</v>
      </c>
      <c r="H757" s="49">
        <v>0.02</v>
      </c>
      <c r="I757" s="49">
        <f>I310</f>
        <v>0</v>
      </c>
      <c r="J757" s="49">
        <f>J310</f>
        <v>0</v>
      </c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46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71817.16320000001</v>
      </c>
      <c r="H758" s="129">
        <f t="shared" si="190"/>
        <v>88373.822400000005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46"/>
      <c r="B759" s="456" t="s">
        <v>4</v>
      </c>
      <c r="C759" s="93"/>
      <c r="D759" s="93"/>
      <c r="E759" s="93"/>
      <c r="F759" s="93"/>
      <c r="G759" s="93">
        <v>0</v>
      </c>
      <c r="H759" s="93">
        <v>0</v>
      </c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46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46"/>
      <c r="B761" s="458" t="s">
        <v>51</v>
      </c>
      <c r="C761" s="74"/>
      <c r="D761" s="74"/>
      <c r="E761" s="74"/>
      <c r="F761" s="74"/>
      <c r="G761" s="74">
        <v>1268524.44</v>
      </c>
      <c r="H761" s="74">
        <v>2564115.0099999998</v>
      </c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46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>
        <f t="shared" si="191"/>
        <v>35.326498109298747</v>
      </c>
      <c r="H762" s="37">
        <f t="shared" si="191"/>
        <v>58.028835697390861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46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 t="e">
        <f t="shared" si="192"/>
        <v>#REF!</v>
      </c>
      <c r="G763" s="422">
        <f t="shared" si="192"/>
        <v>-1.9459999864920974E-2</v>
      </c>
      <c r="H763" s="422">
        <f t="shared" si="192"/>
        <v>9.6336000133305788E-2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47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#REF!</v>
      </c>
      <c r="G764" s="425">
        <f t="shared" ref="G764" si="197">G763/G761</f>
        <v>-1.5340658209881217E-8</v>
      </c>
      <c r="H764" s="425">
        <f t="shared" ref="H764" si="198">H763/H761</f>
        <v>3.7570857686803136E-8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customSheetViews>
    <customSheetView guid="{ABCA17A7-4805-4305-BEFA-CDC08433EEFF}" scale="70">
      <pane xSplit="2" ySplit="1" topLeftCell="C86" activePane="bottomRight" state="frozen"/>
      <selection pane="bottomRight" activeCell="B124" sqref="A124:XFD124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14">
    <mergeCell ref="A2:A36"/>
    <mergeCell ref="A39:A92"/>
    <mergeCell ref="A151:A204"/>
    <mergeCell ref="A207:A260"/>
    <mergeCell ref="A95:A148"/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4500</v>
      </c>
      <c r="H3" s="107">
        <f>Eskom!H39</f>
        <v>4500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4500</v>
      </c>
      <c r="H4" s="61">
        <f>Eskom!H40</f>
        <v>4500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671710.32</v>
      </c>
      <c r="H5" s="6">
        <f>Eskom!H41</f>
        <v>644949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485074.44</v>
      </c>
      <c r="H6" s="6">
        <f>Eskom!H42</f>
        <v>509554.44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194027.76</v>
      </c>
      <c r="H7" s="6">
        <f>Eskom!H43</f>
        <v>206562.24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1350812.52</v>
      </c>
      <c r="H8" s="109">
        <f>Eskom!H44</f>
        <v>1361065.68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2375.29</v>
      </c>
      <c r="H9" s="16">
        <f>Eskom!H45</f>
        <v>2465.77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2436.35</v>
      </c>
      <c r="H10" s="7">
        <f>Eskom!H46</f>
        <v>2540.73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2458.16</v>
      </c>
      <c r="H11" s="7">
        <f>Eskom!H47</f>
        <v>2516.36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2458.16</v>
      </c>
      <c r="H12" s="132">
        <f>Eskom!H48</f>
        <v>2540.73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496742.04</v>
      </c>
      <c r="H13" s="86">
        <f>Eskom!H49</f>
        <v>450893.16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356499</v>
      </c>
      <c r="H14" s="9">
        <f>Eskom!H50</f>
        <v>338337.72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141127.20000000001</v>
      </c>
      <c r="H15" s="9">
        <f>Eskom!H51</f>
        <v>135434.16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280733.78000000003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994368.24</v>
      </c>
      <c r="H17" s="130">
        <f t="shared" ref="H17:N17" si="0">SUM(H13:H15)</f>
        <v>924665.03999999992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1677337.9686006778</v>
      </c>
      <c r="H18" s="50">
        <f t="shared" ref="H18:N18" si="1">SQRT(H17^2+H8^2)</f>
        <v>1645449.8538308798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>
        <f>COS(ATAN(G17/G8))</f>
        <v>0.80533115286653767</v>
      </c>
      <c r="H19" s="13">
        <f t="shared" ref="H19:N19" si="2">COS(ATAN(H17/H8))</f>
        <v>0.82716934632265671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133667.26768200001</v>
      </c>
      <c r="H20" s="138">
        <f>Eskom!H237+Eskom!H239</f>
        <v>158649.35494799999</v>
      </c>
      <c r="I20" s="138">
        <f>Eskom!I237+Eskom!I239</f>
        <v>0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147113.22785</v>
      </c>
      <c r="H21" s="139">
        <f>Eskom!H245+Eskom!H247</f>
        <v>236167.053587</v>
      </c>
      <c r="I21" s="139">
        <f>Eskom!I245+Eskom!I247</f>
        <v>0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95286.923175000004</v>
      </c>
      <c r="H22" s="139">
        <f>Eskom!H241+Eskom!H243</f>
        <v>318109.71011400002</v>
      </c>
      <c r="I22" s="139">
        <f>Eskom!I241+Eskom!I243</f>
        <v>0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664478.27935099998</v>
      </c>
      <c r="H24" s="133">
        <f>SUM(H20:H23)+Eskom!H196+Eskom!H198</f>
        <v>1045723.1341690001</v>
      </c>
      <c r="I24" s="133">
        <f>SUM(I20:I23)+Eskom!I196+Eskom!I198</f>
        <v>20106.162899999999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267991.23640000005</v>
      </c>
      <c r="H25" s="143">
        <f>Eskom!H171+Eskom!H175</f>
        <v>266513.538</v>
      </c>
      <c r="I25" s="143">
        <f>Eskom!I171+Eskom!I175</f>
        <v>0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1622.23</v>
      </c>
      <c r="H26" s="149">
        <f>Eskom!H199+Eskom!H169</f>
        <v>1569.8999999999999</v>
      </c>
      <c r="I26" s="149">
        <f>Eskom!I199+Eskom!I169</f>
        <v>0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0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>
        <f>100*G27/G8</f>
        <v>45.043614934809753</v>
      </c>
      <c r="H28" s="158">
        <f t="shared" ref="H28:N28" si="3">100*H27/H8</f>
        <v>70.697210585752188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>
        <f>G28/13.5-1</f>
        <v>2.336564069245167</v>
      </c>
      <c r="H29" s="205">
        <f t="shared" ref="H29:N29" si="4">H28/13.5-1</f>
        <v>4.2368304137594217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1.4238</v>
      </c>
      <c r="I31" s="202">
        <f>IF(Eskom!I243&gt;0,Eskom!I242,Eskom!I240)</f>
        <v>0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customSheetViews>
    <customSheetView guid="{ABCA17A7-4805-4305-BEFA-CDC08433EEFF}" scale="70">
      <pane xSplit="2" ySplit="2" topLeftCell="C15" activePane="bottomRight" state="frozen"/>
      <selection pane="bottomRight" activeCell="Q14" sqref="Q14"/>
      <pageMargins left="0.75" right="0.75" top="1" bottom="1" header="0.5" footer="0.5"/>
      <headerFooter alignWithMargins="0"/>
    </customSheetView>
  </customSheetViews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605" t="s">
        <v>100</v>
      </c>
      <c r="B2" s="606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8000</v>
      </c>
      <c r="G2" s="107">
        <f>Eskom!H207</f>
        <v>8000</v>
      </c>
    </row>
    <row r="3" spans="1:7" ht="13.5" thickBot="1" x14ac:dyDescent="0.25">
      <c r="A3" s="607"/>
      <c r="B3" s="608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8000</v>
      </c>
      <c r="G3" s="61">
        <f>Eskom!H208</f>
        <v>8000</v>
      </c>
    </row>
    <row r="4" spans="1:7" hidden="1" x14ac:dyDescent="0.2">
      <c r="A4" s="600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4936.6400000000003</v>
      </c>
      <c r="G4" s="16">
        <f>Eskom!H213</f>
        <v>4992.53</v>
      </c>
    </row>
    <row r="5" spans="1:7" hidden="1" x14ac:dyDescent="0.2">
      <c r="A5" s="600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4747.8900000000003</v>
      </c>
      <c r="G5" s="7">
        <f>Eskom!H214</f>
        <v>4605.83</v>
      </c>
    </row>
    <row r="6" spans="1:7" hidden="1" x14ac:dyDescent="0.2">
      <c r="A6" s="600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5286.77</v>
      </c>
      <c r="G6" s="7">
        <f>Eskom!H215</f>
        <v>3567.49</v>
      </c>
    </row>
    <row r="7" spans="1:7" ht="13.5" hidden="1" thickBot="1" x14ac:dyDescent="0.25">
      <c r="A7" s="601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5286.77</v>
      </c>
      <c r="G7" s="132">
        <f>Eskom!H216</f>
        <v>4992.53</v>
      </c>
    </row>
    <row r="8" spans="1:7" x14ac:dyDescent="0.2">
      <c r="A8" s="599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784892.94</v>
      </c>
      <c r="G8" s="6">
        <f>Eskom!H209</f>
        <v>802475.24</v>
      </c>
    </row>
    <row r="9" spans="1:7" x14ac:dyDescent="0.2">
      <c r="A9" s="600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604161.1</v>
      </c>
      <c r="G9" s="6">
        <f>Eskom!H210</f>
        <v>638116.87</v>
      </c>
    </row>
    <row r="10" spans="1:7" x14ac:dyDescent="0.2">
      <c r="A10" s="600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239715.53</v>
      </c>
      <c r="G10" s="6">
        <f>Eskom!H211</f>
        <v>223423.03</v>
      </c>
    </row>
    <row r="11" spans="1:7" ht="13.5" thickBot="1" x14ac:dyDescent="0.25">
      <c r="A11" s="601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1628769.57</v>
      </c>
      <c r="G11" s="109">
        <f>Eskom!H212</f>
        <v>1664015.14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666905.91</v>
      </c>
      <c r="G12" s="86">
        <f>Eskom!H217</f>
        <v>699629.94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497393.48</v>
      </c>
      <c r="G13" s="9">
        <f>Eskom!H218</f>
        <v>501201.36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204008.35</v>
      </c>
      <c r="G14" s="9">
        <f>Eskom!H219</f>
        <v>162163.85999999999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418400.02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1368307.7400000002</v>
      </c>
      <c r="G16" s="208">
        <f>SUM(G12:G14)</f>
        <v>1362995.1599999997</v>
      </c>
    </row>
    <row r="17" spans="1:7" x14ac:dyDescent="0.2">
      <c r="A17" s="590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1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133667.26768200001</v>
      </c>
      <c r="G18" s="14">
        <f>G17*G8</f>
        <v>939136.77337199985</v>
      </c>
    </row>
    <row r="19" spans="1:7" x14ac:dyDescent="0.2">
      <c r="A19" s="591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1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1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1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95286.923175000004</v>
      </c>
      <c r="G22" s="14">
        <f>G21*G10</f>
        <v>312233.68442499998</v>
      </c>
    </row>
    <row r="23" spans="1:7" x14ac:dyDescent="0.2">
      <c r="A23" s="591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1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1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1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147113.22785</v>
      </c>
      <c r="G26" s="14">
        <f>G25*G9</f>
        <v>793498.32784500008</v>
      </c>
    </row>
    <row r="27" spans="1:7" x14ac:dyDescent="0.2">
      <c r="A27" s="591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1"/>
      <c r="B28" s="32" t="s">
        <v>65</v>
      </c>
      <c r="C28" s="31"/>
      <c r="D28" s="31"/>
      <c r="E28" s="31"/>
      <c r="F28" s="31"/>
      <c r="G28" s="31"/>
    </row>
    <row r="29" spans="1:7" x14ac:dyDescent="0.2">
      <c r="A29" s="591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592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0" t="s">
        <v>96</v>
      </c>
      <c r="B31" s="255" t="s">
        <v>82</v>
      </c>
      <c r="C31" s="609">
        <f>D8</f>
        <v>907244.52</v>
      </c>
      <c r="D31" s="610"/>
      <c r="E31" s="224">
        <f>C31*E$11/$C$34</f>
        <v>822234.17948851804</v>
      </c>
      <c r="F31" s="224">
        <f t="shared" ref="F31:G34" si="0">C31*F$11/$C$34</f>
        <v>792916.9819276745</v>
      </c>
      <c r="G31" s="224">
        <f t="shared" si="0"/>
        <v>0</v>
      </c>
    </row>
    <row r="32" spans="1:7" x14ac:dyDescent="0.2">
      <c r="A32" s="591"/>
      <c r="B32" s="256" t="s">
        <v>83</v>
      </c>
      <c r="C32" s="609">
        <f>D9</f>
        <v>682728.05</v>
      </c>
      <c r="D32" s="610"/>
      <c r="E32" s="215">
        <f>C32*E$11/$C$34</f>
        <v>618755.28110717714</v>
      </c>
      <c r="F32" s="215">
        <f t="shared" si="0"/>
        <v>596693.23203337332</v>
      </c>
      <c r="G32" s="215">
        <f t="shared" si="0"/>
        <v>0</v>
      </c>
    </row>
    <row r="33" spans="1:7" x14ac:dyDescent="0.2">
      <c r="A33" s="591"/>
      <c r="B33" s="256" t="s">
        <v>84</v>
      </c>
      <c r="C33" s="609">
        <f>D10</f>
        <v>273642.78999999998</v>
      </c>
      <c r="D33" s="610"/>
      <c r="E33" s="215">
        <f>C33*E$11/$C$34</f>
        <v>248001.99940430484</v>
      </c>
      <c r="F33" s="215">
        <f t="shared" si="0"/>
        <v>239159.35603895228</v>
      </c>
      <c r="G33" s="215">
        <f t="shared" si="0"/>
        <v>0</v>
      </c>
    </row>
    <row r="34" spans="1:7" ht="13.5" thickBot="1" x14ac:dyDescent="0.25">
      <c r="A34" s="591"/>
      <c r="B34" s="257" t="s">
        <v>85</v>
      </c>
      <c r="C34" s="609">
        <f>D11</f>
        <v>1863615.36</v>
      </c>
      <c r="D34" s="610"/>
      <c r="E34" s="226">
        <f>C34*E$11/$C$34</f>
        <v>1688991.46</v>
      </c>
      <c r="F34" s="226">
        <f t="shared" si="0"/>
        <v>1628769.57</v>
      </c>
      <c r="G34" s="226">
        <f t="shared" si="0"/>
        <v>0</v>
      </c>
    </row>
    <row r="35" spans="1:7" x14ac:dyDescent="0.2">
      <c r="A35" s="591"/>
      <c r="B35" s="17" t="s">
        <v>89</v>
      </c>
      <c r="C35" s="219"/>
      <c r="D35" s="65"/>
      <c r="E35" s="225">
        <f>E8-E31</f>
        <v>50692.240511481999</v>
      </c>
      <c r="F35" s="225">
        <f>F8-F31</f>
        <v>-8024.0419276745524</v>
      </c>
      <c r="G35" s="225">
        <f>G8-G31</f>
        <v>802475.24</v>
      </c>
    </row>
    <row r="36" spans="1:7" x14ac:dyDescent="0.2">
      <c r="A36" s="591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7467.8679666266544</v>
      </c>
      <c r="G36" s="222">
        <f>G9-G32</f>
        <v>638116.87</v>
      </c>
    </row>
    <row r="37" spans="1:7" x14ac:dyDescent="0.2">
      <c r="A37" s="591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556.17396104772342</v>
      </c>
      <c r="G37" s="222">
        <f>G10-G33</f>
        <v>223423.03</v>
      </c>
    </row>
    <row r="38" spans="1:7" ht="13.5" thickBot="1" x14ac:dyDescent="0.25">
      <c r="A38" s="591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1664015.14</v>
      </c>
    </row>
    <row r="39" spans="1:7" ht="12.75" hidden="1" customHeight="1" x14ac:dyDescent="0.2">
      <c r="A39" s="591"/>
      <c r="B39" s="17" t="s">
        <v>86</v>
      </c>
      <c r="C39" s="219"/>
      <c r="D39" s="65"/>
      <c r="E39" s="225">
        <f>E35/E8</f>
        <v>5.8071607583468486E-2</v>
      </c>
      <c r="F39" s="225">
        <f>F35/F8</f>
        <v>-1.0223103711029115E-2</v>
      </c>
      <c r="G39" s="225">
        <f>G35/G8</f>
        <v>1</v>
      </c>
    </row>
    <row r="40" spans="1:7" ht="12.75" hidden="1" customHeight="1" x14ac:dyDescent="0.2">
      <c r="A40" s="591"/>
      <c r="B40" s="18" t="s">
        <v>87</v>
      </c>
      <c r="C40" s="219"/>
      <c r="D40" s="65"/>
      <c r="E40" s="222">
        <f t="shared" ref="E40:F42" si="2">E36/E9</f>
        <v>-6.0690051556514232E-2</v>
      </c>
      <c r="F40" s="222">
        <f t="shared" si="2"/>
        <v>1.2360722937353389E-2</v>
      </c>
      <c r="G40" s="222">
        <f>G36/G9</f>
        <v>1</v>
      </c>
    </row>
    <row r="41" spans="1:7" ht="12.75" hidden="1" customHeight="1" x14ac:dyDescent="0.2">
      <c r="A41" s="591"/>
      <c r="B41" s="18" t="s">
        <v>88</v>
      </c>
      <c r="C41" s="219"/>
      <c r="D41" s="65"/>
      <c r="E41" s="222">
        <f t="shared" si="2"/>
        <v>-6.5697116729439911E-2</v>
      </c>
      <c r="F41" s="222">
        <f t="shared" si="2"/>
        <v>2.3201415488088043E-3</v>
      </c>
      <c r="G41" s="222">
        <f>G37/G10</f>
        <v>1</v>
      </c>
    </row>
    <row r="42" spans="1:7" ht="13.5" hidden="1" customHeight="1" thickBot="1" x14ac:dyDescent="0.25">
      <c r="A42" s="591"/>
      <c r="B42" s="212" t="s">
        <v>81</v>
      </c>
      <c r="C42" s="219"/>
      <c r="D42" s="65"/>
      <c r="E42" s="223">
        <f t="shared" si="2"/>
        <v>0</v>
      </c>
      <c r="F42" s="223">
        <f t="shared" si="2"/>
        <v>0</v>
      </c>
      <c r="G42" s="223">
        <f>G38/G11</f>
        <v>1</v>
      </c>
    </row>
    <row r="43" spans="1:7" x14ac:dyDescent="0.2">
      <c r="A43" s="591"/>
      <c r="B43" s="17" t="s">
        <v>92</v>
      </c>
      <c r="C43" s="219"/>
      <c r="D43" s="65"/>
      <c r="E43" s="218">
        <f>E35*E17</f>
        <v>8632.888559105384</v>
      </c>
      <c r="F43" s="218">
        <f>F35*F17</f>
        <v>-1366.4943402829763</v>
      </c>
      <c r="G43" s="218">
        <f>G35*G17</f>
        <v>939136.77337199985</v>
      </c>
    </row>
    <row r="44" spans="1:7" x14ac:dyDescent="0.2">
      <c r="A44" s="591"/>
      <c r="B44" s="18" t="s">
        <v>93</v>
      </c>
      <c r="C44" s="219"/>
      <c r="D44" s="65"/>
      <c r="E44" s="218">
        <f>E36*E25</f>
        <v>-8620.7866095976315</v>
      </c>
      <c r="F44" s="218">
        <f>F36*F25</f>
        <v>1818.4258498735903</v>
      </c>
      <c r="G44" s="218">
        <f>G36*G25</f>
        <v>793498.32784500008</v>
      </c>
    </row>
    <row r="45" spans="1:7" x14ac:dyDescent="0.2">
      <c r="A45" s="591"/>
      <c r="B45" s="18" t="s">
        <v>94</v>
      </c>
      <c r="C45" s="219"/>
      <c r="D45" s="65"/>
      <c r="E45" s="218">
        <f>E37*E21</f>
        <v>-6077.2182632111744</v>
      </c>
      <c r="F45" s="218">
        <f>F37*F21</f>
        <v>221.07914951647007</v>
      </c>
      <c r="G45" s="218">
        <f>G37*G21</f>
        <v>312233.68442499998</v>
      </c>
    </row>
    <row r="46" spans="1:7" s="98" customFormat="1" ht="15.75" thickBot="1" x14ac:dyDescent="0.3">
      <c r="A46" s="592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673.01065910708417</v>
      </c>
      <c r="G46" s="237">
        <f>SUM(G43:G45)</f>
        <v>2044868.7856419999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605" t="s">
        <v>101</v>
      </c>
      <c r="B49" s="606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19688</v>
      </c>
      <c r="G49" s="134">
        <f>Eskom!H151</f>
        <v>19688</v>
      </c>
    </row>
    <row r="50" spans="1:7" ht="13.5" thickBot="1" x14ac:dyDescent="0.25">
      <c r="A50" s="607"/>
      <c r="B50" s="608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21605.33</v>
      </c>
      <c r="G50" s="227">
        <f>Eskom!H152</f>
        <v>21605.33</v>
      </c>
    </row>
    <row r="51" spans="1:7" hidden="1" x14ac:dyDescent="0.2">
      <c r="A51" s="600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17190.96</v>
      </c>
      <c r="G51" s="16">
        <f>Eskom!H157</f>
        <v>18160.11</v>
      </c>
    </row>
    <row r="52" spans="1:7" hidden="1" x14ac:dyDescent="0.2">
      <c r="A52" s="600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15366.33</v>
      </c>
      <c r="G52" s="7">
        <f>Eskom!H158</f>
        <v>15250.25</v>
      </c>
    </row>
    <row r="53" spans="1:7" hidden="1" x14ac:dyDescent="0.2">
      <c r="A53" s="600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14790.16</v>
      </c>
      <c r="G53" s="7">
        <f>Eskom!H159</f>
        <v>11256.59</v>
      </c>
    </row>
    <row r="54" spans="1:7" ht="13.5" hidden="1" thickBot="1" x14ac:dyDescent="0.25">
      <c r="A54" s="601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17190.96</v>
      </c>
      <c r="G54" s="132">
        <f>Eskom!H160</f>
        <v>18160.11</v>
      </c>
    </row>
    <row r="55" spans="1:7" x14ac:dyDescent="0.2">
      <c r="A55" s="599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2671415.52</v>
      </c>
      <c r="G55" s="6">
        <f>Eskom!H153</f>
        <v>2842748.04</v>
      </c>
    </row>
    <row r="56" spans="1:7" x14ac:dyDescent="0.2">
      <c r="A56" s="600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2129962.2000000002</v>
      </c>
      <c r="G56" s="6">
        <f>Eskom!H154</f>
        <v>2360115.84</v>
      </c>
    </row>
    <row r="57" spans="1:7" x14ac:dyDescent="0.2">
      <c r="A57" s="600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864847.44</v>
      </c>
      <c r="G57" s="6">
        <f>Eskom!H155</f>
        <v>866845.92</v>
      </c>
    </row>
    <row r="58" spans="1:7" ht="13.5" thickBot="1" x14ac:dyDescent="0.25">
      <c r="A58" s="601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5666225.1600000001</v>
      </c>
      <c r="G58" s="109">
        <f>Eskom!H156</f>
        <v>6069709.7999999998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1802943.48</v>
      </c>
      <c r="G59" s="86">
        <f>Eskom!H161</f>
        <v>2088202.68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1351951.8</v>
      </c>
      <c r="G60" s="9">
        <f>Eskom!H162</f>
        <v>1499770.56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548337.12</v>
      </c>
      <c r="G61" s="9">
        <f>Eskom!H163</f>
        <v>471552.36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1036675.53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3703232.4000000004</v>
      </c>
      <c r="G63" s="208">
        <f>SUM(G59:G61)</f>
        <v>4059525.6</v>
      </c>
    </row>
    <row r="64" spans="1:7" hidden="1" x14ac:dyDescent="0.2">
      <c r="A64" s="590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1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454942.06305600004</v>
      </c>
      <c r="G65" s="14">
        <f>G64*G55</f>
        <v>3326868.0312119997</v>
      </c>
    </row>
    <row r="66" spans="1:7" hidden="1" x14ac:dyDescent="0.2">
      <c r="A66" s="591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1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1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1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343776.85739999998</v>
      </c>
      <c r="G69" s="14">
        <f>G68*G57</f>
        <v>1211417.1732000001</v>
      </c>
    </row>
    <row r="70" spans="1:7" hidden="1" x14ac:dyDescent="0.2">
      <c r="A70" s="591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1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1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1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518645.79570000002</v>
      </c>
      <c r="G73" s="14">
        <f>G72*G56</f>
        <v>2934804.0470400001</v>
      </c>
    </row>
    <row r="74" spans="1:7" hidden="1" x14ac:dyDescent="0.2">
      <c r="A74" s="591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1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1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592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0" t="s">
        <v>96</v>
      </c>
      <c r="B78" s="17" t="s">
        <v>82</v>
      </c>
      <c r="C78" s="593">
        <f>AVERAGE(C55:D55)</f>
        <v>1449516.9</v>
      </c>
      <c r="D78" s="594"/>
      <c r="E78" s="224">
        <f>C78*E$58/$C$81</f>
        <v>2624192.4767261534</v>
      </c>
      <c r="F78" s="224">
        <f t="shared" ref="F78:G81" si="3">C78*F$58/$C$81</f>
        <v>2740609.220362599</v>
      </c>
      <c r="G78" s="224">
        <f t="shared" si="3"/>
        <v>0</v>
      </c>
    </row>
    <row r="79" spans="1:7" hidden="1" x14ac:dyDescent="0.2">
      <c r="A79" s="591"/>
      <c r="B79" s="18" t="s">
        <v>83</v>
      </c>
      <c r="C79" s="595">
        <f>AVERAGE(C56:D56)</f>
        <v>1110165</v>
      </c>
      <c r="D79" s="596"/>
      <c r="E79" s="224">
        <f>C79*E$58/$C$81</f>
        <v>2009832.8214901742</v>
      </c>
      <c r="F79" s="224">
        <f t="shared" si="3"/>
        <v>2098994.7996631465</v>
      </c>
      <c r="G79" s="224">
        <f t="shared" si="3"/>
        <v>0</v>
      </c>
    </row>
    <row r="80" spans="1:7" hidden="1" x14ac:dyDescent="0.2">
      <c r="A80" s="591"/>
      <c r="B80" s="18" t="s">
        <v>84</v>
      </c>
      <c r="C80" s="595">
        <f>AVERAGE(C57:D57)</f>
        <v>437202.54</v>
      </c>
      <c r="D80" s="596"/>
      <c r="E80" s="224">
        <f>C80*E$58/$C$81</f>
        <v>791507.58178367233</v>
      </c>
      <c r="F80" s="224">
        <f t="shared" si="3"/>
        <v>826621.13997425488</v>
      </c>
      <c r="G80" s="224">
        <f t="shared" si="3"/>
        <v>0</v>
      </c>
    </row>
    <row r="81" spans="1:7" ht="13.5" hidden="1" thickBot="1" x14ac:dyDescent="0.25">
      <c r="A81" s="591"/>
      <c r="B81" s="212" t="s">
        <v>85</v>
      </c>
      <c r="C81" s="597">
        <f>AVERAGE(C58:D58)</f>
        <v>2996884.44</v>
      </c>
      <c r="D81" s="598"/>
      <c r="E81" s="226">
        <f>C81*E$58/$C$81</f>
        <v>5425532.8799999999</v>
      </c>
      <c r="F81" s="226">
        <f t="shared" si="3"/>
        <v>5666225.1600000001</v>
      </c>
      <c r="G81" s="226">
        <f t="shared" si="3"/>
        <v>0</v>
      </c>
    </row>
    <row r="82" spans="1:7" x14ac:dyDescent="0.2">
      <c r="A82" s="591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-69193.700362598989</v>
      </c>
      <c r="G82" s="225">
        <f>G55-G78</f>
        <v>2842748.04</v>
      </c>
    </row>
    <row r="83" spans="1:7" x14ac:dyDescent="0.2">
      <c r="A83" s="591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30967.400336853694</v>
      </c>
      <c r="G83" s="222">
        <f>G56-G79</f>
        <v>2360115.84</v>
      </c>
    </row>
    <row r="84" spans="1:7" x14ac:dyDescent="0.2">
      <c r="A84" s="591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38226.300025745062</v>
      </c>
      <c r="G84" s="222">
        <f>G57-G80</f>
        <v>866845.92</v>
      </c>
    </row>
    <row r="85" spans="1:7" ht="13.5" thickBot="1" x14ac:dyDescent="0.25">
      <c r="A85" s="591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6069709.7999999998</v>
      </c>
    </row>
    <row r="86" spans="1:7" hidden="1" x14ac:dyDescent="0.2">
      <c r="A86" s="591"/>
      <c r="B86" s="17" t="s">
        <v>86</v>
      </c>
      <c r="C86" s="219"/>
      <c r="D86" s="65"/>
      <c r="E86" s="225">
        <f t="shared" ref="E86:F89" si="5">E82/E55</f>
        <v>2.9893245243545211E-2</v>
      </c>
      <c r="F86" s="225">
        <f t="shared" si="5"/>
        <v>-2.5901511705898522E-2</v>
      </c>
      <c r="G86" s="225">
        <f>G82/G55</f>
        <v>1</v>
      </c>
    </row>
    <row r="87" spans="1:7" hidden="1" x14ac:dyDescent="0.2">
      <c r="A87" s="591"/>
      <c r="B87" s="18" t="s">
        <v>87</v>
      </c>
      <c r="C87" s="219"/>
      <c r="D87" s="65"/>
      <c r="E87" s="222">
        <f t="shared" si="5"/>
        <v>-3.615714978216622E-2</v>
      </c>
      <c r="F87" s="222">
        <f t="shared" si="5"/>
        <v>1.453894361921244E-2</v>
      </c>
      <c r="G87" s="222">
        <f>G83/G56</f>
        <v>1</v>
      </c>
    </row>
    <row r="88" spans="1:7" hidden="1" x14ac:dyDescent="0.2">
      <c r="A88" s="591"/>
      <c r="B88" s="18" t="s">
        <v>88</v>
      </c>
      <c r="C88" s="219"/>
      <c r="D88" s="65"/>
      <c r="E88" s="222">
        <f t="shared" si="5"/>
        <v>-1.3741284256983396E-2</v>
      </c>
      <c r="F88" s="222">
        <f t="shared" si="5"/>
        <v>4.4200049925273599E-2</v>
      </c>
      <c r="G88" s="222">
        <f>G84/G57</f>
        <v>1</v>
      </c>
    </row>
    <row r="89" spans="1:7" ht="13.5" hidden="1" thickBot="1" x14ac:dyDescent="0.25">
      <c r="A89" s="591"/>
      <c r="B89" s="212" t="s">
        <v>81</v>
      </c>
      <c r="C89" s="219"/>
      <c r="D89" s="65"/>
      <c r="E89" s="223">
        <f t="shared" si="5"/>
        <v>0</v>
      </c>
      <c r="F89" s="223">
        <f t="shared" si="5"/>
        <v>0</v>
      </c>
      <c r="G89" s="223">
        <f>G85/G58</f>
        <v>1</v>
      </c>
    </row>
    <row r="90" spans="1:7" x14ac:dyDescent="0.2">
      <c r="A90" s="591"/>
      <c r="B90" s="17" t="s">
        <v>92</v>
      </c>
      <c r="C90" s="219"/>
      <c r="D90" s="65"/>
      <c r="E90" s="218">
        <f>E82*E64</f>
        <v>13770.949021536055</v>
      </c>
      <c r="F90" s="218">
        <f>F82*F64</f>
        <v>-11783.687171750609</v>
      </c>
      <c r="G90" s="218">
        <f>G82*G64</f>
        <v>3326868.0312119997</v>
      </c>
    </row>
    <row r="91" spans="1:7" x14ac:dyDescent="0.2">
      <c r="A91" s="591"/>
      <c r="B91" s="18" t="s">
        <v>93</v>
      </c>
      <c r="C91" s="219"/>
      <c r="D91" s="65"/>
      <c r="E91" s="218">
        <f>E83*E72</f>
        <v>-17077.624492857387</v>
      </c>
      <c r="F91" s="218">
        <f>F83*F72</f>
        <v>7540.5619820238744</v>
      </c>
      <c r="G91" s="218">
        <f>G83*G72</f>
        <v>2934804.0470400001</v>
      </c>
    </row>
    <row r="92" spans="1:7" x14ac:dyDescent="0.2">
      <c r="A92" s="591"/>
      <c r="B92" s="18" t="s">
        <v>94</v>
      </c>
      <c r="C92" s="219"/>
      <c r="D92" s="65"/>
      <c r="E92" s="218">
        <f>E84*E68</f>
        <v>-4264.7384590097308</v>
      </c>
      <c r="F92" s="218">
        <f>F84*F68</f>
        <v>15194.954260233662</v>
      </c>
      <c r="G92" s="218">
        <f>G84*G68</f>
        <v>1211417.1732000001</v>
      </c>
    </row>
    <row r="93" spans="1:7" ht="15.75" thickBot="1" x14ac:dyDescent="0.3">
      <c r="A93" s="592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10951.829070506927</v>
      </c>
      <c r="G93" s="237">
        <f>SUM(G90:G92)</f>
        <v>7473089.2514519999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11624.83972961401</v>
      </c>
      <c r="G95" s="238">
        <f>G46+G93</f>
        <v>9517958.0370940007</v>
      </c>
    </row>
  </sheetData>
  <customSheetViews>
    <customSheetView guid="{ABCA17A7-4805-4305-BEFA-CDC08433EEFF}" scale="70" hiddenRows="1">
      <selection activeCell="J14" sqref="J14"/>
      <pageMargins left="0.7" right="0.7" top="0.75" bottom="0.75" header="0.3" footer="0.3"/>
      <pageSetup paperSize="9" orientation="portrait" r:id="rId1"/>
    </customSheetView>
  </customSheetViews>
  <mergeCells count="20">
    <mergeCell ref="A2:B3"/>
    <mergeCell ref="A49:B50"/>
    <mergeCell ref="A51:A54"/>
    <mergeCell ref="C31:D31"/>
    <mergeCell ref="C32:D32"/>
    <mergeCell ref="C33:D33"/>
    <mergeCell ref="C34:D34"/>
    <mergeCell ref="A31:A46"/>
    <mergeCell ref="A55:A58"/>
    <mergeCell ref="A4:A7"/>
    <mergeCell ref="A8:A11"/>
    <mergeCell ref="A59:A63"/>
    <mergeCell ref="A64:A77"/>
    <mergeCell ref="A17:A30"/>
    <mergeCell ref="A12:A16"/>
    <mergeCell ref="A78:A93"/>
    <mergeCell ref="C78:D78"/>
    <mergeCell ref="C79:D79"/>
    <mergeCell ref="C80:D80"/>
    <mergeCell ref="C81:D81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4500</v>
      </c>
      <c r="H2" s="68">
        <f>Eskom!H39</f>
        <v>4500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4500</v>
      </c>
      <c r="H3" s="128">
        <f>Eskom!H40</f>
        <v>4500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671710.32</v>
      </c>
      <c r="H4" s="80">
        <f>Eskom!H41</f>
        <v>644949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485074.44</v>
      </c>
      <c r="H5" s="240">
        <f>Eskom!H42</f>
        <v>509554.44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194027.76</v>
      </c>
      <c r="H6" s="239">
        <f>Eskom!H43</f>
        <v>206562.24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1350812.52</v>
      </c>
      <c r="H7" s="113">
        <f>Eskom!H44</f>
        <v>1361065.68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2375.29</v>
      </c>
      <c r="H8" s="82">
        <f>Eskom!H45</f>
        <v>2465.77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2436.35</v>
      </c>
      <c r="H9" s="95">
        <f>Eskom!H46</f>
        <v>2540.73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2458.16</v>
      </c>
      <c r="H10" s="95">
        <f>Eskom!H47</f>
        <v>2516.36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2458.16</v>
      </c>
      <c r="H11" s="104">
        <f>Eskom!H48</f>
        <v>2540.73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496742.04</v>
      </c>
      <c r="H12" s="96">
        <f>Eskom!H49</f>
        <v>450893.16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356499</v>
      </c>
      <c r="H13" s="92">
        <f>Eskom!H50</f>
        <v>338337.72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141127.20000000001</v>
      </c>
      <c r="H14" s="86">
        <f>Eskom!H51</f>
        <v>135434.16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280733.78000000003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300826.52999999991</v>
      </c>
      <c r="H16" s="309">
        <f t="shared" si="1"/>
        <v>262783.03499999986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215018.9549999999</v>
      </c>
      <c r="H17" s="310">
        <f t="shared" si="1"/>
        <v>189717.67499999987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515845.48499999981</v>
      </c>
      <c r="H18" s="312">
        <f t="shared" si="2"/>
        <v>452500.70999999973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515845.48499999981</v>
      </c>
      <c r="H19" s="258">
        <f t="shared" si="3"/>
        <v>280733.78000000003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15075</v>
      </c>
      <c r="H26" s="179">
        <f t="shared" si="5"/>
        <v>15075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30240</v>
      </c>
      <c r="H28" s="179">
        <f t="shared" si="6"/>
        <v>30240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31292.376799999998</v>
      </c>
      <c r="H30" s="263">
        <f t="shared" si="7"/>
        <v>32343.492900000001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132797.13026399998</v>
      </c>
      <c r="H34" s="33">
        <f t="shared" si="8"/>
        <v>127506.41729999999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276256.72468799999</v>
      </c>
      <c r="H38" s="116">
        <f t="shared" si="9"/>
        <v>294103.31731199997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179526.05024399998</v>
      </c>
      <c r="H42" s="250">
        <f t="shared" si="10"/>
        <v>188586.09824399999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515845.48499999981</v>
      </c>
      <c r="H43" s="86">
        <f t="shared" si="11"/>
        <v>280733.78000000003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30383.299066499989</v>
      </c>
      <c r="H45" s="54">
        <f t="shared" si="12"/>
        <v>16535.219642000004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41740.106868000003</v>
      </c>
      <c r="H49" s="4">
        <f t="shared" si="13"/>
        <v>42056.929511999995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27016.250400000001</v>
      </c>
      <c r="H51" s="129">
        <f t="shared" si="14"/>
        <v>27221.313599999998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>
        <f t="shared" si="15"/>
        <v>33.803347484519911</v>
      </c>
      <c r="H55" s="37">
        <f t="shared" si="15"/>
        <v>56.918924735505783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765949.16833050002</v>
      </c>
      <c r="H56" s="167">
        <f>SUM(H24,H26,H30,H28,H32,H34,H36,H38,H40,H42,H45,H46,H47,H49,H51,H52,H53)</f>
        <v>775290.01850999985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-0.40385097486916688</v>
      </c>
      <c r="H57" s="170">
        <f t="shared" si="16"/>
        <v>-7.5593454837230567E-4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>
        <f t="shared" si="17"/>
        <v>56.702847877846139</v>
      </c>
      <c r="H58" s="37">
        <f t="shared" si="17"/>
        <v>56.961984267357316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76607.376799999998</v>
      </c>
      <c r="H60" s="318">
        <f t="shared" si="18"/>
        <v>77658.492899999997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657336.26246399991</v>
      </c>
      <c r="H61" s="317">
        <f t="shared" si="19"/>
        <v>679474.07596799987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30383.299066499989</v>
      </c>
      <c r="H62" s="317">
        <f t="shared" si="20"/>
        <v>16535.219642000004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>
        <f t="shared" si="21"/>
        <v>66767.494315963108</v>
      </c>
      <c r="H64" s="318">
        <f t="shared" si="21"/>
        <v>67173.726054780418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>
        <f t="shared" si="22"/>
        <v>572904.29461280745</v>
      </c>
      <c r="H65" s="318">
        <f t="shared" si="22"/>
        <v>587737.46097768378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>
        <f t="shared" si="22"/>
        <v>26480.697192110951</v>
      </c>
      <c r="H66" s="318">
        <f t="shared" si="22"/>
        <v>14302.779683319512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>
        <f>G64/$C64</f>
        <v>0.28595228080765672</v>
      </c>
      <c r="H68" s="323">
        <f>H64/$C64</f>
        <v>0.28769209287401271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>
        <f t="shared" si="24"/>
        <v>0.73304449650880188</v>
      </c>
      <c r="H69" s="323">
        <f t="shared" si="24"/>
        <v>0.75202388114916441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>
        <f t="shared" si="24"/>
        <v>0.78996337550913842</v>
      </c>
      <c r="H70" s="323">
        <f t="shared" si="24"/>
        <v>0.42667577956235514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8000</v>
      </c>
      <c r="H74" s="68">
        <f>Eskom!H207</f>
        <v>8000</v>
      </c>
      <c r="I74" s="68">
        <f>Eskom!I207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8000</v>
      </c>
      <c r="H75" s="128">
        <f>Eskom!H208</f>
        <v>8000</v>
      </c>
      <c r="I75" s="128">
        <f>Eskom!I208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784892.94</v>
      </c>
      <c r="H76" s="80">
        <f>Eskom!H209</f>
        <v>802475.24</v>
      </c>
      <c r="I76" s="80">
        <f>Eskom!I209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604161.1</v>
      </c>
      <c r="H77" s="240">
        <f>Eskom!H210</f>
        <v>638116.87</v>
      </c>
      <c r="I77" s="240">
        <f>Eskom!I210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239715.53</v>
      </c>
      <c r="H78" s="239">
        <f>Eskom!H211</f>
        <v>223423.03</v>
      </c>
      <c r="I78" s="239">
        <f>Eskom!I211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1628769.57</v>
      </c>
      <c r="H79" s="113">
        <f>Eskom!H212</f>
        <v>1664015.14</v>
      </c>
      <c r="I79" s="113">
        <f>Eskom!I212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4936.6400000000003</v>
      </c>
      <c r="H80" s="82">
        <f>Eskom!H213</f>
        <v>4992.53</v>
      </c>
      <c r="I80" s="82">
        <f>Eskom!I213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4747.8900000000003</v>
      </c>
      <c r="H81" s="95">
        <f>Eskom!H214</f>
        <v>4605.83</v>
      </c>
      <c r="I81" s="95">
        <f>Eskom!I214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5286.77</v>
      </c>
      <c r="H82" s="95">
        <f>Eskom!H215</f>
        <v>3567.49</v>
      </c>
      <c r="I82" s="95">
        <f>Eskom!I215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5286.77</v>
      </c>
      <c r="H83" s="104">
        <f>Eskom!H216</f>
        <v>4992.53</v>
      </c>
      <c r="I83" s="104">
        <f>Eskom!I216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666905.91</v>
      </c>
      <c r="H84" s="96">
        <f>Eskom!H217</f>
        <v>699629.94</v>
      </c>
      <c r="I84" s="96">
        <f>Eskom!I217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497393.48</v>
      </c>
      <c r="H85" s="92">
        <f>Eskom!H218</f>
        <v>501201.36</v>
      </c>
      <c r="I85" s="92">
        <f>Eskom!I218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204008.35</v>
      </c>
      <c r="H86" s="86">
        <f>Eskom!H219</f>
        <v>162163.85999999999</v>
      </c>
      <c r="I86" s="86">
        <f>Eskom!I219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418400.02</v>
      </c>
      <c r="I87" s="187">
        <f>Eskom!I220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437978.80249999987</v>
      </c>
      <c r="H88" s="309">
        <f t="shared" si="26"/>
        <v>465574.66166666651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321179.82583333319</v>
      </c>
      <c r="H89" s="310">
        <f t="shared" si="26"/>
        <v>315083.93958333321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759158.62833333306</v>
      </c>
      <c r="H90" s="312">
        <f t="shared" si="27"/>
        <v>780658.60124999972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759158.62833333306</v>
      </c>
      <c r="H91" s="258">
        <f t="shared" si="28"/>
        <v>418400.02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26800</v>
      </c>
      <c r="H98" s="179">
        <f t="shared" si="30"/>
        <v>26800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53760</v>
      </c>
      <c r="H100" s="181">
        <f t="shared" si="31"/>
        <v>53760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67300.582100000014</v>
      </c>
      <c r="H102" s="210">
        <f t="shared" si="32"/>
        <v>58632.215900000003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155173.33423799998</v>
      </c>
      <c r="H106" s="33">
        <f t="shared" si="33"/>
        <v>158649.35494799999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341306.97161399998</v>
      </c>
      <c r="H110" s="116">
        <f t="shared" si="34"/>
        <v>318109.71011400002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223600.02310999998</v>
      </c>
      <c r="H114" s="250">
        <f t="shared" si="35"/>
        <v>236167.053587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759158.62833333306</v>
      </c>
      <c r="H115" s="86">
        <f t="shared" si="36"/>
        <v>418400.02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44714.44320883332</v>
      </c>
      <c r="H117" s="54">
        <f t="shared" si="37"/>
        <v>24643.761178000001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50328.979713000001</v>
      </c>
      <c r="H121" s="4">
        <f t="shared" si="38"/>
        <v>51418.067825999999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32575.3914</v>
      </c>
      <c r="H123" s="129">
        <f t="shared" si="39"/>
        <v>33280.302799999998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>
        <f t="shared" si="40"/>
        <v>37.356714000986649</v>
      </c>
      <c r="H126" s="91">
        <f t="shared" si="40"/>
        <v>57.82612470701438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997181.95538383315</v>
      </c>
      <c r="H127" s="45">
        <f t="shared" si="41"/>
        <v>963030.36635300005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147860.5821</v>
      </c>
      <c r="H129" s="318">
        <f t="shared" si="42"/>
        <v>139192.21590000001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802984.70007499994</v>
      </c>
      <c r="H130" s="317">
        <f t="shared" si="43"/>
        <v>797624.48927500006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44714.44320883332</v>
      </c>
      <c r="H131" s="317">
        <f t="shared" si="44"/>
        <v>24643.761178000001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>
        <f t="shared" si="45"/>
        <v>128868.5370429855</v>
      </c>
      <c r="H133" s="318">
        <f t="shared" si="45"/>
        <v>120399.70685324042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>
        <f t="shared" si="46"/>
        <v>699844.82745091082</v>
      </c>
      <c r="H134" s="318">
        <f t="shared" si="46"/>
        <v>689936.24439939391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>
        <f t="shared" si="46"/>
        <v>38971.068551028024</v>
      </c>
      <c r="H135" s="318">
        <f t="shared" si="46"/>
        <v>21316.57724110179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>
        <f t="shared" si="47"/>
        <v>0.37369929216097991</v>
      </c>
      <c r="H137" s="323">
        <f t="shared" si="47"/>
        <v>0.34914096380590887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>
        <f t="shared" si="48"/>
        <v>0.4756195591352515</v>
      </c>
      <c r="H138" s="323">
        <f t="shared" si="48"/>
        <v>0.46888561509828131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>
        <f t="shared" si="49"/>
        <v>0.66010879966663238</v>
      </c>
      <c r="H139" s="323">
        <f t="shared" si="49"/>
        <v>0.36106939683216793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19688</v>
      </c>
      <c r="H142" s="68">
        <f>Eskom!H151</f>
        <v>19688</v>
      </c>
      <c r="I142" s="127">
        <f>Eskom!I151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21605.33</v>
      </c>
      <c r="H143" s="128">
        <f>Eskom!H152</f>
        <v>21605.33</v>
      </c>
      <c r="I143" s="127">
        <f>Eskom!I152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2671415.52</v>
      </c>
      <c r="H144" s="80">
        <f>Eskom!H153</f>
        <v>2842748.04</v>
      </c>
      <c r="I144" s="126">
        <f>Eskom!I153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2129962.2000000002</v>
      </c>
      <c r="H145" s="240">
        <f>Eskom!H154</f>
        <v>2360115.84</v>
      </c>
      <c r="I145" s="126">
        <f>Eskom!I154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864847.44</v>
      </c>
      <c r="H146" s="240">
        <f>Eskom!H155</f>
        <v>866845.92</v>
      </c>
      <c r="I146" s="243">
        <f>Eskom!I155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5666225.1600000001</v>
      </c>
      <c r="H147" s="113">
        <f>Eskom!H156</f>
        <v>6069709.7999999998</v>
      </c>
      <c r="I147" s="114">
        <f>Eskom!I156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17190.96</v>
      </c>
      <c r="H148" s="82">
        <f>Eskom!H157</f>
        <v>18160.11</v>
      </c>
      <c r="I148" s="83">
        <f>Eskom!I157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15366.33</v>
      </c>
      <c r="H149" s="95">
        <f>Eskom!H158</f>
        <v>15250.25</v>
      </c>
      <c r="I149" s="245">
        <f>Eskom!I158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14790.16</v>
      </c>
      <c r="H150" s="16">
        <f>Eskom!H159</f>
        <v>11256.59</v>
      </c>
      <c r="I150" s="245">
        <f>Eskom!I159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17190.96</v>
      </c>
      <c r="H151" s="248">
        <f>Eskom!H160</f>
        <v>18160.11</v>
      </c>
      <c r="I151" s="265">
        <f>Eskom!I160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1802943.48</v>
      </c>
      <c r="H152" s="96">
        <f>Eskom!H161</f>
        <v>2088202.68</v>
      </c>
      <c r="I152" s="28">
        <f>Eskom!I161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1351951.8</v>
      </c>
      <c r="H153" s="92">
        <f>Eskom!H162</f>
        <v>1499770.56</v>
      </c>
      <c r="I153" s="29">
        <f>Eskom!I162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548337.12</v>
      </c>
      <c r="H154" s="86">
        <f>Eskom!H163</f>
        <v>471552.36</v>
      </c>
      <c r="I154" s="29">
        <f>Eskom!I163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1036675.53</v>
      </c>
      <c r="I155" s="188">
        <f>Eskom!I164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1023780.6199999995</v>
      </c>
      <c r="H156" s="309">
        <f t="shared" si="51"/>
        <v>1259067.8349999995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730712.8249999996</v>
      </c>
      <c r="H157" s="310">
        <f t="shared" si="51"/>
        <v>811403.43999999971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1754493.4449999991</v>
      </c>
      <c r="H158" s="312">
        <f t="shared" si="52"/>
        <v>2070471.2749999992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1754493.4449999991</v>
      </c>
      <c r="H159" s="258">
        <f t="shared" si="53"/>
        <v>1036675.53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72377.855500000005</v>
      </c>
      <c r="H166" s="179">
        <f t="shared" si="57"/>
        <v>72377.855500000005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145187.81760000001</v>
      </c>
      <c r="H168" s="179">
        <f t="shared" si="59"/>
        <v>145187.81760000001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195613.38090000002</v>
      </c>
      <c r="H170" s="179">
        <f t="shared" si="61"/>
        <v>194135.6825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528138.84830399998</v>
      </c>
      <c r="H174" s="33">
        <f t="shared" si="62"/>
        <v>562011.28750799992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1231369.7850719998</v>
      </c>
      <c r="H178" s="116">
        <f t="shared" si="63"/>
        <v>1234215.220896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788299.01022000005</v>
      </c>
      <c r="H182" s="250">
        <f t="shared" si="64"/>
        <v>873478.87238399987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1754493.4449999991</v>
      </c>
      <c r="H183" s="86">
        <f t="shared" si="65"/>
        <v>1036675.53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103339.66391049995</v>
      </c>
      <c r="H185" s="54">
        <f t="shared" si="66"/>
        <v>61060.188717000005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175086.35744399999</v>
      </c>
      <c r="H189" s="4">
        <f t="shared" si="68"/>
        <v>187554.03281999999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113324.50320000001</v>
      </c>
      <c r="H191" s="129">
        <f t="shared" si="70"/>
        <v>121394.196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>
        <f t="shared" si="71"/>
        <v>35.66001443543059</v>
      </c>
      <c r="H195" s="37">
        <f t="shared" si="71"/>
        <v>56.856353330104845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413179.05400000006</v>
      </c>
      <c r="H197" s="318">
        <f t="shared" si="72"/>
        <v>411701.35560000001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2836218.5042400002</v>
      </c>
      <c r="H198" s="317">
        <f t="shared" si="73"/>
        <v>2978653.6096079992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103339.66391049995</v>
      </c>
      <c r="H199" s="317">
        <f t="shared" si="74"/>
        <v>61060.188717000005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>
        <f t="shared" si="75"/>
        <v>360108.01167936635</v>
      </c>
      <c r="H201" s="318">
        <f t="shared" si="75"/>
        <v>356117.05873648421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>
        <f t="shared" si="76"/>
        <v>2471918.6424442823</v>
      </c>
      <c r="H202" s="318">
        <f t="shared" si="76"/>
        <v>2576501.9911156506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>
        <f t="shared" si="76"/>
        <v>90066.136068998559</v>
      </c>
      <c r="H203" s="318">
        <f t="shared" si="76"/>
        <v>52816.378950472172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>
        <f t="shared" si="77"/>
        <v>0.99779163775807889</v>
      </c>
      <c r="H205" s="323">
        <f t="shared" si="77"/>
        <v>0.98673345703468129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>
        <f t="shared" si="78"/>
        <v>0.91966057760362663</v>
      </c>
      <c r="H206" s="323">
        <f t="shared" si="78"/>
        <v>0.95857010366785267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>
        <f t="shared" si="79"/>
        <v>2.4002072749684311</v>
      </c>
      <c r="H207" s="323">
        <f t="shared" si="79"/>
        <v>1.4075240987055966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customSheetViews>
    <customSheetView guid="{ABCA17A7-4805-4305-BEFA-CDC08433EEFF}" scale="70" hiddenRows="1">
      <pane xSplit="2" ySplit="1" topLeftCell="C2" activePane="bottomRight" state="frozen"/>
      <selection pane="bottomRight" activeCell="B63" sqref="B63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4500</v>
      </c>
      <c r="G3" s="507">
        <f>Eskom!H39</f>
        <v>4500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2375.29</v>
      </c>
      <c r="G4" s="503">
        <f>Eskom!H45</f>
        <v>2465.77</v>
      </c>
      <c r="H4" s="503">
        <f>Eskom!I45</f>
        <v>0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2436.35</v>
      </c>
      <c r="G5" s="504">
        <f>Eskom!H46</f>
        <v>2540.73</v>
      </c>
      <c r="H5" s="504">
        <f>Eskom!I46</f>
        <v>0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2458.16</v>
      </c>
      <c r="G6" s="505">
        <f>Eskom!H47</f>
        <v>2516.36</v>
      </c>
      <c r="H6" s="505">
        <f>Eskom!I47</f>
        <v>0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2458.16</v>
      </c>
      <c r="G7" s="506">
        <f>Eskom!H48</f>
        <v>2540.73</v>
      </c>
      <c r="H7" s="506">
        <f>Eskom!I48</f>
        <v>0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3037</v>
      </c>
      <c r="G14" s="507">
        <f>Eskom!H95</f>
        <v>3037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2237.9299999999998</v>
      </c>
      <c r="G15" s="503">
        <f>Eskom!H101</f>
        <v>2475.31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3035.22</v>
      </c>
      <c r="G16" s="504">
        <f>Eskom!H102</f>
        <v>3342.05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3020.96</v>
      </c>
      <c r="G17" s="505">
        <f>Eskom!H103</f>
        <v>3047.24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3035.22</v>
      </c>
      <c r="G18" s="506">
        <f>Eskom!H104</f>
        <v>3342.05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19688</v>
      </c>
      <c r="G25" s="507">
        <f>Eskom!H151</f>
        <v>19688</v>
      </c>
      <c r="H25" s="507">
        <f>Eskom!I151</f>
        <v>0</v>
      </c>
      <c r="I25" s="507">
        <f>Eskom!J151</f>
        <v>19688</v>
      </c>
      <c r="J25" s="507">
        <f>Eskom!K151</f>
        <v>0</v>
      </c>
      <c r="K25" s="507">
        <f>Eskom!L151</f>
        <v>0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17190.96</v>
      </c>
      <c r="G26" s="503">
        <f>Eskom!H157</f>
        <v>18160.11</v>
      </c>
      <c r="H26" s="503">
        <f>Eskom!I157</f>
        <v>0</v>
      </c>
      <c r="I26" s="503">
        <f>Eskom!J157</f>
        <v>17707.04</v>
      </c>
      <c r="J26" s="503">
        <f>Eskom!K157</f>
        <v>0</v>
      </c>
      <c r="K26" s="503">
        <f>Eskom!L157</f>
        <v>0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15366.33</v>
      </c>
      <c r="G27" s="504">
        <f>Eskom!H158</f>
        <v>15250.25</v>
      </c>
      <c r="H27" s="504">
        <f>Eskom!I158</f>
        <v>0</v>
      </c>
      <c r="I27" s="504">
        <f>Eskom!J158</f>
        <v>15161.98</v>
      </c>
      <c r="J27" s="504">
        <f>Eskom!K158</f>
        <v>0</v>
      </c>
      <c r="K27" s="504">
        <f>Eskom!L158</f>
        <v>0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14790.16</v>
      </c>
      <c r="G28" s="505">
        <f>Eskom!H159</f>
        <v>11256.59</v>
      </c>
      <c r="H28" s="505">
        <f>Eskom!I159</f>
        <v>0</v>
      </c>
      <c r="I28" s="505">
        <f>Eskom!J159</f>
        <v>13463.71</v>
      </c>
      <c r="J28" s="505">
        <f>Eskom!K159</f>
        <v>0</v>
      </c>
      <c r="K28" s="505">
        <f>Eskom!L159</f>
        <v>0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17190.96</v>
      </c>
      <c r="G29" s="506">
        <f>Eskom!H160</f>
        <v>18160.11</v>
      </c>
      <c r="H29" s="506">
        <f>Eskom!I160</f>
        <v>0</v>
      </c>
      <c r="I29" s="506">
        <f>Eskom!J160</f>
        <v>17707.04</v>
      </c>
      <c r="J29" s="506">
        <f>Eskom!K160</f>
        <v>0</v>
      </c>
      <c r="K29" s="506">
        <f>Eskom!L160</f>
        <v>0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1824.6299999999992</v>
      </c>
      <c r="G30" s="517">
        <f t="shared" si="0"/>
        <v>2909.8600000000006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23227.539899999989</v>
      </c>
      <c r="G31" s="518">
        <f t="shared" si="1"/>
        <v>37042.517800000009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160804.08700000006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8000</v>
      </c>
      <c r="G35" s="507">
        <f>Eskom!H207</f>
        <v>8000</v>
      </c>
      <c r="H35" s="507">
        <f>Eskom!I207</f>
        <v>0</v>
      </c>
      <c r="I35" s="507">
        <f>Eskom!J207</f>
        <v>8000</v>
      </c>
      <c r="J35" s="507">
        <f>Eskom!K207</f>
        <v>0</v>
      </c>
      <c r="K35" s="507">
        <f>Eskom!L207</f>
        <v>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4936.6400000000003</v>
      </c>
      <c r="G36" s="503">
        <f>Eskom!H213</f>
        <v>4992.53</v>
      </c>
      <c r="H36" s="503">
        <f>Eskom!I213</f>
        <v>0</v>
      </c>
      <c r="I36" s="503">
        <f>Eskom!J213</f>
        <v>4816.6000000000004</v>
      </c>
      <c r="J36" s="503">
        <f>Eskom!K213</f>
        <v>0</v>
      </c>
      <c r="K36" s="503">
        <f>Eskom!L213</f>
        <v>0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4747.8900000000003</v>
      </c>
      <c r="G37" s="504">
        <f>Eskom!H214</f>
        <v>4605.83</v>
      </c>
      <c r="H37" s="504">
        <f>Eskom!I214</f>
        <v>0</v>
      </c>
      <c r="I37" s="504">
        <f>Eskom!J214</f>
        <v>4520.96</v>
      </c>
      <c r="J37" s="504">
        <f>Eskom!K214</f>
        <v>0</v>
      </c>
      <c r="K37" s="504">
        <f>Eskom!L214</f>
        <v>0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5286.77</v>
      </c>
      <c r="G38" s="505">
        <f>Eskom!H215</f>
        <v>3567.49</v>
      </c>
      <c r="H38" s="505">
        <f>Eskom!I215</f>
        <v>0</v>
      </c>
      <c r="I38" s="505">
        <f>Eskom!J215</f>
        <v>3965.32</v>
      </c>
      <c r="J38" s="505">
        <f>Eskom!K215</f>
        <v>0</v>
      </c>
      <c r="K38" s="505">
        <f>Eskom!L215</f>
        <v>0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5286.77</v>
      </c>
      <c r="G39" s="506">
        <f>Eskom!H216</f>
        <v>4992.53</v>
      </c>
      <c r="H39" s="506">
        <f>Eskom!I216</f>
        <v>0</v>
      </c>
      <c r="I39" s="506">
        <f>Eskom!J216</f>
        <v>4816.6000000000004</v>
      </c>
      <c r="J39" s="506">
        <f>Eskom!K216</f>
        <v>0</v>
      </c>
      <c r="K39" s="506">
        <f>Eskom!L216</f>
        <v>0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386.69999999999982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4922.690999999998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ustomSheetViews>
    <customSheetView guid="{ABCA17A7-4805-4305-BEFA-CDC08433EEFF}">
      <selection activeCell="P32" sqref="P32"/>
      <pageMargins left="0.7" right="0.7" top="0.75" bottom="0.75" header="0.3" footer="0.3"/>
      <pageSetup paperSize="9" orientation="portrait" r:id="rId1"/>
    </customSheetView>
  </customSheetViews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2010-10-17T07:00:10Z</dcterms:modified>
</cp:coreProperties>
</file>