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https://efcosolutionsnl-my.sharepoint.com/personal/p_prevost_efco-solutions_nl/Documents/Efco/Klanten/Utrecht/Factuurcontrole/"/>
    </mc:Choice>
  </mc:AlternateContent>
  <xr:revisionPtr revIDLastSave="52" documentId="8_{3E9B3A1A-8A9E-F140-8039-81EC53C69248}" xr6:coauthVersionLast="47" xr6:coauthVersionMax="47" xr10:uidLastSave="{0C6BF552-08EC-8844-A250-EEB29A515E09}"/>
  <bookViews>
    <workbookView xWindow="0" yWindow="700" windowWidth="34200" windowHeight="19880" xr2:uid="{00000000-000D-0000-FFFF-FFFF00000000}"/>
  </bookViews>
  <sheets>
    <sheet name="Controle per perceel" sheetId="1" r:id="rId1"/>
    <sheet name="Normen" sheetId="2" r:id="rId2"/>
    <sheet name="Sheet1" sheetId="4" r:id="rId3"/>
  </sheets>
  <definedNames>
    <definedName name="Slicer_Perceel">#N/A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J4" i="1" s="1"/>
  <c r="K4" i="1"/>
  <c r="M4" i="1"/>
  <c r="O4" i="1"/>
  <c r="P4" i="1"/>
  <c r="Q4" i="1" s="1"/>
  <c r="R4" i="1"/>
  <c r="T4" i="1" s="1"/>
  <c r="U4" i="1"/>
  <c r="W4" i="1"/>
  <c r="Y4" i="1" s="1"/>
  <c r="AA4" i="1" s="1"/>
  <c r="Z4" i="1"/>
  <c r="AB4" i="1"/>
  <c r="AD4" i="1"/>
  <c r="AE4" i="1"/>
  <c r="AF4" i="1" s="1"/>
  <c r="AG4" i="1"/>
  <c r="AI4" i="1" s="1"/>
  <c r="AK4" i="1" s="1"/>
  <c r="AJ4" i="1"/>
  <c r="AL4" i="1"/>
  <c r="AN4" i="1"/>
  <c r="AO4" i="1"/>
  <c r="AQ4" i="1"/>
  <c r="AS4" i="1" s="1"/>
  <c r="AT4" i="1"/>
  <c r="AT2" i="1"/>
  <c r="AT3" i="1"/>
  <c r="AO2" i="1"/>
  <c r="AO3" i="1"/>
  <c r="AJ2" i="1"/>
  <c r="AJ3" i="1"/>
  <c r="AE2" i="1"/>
  <c r="AE3" i="1"/>
  <c r="Z2" i="1"/>
  <c r="Z3" i="1"/>
  <c r="U2" i="1"/>
  <c r="U3" i="1"/>
  <c r="P2" i="1"/>
  <c r="P3" i="1"/>
  <c r="K2" i="1"/>
  <c r="K3" i="1"/>
  <c r="H3" i="1"/>
  <c r="J3" i="1" s="1"/>
  <c r="M3" i="1"/>
  <c r="O3" i="1" s="1"/>
  <c r="R3" i="1"/>
  <c r="T3" i="1"/>
  <c r="W3" i="1"/>
  <c r="Y3" i="1"/>
  <c r="AB3" i="1"/>
  <c r="AD3" i="1"/>
  <c r="AG3" i="1"/>
  <c r="AI3" i="1" s="1"/>
  <c r="AL3" i="1"/>
  <c r="AN3" i="1" s="1"/>
  <c r="AQ3" i="1"/>
  <c r="AS3" i="1" s="1"/>
  <c r="AQ2" i="1"/>
  <c r="AS2" i="1" s="1"/>
  <c r="AL2" i="1"/>
  <c r="AN2" i="1" s="1"/>
  <c r="AG2" i="1"/>
  <c r="AI2" i="1" s="1"/>
  <c r="AB2" i="1"/>
  <c r="AD2" i="1" s="1"/>
  <c r="W2" i="1"/>
  <c r="Y2" i="1" s="1"/>
  <c r="R2" i="1"/>
  <c r="T2" i="1" s="1"/>
  <c r="M2" i="1"/>
  <c r="O2" i="1" s="1"/>
  <c r="H2" i="1"/>
  <c r="J2" i="1" s="1"/>
  <c r="L4" i="1" l="1"/>
  <c r="AU4" i="1"/>
  <c r="V4" i="1"/>
  <c r="AP4" i="1"/>
  <c r="AV4" i="1" s="1"/>
  <c r="AK2" i="1"/>
  <c r="AU2" i="1"/>
  <c r="AU3" i="1"/>
  <c r="AP2" i="1"/>
  <c r="AF3" i="1"/>
  <c r="AA2" i="1"/>
  <c r="V3" i="1"/>
  <c r="AP3" i="1"/>
  <c r="AF2" i="1"/>
  <c r="V2" i="1"/>
  <c r="Q2" i="1"/>
  <c r="L2" i="1"/>
  <c r="AK3" i="1"/>
  <c r="AA3" i="1"/>
  <c r="Q3" i="1"/>
  <c r="L3" i="1"/>
  <c r="AV3" i="1" s="1"/>
  <c r="AX2" i="1" l="1"/>
  <c r="AV2" i="1"/>
</calcChain>
</file>

<file path=xl/sharedStrings.xml><?xml version="1.0" encoding="utf-8"?>
<sst xmlns="http://schemas.openxmlformats.org/spreadsheetml/2006/main" count="71" uniqueCount="61">
  <si>
    <t>Perceel</t>
  </si>
  <si>
    <t>Vervoerder</t>
  </si>
  <si>
    <t>Controlecode</t>
  </si>
  <si>
    <t>Controleomschrijving</t>
  </si>
  <si>
    <t>Norm (%)</t>
  </si>
  <si>
    <t>Periode</t>
  </si>
  <si>
    <t>Bestelling ook in SW Afwijking</t>
  </si>
  <si>
    <t>Bestelling ook in SW Afwijking %</t>
  </si>
  <si>
    <t>WdK</t>
  </si>
  <si>
    <t>Norm</t>
  </si>
  <si>
    <t>Score</t>
  </si>
  <si>
    <t>Tijdig afwezig gemeld ritten</t>
  </si>
  <si>
    <t>Tijdig afwezig gemeld afwijking</t>
  </si>
  <si>
    <t>Tijdig afwezig gemeld afwijking %</t>
  </si>
  <si>
    <t>Ritten</t>
  </si>
  <si>
    <t xml:space="preserve">Routes zonder reizigers </t>
  </si>
  <si>
    <t>Routes zonder reizigers Afwijking</t>
  </si>
  <si>
    <t>Routes zonder reizigers Afwijking %</t>
  </si>
  <si>
    <t>Routes</t>
  </si>
  <si>
    <t>Overschrijden reistijd Ritten</t>
  </si>
  <si>
    <t>Overschrijden reistijd afwijking</t>
  </si>
  <si>
    <t>Overschrijden reistijd afwijking %</t>
  </si>
  <si>
    <t>Controle stiptheid (realisatie tijden) ritten</t>
  </si>
  <si>
    <t>Controle stiptheid (realisatie tijden) afwijking</t>
  </si>
  <si>
    <t>Controle stiptheid (realisatie tijden) afwijking %</t>
  </si>
  <si>
    <t>Ritten dubbel op factuur Ritten</t>
  </si>
  <si>
    <t>Ritten dubbel op factuur Afwijking</t>
  </si>
  <si>
    <t>Ritten dubbel op factuur Afwijking %</t>
  </si>
  <si>
    <t>Indicatie controle ritten</t>
  </si>
  <si>
    <t>Indicatie controle afwijking</t>
  </si>
  <si>
    <t>Indicatie controle afwijking %</t>
  </si>
  <si>
    <t>Controle levering data ritten</t>
  </si>
  <si>
    <t>Controle levering data adwijking</t>
  </si>
  <si>
    <t>Controle levering data adwijking %</t>
  </si>
  <si>
    <t xml:space="preserve">Totaal afwijkingen </t>
  </si>
  <si>
    <t>Controle 1 – Bestelling ook in SW?</t>
  </si>
  <si>
    <t>Controle 2 – Tijdig afwezig gemeld?</t>
  </si>
  <si>
    <t>Controle 3 – Routes zonder reizigers.</t>
  </si>
  <si>
    <t>Controle 8 – Overschrijden reistijd</t>
  </si>
  <si>
    <t>Controle 9 – Controle stiptheid (realisatie tijden)</t>
  </si>
  <si>
    <t>Controle 19 – Ritten dubbel op factuur.</t>
  </si>
  <si>
    <t>Controle 23 – Indicatie controle </t>
  </si>
  <si>
    <t>Controle 24 – Controle levering data </t>
  </si>
  <si>
    <t>Norm2</t>
  </si>
  <si>
    <t>Score3</t>
  </si>
  <si>
    <t>Norm4</t>
  </si>
  <si>
    <t>Score5</t>
  </si>
  <si>
    <t>Norm6</t>
  </si>
  <si>
    <t>Score7</t>
  </si>
  <si>
    <t>Norm8</t>
  </si>
  <si>
    <t>Score9</t>
  </si>
  <si>
    <t>Norm10</t>
  </si>
  <si>
    <t>Score11</t>
  </si>
  <si>
    <t>Norm12</t>
  </si>
  <si>
    <t>Score13</t>
  </si>
  <si>
    <t>Norm14</t>
  </si>
  <si>
    <t>Score15</t>
  </si>
  <si>
    <t xml:space="preserve"> </t>
  </si>
  <si>
    <t>Vaste kosten</t>
  </si>
  <si>
    <t>Variable kosten</t>
  </si>
  <si>
    <t>connexxion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</si>
</sst>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9">
    <xf numFmtId="0" fontId="0" fillId="0" borderId="0" xfId="0"/>
    <xf numFmtId="9" fontId="0" fillId="0" borderId="0" xfId="1" applyFont="1"/>
    <xf numFmtId="9" fontId="0" fillId="0" borderId="0" xfId="0" applyNumberFormat="1"/>
    <xf numFmtId="0" fontId="0" fillId="0" borderId="0" xfId="0" applyAlignment="1">
      <alignment horizontal="center" textRotation="90"/>
    </xf>
    <xf numFmtId="0" fontId="0" fillId="0" borderId="0" xfId="0" applyAlignment="1">
      <alignment textRotation="90"/>
    </xf>
    <xf numFmtId="164" fontId="0" fillId="0" borderId="0" xfId="1" applyNumberFormat="1" applyFont="1"/>
    <xf numFmtId="0" fontId="0" fillId="0" borderId="0" xfId="0" applyAlignment="1">
      <alignment horizontal="left"/>
    </xf>
    <xf numFmtId="164" fontId="0" fillId="0" borderId="0" xfId="0" applyNumberFormat="1"/>
    <xf numFmtId="44" fontId="0" fillId="0" borderId="0" xfId="2" applyFont="1"/>
  </cellXfs>
  <cellStyles count="3">
    <cellStyle name="Currency" xfId="2" builtinId="4"/>
    <cellStyle name="Normal" xfId="0" builtinId="0"/>
    <cellStyle name="Percent" xfId="1" builtinId="5"/>
  </cellStyles>
  <dxfs count="36">
    <dxf>
      <font>
        <color rgb="FF00B050"/>
      </font>
      <fill>
        <patternFill>
          <bgColor rgb="FF00B050"/>
        </patternFill>
      </fill>
    </dxf>
    <dxf>
      <font>
        <color rgb="FFEE0000"/>
      </font>
      <fill>
        <patternFill>
          <bgColor rgb="FFEE0000"/>
        </patternFill>
      </fill>
    </dxf>
    <dxf>
      <font>
        <color rgb="FF00B050"/>
      </font>
      <fill>
        <patternFill>
          <bgColor rgb="FF00B050"/>
        </patternFill>
      </fill>
    </dxf>
    <dxf>
      <font>
        <color rgb="FFEE0000"/>
      </font>
      <fill>
        <patternFill>
          <bgColor rgb="FFEE0000"/>
        </patternFill>
      </fill>
    </dxf>
    <dxf>
      <font>
        <color rgb="FF00B050"/>
      </font>
      <fill>
        <patternFill>
          <bgColor rgb="FF00B050"/>
        </patternFill>
      </fill>
    </dxf>
    <dxf>
      <font>
        <color rgb="FFEE0000"/>
      </font>
      <fill>
        <patternFill>
          <bgColor rgb="FFEE0000"/>
        </patternFill>
      </fill>
    </dxf>
    <dxf>
      <font>
        <color rgb="FF00B050"/>
      </font>
      <fill>
        <patternFill>
          <bgColor rgb="FF00B050"/>
        </patternFill>
      </fill>
    </dxf>
    <dxf>
      <font>
        <color rgb="FFEE0000"/>
      </font>
      <fill>
        <patternFill>
          <bgColor rgb="FFEE0000"/>
        </patternFill>
      </fill>
    </dxf>
    <dxf>
      <font>
        <color rgb="FF00B050"/>
      </font>
      <fill>
        <patternFill>
          <bgColor rgb="FF00B050"/>
        </patternFill>
      </fill>
    </dxf>
    <dxf>
      <font>
        <color rgb="FFEE0000"/>
      </font>
      <fill>
        <patternFill>
          <bgColor rgb="FFEE0000"/>
        </patternFill>
      </fill>
    </dxf>
    <dxf>
      <font>
        <color rgb="FF00B050"/>
      </font>
      <fill>
        <patternFill>
          <bgColor rgb="FF00B050"/>
        </patternFill>
      </fill>
    </dxf>
    <dxf>
      <font>
        <color rgb="FFEE0000"/>
      </font>
      <fill>
        <patternFill>
          <bgColor rgb="FFEE0000"/>
        </patternFill>
      </fill>
    </dxf>
    <dxf>
      <font>
        <color rgb="FF00B050"/>
      </font>
      <fill>
        <patternFill>
          <bgColor rgb="FF00B050"/>
        </patternFill>
      </fill>
    </dxf>
    <dxf>
      <font>
        <color rgb="FFEE0000"/>
      </font>
      <fill>
        <patternFill>
          <bgColor rgb="FFEE0000"/>
        </patternFill>
      </fill>
    </dxf>
    <dxf>
      <font>
        <color rgb="FF00B050"/>
      </font>
      <fill>
        <patternFill>
          <bgColor rgb="FF00B050"/>
        </patternFill>
      </fill>
    </dxf>
    <dxf>
      <font>
        <color rgb="FFEE0000"/>
      </font>
      <fill>
        <patternFill>
          <bgColor rgb="FFEE0000"/>
        </patternFill>
      </fill>
    </dxf>
    <dxf>
      <numFmt numFmtId="164" formatCode="0.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dxf>
    <dxf>
      <alignment horizontal="general" vertical="bottom" textRotation="9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1"/>
          <c:order val="0"/>
          <c:tx>
            <c:strRef>
              <c:f>'Controle per perceel'!$J$1</c:f>
              <c:strCache>
                <c:ptCount val="1"/>
                <c:pt idx="0">
                  <c:v>Bestelling ook in SW Afwijking %</c:v>
                </c:pt>
              </c:strCache>
            </c:strRef>
          </c:tx>
          <c:spPr>
            <a:ln w="28575" cap="rnd">
              <a:solidFill>
                <a:schemeClr val="accent2"/>
              </a:solidFill>
              <a:round/>
            </a:ln>
            <a:effectLst/>
          </c:spPr>
          <c:marker>
            <c:symbol val="none"/>
          </c:marker>
          <c:cat>
            <c:numRef>
              <c:f>'Controle per perceel'!$A$2:$A$4</c:f>
              <c:numCache>
                <c:formatCode>General</c:formatCode>
                <c:ptCount val="3"/>
                <c:pt idx="0">
                  <c:v>202501</c:v>
                </c:pt>
                <c:pt idx="1">
                  <c:v>202502</c:v>
                </c:pt>
                <c:pt idx="2">
                  <c:v>202503</c:v>
                </c:pt>
              </c:numCache>
            </c:numRef>
          </c:cat>
          <c:val>
            <c:numRef>
              <c:f>'Controle per perceel'!$J$2:$J$4</c:f>
              <c:numCache>
                <c:formatCode>0%</c:formatCode>
                <c:ptCount val="3"/>
                <c:pt idx="0">
                  <c:v>0.01</c:v>
                </c:pt>
                <c:pt idx="1">
                  <c:v>2.7586206896551724E-2</c:v>
                </c:pt>
                <c:pt idx="2">
                  <c:v>0.16666666666666666</c:v>
                </c:pt>
              </c:numCache>
            </c:numRef>
          </c:val>
          <c:smooth val="0"/>
          <c:extLst>
            <c:ext xmlns:c16="http://schemas.microsoft.com/office/drawing/2014/chart" uri="{C3380CC4-5D6E-409C-BE32-E72D297353CC}">
              <c16:uniqueId val="{00000001-CA28-894B-8FC2-3A5D354B4E0D}"/>
            </c:ext>
          </c:extLst>
        </c:ser>
        <c:dLbls>
          <c:showLegendKey val="0"/>
          <c:showVal val="0"/>
          <c:showCatName val="0"/>
          <c:showSerName val="0"/>
          <c:showPercent val="0"/>
          <c:showBubbleSize val="0"/>
        </c:dLbls>
        <c:smooth val="0"/>
        <c:axId val="831131136"/>
        <c:axId val="925608000"/>
      </c:lineChart>
      <c:catAx>
        <c:axId val="83113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5608000"/>
        <c:crosses val="autoZero"/>
        <c:auto val="1"/>
        <c:lblAlgn val="ctr"/>
        <c:lblOffset val="100"/>
        <c:noMultiLvlLbl val="0"/>
      </c:catAx>
      <c:valAx>
        <c:axId val="92560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31131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69850</xdr:colOff>
      <xdr:row>7</xdr:row>
      <xdr:rowOff>146050</xdr:rowOff>
    </xdr:from>
    <xdr:to>
      <xdr:col>15</xdr:col>
      <xdr:colOff>444500</xdr:colOff>
      <xdr:row>22</xdr:row>
      <xdr:rowOff>31750</xdr:rowOff>
    </xdr:to>
    <xdr:graphicFrame macro="">
      <xdr:nvGraphicFramePr>
        <xdr:cNvPr id="2" name="Chart 1">
          <a:extLst>
            <a:ext uri="{FF2B5EF4-FFF2-40B4-BE49-F238E27FC236}">
              <a16:creationId xmlns:a16="http://schemas.microsoft.com/office/drawing/2014/main" id="{1C4B097A-8428-40A7-AA5D-D6F0DAEF0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168820</xdr:colOff>
      <xdr:row>4</xdr:row>
      <xdr:rowOff>28351</xdr:rowOff>
    </xdr:from>
    <xdr:to>
      <xdr:col>20</xdr:col>
      <xdr:colOff>150347</xdr:colOff>
      <xdr:row>16</xdr:row>
      <xdr:rowOff>148129</xdr:rowOff>
    </xdr:to>
    <mc:AlternateContent xmlns:mc="http://schemas.openxmlformats.org/markup-compatibility/2006" xmlns:sle15="http://schemas.microsoft.com/office/drawing/2012/slicer">
      <mc:Choice Requires="sle15">
        <xdr:graphicFrame macro="">
          <xdr:nvGraphicFramePr>
            <xdr:cNvPr id="3" name="Perceel">
              <a:extLst>
                <a:ext uri="{FF2B5EF4-FFF2-40B4-BE49-F238E27FC236}">
                  <a16:creationId xmlns:a16="http://schemas.microsoft.com/office/drawing/2014/main" id="{0F5F54BD-CC1A-A566-558A-4B88A092B851}"/>
                </a:ext>
              </a:extLst>
            </xdr:cNvPr>
            <xdr:cNvGraphicFramePr/>
          </xdr:nvGraphicFramePr>
          <xdr:xfrm>
            <a:off x="0" y="0"/>
            <a:ext cx="0" cy="0"/>
          </xdr:xfrm>
          <a:graphic>
            <a:graphicData uri="http://schemas.microsoft.com/office/drawing/2010/slicer">
              <sle:slicer xmlns:sle="http://schemas.microsoft.com/office/drawing/2010/slicer" name="Perceel"/>
            </a:graphicData>
          </a:graphic>
        </xdr:graphicFrame>
      </mc:Choice>
      <mc:Fallback xmlns="">
        <xdr:sp macro="" textlink="">
          <xdr:nvSpPr>
            <xdr:cNvPr id="0" name=""/>
            <xdr:cNvSpPr>
              <a:spLocks noTextEdit="1"/>
            </xdr:cNvSpPr>
          </xdr:nvSpPr>
          <xdr:spPr>
            <a:xfrm>
              <a:off x="9956800" y="3543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el" xr10:uid="{D140E369-A686-9B48-B921-324BF76E6EA8}" sourceName="Perceel">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ceel" xr10:uid="{79AC128B-CB2A-4E42-A8DE-F4D3FD08C9C7}" cache="Slicer_Perceel" caption="Perceel"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65AB0E-2103-F740-8463-ED027C20E50C}" name="Table2" displayName="Table2" ref="A1:AV4" totalsRowShown="0" headerRowDxfId="35">
  <autoFilter ref="A1:AV4" xr:uid="{3965AB0E-2103-F740-8463-ED027C20E50C}"/>
  <tableColumns count="48">
    <tableColumn id="1" xr3:uid="{2725A41F-784F-EC4D-A4B3-1E820E5BFC0D}" name="Periode"/>
    <tableColumn id="2" xr3:uid="{C7B3E12D-2FB3-6D4A-89D5-33F2B477E8B5}" name="Perceel"/>
    <tableColumn id="3" xr3:uid="{35CE1BF5-0F36-2443-8CFC-74A7CA60AA74}" name="Vervoerder"/>
    <tableColumn id="47" xr3:uid="{1B985686-9A2C-A64E-9DF0-48E23BEC5D08}" name="Vaste kosten" dataCellStyle="Currency"/>
    <tableColumn id="49" xr3:uid="{D1ABA9B5-DFF4-7D4F-B87E-4F45D7066D68}" name="Variable kosten" dataCellStyle="Currency"/>
    <tableColumn id="4" xr3:uid="{8E280018-FD88-4847-B52C-7E6047279813}" name="Ritten"/>
    <tableColumn id="5" xr3:uid="{65F32A1A-524B-9349-86C4-4F5B24FC4651}" name="Routes"/>
    <tableColumn id="6" xr3:uid="{64CE542E-6953-1C4F-91FE-7459D38C049E}" name=" ">
      <calculatedColumnFormula>F2</calculatedColumnFormula>
    </tableColumn>
    <tableColumn id="7" xr3:uid="{86B02551-3229-3B4F-8802-B5EB6DFDDA00}" name="Bestelling ook in SW Afwijking"/>
    <tableColumn id="8" xr3:uid="{55E28B51-2E08-5D46-AB08-54C0999F1F69}" name="Bestelling ook in SW Afwijking %" dataDxfId="34" dataCellStyle="Percent">
      <calculatedColumnFormula>I2/H2</calculatedColumnFormula>
    </tableColumn>
    <tableColumn id="9" xr3:uid="{ED4338CB-0961-8448-B555-5BB9A537AE0A}" name="Norm" dataDxfId="33" dataCellStyle="Percent">
      <calculatedColumnFormula>_xlfn.XLOOKUP($J$1,Normen!B:B,Normen!C:C,)</calculatedColumnFormula>
    </tableColumn>
    <tableColumn id="10" xr3:uid="{EEF250AE-EC6B-1E4D-85A2-4ECC1BF9983E}" name="Score">
      <calculatedColumnFormula>IF(J2&lt;=K2,0,1)</calculatedColumnFormula>
    </tableColumn>
    <tableColumn id="11" xr3:uid="{96195646-0912-8444-A972-4BD303E0BC13}" name="Tijdig afwezig gemeld ritten">
      <calculatedColumnFormula>F2</calculatedColumnFormula>
    </tableColumn>
    <tableColumn id="12" xr3:uid="{B400E109-7702-854B-9A58-72E2B245BF38}" name="Tijdig afwezig gemeld afwijking"/>
    <tableColumn id="13" xr3:uid="{69248FB0-B808-9A43-83FF-F271DAA14A96}" name="Tijdig afwezig gemeld afwijking %" dataDxfId="32" dataCellStyle="Percent">
      <calculatedColumnFormula>N2/M2</calculatedColumnFormula>
    </tableColumn>
    <tableColumn id="14" xr3:uid="{2DB47C4A-3ED4-A943-9402-B6AEFD4ED8C9}" name="Norm2" dataDxfId="31" dataCellStyle="Percent">
      <calculatedColumnFormula>_xlfn.XLOOKUP($O$1,Normen!B:B,Normen!C:C)</calculatedColumnFormula>
    </tableColumn>
    <tableColumn id="15" xr3:uid="{B85771E3-B7CA-9741-A856-CF9D0ED8FF98}" name="Score3">
      <calculatedColumnFormula>IF(O2&lt;=P2,0,1)</calculatedColumnFormula>
    </tableColumn>
    <tableColumn id="16" xr3:uid="{923E086D-F05A-9A4C-B9C4-50852CD4B83A}" name="Routes zonder reizigers ">
      <calculatedColumnFormula>G2</calculatedColumnFormula>
    </tableColumn>
    <tableColumn id="17" xr3:uid="{CE2FCE45-7CCF-AB46-BFAB-CC0475DD9303}" name="Routes zonder reizigers Afwijking"/>
    <tableColumn id="18" xr3:uid="{4A4C5FEC-A307-B04F-9CF7-8B3B9D991144}" name="Routes zonder reizigers Afwijking %" dataDxfId="30" dataCellStyle="Percent">
      <calculatedColumnFormula>S2/R2</calculatedColumnFormula>
    </tableColumn>
    <tableColumn id="19" xr3:uid="{D7A8D6C1-2DE4-B246-A35B-1DB2FBAA41D5}" name="Norm4" dataDxfId="29" dataCellStyle="Percent">
      <calculatedColumnFormula>_xlfn.XLOOKUP($T$1,Normen!B:B,Normen!C:C)</calculatedColumnFormula>
    </tableColumn>
    <tableColumn id="20" xr3:uid="{03CBA557-47A1-1040-9971-659F0E5D489A}" name="Score5">
      <calculatedColumnFormula>IF(T2&lt;=U2,0,1)</calculatedColumnFormula>
    </tableColumn>
    <tableColumn id="21" xr3:uid="{A9D95DD2-6495-594F-901C-39EC8D71F18B}" name="Overschrijden reistijd Ritten">
      <calculatedColumnFormula>F2</calculatedColumnFormula>
    </tableColumn>
    <tableColumn id="22" xr3:uid="{2C3E50BA-283D-7746-9BEA-195A058AA6B9}" name="Overschrijden reistijd afwijking"/>
    <tableColumn id="23" xr3:uid="{24606546-DF19-BA44-B3CD-0B75749E313E}" name="Overschrijden reistijd afwijking %" dataDxfId="28" dataCellStyle="Percent">
      <calculatedColumnFormula>X2/W2</calculatedColumnFormula>
    </tableColumn>
    <tableColumn id="24" xr3:uid="{0D645C37-05AB-6446-87B2-53FD920C84CB}" name="Norm6" dataDxfId="27" dataCellStyle="Percent">
      <calculatedColumnFormula>_xlfn.XLOOKUP($Y$1,Normen!B:B,Normen!C:C)</calculatedColumnFormula>
    </tableColumn>
    <tableColumn id="25" xr3:uid="{E726611A-C4DF-2B43-8C8E-1933A954F78E}" name="Score7">
      <calculatedColumnFormula>IF(Y2&lt;=Z2,0,1)</calculatedColumnFormula>
    </tableColumn>
    <tableColumn id="26" xr3:uid="{B59E7420-24B7-0147-9448-875407D25F9B}" name="Controle stiptheid (realisatie tijden) ritten">
      <calculatedColumnFormula>F2</calculatedColumnFormula>
    </tableColumn>
    <tableColumn id="27" xr3:uid="{D5196D0E-526F-4344-BF16-B362FED2C3DE}" name="Controle stiptheid (realisatie tijden) afwijking"/>
    <tableColumn id="28" xr3:uid="{0B029942-2296-D04F-B2B3-B4A4B44F6F60}" name="Controle stiptheid (realisatie tijden) afwijking %" dataDxfId="26" dataCellStyle="Percent">
      <calculatedColumnFormula>AC2/AB2</calculatedColumnFormula>
    </tableColumn>
    <tableColumn id="29" xr3:uid="{732D8802-63BD-B041-8931-1AA61B34D829}" name="Norm8" dataDxfId="25" dataCellStyle="Percent">
      <calculatedColumnFormula>_xlfn.XLOOKUP($AD$1,Normen!B:B,Normen!C:C)</calculatedColumnFormula>
    </tableColumn>
    <tableColumn id="30" xr3:uid="{C27F1294-6D2C-0E4C-81A2-0981F2B9987A}" name="Score9">
      <calculatedColumnFormula>IF(AD2&lt;=AE2,0,1)</calculatedColumnFormula>
    </tableColumn>
    <tableColumn id="31" xr3:uid="{B528D84D-3A14-B447-ACBE-4F851CF0C7B8}" name="Ritten dubbel op factuur Ritten">
      <calculatedColumnFormula>F2</calculatedColumnFormula>
    </tableColumn>
    <tableColumn id="32" xr3:uid="{BD609909-3C21-B345-941D-D4CBE26AC89B}" name="Ritten dubbel op factuur Afwijking"/>
    <tableColumn id="33" xr3:uid="{B012E2CB-041F-CB4B-A024-2AB9F5380281}" name="Ritten dubbel op factuur Afwijking %" dataDxfId="24" dataCellStyle="Percent">
      <calculatedColumnFormula>AH2/AG2</calculatedColumnFormula>
    </tableColumn>
    <tableColumn id="34" xr3:uid="{59656FCB-149D-3D41-9A47-E83FDE2B038A}" name="Norm10" dataDxfId="23" dataCellStyle="Percent">
      <calculatedColumnFormula>_xlfn.XLOOKUP($AI$1,Normen!B:B,Normen!C:C)</calculatedColumnFormula>
    </tableColumn>
    <tableColumn id="35" xr3:uid="{4AE73CE1-F8CF-ED4E-98E4-771C9D7E8825}" name="Score11">
      <calculatedColumnFormula>IF(AI2&lt;=AJ2,0,1)</calculatedColumnFormula>
    </tableColumn>
    <tableColumn id="36" xr3:uid="{DD612A6B-CAA4-2A4A-80DC-170B47BE835A}" name="Indicatie controle ritten">
      <calculatedColumnFormula>F2</calculatedColumnFormula>
    </tableColumn>
    <tableColumn id="37" xr3:uid="{FE1B5160-1940-B84F-ABBF-2A77C33E6A36}" name="Indicatie controle afwijking"/>
    <tableColumn id="38" xr3:uid="{7D129E2C-D7CC-0640-92D4-59D7CA220752}" name="Indicatie controle afwijking %" dataDxfId="22" dataCellStyle="Percent">
      <calculatedColumnFormula>AM2/AL2</calculatedColumnFormula>
    </tableColumn>
    <tableColumn id="39" xr3:uid="{AB9D7F84-E8A2-7145-9FFA-91BD3E93B66C}" name="Norm12" dataDxfId="21" dataCellStyle="Percent">
      <calculatedColumnFormula>_xlfn.XLOOKUP($AN$1,Normen!B:B,Normen!C:C)</calculatedColumnFormula>
    </tableColumn>
    <tableColumn id="40" xr3:uid="{99F3EE72-6982-574C-B275-71F3A330ECCA}" name="Score13">
      <calculatedColumnFormula>IF(AN2&lt;=AO2,0,1)</calculatedColumnFormula>
    </tableColumn>
    <tableColumn id="41" xr3:uid="{036A01CA-5BE4-3148-9439-DA79F19592F3}" name="Controle levering data ritten">
      <calculatedColumnFormula>F2</calculatedColumnFormula>
    </tableColumn>
    <tableColumn id="42" xr3:uid="{BA11E0F5-11D2-5041-BCF2-5A523C84C29C}" name="Controle levering data adwijking"/>
    <tableColumn id="43" xr3:uid="{B1932CBF-9686-9645-B8A5-0805C82B2F7E}" name="Controle levering data adwijking %" dataDxfId="20" dataCellStyle="Percent">
      <calculatedColumnFormula>$AR$2/AQ2</calculatedColumnFormula>
    </tableColumn>
    <tableColumn id="44" xr3:uid="{239F938F-013A-5D4E-88AD-C554FFC6AFB1}" name="Norm14" dataDxfId="19" dataCellStyle="Percent">
      <calculatedColumnFormula>_xlfn.XLOOKUP($AS$1,Normen!B:B,Normen!C:C)</calculatedColumnFormula>
    </tableColumn>
    <tableColumn id="45" xr3:uid="{618879CD-F071-C94F-BCEE-180D88090EFA}" name="Score15">
      <calculatedColumnFormula>IF(AS2&lt;=AT2,0,1)</calculatedColumnFormula>
    </tableColumn>
    <tableColumn id="46" xr3:uid="{B1D6CB4F-2400-0B43-9DD4-F276D8476BBD}" name="Totaal afwijkingen " dataDxfId="18">
      <calculatedColumnFormula>SUMIF($F$1:$AU$1, "Score*", F2:AU4)</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B61BE8-08CA-8C4B-A81C-91678B5E11DD}" name="Table1" displayName="Table1" ref="A1:C9" totalsRowShown="0">
  <autoFilter ref="A1:C9" xr:uid="{51B61BE8-08CA-8C4B-A81C-91678B5E11DD}"/>
  <tableColumns count="3">
    <tableColumn id="1" xr3:uid="{BD39320B-AF57-034D-B52A-4E9DB29FE9F3}" name="Controlecode"/>
    <tableColumn id="2" xr3:uid="{92332BF9-0038-CD4A-AFE4-2D713EBF40C9}" name="Controleomschrijving" dataDxfId="17"/>
    <tableColumn id="3" xr3:uid="{248A0761-01AC-8949-AC8C-8723B195B8B5}" name="Norm (%)" dataDxfId="1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
  <sheetViews>
    <sheetView tabSelected="1" zoomScale="99" workbookViewId="0">
      <selection activeCell="L7" sqref="L7"/>
    </sheetView>
  </sheetViews>
  <sheetFormatPr baseColWidth="10" defaultColWidth="8.83203125" defaultRowHeight="15" x14ac:dyDescent="0.2"/>
  <cols>
    <col min="1" max="1" width="9.6640625" customWidth="1"/>
    <col min="2" max="2" width="9.5" customWidth="1"/>
    <col min="3" max="5" width="12.5" customWidth="1"/>
    <col min="6" max="6" width="8.33203125" customWidth="1"/>
    <col min="7" max="7" width="8.83203125" customWidth="1"/>
    <col min="8" max="8" width="6.1640625" bestFit="1" customWidth="1"/>
    <col min="9" max="12" width="6" customWidth="1"/>
    <col min="13" max="13" width="6.1640625" bestFit="1" customWidth="1"/>
    <col min="14" max="22" width="6" customWidth="1"/>
    <col min="23" max="23" width="6.1640625" bestFit="1" customWidth="1"/>
    <col min="24" max="27" width="6" customWidth="1"/>
    <col min="28" max="28" width="6.1640625" bestFit="1" customWidth="1"/>
    <col min="29" max="32" width="6" customWidth="1"/>
    <col min="33" max="33" width="6.1640625" bestFit="1" customWidth="1"/>
    <col min="34" max="37" width="6" customWidth="1"/>
    <col min="38" max="38" width="6.1640625" bestFit="1" customWidth="1"/>
    <col min="39" max="42" width="6" customWidth="1"/>
    <col min="43" max="43" width="6.1640625" bestFit="1" customWidth="1"/>
    <col min="44" max="47" width="6" customWidth="1"/>
    <col min="49" max="49" width="3.5" bestFit="1" customWidth="1"/>
  </cols>
  <sheetData>
    <row r="1" spans="1:57" ht="231" x14ac:dyDescent="0.2">
      <c r="A1" t="s">
        <v>5</v>
      </c>
      <c r="B1" t="s">
        <v>0</v>
      </c>
      <c r="C1" t="s">
        <v>1</v>
      </c>
      <c r="D1" t="s">
        <v>58</v>
      </c>
      <c r="E1" t="s">
        <v>59</v>
      </c>
      <c r="F1" t="s">
        <v>14</v>
      </c>
      <c r="G1" t="s">
        <v>18</v>
      </c>
      <c r="H1" s="3" t="s">
        <v>57</v>
      </c>
      <c r="I1" s="3" t="s">
        <v>6</v>
      </c>
      <c r="J1" s="3" t="s">
        <v>7</v>
      </c>
      <c r="K1" s="3" t="s">
        <v>9</v>
      </c>
      <c r="L1" s="3" t="s">
        <v>10</v>
      </c>
      <c r="M1" s="4" t="s">
        <v>11</v>
      </c>
      <c r="N1" s="3" t="s">
        <v>12</v>
      </c>
      <c r="O1" s="3" t="s">
        <v>13</v>
      </c>
      <c r="P1" s="4" t="s">
        <v>43</v>
      </c>
      <c r="Q1" s="3" t="s">
        <v>44</v>
      </c>
      <c r="R1" s="4" t="s">
        <v>15</v>
      </c>
      <c r="S1" s="4" t="s">
        <v>16</v>
      </c>
      <c r="T1" s="4" t="s">
        <v>17</v>
      </c>
      <c r="U1" s="4" t="s">
        <v>45</v>
      </c>
      <c r="V1" s="4" t="s">
        <v>46</v>
      </c>
      <c r="W1" s="4" t="s">
        <v>19</v>
      </c>
      <c r="X1" s="4" t="s">
        <v>20</v>
      </c>
      <c r="Y1" s="4" t="s">
        <v>21</v>
      </c>
      <c r="Z1" s="4" t="s">
        <v>47</v>
      </c>
      <c r="AA1" s="4" t="s">
        <v>48</v>
      </c>
      <c r="AB1" s="4" t="s">
        <v>22</v>
      </c>
      <c r="AC1" s="4" t="s">
        <v>23</v>
      </c>
      <c r="AD1" s="4" t="s">
        <v>24</v>
      </c>
      <c r="AE1" s="4" t="s">
        <v>49</v>
      </c>
      <c r="AF1" s="4" t="s">
        <v>50</v>
      </c>
      <c r="AG1" s="4" t="s">
        <v>25</v>
      </c>
      <c r="AH1" s="4" t="s">
        <v>26</v>
      </c>
      <c r="AI1" s="4" t="s">
        <v>27</v>
      </c>
      <c r="AJ1" s="4" t="s">
        <v>51</v>
      </c>
      <c r="AK1" s="4" t="s">
        <v>52</v>
      </c>
      <c r="AL1" s="4" t="s">
        <v>28</v>
      </c>
      <c r="AM1" s="4" t="s">
        <v>29</v>
      </c>
      <c r="AN1" s="4" t="s">
        <v>30</v>
      </c>
      <c r="AO1" s="4" t="s">
        <v>53</v>
      </c>
      <c r="AP1" s="4" t="s">
        <v>54</v>
      </c>
      <c r="AQ1" s="4" t="s">
        <v>31</v>
      </c>
      <c r="AR1" s="4" t="s">
        <v>32</v>
      </c>
      <c r="AS1" s="4" t="s">
        <v>33</v>
      </c>
      <c r="AT1" s="4" t="s">
        <v>55</v>
      </c>
      <c r="AU1" s="4" t="s">
        <v>56</v>
      </c>
      <c r="AV1" s="4" t="s">
        <v>34</v>
      </c>
      <c r="AX1" s="4" t="s">
        <v>34</v>
      </c>
      <c r="AY1" s="4"/>
      <c r="AZ1" s="4"/>
      <c r="BA1" s="4"/>
      <c r="BB1" s="4"/>
      <c r="BC1" s="4"/>
      <c r="BD1" s="4"/>
      <c r="BE1" s="4"/>
    </row>
    <row r="2" spans="1:57" x14ac:dyDescent="0.2">
      <c r="A2">
        <v>202501</v>
      </c>
      <c r="B2">
        <v>2</v>
      </c>
      <c r="C2" t="s">
        <v>8</v>
      </c>
      <c r="D2" s="8">
        <v>100000</v>
      </c>
      <c r="E2" s="8">
        <v>400000</v>
      </c>
      <c r="F2">
        <v>15000</v>
      </c>
      <c r="G2">
        <v>800</v>
      </c>
      <c r="H2">
        <f>F2</f>
        <v>15000</v>
      </c>
      <c r="I2">
        <v>150</v>
      </c>
      <c r="J2" s="1">
        <f>I2/H2</f>
        <v>0.01</v>
      </c>
      <c r="K2" s="5">
        <f>_xlfn.XLOOKUP($J$1,Normen!B:B,Normen!C:C,)</f>
        <v>0.04</v>
      </c>
      <c r="L2">
        <f>IF(J2&lt;=K2,0,1)</f>
        <v>0</v>
      </c>
      <c r="M2">
        <f>F2</f>
        <v>15000</v>
      </c>
      <c r="N2">
        <v>40</v>
      </c>
      <c r="O2" s="5">
        <f>N2/M2</f>
        <v>2.6666666666666666E-3</v>
      </c>
      <c r="P2" s="5">
        <f>_xlfn.XLOOKUP($O$1,Normen!B:B,Normen!C:C)</f>
        <v>1E-3</v>
      </c>
      <c r="Q2">
        <f>IF(O2&lt;=P2,0,1)</f>
        <v>1</v>
      </c>
      <c r="R2">
        <f>G2</f>
        <v>800</v>
      </c>
      <c r="S2">
        <v>30</v>
      </c>
      <c r="T2" s="5">
        <f>S2/R2</f>
        <v>3.7499999999999999E-2</v>
      </c>
      <c r="U2" s="5">
        <f>_xlfn.XLOOKUP($T$1,Normen!B:B,Normen!C:C)</f>
        <v>0.01</v>
      </c>
      <c r="V2">
        <f>IF(T2&lt;=U2,0,1)</f>
        <v>1</v>
      </c>
      <c r="W2">
        <f>F2</f>
        <v>15000</v>
      </c>
      <c r="X2">
        <v>20</v>
      </c>
      <c r="Y2" s="1">
        <f>X2/W2</f>
        <v>1.3333333333333333E-3</v>
      </c>
      <c r="Z2" s="5">
        <f>_xlfn.XLOOKUP($Y$1,Normen!B:B,Normen!C:C)</f>
        <v>0.01</v>
      </c>
      <c r="AA2">
        <f>IF(Y2&lt;=Z2,0,1)</f>
        <v>0</v>
      </c>
      <c r="AB2">
        <f>F2</f>
        <v>15000</v>
      </c>
      <c r="AC2">
        <v>450</v>
      </c>
      <c r="AD2" s="5">
        <f>AC2/AB2</f>
        <v>0.03</v>
      </c>
      <c r="AE2" s="1">
        <f>_xlfn.XLOOKUP($AD$1,Normen!B:B,Normen!C:C)</f>
        <v>0.05</v>
      </c>
      <c r="AF2">
        <f>IF(AD2&lt;=AE2,0,1)</f>
        <v>0</v>
      </c>
      <c r="AG2">
        <f>F2</f>
        <v>15000</v>
      </c>
      <c r="AH2">
        <v>0</v>
      </c>
      <c r="AI2" s="5">
        <f>AH2/AG2</f>
        <v>0</v>
      </c>
      <c r="AJ2" s="1">
        <f>_xlfn.XLOOKUP($AI$1,Normen!B:B,Normen!C:C)</f>
        <v>0</v>
      </c>
      <c r="AK2">
        <f>IF(AI2&lt;=AJ2,0,1)</f>
        <v>0</v>
      </c>
      <c r="AL2">
        <f>F2</f>
        <v>15000</v>
      </c>
      <c r="AM2">
        <v>30</v>
      </c>
      <c r="AN2" s="5">
        <f>AM2/AL2</f>
        <v>2E-3</v>
      </c>
      <c r="AO2" s="5">
        <f>_xlfn.XLOOKUP($AN$1,Normen!B:B,Normen!C:C)</f>
        <v>5.0000000000000001E-3</v>
      </c>
      <c r="AP2">
        <f>IF(AN2&lt;=AO2,0,1)</f>
        <v>0</v>
      </c>
      <c r="AQ2">
        <f>F2</f>
        <v>15000</v>
      </c>
      <c r="AR2">
        <v>800</v>
      </c>
      <c r="AS2" s="5">
        <f t="shared" ref="AS2:AS3" si="0">$AR$2/AQ2</f>
        <v>5.3333333333333337E-2</v>
      </c>
      <c r="AT2" s="1">
        <f>_xlfn.XLOOKUP($AS$1,Normen!B:B,Normen!C:C)</f>
        <v>0.05</v>
      </c>
      <c r="AU2">
        <f>IF(AS2&lt;=AT2,0,1)</f>
        <v>1</v>
      </c>
      <c r="AV2">
        <f>SUMIF($F$1:$AU$1, "Score*", F2:AU3)</f>
        <v>3</v>
      </c>
      <c r="AX2">
        <f>SUMIF(H1:AU1, "Score*", H2:AU4)</f>
        <v>3</v>
      </c>
    </row>
    <row r="3" spans="1:57" x14ac:dyDescent="0.2">
      <c r="A3">
        <v>202502</v>
      </c>
      <c r="B3">
        <v>2</v>
      </c>
      <c r="C3" t="s">
        <v>8</v>
      </c>
      <c r="D3" s="8">
        <v>110000</v>
      </c>
      <c r="E3" s="8">
        <v>250000</v>
      </c>
      <c r="F3">
        <v>14500</v>
      </c>
      <c r="G3">
        <v>600</v>
      </c>
      <c r="H3">
        <f>F3</f>
        <v>14500</v>
      </c>
      <c r="I3">
        <v>400</v>
      </c>
      <c r="J3" s="1">
        <f>I3/H3</f>
        <v>2.7586206896551724E-2</v>
      </c>
      <c r="K3" s="5">
        <f>_xlfn.XLOOKUP($J$1,Normen!B:B,Normen!C:C,)</f>
        <v>0.04</v>
      </c>
      <c r="L3">
        <f>IF(J3&lt;=K3,0,1)</f>
        <v>0</v>
      </c>
      <c r="M3">
        <f>F3</f>
        <v>14500</v>
      </c>
      <c r="N3">
        <v>10</v>
      </c>
      <c r="O3" s="5">
        <f>N3/M3</f>
        <v>6.8965517241379305E-4</v>
      </c>
      <c r="P3" s="5">
        <f>_xlfn.XLOOKUP($O$1,Normen!B:B,Normen!C:C)</f>
        <v>1E-3</v>
      </c>
      <c r="Q3">
        <f>IF(O3&lt;=P3,0,1)</f>
        <v>0</v>
      </c>
      <c r="R3">
        <f>G3</f>
        <v>600</v>
      </c>
      <c r="S3">
        <v>1</v>
      </c>
      <c r="T3" s="5">
        <f>S3/R3</f>
        <v>1.6666666666666668E-3</v>
      </c>
      <c r="U3" s="5">
        <f>_xlfn.XLOOKUP($T$1,Normen!B:B,Normen!C:C)</f>
        <v>0.01</v>
      </c>
      <c r="V3">
        <f>IF(T3&lt;=U3,0,1)</f>
        <v>0</v>
      </c>
      <c r="W3">
        <f>F3</f>
        <v>14500</v>
      </c>
      <c r="X3">
        <v>1000</v>
      </c>
      <c r="Y3" s="1">
        <f>X3/W3</f>
        <v>6.8965517241379309E-2</v>
      </c>
      <c r="Z3" s="5">
        <f>_xlfn.XLOOKUP($Y$1,Normen!B:B,Normen!C:C)</f>
        <v>0.01</v>
      </c>
      <c r="AA3">
        <f>IF(Y3&lt;=Z3,0,1)</f>
        <v>1</v>
      </c>
      <c r="AB3">
        <f>F3</f>
        <v>14500</v>
      </c>
      <c r="AC3">
        <v>600</v>
      </c>
      <c r="AD3" s="5">
        <f>AC3/AB3</f>
        <v>4.1379310344827586E-2</v>
      </c>
      <c r="AE3" s="1">
        <f>_xlfn.XLOOKUP($AD$1,Normen!B:B,Normen!C:C)</f>
        <v>0.05</v>
      </c>
      <c r="AF3">
        <f>IF(AD3&lt;=AE3,0,1)</f>
        <v>0</v>
      </c>
      <c r="AG3">
        <f>F3</f>
        <v>14500</v>
      </c>
      <c r="AH3">
        <v>1</v>
      </c>
      <c r="AI3" s="5">
        <f>AH3/AG3</f>
        <v>6.8965517241379313E-5</v>
      </c>
      <c r="AJ3" s="1">
        <f>_xlfn.XLOOKUP($AI$1,Normen!B:B,Normen!C:C)</f>
        <v>0</v>
      </c>
      <c r="AK3">
        <f>IF(AI3&lt;=AJ3,0,1)</f>
        <v>1</v>
      </c>
      <c r="AL3">
        <f>F3</f>
        <v>14500</v>
      </c>
      <c r="AM3">
        <v>30</v>
      </c>
      <c r="AN3" s="5">
        <f>AM3/AL3</f>
        <v>2.0689655172413794E-3</v>
      </c>
      <c r="AO3" s="5">
        <f>_xlfn.XLOOKUP($AN$1,Normen!B:B,Normen!C:C)</f>
        <v>5.0000000000000001E-3</v>
      </c>
      <c r="AP3">
        <f>IF(AN3&lt;=AO3,0,1)</f>
        <v>0</v>
      </c>
      <c r="AQ3">
        <f>F3</f>
        <v>14500</v>
      </c>
      <c r="AR3">
        <v>800</v>
      </c>
      <c r="AS3" s="5">
        <f t="shared" si="0"/>
        <v>5.5172413793103448E-2</v>
      </c>
      <c r="AT3" s="1">
        <f>_xlfn.XLOOKUP($AS$1,Normen!B:B,Normen!C:C)</f>
        <v>0.05</v>
      </c>
      <c r="AU3">
        <f>IF(AS3&lt;=AT3,0,1)</f>
        <v>1</v>
      </c>
      <c r="AV3">
        <f>SUMIF($F$1:$AU$1, "Score*", F3:AU4)</f>
        <v>3</v>
      </c>
    </row>
    <row r="4" spans="1:57" x14ac:dyDescent="0.2">
      <c r="A4">
        <v>202503</v>
      </c>
      <c r="B4">
        <v>4</v>
      </c>
      <c r="C4" t="s">
        <v>60</v>
      </c>
      <c r="D4" s="8">
        <v>80000</v>
      </c>
      <c r="E4" s="8">
        <v>300000</v>
      </c>
      <c r="F4">
        <v>18000</v>
      </c>
      <c r="G4">
        <v>700</v>
      </c>
      <c r="H4">
        <f>F4</f>
        <v>18000</v>
      </c>
      <c r="I4">
        <v>3000</v>
      </c>
      <c r="J4" s="1">
        <f>I4/H4</f>
        <v>0.16666666666666666</v>
      </c>
      <c r="K4" s="5">
        <f>_xlfn.XLOOKUP($J$1,Normen!B:B,Normen!C:C,)</f>
        <v>0.04</v>
      </c>
      <c r="L4">
        <f>IF(J4&lt;=K4,0,1)</f>
        <v>1</v>
      </c>
      <c r="M4">
        <f>F4</f>
        <v>18000</v>
      </c>
      <c r="N4">
        <v>40</v>
      </c>
      <c r="O4" s="5">
        <f>N4/M4</f>
        <v>2.2222222222222222E-3</v>
      </c>
      <c r="P4" s="5">
        <f>_xlfn.XLOOKUP($O$1,Normen!B:B,Normen!C:C)</f>
        <v>1E-3</v>
      </c>
      <c r="Q4">
        <f>IF(O4&lt;=P4,0,1)</f>
        <v>1</v>
      </c>
      <c r="R4">
        <f>G4</f>
        <v>700</v>
      </c>
      <c r="S4">
        <v>1</v>
      </c>
      <c r="T4" s="5">
        <f>S4/R4</f>
        <v>1.4285714285714286E-3</v>
      </c>
      <c r="U4" s="5">
        <f>_xlfn.XLOOKUP($T$1,Normen!B:B,Normen!C:C)</f>
        <v>0.01</v>
      </c>
      <c r="V4">
        <f>IF(T4&lt;=U4,0,1)</f>
        <v>0</v>
      </c>
      <c r="W4">
        <f>F4</f>
        <v>18000</v>
      </c>
      <c r="X4">
        <v>700</v>
      </c>
      <c r="Y4" s="1">
        <f>X4/W4</f>
        <v>3.888888888888889E-2</v>
      </c>
      <c r="Z4" s="5">
        <f>_xlfn.XLOOKUP($Y$1,Normen!B:B,Normen!C:C)</f>
        <v>0.01</v>
      </c>
      <c r="AA4">
        <f>IF(Y4&lt;=Z4,0,1)</f>
        <v>1</v>
      </c>
      <c r="AB4">
        <f>F4</f>
        <v>18000</v>
      </c>
      <c r="AC4">
        <v>1200</v>
      </c>
      <c r="AD4" s="5">
        <f>AC4/AB4</f>
        <v>6.6666666666666666E-2</v>
      </c>
      <c r="AE4" s="1">
        <f>_xlfn.XLOOKUP($AD$1,Normen!B:B,Normen!C:C)</f>
        <v>0.05</v>
      </c>
      <c r="AF4">
        <f>IF(AD4&lt;=AE4,0,1)</f>
        <v>1</v>
      </c>
      <c r="AG4">
        <f>F4</f>
        <v>18000</v>
      </c>
      <c r="AH4">
        <v>0</v>
      </c>
      <c r="AI4" s="5">
        <f>AH4/AG4</f>
        <v>0</v>
      </c>
      <c r="AJ4" s="1">
        <f>_xlfn.XLOOKUP($AI$1,Normen!B:B,Normen!C:C)</f>
        <v>0</v>
      </c>
      <c r="AK4">
        <f>IF(AI4&lt;=AJ4,0,1)</f>
        <v>0</v>
      </c>
      <c r="AL4">
        <f>F4</f>
        <v>18000</v>
      </c>
      <c r="AM4">
        <v>20</v>
      </c>
      <c r="AN4" s="5">
        <f>AM4/AL4</f>
        <v>1.1111111111111111E-3</v>
      </c>
      <c r="AO4" s="5">
        <f>_xlfn.XLOOKUP($AN$1,Normen!B:B,Normen!C:C)</f>
        <v>5.0000000000000001E-3</v>
      </c>
      <c r="AP4">
        <f>IF(AN4&lt;=AO4,0,1)</f>
        <v>0</v>
      </c>
      <c r="AQ4">
        <f>F4</f>
        <v>18000</v>
      </c>
      <c r="AR4">
        <v>600</v>
      </c>
      <c r="AS4" s="5">
        <f>$AR$2/AQ4</f>
        <v>4.4444444444444446E-2</v>
      </c>
      <c r="AT4" s="1">
        <f>_xlfn.XLOOKUP($AS$1,Normen!B:B,Normen!C:C)</f>
        <v>0.05</v>
      </c>
      <c r="AU4">
        <f>IF(AS4&lt;=AT4,0,1)</f>
        <v>0</v>
      </c>
      <c r="AV4">
        <f>SUMIF($F$1:$AU$1, "Score*", F4:AU6)</f>
        <v>4</v>
      </c>
    </row>
  </sheetData>
  <conditionalFormatting sqref="L2:L4">
    <cfRule type="cellIs" dxfId="15" priority="15" operator="equal">
      <formula>1</formula>
    </cfRule>
    <cfRule type="cellIs" dxfId="14" priority="16" operator="equal">
      <formula>0</formula>
    </cfRule>
  </conditionalFormatting>
  <conditionalFormatting sqref="Q2:Q4">
    <cfRule type="cellIs" dxfId="13" priority="13" operator="equal">
      <formula>1</formula>
    </cfRule>
    <cfRule type="cellIs" dxfId="12" priority="14" operator="equal">
      <formula>0</formula>
    </cfRule>
  </conditionalFormatting>
  <conditionalFormatting sqref="V2:V4">
    <cfRule type="cellIs" dxfId="11" priority="11" operator="equal">
      <formula>1</formula>
    </cfRule>
    <cfRule type="cellIs" dxfId="10" priority="12" operator="equal">
      <formula>0</formula>
    </cfRule>
  </conditionalFormatting>
  <conditionalFormatting sqref="AA2:AA4">
    <cfRule type="cellIs" dxfId="9" priority="9" operator="equal">
      <formula>1</formula>
    </cfRule>
    <cfRule type="cellIs" dxfId="8" priority="10" operator="equal">
      <formula>0</formula>
    </cfRule>
  </conditionalFormatting>
  <conditionalFormatting sqref="AF2:AF4">
    <cfRule type="cellIs" dxfId="7" priority="7" operator="equal">
      <formula>1</formula>
    </cfRule>
    <cfRule type="cellIs" dxfId="6" priority="8" operator="equal">
      <formula>0</formula>
    </cfRule>
  </conditionalFormatting>
  <conditionalFormatting sqref="AK2:AK4">
    <cfRule type="cellIs" dxfId="5" priority="5" operator="equal">
      <formula>1</formula>
    </cfRule>
    <cfRule type="cellIs" dxfId="4" priority="6" operator="equal">
      <formula>0</formula>
    </cfRule>
  </conditionalFormatting>
  <conditionalFormatting sqref="AP2:AP4">
    <cfRule type="cellIs" dxfId="3" priority="3" operator="equal">
      <formula>1</formula>
    </cfRule>
    <cfRule type="cellIs" dxfId="2" priority="4" operator="equal">
      <formula>0</formula>
    </cfRule>
  </conditionalFormatting>
  <conditionalFormatting sqref="AU2:AU4">
    <cfRule type="cellIs" dxfId="1" priority="1" operator="equal">
      <formula>1</formula>
    </cfRule>
    <cfRule type="cellIs" dxfId="0" priority="2" operator="equal">
      <formula>0</formula>
    </cfRule>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B17" sqref="B17"/>
    </sheetView>
  </sheetViews>
  <sheetFormatPr baseColWidth="10" defaultColWidth="8.83203125" defaultRowHeight="15" x14ac:dyDescent="0.2"/>
  <cols>
    <col min="1" max="1" width="38" bestFit="1" customWidth="1"/>
    <col min="2" max="2" width="37.6640625" bestFit="1" customWidth="1"/>
    <col min="3" max="3" width="10.5" customWidth="1"/>
  </cols>
  <sheetData>
    <row r="1" spans="1:3" x14ac:dyDescent="0.2">
      <c r="A1" t="s">
        <v>2</v>
      </c>
      <c r="B1" t="s">
        <v>3</v>
      </c>
      <c r="C1" t="s">
        <v>4</v>
      </c>
    </row>
    <row r="2" spans="1:3" x14ac:dyDescent="0.2">
      <c r="A2" t="s">
        <v>35</v>
      </c>
      <c r="B2" t="s">
        <v>7</v>
      </c>
      <c r="C2" s="7">
        <v>0.04</v>
      </c>
    </row>
    <row r="3" spans="1:3" x14ac:dyDescent="0.2">
      <c r="A3" t="s">
        <v>36</v>
      </c>
      <c r="B3" s="6" t="s">
        <v>13</v>
      </c>
      <c r="C3" s="7">
        <v>1E-3</v>
      </c>
    </row>
    <row r="4" spans="1:3" x14ac:dyDescent="0.2">
      <c r="A4" t="s">
        <v>37</v>
      </c>
      <c r="B4" t="s">
        <v>17</v>
      </c>
      <c r="C4" s="7">
        <v>0.01</v>
      </c>
    </row>
    <row r="5" spans="1:3" x14ac:dyDescent="0.2">
      <c r="A5" t="s">
        <v>38</v>
      </c>
      <c r="B5" t="s">
        <v>21</v>
      </c>
      <c r="C5" s="7">
        <v>0.01</v>
      </c>
    </row>
    <row r="6" spans="1:3" x14ac:dyDescent="0.2">
      <c r="A6" t="s">
        <v>39</v>
      </c>
      <c r="B6" t="s">
        <v>24</v>
      </c>
      <c r="C6" s="7">
        <v>0.05</v>
      </c>
    </row>
    <row r="7" spans="1:3" x14ac:dyDescent="0.2">
      <c r="A7" t="s">
        <v>40</v>
      </c>
      <c r="B7" t="s">
        <v>27</v>
      </c>
      <c r="C7" s="7">
        <v>0</v>
      </c>
    </row>
    <row r="8" spans="1:3" x14ac:dyDescent="0.2">
      <c r="A8" t="s">
        <v>41</v>
      </c>
      <c r="B8" t="s">
        <v>30</v>
      </c>
      <c r="C8" s="7">
        <v>5.0000000000000001E-3</v>
      </c>
    </row>
    <row r="9" spans="1:3" x14ac:dyDescent="0.2">
      <c r="A9" t="s">
        <v>42</v>
      </c>
      <c r="B9" t="s">
        <v>33</v>
      </c>
      <c r="C9" s="2">
        <v>0.05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DC3CD-DFC8-0246-9C1E-CAFC70EB1CF3}">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Controle per perceel</vt:lpstr>
      <vt:lpstr>Normen</vt:lpstr>
      <vt:lpstr>Sheet1</vt:lpstr>
    </vt:vector>
  </TitlesOfParts>
  <Manager/>
  <Company>Efco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Prevost</dc:creator>
  <cp:keywords/>
  <dc:description/>
  <cp:lastModifiedBy>Pedro Prevost</cp:lastModifiedBy>
  <dcterms:created xsi:type="dcterms:W3CDTF">2025-07-09T17:21:44Z</dcterms:created>
  <dcterms:modified xsi:type="dcterms:W3CDTF">2025-07-26T11:28:51Z</dcterms:modified>
  <cp:category/>
</cp:coreProperties>
</file>