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rtinrauber/OneDrive/Uni Bern/EC-yield_and_charring_calculation_R/R skript development/sunset-calc/"/>
    </mc:Choice>
  </mc:AlternateContent>
  <xr:revisionPtr revIDLastSave="0" documentId="13_ncr:1_{E2EDC885-0C85-BE4D-8336-58BB0E78CCD6}" xr6:coauthVersionLast="45" xr6:coauthVersionMax="45" xr10:uidLastSave="{00000000-0000-0000-0000-000000000000}"/>
  <bookViews>
    <workbookView xWindow="0" yWindow="460" windowWidth="33600" windowHeight="19080" activeTab="1" xr2:uid="{37B338B3-0D50-6C40-A204-80C8EAE19EE4}"/>
  </bookViews>
  <sheets>
    <sheet name="summary TC" sheetId="2" r:id="rId1"/>
    <sheet name="summary TC sorted" sheetId="8" r:id="rId2"/>
    <sheet name="summary OC" sheetId="6" r:id="rId3"/>
    <sheet name="calc 426" sheetId="1" r:id="rId4"/>
    <sheet name="tc-calc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8" l="1"/>
  <c r="D25" i="8"/>
  <c r="C25" i="8"/>
  <c r="A25" i="8"/>
  <c r="D23" i="8"/>
  <c r="C23" i="8"/>
  <c r="A23" i="8"/>
  <c r="E34" i="8"/>
  <c r="D34" i="8"/>
  <c r="C34" i="8"/>
  <c r="A34" i="8"/>
  <c r="D32" i="8"/>
  <c r="C32" i="8"/>
  <c r="A32" i="8"/>
  <c r="D33" i="8"/>
  <c r="E33" i="8" s="1"/>
  <c r="C33" i="8"/>
  <c r="A33" i="8"/>
  <c r="D29" i="8"/>
  <c r="C29" i="8"/>
  <c r="A29" i="8"/>
  <c r="E26" i="8"/>
  <c r="D26" i="8"/>
  <c r="C26" i="8"/>
  <c r="D18" i="8"/>
  <c r="E18" i="8" s="1"/>
  <c r="C18" i="8"/>
  <c r="D30" i="8"/>
  <c r="C30" i="8"/>
  <c r="D16" i="8"/>
  <c r="C16" i="8"/>
  <c r="E16" i="8" s="1"/>
  <c r="D22" i="8"/>
  <c r="E22" i="8" s="1"/>
  <c r="C22" i="8"/>
  <c r="E14" i="8"/>
  <c r="D14" i="8"/>
  <c r="C14" i="8"/>
  <c r="D28" i="8"/>
  <c r="C28" i="8"/>
  <c r="D19" i="8"/>
  <c r="E19" i="8" s="1"/>
  <c r="C19" i="8"/>
  <c r="E15" i="8"/>
  <c r="D15" i="8"/>
  <c r="C15" i="8"/>
  <c r="A15" i="8"/>
  <c r="D20" i="8"/>
  <c r="C20" i="8"/>
  <c r="A20" i="8"/>
  <c r="E24" i="8"/>
  <c r="D24" i="8"/>
  <c r="C24" i="8"/>
  <c r="A24" i="8"/>
  <c r="D31" i="8"/>
  <c r="C31" i="8"/>
  <c r="A31" i="8"/>
  <c r="E13" i="8"/>
  <c r="D13" i="8"/>
  <c r="C13" i="8"/>
  <c r="A13" i="8"/>
  <c r="D10" i="8"/>
  <c r="C10" i="8"/>
  <c r="A10" i="8"/>
  <c r="D12" i="8"/>
  <c r="E12" i="8" s="1"/>
  <c r="C12" i="8"/>
  <c r="A12" i="8"/>
  <c r="D17" i="8"/>
  <c r="E17" i="8" s="1"/>
  <c r="C17" i="8"/>
  <c r="A17" i="8"/>
  <c r="D21" i="8"/>
  <c r="E21" i="8" s="1"/>
  <c r="C21" i="8"/>
  <c r="A21" i="8"/>
  <c r="D9" i="8"/>
  <c r="E9" i="8" s="1"/>
  <c r="C9" i="8"/>
  <c r="A9" i="8"/>
  <c r="D7" i="8"/>
  <c r="E7" i="8" s="1"/>
  <c r="C7" i="8"/>
  <c r="A7" i="8"/>
  <c r="D27" i="8"/>
  <c r="E27" i="8" s="1"/>
  <c r="C27" i="8"/>
  <c r="A27" i="8"/>
  <c r="D11" i="8"/>
  <c r="E11" i="8" s="1"/>
  <c r="C11" i="8"/>
  <c r="A11" i="8"/>
  <c r="D5" i="8"/>
  <c r="E5" i="8" s="1"/>
  <c r="C5" i="8"/>
  <c r="A5" i="8"/>
  <c r="E6" i="8"/>
  <c r="D6" i="8"/>
  <c r="C6" i="8"/>
  <c r="A6" i="8"/>
  <c r="D8" i="8"/>
  <c r="C8" i="8"/>
  <c r="A8" i="8"/>
  <c r="D30" i="2"/>
  <c r="D31" i="2"/>
  <c r="D32" i="2"/>
  <c r="D33" i="2"/>
  <c r="D34" i="2"/>
  <c r="D3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5" i="2"/>
  <c r="E5" i="2"/>
  <c r="E25" i="6"/>
  <c r="E24" i="6"/>
  <c r="E23" i="6"/>
  <c r="E22" i="6"/>
  <c r="E21" i="6"/>
  <c r="E20" i="6"/>
  <c r="E19" i="6"/>
  <c r="E18" i="6"/>
  <c r="E17" i="6"/>
  <c r="E23" i="8" l="1"/>
  <c r="E20" i="8"/>
  <c r="E28" i="8"/>
  <c r="E32" i="8"/>
  <c r="E31" i="8"/>
  <c r="E30" i="8"/>
  <c r="E29" i="8"/>
  <c r="E10" i="8"/>
  <c r="E8" i="8"/>
  <c r="E35" i="2" l="1"/>
  <c r="A34" i="2"/>
  <c r="C34" i="2"/>
  <c r="A35" i="2"/>
  <c r="C35" i="2"/>
  <c r="E31" i="2"/>
  <c r="A30" i="2"/>
  <c r="C31" i="2"/>
  <c r="C32" i="2"/>
  <c r="C33" i="2"/>
  <c r="C30" i="2"/>
  <c r="A31" i="2"/>
  <c r="A32" i="2"/>
  <c r="A33" i="2"/>
  <c r="E32" i="2" l="1"/>
  <c r="E30" i="2"/>
  <c r="E34" i="2"/>
  <c r="E33" i="2"/>
  <c r="C21" i="2" l="1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16" i="2" l="1"/>
  <c r="E16" i="2" s="1"/>
  <c r="C17" i="2"/>
  <c r="E17" i="2" s="1"/>
  <c r="C18" i="2"/>
  <c r="E18" i="2" s="1"/>
  <c r="C19" i="2"/>
  <c r="E19" i="2" s="1"/>
  <c r="C20" i="2"/>
  <c r="E20" i="2" s="1"/>
  <c r="C15" i="2"/>
  <c r="E15" i="2" s="1"/>
  <c r="A16" i="2"/>
  <c r="A17" i="2"/>
  <c r="A18" i="2"/>
  <c r="A19" i="2"/>
  <c r="A20" i="2"/>
  <c r="A15" i="2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8" i="2"/>
  <c r="E8" i="2" s="1"/>
  <c r="A14" i="2" l="1"/>
  <c r="A9" i="2"/>
  <c r="A10" i="2"/>
  <c r="A11" i="2"/>
  <c r="A12" i="2"/>
  <c r="A13" i="2"/>
  <c r="A8" i="2"/>
  <c r="A7" i="2" l="1"/>
  <c r="A6" i="2"/>
  <c r="A5" i="2"/>
  <c r="C7" i="2"/>
  <c r="E7" i="2" s="1"/>
  <c r="C6" i="2"/>
  <c r="E6" i="2" s="1"/>
  <c r="C5" i="2"/>
</calcChain>
</file>

<file path=xl/sharedStrings.xml><?xml version="1.0" encoding="utf-8"?>
<sst xmlns="http://schemas.openxmlformats.org/spreadsheetml/2006/main" count="902" uniqueCount="164">
  <si>
    <t>Sample ID</t>
  </si>
  <si>
    <t>Optics/Det. Mode</t>
  </si>
  <si>
    <t>OC(ug/sq cm)</t>
  </si>
  <si>
    <t>OC unc</t>
  </si>
  <si>
    <t>EC(ug/sq cm)</t>
  </si>
  <si>
    <t>EC unc</t>
  </si>
  <si>
    <t>CC(ug/sq cm)</t>
  </si>
  <si>
    <t>CC unc</t>
  </si>
  <si>
    <t>TC(ug/sq cm)</t>
  </si>
  <si>
    <t>TC unc</t>
  </si>
  <si>
    <t>EC/TC ratio</t>
  </si>
  <si>
    <t>OCPk1 C ug/sqcm</t>
  </si>
  <si>
    <t>OCPk2 C ug/sqcm</t>
  </si>
  <si>
    <t>OCPk3 C ug/sqcm</t>
  </si>
  <si>
    <t>OCPk4 C ug/sqcm</t>
  </si>
  <si>
    <t>OCPk5 C ug/sqcm</t>
  </si>
  <si>
    <t>OCPk6 C ug/sqcm</t>
  </si>
  <si>
    <t>OCPk7 C ug/sqcm</t>
  </si>
  <si>
    <t>OCPk8 C ug/sqcm</t>
  </si>
  <si>
    <t>Pyrol C ug/sqcm</t>
  </si>
  <si>
    <t>ECPk1 C ug/sqcm</t>
  </si>
  <si>
    <t>ECPk2 C ug/sqcm</t>
  </si>
  <si>
    <t>ECPk3 C ug/sqcm</t>
  </si>
  <si>
    <t>ECPk4 C ug/sqcm</t>
  </si>
  <si>
    <t>ECPk5 C ug/sqcm</t>
  </si>
  <si>
    <t>ECPk6 C ug/sqcm</t>
  </si>
  <si>
    <t>Date</t>
  </si>
  <si>
    <t>Time</t>
  </si>
  <si>
    <t>CalConst</t>
  </si>
  <si>
    <t>Punch Area</t>
  </si>
  <si>
    <t>FID1</t>
  </si>
  <si>
    <t>FID2</t>
  </si>
  <si>
    <t>calibration area</t>
  </si>
  <si>
    <t># Points</t>
  </si>
  <si>
    <t>Split time(sec)</t>
  </si>
  <si>
    <t>Manual split?(sec)</t>
  </si>
  <si>
    <t>Init.Abs.</t>
  </si>
  <si>
    <t>Abs.Coef.</t>
  </si>
  <si>
    <t>Inst. Name</t>
  </si>
  <si>
    <t>Atm.Pres.mmHg</t>
  </si>
  <si>
    <t>Optical EC</t>
  </si>
  <si>
    <t>Analyst</t>
  </si>
  <si>
    <t>Laser Correction</t>
  </si>
  <si>
    <t>Begin Int</t>
  </si>
  <si>
    <t>End Int</t>
  </si>
  <si>
    <t>TranTime</t>
  </si>
  <si>
    <t>Analysis Parameter File</t>
  </si>
  <si>
    <t>Trans./NDIR</t>
  </si>
  <si>
    <t>-</t>
  </si>
  <si>
    <t>ok</t>
  </si>
  <si>
    <t>&lt;--</t>
  </si>
  <si>
    <t>Lab_NDIR1</t>
  </si>
  <si>
    <t xml:space="preserve">SBversion  17302 </t>
  </si>
  <si>
    <t>VBasic Version OCEC1133Ox</t>
  </si>
  <si>
    <t>Sunset calc426</t>
  </si>
  <si>
    <t>total (µg C)</t>
  </si>
  <si>
    <t>ID #</t>
  </si>
  <si>
    <t>NA</t>
  </si>
  <si>
    <t>na</t>
  </si>
  <si>
    <t>tc_withtempoffsets_20200813.par With Temp Offsets</t>
  </si>
  <si>
    <t xml:space="preserve">Sunset Laboratory OCEC Results </t>
  </si>
  <si>
    <t xml:space="preserve"> </t>
  </si>
  <si>
    <t>METAS TC offline</t>
  </si>
  <si>
    <t>Date Calculated:  11-03-2020   Calc Version-Calc426</t>
  </si>
  <si>
    <t>MR02_001-A(10min_uncoated)_f_offline</t>
  </si>
  <si>
    <t>AR</t>
  </si>
  <si>
    <t>MR02_001-A(10min)_b_offline</t>
  </si>
  <si>
    <t>MR02_001-B(10min)_f_offline</t>
  </si>
  <si>
    <t>MR02_001-B(5min_uncoated)_b_offline</t>
  </si>
  <si>
    <t>MR02_001-C(5min_uncoated)_f_offline</t>
  </si>
  <si>
    <t>MR02_001-C(3min_uncoated)_b_offline</t>
  </si>
  <si>
    <t>Date Calculated:  09-09-2020   Calc Version-Calc426</t>
  </si>
  <si>
    <t>JS01-001-Del-DU-PM25-TC-14</t>
  </si>
  <si>
    <t>js</t>
  </si>
  <si>
    <t>JS01-001-Del-DU-PM25-TC-15</t>
  </si>
  <si>
    <t>JS01-001-Del-DU-PM25-TC-46</t>
  </si>
  <si>
    <t>JS01-001-Del-DU-PM10-TC-14</t>
  </si>
  <si>
    <t>JS01-001-Del-DU-PM10-TC-15</t>
  </si>
  <si>
    <t>OxII</t>
  </si>
  <si>
    <t>JS01-001-Del-DU-PM10-TC-46</t>
  </si>
  <si>
    <t>Jan TC offline test set</t>
  </si>
  <si>
    <t>Alessandra offline TC test set</t>
  </si>
  <si>
    <t>Date Calculated:  09-15-2020   Calc Version-Calc426</t>
  </si>
  <si>
    <t>20200915_batch36_fep3_standard_TC_1.5</t>
  </si>
  <si>
    <t>20200922_batch36_fep4_standard_tc_completefilter_1</t>
  </si>
  <si>
    <t>mr</t>
  </si>
  <si>
    <t>20200922_batch36_falcon3_standard_tc_completefilter_1.5</t>
  </si>
  <si>
    <t>20200922_batch36_falcon4_standard_tc_completefilter_1.5</t>
  </si>
  <si>
    <t>20200915_batch36_fep4_standard_TC_1.5</t>
  </si>
  <si>
    <t>20200922_batch37_falcon3_standard_tc_1.5</t>
  </si>
  <si>
    <t>ar</t>
  </si>
  <si>
    <t>20200924_batch38_falcon3_standard_tc_1.5</t>
  </si>
  <si>
    <t>20200922_batch37_falcon3_standard_tc_completefilter_1.5</t>
  </si>
  <si>
    <t>20200922_batch37_falcon4_standard_tc_1.5</t>
  </si>
  <si>
    <t>20200922_batch37_falcon4_standard_tc_completefilter_1.5</t>
  </si>
  <si>
    <t>20200922_batch37_fep3_standard_tc_1.5</t>
  </si>
  <si>
    <t>20200922_batch37_fep3_standard_tc_completefilter_1.5</t>
  </si>
  <si>
    <t>20200922_batch37_fep4_standard_tc_1.5</t>
  </si>
  <si>
    <t>20200922_batch37_fep4_standard_tc_completefilter_1.5</t>
  </si>
  <si>
    <t>± %</t>
  </si>
  <si>
    <t>TC India online test set</t>
  </si>
  <si>
    <t>mr01-169-A3</t>
  </si>
  <si>
    <t>mr01-169-B3</t>
  </si>
  <si>
    <t>mr01-169-C3</t>
  </si>
  <si>
    <t>mr01-169-D3</t>
  </si>
  <si>
    <t>Online</t>
  </si>
  <si>
    <t>mr01-169-E3</t>
  </si>
  <si>
    <t>mr01-169-F3</t>
  </si>
  <si>
    <t>TC (µg C)</t>
  </si>
  <si>
    <t>oc-calc</t>
  </si>
  <si>
    <t>manual</t>
  </si>
  <si>
    <t>ECPk2</t>
  </si>
  <si>
    <t>S1 (µg C)</t>
  </si>
  <si>
    <t>S2 (µg C)</t>
  </si>
  <si>
    <t>S3 (µg C)</t>
  </si>
  <si>
    <t>20201007_METAS_OCrem_Df-a</t>
  </si>
  <si>
    <t>20201007_METAS_OCrem_Df-b</t>
  </si>
  <si>
    <t>20201007_METAS_OCrem_Df-c</t>
  </si>
  <si>
    <t>20201007_METAS_OCrem_Ef-a</t>
  </si>
  <si>
    <t>20201007_METAS_OCrem_Ef-b</t>
  </si>
  <si>
    <t>20201007_METAS_OCrem_Ef-c</t>
  </si>
  <si>
    <t>20201007_METAS_OCrem_Kf-a</t>
  </si>
  <si>
    <t>20201007_METAS_OCrem_Kf-b</t>
  </si>
  <si>
    <t>20201007_METAS_OCrem_Kf-c</t>
  </si>
  <si>
    <t>20201007_METAS_OCrem_Lf-a</t>
  </si>
  <si>
    <t>20201007_METAS_OCrem_Lf-b</t>
  </si>
  <si>
    <t>20201007_METAS_OCrem_Lf-c</t>
  </si>
  <si>
    <t>MR01-169 India e</t>
  </si>
  <si>
    <t>MR01-169 India f</t>
  </si>
  <si>
    <t>MR01-169 India g</t>
  </si>
  <si>
    <t>MR01-169 India h</t>
  </si>
  <si>
    <t>MR01-169 India i</t>
  </si>
  <si>
    <t>MR01-169 India j</t>
  </si>
  <si>
    <t>MR01-169 India k</t>
  </si>
  <si>
    <t>MR01-169 India l</t>
  </si>
  <si>
    <t>MR01-169 India m</t>
  </si>
  <si>
    <t xml:space="preserve">Old dataset - Calc 405 and other NDIR CalConstant </t>
  </si>
  <si>
    <t>TC (ug C)</t>
  </si>
  <si>
    <t>online</t>
  </si>
  <si>
    <t>B169_170_OC</t>
  </si>
  <si>
    <t>B171_172_OC</t>
  </si>
  <si>
    <t>UD20_DOC_1</t>
  </si>
  <si>
    <t>UD20_DOC_2</t>
  </si>
  <si>
    <t>UD20_DOC_3</t>
  </si>
  <si>
    <t>C15a</t>
  </si>
  <si>
    <t>C15b</t>
  </si>
  <si>
    <t>C15c</t>
  </si>
  <si>
    <t>C15d</t>
  </si>
  <si>
    <t>C15e</t>
  </si>
  <si>
    <t>C15f</t>
  </si>
  <si>
    <t>c21a</t>
  </si>
  <si>
    <t>c21b</t>
  </si>
  <si>
    <t>c21c</t>
  </si>
  <si>
    <t>c21d</t>
  </si>
  <si>
    <t>c21e</t>
  </si>
  <si>
    <t>c21f</t>
  </si>
  <si>
    <t>I2-A</t>
  </si>
  <si>
    <t>I2-B</t>
  </si>
  <si>
    <t>I3-A</t>
  </si>
  <si>
    <t>I3-B</t>
  </si>
  <si>
    <t>B2-A</t>
  </si>
  <si>
    <t>B2-B</t>
  </si>
  <si>
    <t>B3-A</t>
  </si>
  <si>
    <t>B3-B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</si>
</sst>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>
    <font>
      <sz val="10"/>
      <color theme="1"/>
      <name val="ArialMT"/>
      <family val="2"/>
    </font>
    <font>
      <b/>
      <sz val="10"/>
      <color theme="1"/>
      <name val="ArialMT"/>
    </font>
    <font>
      <sz val="9"/>
      <color theme="1"/>
      <name val="ArialMT"/>
    </font>
    <font>
      <sz val="10"/>
      <color rgb="FF000000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3" fillId="0" borderId="0" xfId="0" applyFont="1"/>
    <xf numFmtId="11" fontId="3" fillId="0" borderId="0" xfId="0" applyNumberFormat="1" applyFont="1" applyBorder="1"/>
    <xf numFmtId="11" fontId="3" fillId="0" borderId="0" xfId="0" applyNumberFormat="1" applyFont="1"/>
    <xf numFmtId="0" fontId="1" fillId="0" borderId="0" xfId="0" applyFon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2" borderId="3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TC'!$C$2</c:f>
              <c:strCache>
                <c:ptCount val="1"/>
                <c:pt idx="0">
                  <c:v>Sunset calc426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'summary TC'!$B$5:$B$35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'summary TC'!$C$5:$C$35</c:f>
              <c:numCache>
                <c:formatCode>0.0</c:formatCode>
                <c:ptCount val="31"/>
                <c:pt idx="0">
                  <c:v>10.62035</c:v>
                </c:pt>
                <c:pt idx="1">
                  <c:v>5.4306140000000003</c:v>
                </c:pt>
                <c:pt idx="2">
                  <c:v>3.44577</c:v>
                </c:pt>
                <c:pt idx="3">
                  <c:v>12.214269000000002</c:v>
                </c:pt>
                <c:pt idx="4">
                  <c:v>80.791380000000004</c:v>
                </c:pt>
                <c:pt idx="5">
                  <c:v>8.911973999999999</c:v>
                </c:pt>
                <c:pt idx="6">
                  <c:v>11.892481500000001</c:v>
                </c:pt>
                <c:pt idx="7">
                  <c:v>60.126735000000004</c:v>
                </c:pt>
                <c:pt idx="8">
                  <c:v>39.521940000000001</c:v>
                </c:pt>
                <c:pt idx="9">
                  <c:v>12.3634545</c:v>
                </c:pt>
                <c:pt idx="10" formatCode="0.0000">
                  <c:v>11.985555000000002</c:v>
                </c:pt>
                <c:pt idx="11">
                  <c:v>22.879529999999999</c:v>
                </c:pt>
                <c:pt idx="12">
                  <c:v>99.885509999999996</c:v>
                </c:pt>
                <c:pt idx="13">
                  <c:v>70.174000000000007</c:v>
                </c:pt>
                <c:pt idx="14">
                  <c:v>48.839939999999999</c:v>
                </c:pt>
                <c:pt idx="15">
                  <c:v>38.361750000000001</c:v>
                </c:pt>
                <c:pt idx="16">
                  <c:v>45.806564999999999</c:v>
                </c:pt>
                <c:pt idx="17">
                  <c:v>84.528854999999993</c:v>
                </c:pt>
                <c:pt idx="18">
                  <c:v>31.803855000000002</c:v>
                </c:pt>
                <c:pt idx="19">
                  <c:v>62.835464999999999</c:v>
                </c:pt>
                <c:pt idx="20">
                  <c:v>39.234929999999999</c:v>
                </c:pt>
                <c:pt idx="21">
                  <c:v>92.717894999999999</c:v>
                </c:pt>
                <c:pt idx="22">
                  <c:v>45.080550000000002</c:v>
                </c:pt>
                <c:pt idx="23">
                  <c:v>76.090350000000001</c:v>
                </c:pt>
                <c:pt idx="25">
                  <c:v>89.236589999999993</c:v>
                </c:pt>
                <c:pt idx="26">
                  <c:v>128.87151</c:v>
                </c:pt>
                <c:pt idx="27">
                  <c:v>112.80517500000001</c:v>
                </c:pt>
                <c:pt idx="28">
                  <c:v>174.46950000000001</c:v>
                </c:pt>
                <c:pt idx="29">
                  <c:v>65.286180000000002</c:v>
                </c:pt>
                <c:pt idx="30">
                  <c:v>73.628070000000008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4-6D43-BDF9-99E75D9784DB}"/>
            </c:ext>
          </c:extLst>
        </c:ser>
        <c:ser>
          <c:idx val="3"/>
          <c:order val="1"/>
          <c:tx>
            <c:strRef>
              <c:f>'summary TC'!$D$4</c:f>
              <c:strCache>
                <c:ptCount val="1"/>
                <c:pt idx="0">
                  <c:v>TC (µg 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TC'!$B$5:$B$35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'summary TC'!$D$5:$D$35</c:f>
              <c:numCache>
                <c:formatCode>0.0</c:formatCode>
                <c:ptCount val="31"/>
                <c:pt idx="0">
                  <c:v>10.356051705707801</c:v>
                </c:pt>
                <c:pt idx="1">
                  <c:v>5.1188933571202497</c:v>
                </c:pt>
                <c:pt idx="2">
                  <c:v>3.0896033405308398</c:v>
                </c:pt>
                <c:pt idx="3">
                  <c:v>11.9949869878815</c:v>
                </c:pt>
                <c:pt idx="4">
                  <c:v>82.100635395858205</c:v>
                </c:pt>
                <c:pt idx="5">
                  <c:v>8.6552110485417693</c:v>
                </c:pt>
                <c:pt idx="6">
                  <c:v>11.711977586352701</c:v>
                </c:pt>
                <c:pt idx="7">
                  <c:v>60.9794299136082</c:v>
                </c:pt>
                <c:pt idx="8">
                  <c:v>40.034381783222898</c:v>
                </c:pt>
                <c:pt idx="9">
                  <c:v>12.167757773437501</c:v>
                </c:pt>
                <c:pt idx="10">
                  <c:v>11.8067738377901</c:v>
                </c:pt>
                <c:pt idx="11">
                  <c:v>22.936186828068401</c:v>
                </c:pt>
                <c:pt idx="12">
                  <c:v>101.40145478911801</c:v>
                </c:pt>
                <c:pt idx="13">
                  <c:v>71.139656497189307</c:v>
                </c:pt>
                <c:pt idx="14">
                  <c:v>49.413172398329003</c:v>
                </c:pt>
                <c:pt idx="15">
                  <c:v>38.757677613311301</c:v>
                </c:pt>
                <c:pt idx="16">
                  <c:v>46.371621918929797</c:v>
                </c:pt>
                <c:pt idx="17">
                  <c:v>85.947777828096307</c:v>
                </c:pt>
                <c:pt idx="18">
                  <c:v>32.043392802293198</c:v>
                </c:pt>
                <c:pt idx="19">
                  <c:v>63.690081365730101</c:v>
                </c:pt>
                <c:pt idx="20">
                  <c:v>39.648048558367698</c:v>
                </c:pt>
                <c:pt idx="21">
                  <c:v>93.9731484911443</c:v>
                </c:pt>
                <c:pt idx="22">
                  <c:v>45.629335815583801</c:v>
                </c:pt>
                <c:pt idx="23">
                  <c:v>77.199122637166695</c:v>
                </c:pt>
                <c:pt idx="25">
                  <c:v>91.004236169929797</c:v>
                </c:pt>
                <c:pt idx="26">
                  <c:v>131.10605604278501</c:v>
                </c:pt>
                <c:pt idx="27">
                  <c:v>114.85910233806899</c:v>
                </c:pt>
                <c:pt idx="28">
                  <c:v>177.81723146532099</c:v>
                </c:pt>
                <c:pt idx="29">
                  <c:v>66.456130976349399</c:v>
                </c:pt>
                <c:pt idx="30">
                  <c:v>74.977355399024205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4-6D43-BDF9-99E75D978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041967"/>
        <c:axId val="1828043647"/>
      </c:barChart>
      <c:catAx>
        <c:axId val="18280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3647"/>
        <c:crosses val="autoZero"/>
        <c:auto val="1"/>
        <c:lblAlgn val="ctr"/>
        <c:lblOffset val="100"/>
        <c:noMultiLvlLbl val="0"/>
      </c:catAx>
      <c:valAx>
        <c:axId val="182804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µg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TC sorted'!$C$2</c:f>
              <c:strCache>
                <c:ptCount val="1"/>
                <c:pt idx="0">
                  <c:v>Sunset calc426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'summary TC sorted'!$B$5:$B$35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19</c:v>
                </c:pt>
                <c:pt idx="10">
                  <c:v>16</c:v>
                </c:pt>
                <c:pt idx="11">
                  <c:v>21</c:v>
                </c:pt>
                <c:pt idx="12">
                  <c:v>9</c:v>
                </c:pt>
                <c:pt idx="13">
                  <c:v>23</c:v>
                </c:pt>
                <c:pt idx="14">
                  <c:v>17</c:v>
                </c:pt>
                <c:pt idx="15">
                  <c:v>15</c:v>
                </c:pt>
                <c:pt idx="16">
                  <c:v>8</c:v>
                </c:pt>
                <c:pt idx="17">
                  <c:v>20</c:v>
                </c:pt>
                <c:pt idx="18">
                  <c:v>29</c:v>
                </c:pt>
                <c:pt idx="19">
                  <c:v>14</c:v>
                </c:pt>
                <c:pt idx="20">
                  <c:v>30</c:v>
                </c:pt>
                <c:pt idx="21">
                  <c:v>24</c:v>
                </c:pt>
                <c:pt idx="22">
                  <c:v>5</c:v>
                </c:pt>
                <c:pt idx="23">
                  <c:v>18</c:v>
                </c:pt>
                <c:pt idx="24">
                  <c:v>25</c:v>
                </c:pt>
                <c:pt idx="25">
                  <c:v>22</c:v>
                </c:pt>
                <c:pt idx="26">
                  <c:v>13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</c:numCache>
            </c:numRef>
          </c:cat>
          <c:val>
            <c:numRef>
              <c:f>'summary TC sorted'!$C$5:$C$35</c:f>
              <c:numCache>
                <c:formatCode>0.0</c:formatCode>
                <c:ptCount val="31"/>
                <c:pt idx="0">
                  <c:v>3.44577</c:v>
                </c:pt>
                <c:pt idx="1">
                  <c:v>5.4306140000000003</c:v>
                </c:pt>
                <c:pt idx="2">
                  <c:v>8.911973999999999</c:v>
                </c:pt>
                <c:pt idx="3">
                  <c:v>10.62035</c:v>
                </c:pt>
                <c:pt idx="4">
                  <c:v>11.892481500000001</c:v>
                </c:pt>
                <c:pt idx="5" formatCode="0.0000">
                  <c:v>11.985555000000002</c:v>
                </c:pt>
                <c:pt idx="6">
                  <c:v>12.214269000000002</c:v>
                </c:pt>
                <c:pt idx="7">
                  <c:v>12.3634545</c:v>
                </c:pt>
                <c:pt idx="8">
                  <c:v>22.879529999999999</c:v>
                </c:pt>
                <c:pt idx="9">
                  <c:v>31.803855000000002</c:v>
                </c:pt>
                <c:pt idx="10">
                  <c:v>38.361750000000001</c:v>
                </c:pt>
                <c:pt idx="11">
                  <c:v>39.234929999999999</c:v>
                </c:pt>
                <c:pt idx="12">
                  <c:v>39.521940000000001</c:v>
                </c:pt>
                <c:pt idx="13">
                  <c:v>45.080550000000002</c:v>
                </c:pt>
                <c:pt idx="14">
                  <c:v>45.806564999999999</c:v>
                </c:pt>
                <c:pt idx="15">
                  <c:v>48.839939999999999</c:v>
                </c:pt>
                <c:pt idx="16">
                  <c:v>60.126735000000004</c:v>
                </c:pt>
                <c:pt idx="17">
                  <c:v>62.835464999999999</c:v>
                </c:pt>
                <c:pt idx="18">
                  <c:v>65.286180000000002</c:v>
                </c:pt>
                <c:pt idx="19">
                  <c:v>70.174000000000007</c:v>
                </c:pt>
                <c:pt idx="20">
                  <c:v>73.628070000000008</c:v>
                </c:pt>
                <c:pt idx="21">
                  <c:v>76.090350000000001</c:v>
                </c:pt>
                <c:pt idx="22">
                  <c:v>80.791380000000004</c:v>
                </c:pt>
                <c:pt idx="23">
                  <c:v>84.528854999999993</c:v>
                </c:pt>
                <c:pt idx="24">
                  <c:v>89.236589999999993</c:v>
                </c:pt>
                <c:pt idx="25">
                  <c:v>92.717894999999999</c:v>
                </c:pt>
                <c:pt idx="26">
                  <c:v>99.885509999999996</c:v>
                </c:pt>
                <c:pt idx="27">
                  <c:v>112.80517500000001</c:v>
                </c:pt>
                <c:pt idx="28">
                  <c:v>128.87151</c:v>
                </c:pt>
                <c:pt idx="29">
                  <c:v>174.46950000000001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3-F842-994D-4A6F5F958B4A}"/>
            </c:ext>
          </c:extLst>
        </c:ser>
        <c:ser>
          <c:idx val="3"/>
          <c:order val="1"/>
          <c:tx>
            <c:strRef>
              <c:f>'summary TC sorted'!$D$4</c:f>
              <c:strCache>
                <c:ptCount val="1"/>
                <c:pt idx="0">
                  <c:v>TC (µg 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TC sorted'!$B$5:$B$35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19</c:v>
                </c:pt>
                <c:pt idx="10">
                  <c:v>16</c:v>
                </c:pt>
                <c:pt idx="11">
                  <c:v>21</c:v>
                </c:pt>
                <c:pt idx="12">
                  <c:v>9</c:v>
                </c:pt>
                <c:pt idx="13">
                  <c:v>23</c:v>
                </c:pt>
                <c:pt idx="14">
                  <c:v>17</c:v>
                </c:pt>
                <c:pt idx="15">
                  <c:v>15</c:v>
                </c:pt>
                <c:pt idx="16">
                  <c:v>8</c:v>
                </c:pt>
                <c:pt idx="17">
                  <c:v>20</c:v>
                </c:pt>
                <c:pt idx="18">
                  <c:v>29</c:v>
                </c:pt>
                <c:pt idx="19">
                  <c:v>14</c:v>
                </c:pt>
                <c:pt idx="20">
                  <c:v>30</c:v>
                </c:pt>
                <c:pt idx="21">
                  <c:v>24</c:v>
                </c:pt>
                <c:pt idx="22">
                  <c:v>5</c:v>
                </c:pt>
                <c:pt idx="23">
                  <c:v>18</c:v>
                </c:pt>
                <c:pt idx="24">
                  <c:v>25</c:v>
                </c:pt>
                <c:pt idx="25">
                  <c:v>22</c:v>
                </c:pt>
                <c:pt idx="26">
                  <c:v>13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</c:numCache>
            </c:numRef>
          </c:cat>
          <c:val>
            <c:numRef>
              <c:f>'summary TC sorted'!$D$5:$D$35</c:f>
              <c:numCache>
                <c:formatCode>0.0</c:formatCode>
                <c:ptCount val="31"/>
                <c:pt idx="0">
                  <c:v>3.0896033405308398</c:v>
                </c:pt>
                <c:pt idx="1">
                  <c:v>5.1188933571202497</c:v>
                </c:pt>
                <c:pt idx="2">
                  <c:v>8.6552110485417693</c:v>
                </c:pt>
                <c:pt idx="3">
                  <c:v>10.356051705707801</c:v>
                </c:pt>
                <c:pt idx="4">
                  <c:v>11.711977586352701</c:v>
                </c:pt>
                <c:pt idx="5">
                  <c:v>11.8067738377901</c:v>
                </c:pt>
                <c:pt idx="6">
                  <c:v>11.9949869878815</c:v>
                </c:pt>
                <c:pt idx="7">
                  <c:v>12.167757773437501</c:v>
                </c:pt>
                <c:pt idx="8">
                  <c:v>22.936186828068401</c:v>
                </c:pt>
                <c:pt idx="9">
                  <c:v>32.043392802293198</c:v>
                </c:pt>
                <c:pt idx="10">
                  <c:v>38.757677613311301</c:v>
                </c:pt>
                <c:pt idx="11">
                  <c:v>39.648048558367698</c:v>
                </c:pt>
                <c:pt idx="12">
                  <c:v>40.034381783222898</c:v>
                </c:pt>
                <c:pt idx="13">
                  <c:v>45.629335815583801</c:v>
                </c:pt>
                <c:pt idx="14">
                  <c:v>46.371621918929797</c:v>
                </c:pt>
                <c:pt idx="15">
                  <c:v>49.413172398329003</c:v>
                </c:pt>
                <c:pt idx="16">
                  <c:v>60.9794299136082</c:v>
                </c:pt>
                <c:pt idx="17">
                  <c:v>63.690081365730101</c:v>
                </c:pt>
                <c:pt idx="18">
                  <c:v>66.456130976349399</c:v>
                </c:pt>
                <c:pt idx="19">
                  <c:v>71.139656497189307</c:v>
                </c:pt>
                <c:pt idx="20">
                  <c:v>74.977355399024205</c:v>
                </c:pt>
                <c:pt idx="21">
                  <c:v>77.199122637166695</c:v>
                </c:pt>
                <c:pt idx="22">
                  <c:v>82.100635395858205</c:v>
                </c:pt>
                <c:pt idx="23">
                  <c:v>85.947777828096307</c:v>
                </c:pt>
                <c:pt idx="24">
                  <c:v>91.004236169929797</c:v>
                </c:pt>
                <c:pt idx="25">
                  <c:v>93.9731484911443</c:v>
                </c:pt>
                <c:pt idx="26">
                  <c:v>101.40145478911801</c:v>
                </c:pt>
                <c:pt idx="27">
                  <c:v>114.85910233806899</c:v>
                </c:pt>
                <c:pt idx="28">
                  <c:v>131.10605604278501</c:v>
                </c:pt>
                <c:pt idx="29">
                  <c:v>177.81723146532099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3-F842-994D-4A6F5F95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041967"/>
        <c:axId val="1828043647"/>
      </c:barChart>
      <c:catAx>
        <c:axId val="18280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3647"/>
        <c:crosses val="autoZero"/>
        <c:auto val="1"/>
        <c:lblAlgn val="ctr"/>
        <c:lblOffset val="100"/>
        <c:noMultiLvlLbl val="0"/>
      </c:catAx>
      <c:valAx>
        <c:axId val="182804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µg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OC'!$C$2</c:f>
              <c:strCache>
                <c:ptCount val="1"/>
                <c:pt idx="0">
                  <c:v>Sunset calc426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'summary OC'!$B$5:$B$51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'summary OC'!$C$5:$C$51</c:f>
              <c:numCache>
                <c:formatCode>0.0</c:formatCode>
                <c:ptCount val="47"/>
                <c:pt idx="0">
                  <c:v>9.3416169999999994</c:v>
                </c:pt>
                <c:pt idx="1">
                  <c:v>7.2615369999999997</c:v>
                </c:pt>
                <c:pt idx="2">
                  <c:v>7.5905649999999998</c:v>
                </c:pt>
                <c:pt idx="3">
                  <c:v>6.5020980000000002</c:v>
                </c:pt>
                <c:pt idx="4">
                  <c:v>7.7969949999999999</c:v>
                </c:pt>
                <c:pt idx="5">
                  <c:v>5.4851340000000004</c:v>
                </c:pt>
                <c:pt idx="6">
                  <c:v>6.5481829999999999</c:v>
                </c:pt>
                <c:pt idx="7">
                  <c:v>6.436388</c:v>
                </c:pt>
                <c:pt idx="8">
                  <c:v>5.490507</c:v>
                </c:pt>
                <c:pt idx="9">
                  <c:v>8.3578709999999994</c:v>
                </c:pt>
                <c:pt idx="10">
                  <c:v>8.0453569999999992</c:v>
                </c:pt>
                <c:pt idx="11">
                  <c:v>8.5765840000000004</c:v>
                </c:pt>
                <c:pt idx="12">
                  <c:v>44.342115</c:v>
                </c:pt>
                <c:pt idx="13">
                  <c:v>47.399924999999996</c:v>
                </c:pt>
                <c:pt idx="14">
                  <c:v>25.088940000000001</c:v>
                </c:pt>
                <c:pt idx="15">
                  <c:v>33.604785</c:v>
                </c:pt>
                <c:pt idx="16">
                  <c:v>25.307115000000003</c:v>
                </c:pt>
                <c:pt idx="17">
                  <c:v>41.681775000000002</c:v>
                </c:pt>
                <c:pt idx="18">
                  <c:v>60.306659999999994</c:v>
                </c:pt>
                <c:pt idx="19">
                  <c:v>69.89605499999999</c:v>
                </c:pt>
                <c:pt idx="20">
                  <c:v>23.427524999999999</c:v>
                </c:pt>
                <c:pt idx="21">
                  <c:v>62.947659999999999</c:v>
                </c:pt>
                <c:pt idx="22">
                  <c:v>72.583299999999994</c:v>
                </c:pt>
                <c:pt idx="23">
                  <c:v>10.97115</c:v>
                </c:pt>
                <c:pt idx="24">
                  <c:v>10.43554</c:v>
                </c:pt>
                <c:pt idx="25">
                  <c:v>7.8915889999999997</c:v>
                </c:pt>
                <c:pt idx="26">
                  <c:v>11.91028</c:v>
                </c:pt>
                <c:pt idx="27">
                  <c:v>10.735810000000001</c:v>
                </c:pt>
                <c:pt idx="28">
                  <c:v>17.871510000000001</c:v>
                </c:pt>
                <c:pt idx="29">
                  <c:v>12.5076</c:v>
                </c:pt>
                <c:pt idx="30">
                  <c:v>15.500249999999999</c:v>
                </c:pt>
                <c:pt idx="31">
                  <c:v>14.52591</c:v>
                </c:pt>
                <c:pt idx="32">
                  <c:v>19.684190000000001</c:v>
                </c:pt>
                <c:pt idx="33">
                  <c:v>22.196149999999999</c:v>
                </c:pt>
                <c:pt idx="34">
                  <c:v>19.999199999999998</c:v>
                </c:pt>
                <c:pt idx="35">
                  <c:v>14.60826</c:v>
                </c:pt>
                <c:pt idx="36">
                  <c:v>19.23751</c:v>
                </c:pt>
                <c:pt idx="37">
                  <c:v>15.54016</c:v>
                </c:pt>
                <c:pt idx="39">
                  <c:v>36.494719800000006</c:v>
                </c:pt>
                <c:pt idx="40">
                  <c:v>14.3188507</c:v>
                </c:pt>
                <c:pt idx="41">
                  <c:v>29.803281200000001</c:v>
                </c:pt>
                <c:pt idx="42">
                  <c:v>27.222272</c:v>
                </c:pt>
                <c:pt idx="43">
                  <c:v>22.303134700000001</c:v>
                </c:pt>
                <c:pt idx="44">
                  <c:v>11.169627699999999</c:v>
                </c:pt>
                <c:pt idx="45">
                  <c:v>51.508826600000006</c:v>
                </c:pt>
                <c:pt idx="46">
                  <c:v>50.571998399999998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B-DC41-97FD-9DE8AA3B0060}"/>
            </c:ext>
          </c:extLst>
        </c:ser>
        <c:ser>
          <c:idx val="1"/>
          <c:order val="1"/>
          <c:tx>
            <c:strRef>
              <c:f>'summary OC'!$F$2</c:f>
              <c:strCache>
                <c:ptCount val="1"/>
                <c:pt idx="0">
                  <c:v>oc-calc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OC'!$B$5:$B$51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'summary OC'!$I$5:$I$51</c:f>
              <c:numCache>
                <c:formatCode>0.0</c:formatCode>
                <c:ptCount val="47"/>
                <c:pt idx="0">
                  <c:v>9.4752998103076695</c:v>
                </c:pt>
                <c:pt idx="1">
                  <c:v>7.5774307838808896</c:v>
                </c:pt>
                <c:pt idx="2">
                  <c:v>7.7996163730385497</c:v>
                </c:pt>
                <c:pt idx="3">
                  <c:v>6.77510995403573</c:v>
                </c:pt>
                <c:pt idx="4">
                  <c:v>8.0945489506160904</c:v>
                </c:pt>
                <c:pt idx="5">
                  <c:v>5.7640569842021003</c:v>
                </c:pt>
                <c:pt idx="6">
                  <c:v>6.8021783239298799</c:v>
                </c:pt>
                <c:pt idx="7">
                  <c:v>6.7102739701639802</c:v>
                </c:pt>
                <c:pt idx="8">
                  <c:v>5.7772645568943899</c:v>
                </c:pt>
                <c:pt idx="9">
                  <c:v>8.6644645454847904</c:v>
                </c:pt>
                <c:pt idx="10">
                  <c:v>8.3330976525975693</c:v>
                </c:pt>
                <c:pt idx="11">
                  <c:v>8.8878526072948691</c:v>
                </c:pt>
                <c:pt idx="12">
                  <c:v>45.081150511992497</c:v>
                </c:pt>
                <c:pt idx="13">
                  <c:v>48.102248109097602</c:v>
                </c:pt>
                <c:pt idx="14">
                  <c:v>25.307015851641001</c:v>
                </c:pt>
                <c:pt idx="15">
                  <c:v>34.129042883679098</c:v>
                </c:pt>
                <c:pt idx="16">
                  <c:v>25.638608363467799</c:v>
                </c:pt>
                <c:pt idx="17">
                  <c:v>42.176102720448696</c:v>
                </c:pt>
                <c:pt idx="18">
                  <c:v>61.454026673819598</c:v>
                </c:pt>
                <c:pt idx="19">
                  <c:v>70.757994039570903</c:v>
                </c:pt>
                <c:pt idx="20">
                  <c:v>23.783326488728498</c:v>
                </c:pt>
                <c:pt idx="21">
                  <c:v>64.477045500000003</c:v>
                </c:pt>
                <c:pt idx="22">
                  <c:v>74.657956499999997</c:v>
                </c:pt>
                <c:pt idx="23">
                  <c:v>12.114296299999999</c:v>
                </c:pt>
                <c:pt idx="24">
                  <c:v>11.511521200000001</c:v>
                </c:pt>
                <c:pt idx="25">
                  <c:v>8.9807561699999994</c:v>
                </c:pt>
                <c:pt idx="26">
                  <c:v>12.257365242631201</c:v>
                </c:pt>
                <c:pt idx="27">
                  <c:v>11.2154141708367</c:v>
                </c:pt>
                <c:pt idx="28">
                  <c:v>18.3958793683979</c:v>
                </c:pt>
                <c:pt idx="29">
                  <c:v>12.695737837217701</c:v>
                </c:pt>
                <c:pt idx="30">
                  <c:v>15.7876619819379</c:v>
                </c:pt>
                <c:pt idx="31">
                  <c:v>14.8242568204651</c:v>
                </c:pt>
                <c:pt idx="32">
                  <c:v>20.251701290898499</c:v>
                </c:pt>
                <c:pt idx="33">
                  <c:v>22.5868446387646</c:v>
                </c:pt>
                <c:pt idx="34">
                  <c:v>20.421603412645901</c:v>
                </c:pt>
                <c:pt idx="35">
                  <c:v>15.0070954418642</c:v>
                </c:pt>
                <c:pt idx="36">
                  <c:v>19.627653570056101</c:v>
                </c:pt>
                <c:pt idx="37">
                  <c:v>15.8563228305926</c:v>
                </c:pt>
                <c:pt idx="39">
                  <c:v>36.894241801173997</c:v>
                </c:pt>
                <c:pt idx="40">
                  <c:v>14.3835691966099</c:v>
                </c:pt>
                <c:pt idx="41">
                  <c:v>30.0573457695148</c:v>
                </c:pt>
                <c:pt idx="42">
                  <c:v>27.4027366862097</c:v>
                </c:pt>
                <c:pt idx="43">
                  <c:v>22.507826127476299</c:v>
                </c:pt>
                <c:pt idx="44">
                  <c:v>11.2236820111792</c:v>
                </c:pt>
                <c:pt idx="45">
                  <c:v>52.123402176601502</c:v>
                </c:pt>
                <c:pt idx="46">
                  <c:v>51.266235546455299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B-DC41-97FD-9DE8AA3B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041967"/>
        <c:axId val="1828043647"/>
      </c:barChart>
      <c:catAx>
        <c:axId val="18280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3647"/>
        <c:crosses val="autoZero"/>
        <c:auto val="1"/>
        <c:lblAlgn val="ctr"/>
        <c:lblOffset val="100"/>
        <c:noMultiLvlLbl val="0"/>
      </c:catAx>
      <c:valAx>
        <c:axId val="182804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µg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OC'!$C$2</c:f>
              <c:strCache>
                <c:ptCount val="1"/>
                <c:pt idx="0">
                  <c:v>Sunset calc426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'summary OC'!$B$5:$B$51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'summary OC'!$D$5:$D$51</c:f>
              <c:numCache>
                <c:formatCode>0.0</c:formatCode>
                <c:ptCount val="47"/>
                <c:pt idx="0">
                  <c:v>7.8288919999999997</c:v>
                </c:pt>
                <c:pt idx="1">
                  <c:v>6.124352</c:v>
                </c:pt>
                <c:pt idx="2">
                  <c:v>6.2947800000000003</c:v>
                </c:pt>
                <c:pt idx="3">
                  <c:v>5.5145879999999998</c:v>
                </c:pt>
                <c:pt idx="4">
                  <c:v>6.5332280000000003</c:v>
                </c:pt>
                <c:pt idx="5">
                  <c:v>4.6232379999999997</c:v>
                </c:pt>
                <c:pt idx="6">
                  <c:v>5.3924709999999996</c:v>
                </c:pt>
                <c:pt idx="7">
                  <c:v>5.34537</c:v>
                </c:pt>
                <c:pt idx="8">
                  <c:v>4.5695360000000003</c:v>
                </c:pt>
                <c:pt idx="9">
                  <c:v>6.9876379999999996</c:v>
                </c:pt>
                <c:pt idx="10">
                  <c:v>6.8020420000000001</c:v>
                </c:pt>
                <c:pt idx="11">
                  <c:v>7.0866429999999996</c:v>
                </c:pt>
                <c:pt idx="12">
                  <c:v>21.019665</c:v>
                </c:pt>
                <c:pt idx="13">
                  <c:v>22.779555000000002</c:v>
                </c:pt>
                <c:pt idx="14">
                  <c:v>12.271258500000002</c:v>
                </c:pt>
                <c:pt idx="15">
                  <c:v>15.687570000000001</c:v>
                </c:pt>
                <c:pt idx="16">
                  <c:v>14.108352</c:v>
                </c:pt>
                <c:pt idx="17">
                  <c:v>18.979904999999999</c:v>
                </c:pt>
                <c:pt idx="18">
                  <c:v>29.464844999999997</c:v>
                </c:pt>
                <c:pt idx="19">
                  <c:v>33.416865000000001</c:v>
                </c:pt>
                <c:pt idx="20">
                  <c:v>12.848647500000002</c:v>
                </c:pt>
                <c:pt idx="21">
                  <c:v>42.202820000000003</c:v>
                </c:pt>
                <c:pt idx="22">
                  <c:v>51.88944</c:v>
                </c:pt>
                <c:pt idx="23">
                  <c:v>6.8992329999999997</c:v>
                </c:pt>
                <c:pt idx="24">
                  <c:v>6.0720669999999997</c:v>
                </c:pt>
                <c:pt idx="25">
                  <c:v>4.6044989999999997</c:v>
                </c:pt>
                <c:pt idx="26">
                  <c:v>7.0946210000000001</c:v>
                </c:pt>
                <c:pt idx="27">
                  <c:v>6.2839710000000002</c:v>
                </c:pt>
                <c:pt idx="28">
                  <c:v>10.46766</c:v>
                </c:pt>
                <c:pt idx="29">
                  <c:v>7.1612650000000002</c:v>
                </c:pt>
                <c:pt idx="30">
                  <c:v>8.7222380000000008</c:v>
                </c:pt>
                <c:pt idx="31">
                  <c:v>8.3235650000000003</c:v>
                </c:pt>
                <c:pt idx="32">
                  <c:v>11.09346</c:v>
                </c:pt>
                <c:pt idx="33">
                  <c:v>11.82222</c:v>
                </c:pt>
                <c:pt idx="34">
                  <c:v>11.175660000000001</c:v>
                </c:pt>
                <c:pt idx="35">
                  <c:v>8.4396380000000004</c:v>
                </c:pt>
                <c:pt idx="36">
                  <c:v>11.32023</c:v>
                </c:pt>
                <c:pt idx="37">
                  <c:v>9.4975129999999996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4-D740-A9C2-C0EB8B5941BB}"/>
            </c:ext>
          </c:extLst>
        </c:ser>
        <c:ser>
          <c:idx val="1"/>
          <c:order val="1"/>
          <c:tx>
            <c:strRef>
              <c:f>'summary OC'!$F$2</c:f>
              <c:strCache>
                <c:ptCount val="1"/>
                <c:pt idx="0">
                  <c:v>oc-calc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OC'!$B$5:$B$51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'summary OC'!$F$5:$F$51</c:f>
              <c:numCache>
                <c:formatCode>0.0</c:formatCode>
                <c:ptCount val="47"/>
                <c:pt idx="0">
                  <c:v>7.64516228346627</c:v>
                </c:pt>
                <c:pt idx="1">
                  <c:v>5.9277329058260699</c:v>
                </c:pt>
                <c:pt idx="2">
                  <c:v>6.0904152906381599</c:v>
                </c:pt>
                <c:pt idx="3">
                  <c:v>5.3033946016594999</c:v>
                </c:pt>
                <c:pt idx="4">
                  <c:v>6.3586994823353997</c:v>
                </c:pt>
                <c:pt idx="5">
                  <c:v>4.3910193669257396</c:v>
                </c:pt>
                <c:pt idx="6">
                  <c:v>5.1770898379231696</c:v>
                </c:pt>
                <c:pt idx="7">
                  <c:v>5.1275921612237703</c:v>
                </c:pt>
                <c:pt idx="8">
                  <c:v>4.3510449148305996</c:v>
                </c:pt>
                <c:pt idx="9">
                  <c:v>6.8026195730192098</c:v>
                </c:pt>
                <c:pt idx="10">
                  <c:v>6.6147196573884397</c:v>
                </c:pt>
                <c:pt idx="11">
                  <c:v>6.9148866224269403</c:v>
                </c:pt>
                <c:pt idx="12">
                  <c:v>21.578455823031799</c:v>
                </c:pt>
                <c:pt idx="13">
                  <c:v>23.368837944750901</c:v>
                </c:pt>
                <c:pt idx="14">
                  <c:v>12.3560695988222</c:v>
                </c:pt>
                <c:pt idx="15">
                  <c:v>15.9824477630102</c:v>
                </c:pt>
                <c:pt idx="16">
                  <c:v>14.225807300977801</c:v>
                </c:pt>
                <c:pt idx="17">
                  <c:v>19.352936634259098</c:v>
                </c:pt>
                <c:pt idx="18">
                  <c:v>30.304088923466701</c:v>
                </c:pt>
                <c:pt idx="19">
                  <c:v>34.218255270157201</c:v>
                </c:pt>
                <c:pt idx="20">
                  <c:v>12.941615988852</c:v>
                </c:pt>
                <c:pt idx="21">
                  <c:v>43.900629600000002</c:v>
                </c:pt>
                <c:pt idx="22">
                  <c:v>53.969000299999998</c:v>
                </c:pt>
                <c:pt idx="23">
                  <c:v>7.1408380999999999</c:v>
                </c:pt>
                <c:pt idx="24">
                  <c:v>6.3994012800000002</c:v>
                </c:pt>
                <c:pt idx="25">
                  <c:v>4.8257350399999996</c:v>
                </c:pt>
                <c:pt idx="26">
                  <c:v>7.0199729094582501</c:v>
                </c:pt>
                <c:pt idx="27">
                  <c:v>6.2159493667140699</c:v>
                </c:pt>
                <c:pt idx="28">
                  <c:v>10.5574866355562</c:v>
                </c:pt>
                <c:pt idx="29">
                  <c:v>7.0404311774692303</c:v>
                </c:pt>
                <c:pt idx="30">
                  <c:v>8.6971705841872993</c:v>
                </c:pt>
                <c:pt idx="31">
                  <c:v>8.2625402115639393</c:v>
                </c:pt>
                <c:pt idx="32">
                  <c:v>11.2590684210234</c:v>
                </c:pt>
                <c:pt idx="33">
                  <c:v>11.8962368180913</c:v>
                </c:pt>
                <c:pt idx="34">
                  <c:v>11.2551358124015</c:v>
                </c:pt>
                <c:pt idx="35">
                  <c:v>8.4307510268964698</c:v>
                </c:pt>
                <c:pt idx="36">
                  <c:v>11.3795421970253</c:v>
                </c:pt>
                <c:pt idx="37">
                  <c:v>9.4774831990038901</c:v>
                </c:pt>
                <c:pt idx="39">
                  <c:v>22.187363586039201</c:v>
                </c:pt>
                <c:pt idx="40">
                  <c:v>8.5167511631081592</c:v>
                </c:pt>
                <c:pt idx="41">
                  <c:v>17.704507947759598</c:v>
                </c:pt>
                <c:pt idx="42">
                  <c:v>16.637349617478598</c:v>
                </c:pt>
                <c:pt idx="43">
                  <c:v>14.558773156429501</c:v>
                </c:pt>
                <c:pt idx="44">
                  <c:v>6.4695157867401196</c:v>
                </c:pt>
                <c:pt idx="45">
                  <c:v>30.049946834390401</c:v>
                </c:pt>
                <c:pt idx="46">
                  <c:v>30.388644899913398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4-D740-A9C2-C0EB8B5941BB}"/>
            </c:ext>
          </c:extLst>
        </c:ser>
        <c:ser>
          <c:idx val="2"/>
          <c:order val="2"/>
          <c:tx>
            <c:v>Sunset manual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OC'!$B$5:$B$51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'summary OC'!$E$5:$E$31</c:f>
              <c:numCache>
                <c:formatCode>0.0</c:formatCode>
                <c:ptCount val="27"/>
                <c:pt idx="12">
                  <c:v>21.495000000000001</c:v>
                </c:pt>
                <c:pt idx="13">
                  <c:v>23.25</c:v>
                </c:pt>
                <c:pt idx="14">
                  <c:v>12.585000000000001</c:v>
                </c:pt>
                <c:pt idx="15">
                  <c:v>16.065000000000001</c:v>
                </c:pt>
                <c:pt idx="16">
                  <c:v>14.385</c:v>
                </c:pt>
                <c:pt idx="17">
                  <c:v>19.365000000000002</c:v>
                </c:pt>
                <c:pt idx="18">
                  <c:v>29.924999999999997</c:v>
                </c:pt>
                <c:pt idx="19">
                  <c:v>33.96</c:v>
                </c:pt>
                <c:pt idx="20">
                  <c:v>13.169999999999998</c:v>
                </c:pt>
                <c:pt idx="21">
                  <c:v>43.75</c:v>
                </c:pt>
                <c:pt idx="22">
                  <c:v>52.69</c:v>
                </c:pt>
                <c:pt idx="23">
                  <c:v>7.23</c:v>
                </c:pt>
                <c:pt idx="24">
                  <c:v>6.9</c:v>
                </c:pt>
                <c:pt idx="25">
                  <c:v>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4-D740-A9C2-C0EB8B59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041967"/>
        <c:axId val="1828043647"/>
      </c:barChart>
      <c:catAx>
        <c:axId val="18280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3647"/>
        <c:crosses val="autoZero"/>
        <c:auto val="1"/>
        <c:lblAlgn val="ctr"/>
        <c:lblOffset val="100"/>
        <c:noMultiLvlLbl val="0"/>
      </c:catAx>
      <c:valAx>
        <c:axId val="182804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µg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8280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259915</xdr:colOff>
      <xdr:row>1</xdr:row>
      <xdr:rowOff>159099</xdr:rowOff>
    </xdr:from>
    <xdr:to>
      <xdr:col>8</xdr:col>
      <xdr:colOff>375265</xdr:colOff>
      <xdr:row>19</xdr:row>
      <xdr:rowOff>141230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D339B-DA9B-A14B-9095-2A907782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119841</xdr:colOff>
      <xdr:row>4</xdr:row>
      <xdr:rowOff>349</xdr:rowOff>
    </xdr:from>
    <xdr:to>
      <xdr:col>8</xdr:col>
      <xdr:colOff>235191</xdr:colOff>
      <xdr:row>21</xdr:row>
      <xdr:rowOff>150568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F601D-33B3-2E47-A2DB-41F2CED4B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748013</xdr:colOff>
      <xdr:row>6</xdr:row>
      <xdr:rowOff>37566</xdr:rowOff>
    </xdr:from>
    <xdr:to>
      <xdr:col>15</xdr:col>
      <xdr:colOff>213360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FBF1B-01D3-C844-98F6-0B189C315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676227</xdr:colOff>
      <xdr:row>25</xdr:row>
      <xdr:rowOff>96912</xdr:rowOff>
    </xdr:from>
    <xdr:to>
      <xdr:col>15</xdr:col>
      <xdr:colOff>278948</xdr:colOff>
      <xdr:row>42</xdr:row>
      <xdr:rowOff>83942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F1544-05D9-8E4B-AD75-4AEC50B06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MR-standard_Arial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4642-FB2A-0548-A7DD-ED2A149220F4}">
  <dimension ref="A1:K55"/>
  <sheetViews>
    <sheetView zoomScale="136" zoomScaleNormal="94" workbookViewId="0">
      <selection activeCell="G23" sqref="G23"/>
    </sheetView>
  </sheetViews>
  <sheetFormatPr baseColWidth="10" defaultRowHeight="13"/>
  <cols>
    <col min="1" max="1" width="22" customWidth="1"/>
    <col min="2" max="2" width="4.33203125" bestFit="1" customWidth="1"/>
    <col min="3" max="3" width="13" customWidth="1"/>
    <col min="4" max="4" width="29.83203125" bestFit="1" customWidth="1"/>
    <col min="5" max="5" width="20" bestFit="1" customWidth="1"/>
    <col min="6" max="6" width="21.6640625" bestFit="1" customWidth="1"/>
    <col min="7" max="7" width="20.1640625" bestFit="1" customWidth="1"/>
    <col min="8" max="8" width="19.33203125" bestFit="1" customWidth="1"/>
  </cols>
  <sheetData>
    <row r="1" spans="1:11">
      <c r="D1" s="5"/>
      <c r="E1" s="5"/>
      <c r="F1" s="5"/>
      <c r="G1" s="5"/>
    </row>
    <row r="2" spans="1:11">
      <c r="A2" s="7"/>
      <c r="B2" s="7"/>
      <c r="C2" s="8" t="s">
        <v>54</v>
      </c>
      <c r="D2" s="9"/>
      <c r="E2" s="9"/>
      <c r="F2" s="5"/>
      <c r="G2" s="5"/>
    </row>
    <row r="3" spans="1:11">
      <c r="A3" s="6"/>
      <c r="B3" s="6"/>
      <c r="C3" s="10"/>
      <c r="D3" s="11"/>
      <c r="E3" s="11"/>
      <c r="F3" s="5"/>
      <c r="G3" s="5"/>
    </row>
    <row r="4" spans="1:11">
      <c r="A4" s="22" t="s">
        <v>0</v>
      </c>
      <c r="B4" s="22" t="s">
        <v>56</v>
      </c>
      <c r="C4" s="22" t="s">
        <v>55</v>
      </c>
      <c r="D4" s="22" t="s">
        <v>108</v>
      </c>
      <c r="E4" s="22" t="s">
        <v>99</v>
      </c>
      <c r="F4" s="5"/>
      <c r="G4" s="5"/>
      <c r="H4" s="16"/>
      <c r="I4" s="16"/>
      <c r="J4" s="16"/>
      <c r="K4" s="16"/>
    </row>
    <row r="5" spans="1:11">
      <c r="A5" s="4" t="str">
        <f>'calc 426'!$A$6</f>
        <v>MR02_001-A(10min_uncoated)_f_offline</v>
      </c>
      <c r="B5" s="4">
        <v>1</v>
      </c>
      <c r="C5" s="5">
        <f>'calc 426'!$I$6</f>
        <v>10.62035</v>
      </c>
      <c r="D5" s="5">
        <f>'tc-calc'!B2</f>
        <v>10.356051705707801</v>
      </c>
      <c r="E5" s="20">
        <f t="shared" ref="E5:E28" si="0">(100*D5/C5)-100</f>
        <v>-2.4886024876035151</v>
      </c>
      <c r="F5" s="5"/>
      <c r="G5" s="5"/>
      <c r="H5" s="17"/>
      <c r="K5" s="18"/>
    </row>
    <row r="6" spans="1:11">
      <c r="A6" s="4" t="str">
        <f>'calc 426'!$A$8</f>
        <v>MR02_001-B(10min)_f_offline</v>
      </c>
      <c r="B6" s="4">
        <v>2</v>
      </c>
      <c r="C6" s="5">
        <f>'calc 426'!$I$8</f>
        <v>5.4306140000000003</v>
      </c>
      <c r="D6" s="5">
        <f>'tc-calc'!B3</f>
        <v>5.1188933571202497</v>
      </c>
      <c r="E6" s="20">
        <f t="shared" si="0"/>
        <v>-5.7400625947590953</v>
      </c>
      <c r="F6" s="5"/>
      <c r="G6" s="5"/>
      <c r="H6" s="17"/>
      <c r="K6" s="18"/>
    </row>
    <row r="7" spans="1:11">
      <c r="A7" s="4" t="str">
        <f>'calc 426'!$A$10</f>
        <v>MR02_001-C(5min_uncoated)_f_offline</v>
      </c>
      <c r="B7" s="4">
        <v>3</v>
      </c>
      <c r="C7" s="5">
        <f>'calc 426'!$I$10</f>
        <v>3.44577</v>
      </c>
      <c r="D7" s="5">
        <f>'tc-calc'!B4</f>
        <v>3.0896033405308398</v>
      </c>
      <c r="E7" s="20">
        <f t="shared" si="0"/>
        <v>-10.336344546187348</v>
      </c>
      <c r="F7" s="5"/>
      <c r="G7" s="5"/>
      <c r="H7" s="17"/>
      <c r="K7" s="18"/>
    </row>
    <row r="8" spans="1:11">
      <c r="A8" s="4" t="str">
        <f>'calc 426'!A18</f>
        <v>JS01-001-Del-DU-PM25-TC-14</v>
      </c>
      <c r="B8" s="4">
        <v>4</v>
      </c>
      <c r="C8" s="5">
        <f>'calc 426'!I18*'calc 426'!AD18</f>
        <v>12.214269000000002</v>
      </c>
      <c r="D8" s="5">
        <f>'tc-calc'!B5</f>
        <v>11.9949869878815</v>
      </c>
      <c r="E8" s="20">
        <f t="shared" si="0"/>
        <v>-1.795293784003789</v>
      </c>
      <c r="F8" s="5"/>
      <c r="G8" s="5"/>
      <c r="H8" s="17"/>
      <c r="K8" s="18"/>
    </row>
    <row r="9" spans="1:11">
      <c r="A9" s="4" t="str">
        <f>'calc 426'!A19</f>
        <v>JS01-001-Del-DU-PM25-TC-15</v>
      </c>
      <c r="B9" s="4">
        <v>5</v>
      </c>
      <c r="C9" s="5">
        <f>'calc 426'!I19*'calc 426'!AD19</f>
        <v>80.791380000000004</v>
      </c>
      <c r="D9" s="5">
        <f>'tc-calc'!B6</f>
        <v>82.100635395858205</v>
      </c>
      <c r="E9" s="20">
        <f t="shared" si="0"/>
        <v>1.6205384731121057</v>
      </c>
      <c r="F9" s="5"/>
      <c r="G9" s="5"/>
      <c r="H9" s="17"/>
      <c r="K9" s="18"/>
    </row>
    <row r="10" spans="1:11">
      <c r="A10" s="4" t="str">
        <f>'calc 426'!A20</f>
        <v>JS01-001-Del-DU-PM25-TC-46</v>
      </c>
      <c r="B10" s="4">
        <v>6</v>
      </c>
      <c r="C10" s="5">
        <f>'calc 426'!I20*'calc 426'!AD20</f>
        <v>8.911973999999999</v>
      </c>
      <c r="D10" s="5">
        <f>'tc-calc'!B7</f>
        <v>8.6552110485417693</v>
      </c>
      <c r="E10" s="20">
        <f t="shared" si="0"/>
        <v>-2.881100769125112</v>
      </c>
      <c r="F10" s="5"/>
      <c r="G10" s="5"/>
      <c r="H10" s="17"/>
      <c r="K10" s="18"/>
    </row>
    <row r="11" spans="1:11">
      <c r="A11" s="4" t="str">
        <f>'calc 426'!A21</f>
        <v>JS01-001-Del-DU-PM10-TC-14</v>
      </c>
      <c r="B11" s="4">
        <v>7</v>
      </c>
      <c r="C11" s="5">
        <f>'calc 426'!I21*'calc 426'!AD21</f>
        <v>11.892481500000001</v>
      </c>
      <c r="D11" s="5">
        <f>'tc-calc'!B8</f>
        <v>11.711977586352701</v>
      </c>
      <c r="E11" s="20">
        <f t="shared" si="0"/>
        <v>-1.517798565819092</v>
      </c>
      <c r="F11" s="5"/>
      <c r="G11" s="5"/>
      <c r="H11" s="17"/>
      <c r="K11" s="18"/>
    </row>
    <row r="12" spans="1:11">
      <c r="A12" s="4" t="str">
        <f>'calc 426'!A22</f>
        <v>JS01-001-Del-DU-PM10-TC-15</v>
      </c>
      <c r="B12" s="4">
        <v>8</v>
      </c>
      <c r="C12" s="5">
        <f>'calc 426'!I22*'calc 426'!AD22</f>
        <v>60.126735000000004</v>
      </c>
      <c r="D12" s="5">
        <f>'tc-calc'!B9</f>
        <v>60.9794299136082</v>
      </c>
      <c r="E12" s="20">
        <f t="shared" si="0"/>
        <v>1.418162675236232</v>
      </c>
      <c r="F12" s="5"/>
      <c r="G12" s="5"/>
      <c r="H12" s="17"/>
      <c r="K12" s="18"/>
    </row>
    <row r="13" spans="1:11">
      <c r="A13" s="4" t="str">
        <f>'calc 426'!A23</f>
        <v>OxII</v>
      </c>
      <c r="B13" s="4">
        <v>9</v>
      </c>
      <c r="C13" s="5">
        <f>'calc 426'!I23*'calc 426'!AD23</f>
        <v>39.521940000000001</v>
      </c>
      <c r="D13" s="5">
        <f>'tc-calc'!B10</f>
        <v>40.034381783222898</v>
      </c>
      <c r="E13" s="20">
        <f t="shared" si="0"/>
        <v>1.2966007823069816</v>
      </c>
      <c r="F13" s="5"/>
      <c r="G13" s="5"/>
      <c r="H13" s="17"/>
      <c r="K13" s="18"/>
    </row>
    <row r="14" spans="1:11">
      <c r="A14" s="4" t="str">
        <f>'calc 426'!A24</f>
        <v>JS01-001-Del-DU-PM10-TC-46</v>
      </c>
      <c r="B14" s="4">
        <v>10</v>
      </c>
      <c r="C14" s="5">
        <f>'calc 426'!I24*'calc 426'!AD24</f>
        <v>12.3634545</v>
      </c>
      <c r="D14" s="5">
        <f>'tc-calc'!B11</f>
        <v>12.167757773437501</v>
      </c>
      <c r="E14" s="20">
        <f t="shared" si="0"/>
        <v>-1.5828644539638788</v>
      </c>
      <c r="F14" s="5"/>
      <c r="G14" s="5"/>
      <c r="H14" s="17"/>
      <c r="K14" s="18"/>
    </row>
    <row r="15" spans="1:11">
      <c r="A15" s="4" t="str">
        <f>'calc 426'!A31</f>
        <v>20200915_batch36_fep3_standard_TC_1.5</v>
      </c>
      <c r="B15" s="4">
        <v>11</v>
      </c>
      <c r="C15" s="21">
        <f>'calc 426'!I31*'calc 426'!AD31</f>
        <v>11.985555000000002</v>
      </c>
      <c r="D15" s="5">
        <f>'tc-calc'!B12</f>
        <v>11.8067738377901</v>
      </c>
      <c r="E15" s="20">
        <f t="shared" si="0"/>
        <v>-1.4916385783545536</v>
      </c>
      <c r="F15" s="5"/>
      <c r="G15" s="5"/>
      <c r="H15" s="17"/>
      <c r="K15" s="18"/>
    </row>
    <row r="16" spans="1:11">
      <c r="A16" s="4" t="str">
        <f>'calc 426'!A32</f>
        <v>20200915_batch36_fep4_standard_TC_1.5</v>
      </c>
      <c r="B16" s="4">
        <v>12</v>
      </c>
      <c r="C16" s="5">
        <f>'calc 426'!I32*'calc 426'!AD32</f>
        <v>22.879529999999999</v>
      </c>
      <c r="D16" s="5">
        <f>'tc-calc'!B13</f>
        <v>22.936186828068401</v>
      </c>
      <c r="E16" s="20">
        <f t="shared" si="0"/>
        <v>0.24763108362979835</v>
      </c>
      <c r="F16" s="5"/>
      <c r="G16" s="5"/>
      <c r="H16" s="17"/>
      <c r="K16" s="18"/>
    </row>
    <row r="17" spans="1:11">
      <c r="A17" s="4" t="str">
        <f>'calc 426'!A33</f>
        <v>20200922_batch36_falcon3_standard_tc_completefilter_1.5</v>
      </c>
      <c r="B17" s="4">
        <v>13</v>
      </c>
      <c r="C17" s="5">
        <f>'calc 426'!I33*'calc 426'!AD33</f>
        <v>99.885509999999996</v>
      </c>
      <c r="D17" s="5">
        <f>'tc-calc'!B14</f>
        <v>101.40145478911801</v>
      </c>
      <c r="E17" s="20">
        <f t="shared" si="0"/>
        <v>1.5176823836790732</v>
      </c>
      <c r="F17" s="5"/>
      <c r="G17" s="5"/>
      <c r="H17" s="17"/>
      <c r="K17" s="18"/>
    </row>
    <row r="18" spans="1:11">
      <c r="A18" s="4" t="str">
        <f>'calc 426'!A34</f>
        <v>20200922_batch36_falcon4_standard_tc_completefilter_1.5</v>
      </c>
      <c r="B18" s="4">
        <v>14</v>
      </c>
      <c r="C18" s="5">
        <f>'calc 426'!I34*'calc 426'!AD34</f>
        <v>70.174000000000007</v>
      </c>
      <c r="D18" s="5">
        <f>'tc-calc'!B15</f>
        <v>71.139656497189307</v>
      </c>
      <c r="E18" s="20">
        <f t="shared" si="0"/>
        <v>1.3760887183134827</v>
      </c>
      <c r="F18" s="5"/>
      <c r="G18" s="5"/>
      <c r="H18" s="17"/>
      <c r="K18" s="18"/>
    </row>
    <row r="19" spans="1:11">
      <c r="A19" s="4" t="str">
        <f>'calc 426'!A35</f>
        <v>20200922_batch36_fep4_standard_tc_completefilter_1</v>
      </c>
      <c r="B19" s="4">
        <v>15</v>
      </c>
      <c r="C19" s="5">
        <f>'calc 426'!I35*'calc 426'!AD35</f>
        <v>48.839939999999999</v>
      </c>
      <c r="D19" s="5">
        <f>'tc-calc'!B16</f>
        <v>49.413172398329003</v>
      </c>
      <c r="E19" s="20">
        <f t="shared" si="0"/>
        <v>1.1736959511600702</v>
      </c>
      <c r="F19" s="5"/>
      <c r="G19" s="5"/>
      <c r="H19" s="17"/>
      <c r="K19" s="18"/>
    </row>
    <row r="20" spans="1:11">
      <c r="A20" s="4" t="str">
        <f>'calc 426'!A36</f>
        <v>20200922_batch37_falcon3_standard_tc_1.5</v>
      </c>
      <c r="B20" s="4">
        <v>16</v>
      </c>
      <c r="C20" s="5">
        <f>'calc 426'!I36*'calc 426'!AD36</f>
        <v>38.361750000000001</v>
      </c>
      <c r="D20" s="5">
        <f>'tc-calc'!B17</f>
        <v>38.757677613311301</v>
      </c>
      <c r="E20" s="20">
        <f t="shared" si="0"/>
        <v>1.0320895509493226</v>
      </c>
      <c r="F20" s="5"/>
      <c r="G20" s="5"/>
      <c r="H20" s="17"/>
      <c r="K20" s="18"/>
    </row>
    <row r="21" spans="1:11">
      <c r="A21" s="4" t="s">
        <v>91</v>
      </c>
      <c r="B21" s="4">
        <v>17</v>
      </c>
      <c r="C21" s="5">
        <f>'calc 426'!I37*'calc 426'!AD37</f>
        <v>45.806564999999999</v>
      </c>
      <c r="D21" s="5">
        <f>'tc-calc'!B18</f>
        <v>46.371621918929797</v>
      </c>
      <c r="E21" s="20">
        <f t="shared" si="0"/>
        <v>1.2335719103359821</v>
      </c>
      <c r="F21" s="5"/>
      <c r="G21" s="5"/>
    </row>
    <row r="22" spans="1:11">
      <c r="A22" s="14" t="s">
        <v>93</v>
      </c>
      <c r="B22" s="4">
        <v>18</v>
      </c>
      <c r="C22" s="5">
        <f>'calc 426'!I38*'calc 426'!AD38</f>
        <v>84.528854999999993</v>
      </c>
      <c r="D22" s="5">
        <f>'tc-calc'!B19</f>
        <v>85.947777828096307</v>
      </c>
      <c r="E22" s="20">
        <f t="shared" si="0"/>
        <v>1.678625397322989</v>
      </c>
      <c r="F22" s="5"/>
      <c r="G22" s="5"/>
    </row>
    <row r="23" spans="1:11">
      <c r="A23" s="14" t="s">
        <v>92</v>
      </c>
      <c r="B23" s="4">
        <v>19</v>
      </c>
      <c r="C23" s="5">
        <f>'calc 426'!I39*'calc 426'!AD39</f>
        <v>31.803855000000002</v>
      </c>
      <c r="D23" s="5">
        <f>'tc-calc'!B20</f>
        <v>32.043392802293198</v>
      </c>
      <c r="E23" s="20">
        <f t="shared" si="0"/>
        <v>0.75317222485512048</v>
      </c>
      <c r="F23" s="5"/>
      <c r="G23" s="5"/>
    </row>
    <row r="24" spans="1:11">
      <c r="A24" s="15" t="s">
        <v>94</v>
      </c>
      <c r="B24" s="4">
        <v>20</v>
      </c>
      <c r="C24" s="5">
        <f>'calc 426'!I40*'calc 426'!AD40</f>
        <v>62.835464999999999</v>
      </c>
      <c r="D24" s="5">
        <f>'tc-calc'!B21</f>
        <v>63.690081365730101</v>
      </c>
      <c r="E24" s="20">
        <f t="shared" si="0"/>
        <v>1.3600860051407295</v>
      </c>
      <c r="F24" s="5"/>
      <c r="G24" s="5"/>
    </row>
    <row r="25" spans="1:11">
      <c r="A25" s="13" t="s">
        <v>95</v>
      </c>
      <c r="B25" s="4">
        <v>21</v>
      </c>
      <c r="C25" s="5">
        <f>'calc 426'!I41*'calc 426'!AD41</f>
        <v>39.234929999999999</v>
      </c>
      <c r="D25" s="5">
        <f>'tc-calc'!B22</f>
        <v>39.648048558367698</v>
      </c>
      <c r="E25" s="20">
        <f t="shared" si="0"/>
        <v>1.0529356325287296</v>
      </c>
      <c r="F25" s="5"/>
      <c r="G25" s="5"/>
    </row>
    <row r="26" spans="1:11">
      <c r="A26" t="s">
        <v>96</v>
      </c>
      <c r="B26" s="4">
        <v>22</v>
      </c>
      <c r="C26" s="5">
        <f>'calc 426'!I42*'calc 426'!AD42</f>
        <v>92.717894999999999</v>
      </c>
      <c r="D26" s="5">
        <f>'tc-calc'!B23</f>
        <v>93.9731484911443</v>
      </c>
      <c r="E26" s="20">
        <f t="shared" si="0"/>
        <v>1.3538416625445393</v>
      </c>
      <c r="F26" s="5"/>
      <c r="G26" s="5"/>
      <c r="H26" s="19"/>
    </row>
    <row r="27" spans="1:11">
      <c r="A27" t="s">
        <v>97</v>
      </c>
      <c r="B27" s="4">
        <v>23</v>
      </c>
      <c r="C27" s="5">
        <f>'calc 426'!I43*'calc 426'!AD43</f>
        <v>45.080550000000002</v>
      </c>
      <c r="D27" s="5">
        <f>'tc-calc'!B24</f>
        <v>45.629335815583801</v>
      </c>
      <c r="E27" s="20">
        <f t="shared" si="0"/>
        <v>1.2173449871037434</v>
      </c>
      <c r="G27" s="5"/>
      <c r="H27" s="18"/>
    </row>
    <row r="28" spans="1:11">
      <c r="A28" s="12" t="s">
        <v>98</v>
      </c>
      <c r="B28" s="4">
        <v>24</v>
      </c>
      <c r="C28" s="5">
        <f>'calc 426'!I44*'calc 426'!AD44</f>
        <v>76.090350000000001</v>
      </c>
      <c r="D28" s="5">
        <f>'tc-calc'!B25</f>
        <v>77.199122637166695</v>
      </c>
      <c r="E28" s="20">
        <f t="shared" si="0"/>
        <v>1.4571790472335806</v>
      </c>
      <c r="G28" s="5"/>
      <c r="H28" s="18"/>
    </row>
    <row r="29" spans="1:11">
      <c r="A29" s="12" t="s">
        <v>105</v>
      </c>
      <c r="C29" s="18"/>
      <c r="D29" s="5"/>
      <c r="E29" s="20"/>
      <c r="G29" s="5"/>
      <c r="H29" s="18"/>
    </row>
    <row r="30" spans="1:11">
      <c r="A30" t="str">
        <f>'calc 426'!A47</f>
        <v>mr01-169-A3</v>
      </c>
      <c r="B30" s="4">
        <v>25</v>
      </c>
      <c r="C30" s="18">
        <f>'calc 426'!I47*'calc 426'!AD47</f>
        <v>89.236589999999993</v>
      </c>
      <c r="D30" s="5">
        <f>'tc-calc'!B27</f>
        <v>91.004236169929797</v>
      </c>
      <c r="E30" s="20">
        <f t="shared" ref="E30:E35" si="1">(100*D30/C30)-100</f>
        <v>1.9808535601033128</v>
      </c>
      <c r="G30" s="5"/>
      <c r="H30" s="18"/>
    </row>
    <row r="31" spans="1:11">
      <c r="A31" t="str">
        <f>'calc 426'!A48</f>
        <v>mr01-169-B3</v>
      </c>
      <c r="B31" s="4">
        <v>26</v>
      </c>
      <c r="C31" s="18">
        <f>'calc 426'!I48*'calc 426'!AD48</f>
        <v>128.87151</v>
      </c>
      <c r="D31" s="5">
        <f>'tc-calc'!B28</f>
        <v>131.10605604278501</v>
      </c>
      <c r="E31" s="20">
        <f t="shared" si="1"/>
        <v>1.7339333129448278</v>
      </c>
      <c r="G31" s="5"/>
      <c r="H31" s="18"/>
    </row>
    <row r="32" spans="1:11">
      <c r="A32" t="str">
        <f>'calc 426'!A49</f>
        <v>mr01-169-C3</v>
      </c>
      <c r="B32" s="4">
        <v>27</v>
      </c>
      <c r="C32" s="18">
        <f>'calc 426'!I49*'calc 426'!AD49</f>
        <v>112.80517500000001</v>
      </c>
      <c r="D32" s="5">
        <f>'tc-calc'!B29</f>
        <v>114.85910233806899</v>
      </c>
      <c r="E32" s="20">
        <f t="shared" si="1"/>
        <v>1.8207740363586851</v>
      </c>
      <c r="G32" s="5"/>
      <c r="H32" s="18"/>
    </row>
    <row r="33" spans="1:8">
      <c r="A33" t="str">
        <f>'calc 426'!A50</f>
        <v>mr01-169-D3</v>
      </c>
      <c r="B33" s="4">
        <v>28</v>
      </c>
      <c r="C33" s="18">
        <f>'calc 426'!I50*'calc 426'!AD50</f>
        <v>174.46950000000001</v>
      </c>
      <c r="D33" s="5">
        <f>'tc-calc'!B30</f>
        <v>177.81723146532099</v>
      </c>
      <c r="E33" s="20">
        <f t="shared" si="1"/>
        <v>1.9188061324879016</v>
      </c>
      <c r="F33" s="5"/>
      <c r="G33" s="5"/>
      <c r="H33" s="18"/>
    </row>
    <row r="34" spans="1:8">
      <c r="A34" t="str">
        <f>'calc 426'!A51</f>
        <v>mr01-169-E3</v>
      </c>
      <c r="B34" s="4">
        <v>29</v>
      </c>
      <c r="C34" s="18">
        <f>'calc 426'!I51*'calc 426'!AD51</f>
        <v>65.286180000000002</v>
      </c>
      <c r="D34" s="5">
        <f>'tc-calc'!B31</f>
        <v>66.456130976349399</v>
      </c>
      <c r="E34" s="20">
        <f t="shared" si="1"/>
        <v>1.7920346639202904</v>
      </c>
      <c r="F34" s="5"/>
      <c r="G34" s="5"/>
      <c r="H34" s="18"/>
    </row>
    <row r="35" spans="1:8">
      <c r="A35" t="str">
        <f>'calc 426'!A52</f>
        <v>mr01-169-F3</v>
      </c>
      <c r="B35" s="4">
        <v>30</v>
      </c>
      <c r="C35" s="18">
        <f>'calc 426'!I52*'calc 426'!AD52</f>
        <v>73.628070000000008</v>
      </c>
      <c r="D35" s="5">
        <f>'tc-calc'!B32</f>
        <v>74.977355399024205</v>
      </c>
      <c r="E35" s="20">
        <f t="shared" si="1"/>
        <v>1.8325692891640415</v>
      </c>
      <c r="F35" s="5"/>
      <c r="G35" s="5"/>
      <c r="H35" s="18"/>
    </row>
    <row r="36" spans="1:8">
      <c r="B36" s="4"/>
      <c r="C36" s="18"/>
      <c r="D36" s="18"/>
      <c r="E36" s="5"/>
      <c r="F36" s="5"/>
      <c r="G36" s="5"/>
      <c r="H36" s="18"/>
    </row>
    <row r="37" spans="1:8">
      <c r="D37" s="18"/>
      <c r="E37" s="18"/>
      <c r="F37" s="18"/>
      <c r="G37" s="18"/>
      <c r="H37" s="18"/>
    </row>
    <row r="38" spans="1:8">
      <c r="D38" s="18"/>
      <c r="E38" s="5"/>
      <c r="F38" s="5"/>
      <c r="G38" s="5"/>
      <c r="H38" s="18"/>
    </row>
    <row r="39" spans="1:8">
      <c r="C39" s="18"/>
      <c r="D39" s="18"/>
      <c r="E39" s="18"/>
      <c r="F39" s="18"/>
      <c r="G39" s="18"/>
      <c r="H39" s="18"/>
    </row>
    <row r="40" spans="1:8">
      <c r="C40" s="18"/>
      <c r="D40" s="18"/>
      <c r="E40" s="18"/>
      <c r="F40" s="18"/>
      <c r="G40" s="18"/>
      <c r="H40" s="18"/>
    </row>
    <row r="41" spans="1:8">
      <c r="C41" s="18"/>
      <c r="D41" s="18"/>
      <c r="E41" s="18"/>
      <c r="F41" s="18"/>
      <c r="G41" s="18"/>
    </row>
    <row r="42" spans="1:8">
      <c r="C42" s="18"/>
      <c r="D42" s="18"/>
      <c r="E42" s="18"/>
      <c r="F42" s="18"/>
      <c r="G42" s="18"/>
    </row>
    <row r="43" spans="1:8">
      <c r="C43" s="18"/>
      <c r="D43" s="18"/>
      <c r="E43" s="18"/>
      <c r="F43" s="18"/>
      <c r="G43" s="18"/>
    </row>
    <row r="44" spans="1:8">
      <c r="C44" s="18"/>
      <c r="D44" s="18"/>
      <c r="E44" s="5"/>
      <c r="F44" s="5"/>
      <c r="G44" s="5"/>
    </row>
    <row r="45" spans="1:8">
      <c r="C45" s="18"/>
      <c r="D45" s="18"/>
      <c r="E45" s="18"/>
      <c r="F45" s="18"/>
      <c r="G45" s="18"/>
    </row>
    <row r="46" spans="1:8">
      <c r="C46" s="18"/>
      <c r="D46" s="18"/>
      <c r="E46" s="18"/>
      <c r="F46" s="18"/>
      <c r="G46" s="18"/>
    </row>
    <row r="47" spans="1:8">
      <c r="C47" s="18"/>
      <c r="D47" s="18"/>
      <c r="E47" s="18"/>
      <c r="F47" s="18"/>
      <c r="G47" s="18"/>
    </row>
    <row r="48" spans="1:8">
      <c r="C48" s="18"/>
      <c r="D48" s="18"/>
      <c r="E48" s="5"/>
      <c r="F48" s="5"/>
      <c r="G48" s="5"/>
    </row>
    <row r="49" spans="3:7">
      <c r="C49" s="18"/>
      <c r="D49" s="18"/>
      <c r="E49" s="18"/>
      <c r="F49" s="18"/>
      <c r="G49" s="18"/>
    </row>
    <row r="50" spans="3:7">
      <c r="C50" s="18"/>
      <c r="D50" s="18"/>
      <c r="E50" s="18"/>
      <c r="F50" s="18"/>
      <c r="G50" s="18"/>
    </row>
    <row r="51" spans="3:7">
      <c r="C51" s="18"/>
      <c r="D51" s="18"/>
      <c r="E51" s="18"/>
      <c r="F51" s="18"/>
      <c r="G51" s="18"/>
    </row>
    <row r="52" spans="3:7">
      <c r="C52" s="18"/>
      <c r="D52" s="18"/>
      <c r="E52" s="5"/>
      <c r="F52" s="5"/>
      <c r="G52" s="5"/>
    </row>
    <row r="53" spans="3:7">
      <c r="C53" s="18"/>
      <c r="D53" s="18"/>
      <c r="E53" s="18"/>
      <c r="F53" s="18"/>
      <c r="G53" s="18"/>
    </row>
    <row r="54" spans="3:7">
      <c r="C54" s="18"/>
      <c r="D54" s="18"/>
      <c r="E54" s="18"/>
      <c r="F54" s="18"/>
      <c r="G54" s="18"/>
    </row>
    <row r="55" spans="3:7">
      <c r="C55" s="18"/>
      <c r="D55" s="18"/>
      <c r="E55" s="18"/>
      <c r="F55" s="18"/>
      <c r="G55" s="18"/>
    </row>
  </sheetData>
  <sortState xmlns:xlrd2="http://schemas.microsoft.com/office/spreadsheetml/2017/richdata2" ref="B32:G55">
    <sortCondition ref="C32:C55"/>
  </sortState>
  <conditionalFormatting sqref="E5:E3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71B6-504C-DF4E-A976-95A243962647}">
  <dimension ref="A1:K55"/>
  <sheetViews>
    <sheetView tabSelected="1" zoomScale="136" zoomScaleNormal="94" workbookViewId="0">
      <selection activeCell="D5" sqref="D5"/>
    </sheetView>
  </sheetViews>
  <sheetFormatPr baseColWidth="10" defaultRowHeight="13"/>
  <cols>
    <col min="1" max="1" width="22" customWidth="1"/>
    <col min="2" max="2" width="4.33203125" bestFit="1" customWidth="1"/>
    <col min="3" max="3" width="13" customWidth="1"/>
    <col min="4" max="4" width="29.83203125" bestFit="1" customWidth="1"/>
    <col min="5" max="5" width="20" bestFit="1" customWidth="1"/>
    <col min="6" max="6" width="21.6640625" bestFit="1" customWidth="1"/>
    <col min="7" max="7" width="20.1640625" bestFit="1" customWidth="1"/>
    <col min="8" max="8" width="19.33203125" bestFit="1" customWidth="1"/>
  </cols>
  <sheetData>
    <row r="1" spans="1:11">
      <c r="D1" s="5"/>
      <c r="E1" s="5"/>
      <c r="F1" s="5"/>
      <c r="G1" s="5"/>
    </row>
    <row r="2" spans="1:11">
      <c r="A2" s="7"/>
      <c r="B2" s="7"/>
      <c r="C2" s="8" t="s">
        <v>54</v>
      </c>
      <c r="D2" s="9"/>
      <c r="E2" s="9"/>
      <c r="F2" s="5"/>
      <c r="G2" s="5"/>
    </row>
    <row r="3" spans="1:11">
      <c r="A3" s="6"/>
      <c r="B3" s="6"/>
      <c r="C3" s="10"/>
      <c r="D3" s="11"/>
      <c r="E3" s="11"/>
      <c r="F3" s="5"/>
      <c r="G3" s="5"/>
    </row>
    <row r="4" spans="1:11">
      <c r="A4" s="22" t="s">
        <v>0</v>
      </c>
      <c r="B4" s="22" t="s">
        <v>56</v>
      </c>
      <c r="C4" s="22" t="s">
        <v>55</v>
      </c>
      <c r="D4" s="22" t="s">
        <v>108</v>
      </c>
      <c r="E4" s="22" t="s">
        <v>99</v>
      </c>
      <c r="F4" s="5"/>
      <c r="G4" s="5"/>
      <c r="H4" s="16"/>
      <c r="I4" s="16"/>
      <c r="J4" s="16"/>
      <c r="K4" s="16"/>
    </row>
    <row r="5" spans="1:11">
      <c r="A5" s="4" t="str">
        <f>'calc 426'!$A$10</f>
        <v>MR02_001-C(5min_uncoated)_f_offline</v>
      </c>
      <c r="B5" s="4">
        <v>3</v>
      </c>
      <c r="C5" s="5">
        <f>'calc 426'!$I$10</f>
        <v>3.44577</v>
      </c>
      <c r="D5" s="5">
        <f>'tc-calc'!B4</f>
        <v>3.0896033405308398</v>
      </c>
      <c r="E5" s="20">
        <f t="shared" ref="E5:E34" si="0">(100*D5/C5)-100</f>
        <v>-10.336344546187348</v>
      </c>
      <c r="F5" s="5"/>
      <c r="G5" s="5"/>
      <c r="H5" s="17"/>
      <c r="K5" s="18"/>
    </row>
    <row r="6" spans="1:11">
      <c r="A6" s="4" t="str">
        <f>'calc 426'!$A$8</f>
        <v>MR02_001-B(10min)_f_offline</v>
      </c>
      <c r="B6" s="4">
        <v>2</v>
      </c>
      <c r="C6" s="5">
        <f>'calc 426'!$I$8</f>
        <v>5.4306140000000003</v>
      </c>
      <c r="D6" s="5">
        <f>'tc-calc'!B3</f>
        <v>5.1188933571202497</v>
      </c>
      <c r="E6" s="20">
        <f t="shared" si="0"/>
        <v>-5.7400625947590953</v>
      </c>
      <c r="F6" s="5"/>
      <c r="G6" s="5"/>
      <c r="H6" s="17"/>
      <c r="K6" s="18"/>
    </row>
    <row r="7" spans="1:11">
      <c r="A7" s="4" t="str">
        <f>'calc 426'!A20</f>
        <v>JS01-001-Del-DU-PM25-TC-46</v>
      </c>
      <c r="B7" s="4">
        <v>6</v>
      </c>
      <c r="C7" s="5">
        <f>'calc 426'!I20*'calc 426'!AD20</f>
        <v>8.911973999999999</v>
      </c>
      <c r="D7" s="5">
        <f>'tc-calc'!B7</f>
        <v>8.6552110485417693</v>
      </c>
      <c r="E7" s="20">
        <f t="shared" si="0"/>
        <v>-2.881100769125112</v>
      </c>
      <c r="F7" s="5"/>
      <c r="G7" s="5"/>
      <c r="H7" s="17"/>
      <c r="K7" s="18"/>
    </row>
    <row r="8" spans="1:11">
      <c r="A8" s="4" t="str">
        <f>'calc 426'!$A$6</f>
        <v>MR02_001-A(10min_uncoated)_f_offline</v>
      </c>
      <c r="B8" s="4">
        <v>1</v>
      </c>
      <c r="C8" s="5">
        <f>'calc 426'!$I$6</f>
        <v>10.62035</v>
      </c>
      <c r="D8" s="5">
        <f>'tc-calc'!B2</f>
        <v>10.356051705707801</v>
      </c>
      <c r="E8" s="20">
        <f t="shared" si="0"/>
        <v>-2.4886024876035151</v>
      </c>
      <c r="F8" s="5"/>
      <c r="G8" s="5"/>
      <c r="H8" s="17"/>
      <c r="K8" s="18"/>
    </row>
    <row r="9" spans="1:11">
      <c r="A9" s="4" t="str">
        <f>'calc 426'!A21</f>
        <v>JS01-001-Del-DU-PM10-TC-14</v>
      </c>
      <c r="B9" s="4">
        <v>7</v>
      </c>
      <c r="C9" s="5">
        <f>'calc 426'!I21*'calc 426'!AD21</f>
        <v>11.892481500000001</v>
      </c>
      <c r="D9" s="5">
        <f>'tc-calc'!B8</f>
        <v>11.711977586352701</v>
      </c>
      <c r="E9" s="20">
        <f t="shared" si="0"/>
        <v>-1.517798565819092</v>
      </c>
      <c r="F9" s="5"/>
      <c r="G9" s="5"/>
      <c r="H9" s="17"/>
      <c r="K9" s="18"/>
    </row>
    <row r="10" spans="1:11">
      <c r="A10" s="4" t="str">
        <f>'calc 426'!A31</f>
        <v>20200915_batch36_fep3_standard_TC_1.5</v>
      </c>
      <c r="B10" s="4">
        <v>11</v>
      </c>
      <c r="C10" s="21">
        <f>'calc 426'!I31*'calc 426'!AD31</f>
        <v>11.985555000000002</v>
      </c>
      <c r="D10" s="5">
        <f>'tc-calc'!B12</f>
        <v>11.8067738377901</v>
      </c>
      <c r="E10" s="20">
        <f t="shared" si="0"/>
        <v>-1.4916385783545536</v>
      </c>
      <c r="F10" s="5"/>
      <c r="G10" s="5"/>
      <c r="H10" s="17"/>
      <c r="K10" s="18"/>
    </row>
    <row r="11" spans="1:11">
      <c r="A11" s="4" t="str">
        <f>'calc 426'!A18</f>
        <v>JS01-001-Del-DU-PM25-TC-14</v>
      </c>
      <c r="B11" s="4">
        <v>4</v>
      </c>
      <c r="C11" s="5">
        <f>'calc 426'!I18*'calc 426'!AD18</f>
        <v>12.214269000000002</v>
      </c>
      <c r="D11" s="5">
        <f>'tc-calc'!B5</f>
        <v>11.9949869878815</v>
      </c>
      <c r="E11" s="20">
        <f t="shared" si="0"/>
        <v>-1.795293784003789</v>
      </c>
      <c r="F11" s="5"/>
      <c r="G11" s="5"/>
      <c r="H11" s="17"/>
      <c r="K11" s="18"/>
    </row>
    <row r="12" spans="1:11">
      <c r="A12" s="4" t="str">
        <f>'calc 426'!A24</f>
        <v>JS01-001-Del-DU-PM10-TC-46</v>
      </c>
      <c r="B12" s="4">
        <v>10</v>
      </c>
      <c r="C12" s="5">
        <f>'calc 426'!I24*'calc 426'!AD24</f>
        <v>12.3634545</v>
      </c>
      <c r="D12" s="5">
        <f>'tc-calc'!B11</f>
        <v>12.167757773437501</v>
      </c>
      <c r="E12" s="20">
        <f t="shared" si="0"/>
        <v>-1.5828644539638788</v>
      </c>
      <c r="F12" s="5"/>
      <c r="G12" s="5"/>
      <c r="H12" s="17"/>
      <c r="K12" s="18"/>
    </row>
    <row r="13" spans="1:11">
      <c r="A13" s="4" t="str">
        <f>'calc 426'!A32</f>
        <v>20200915_batch36_fep4_standard_TC_1.5</v>
      </c>
      <c r="B13" s="4">
        <v>12</v>
      </c>
      <c r="C13" s="5">
        <f>'calc 426'!I32*'calc 426'!AD32</f>
        <v>22.879529999999999</v>
      </c>
      <c r="D13" s="5">
        <f>'tc-calc'!B13</f>
        <v>22.936186828068401</v>
      </c>
      <c r="E13" s="20">
        <f t="shared" si="0"/>
        <v>0.24763108362979835</v>
      </c>
      <c r="F13" s="5"/>
      <c r="G13" s="5"/>
      <c r="H13" s="17"/>
      <c r="K13" s="18"/>
    </row>
    <row r="14" spans="1:11">
      <c r="A14" s="14" t="s">
        <v>92</v>
      </c>
      <c r="B14" s="4">
        <v>19</v>
      </c>
      <c r="C14" s="5">
        <f>'calc 426'!I39*'calc 426'!AD39</f>
        <v>31.803855000000002</v>
      </c>
      <c r="D14" s="5">
        <f>'tc-calc'!B20</f>
        <v>32.043392802293198</v>
      </c>
      <c r="E14" s="20">
        <f t="shared" si="0"/>
        <v>0.75317222485512048</v>
      </c>
      <c r="F14" s="5"/>
      <c r="G14" s="5"/>
      <c r="H14" s="17"/>
      <c r="K14" s="18"/>
    </row>
    <row r="15" spans="1:11">
      <c r="A15" s="4" t="str">
        <f>'calc 426'!A36</f>
        <v>20200922_batch37_falcon3_standard_tc_1.5</v>
      </c>
      <c r="B15" s="4">
        <v>16</v>
      </c>
      <c r="C15" s="5">
        <f>'calc 426'!I36*'calc 426'!AD36</f>
        <v>38.361750000000001</v>
      </c>
      <c r="D15" s="5">
        <f>'tc-calc'!B17</f>
        <v>38.757677613311301</v>
      </c>
      <c r="E15" s="20">
        <f t="shared" si="0"/>
        <v>1.0320895509493226</v>
      </c>
      <c r="F15" s="5"/>
      <c r="G15" s="5"/>
      <c r="H15" s="17"/>
      <c r="K15" s="18"/>
    </row>
    <row r="16" spans="1:11">
      <c r="A16" s="13" t="s">
        <v>95</v>
      </c>
      <c r="B16" s="4">
        <v>21</v>
      </c>
      <c r="C16" s="5">
        <f>'calc 426'!I41*'calc 426'!AD41</f>
        <v>39.234929999999999</v>
      </c>
      <c r="D16" s="5">
        <f>'tc-calc'!B22</f>
        <v>39.648048558367698</v>
      </c>
      <c r="E16" s="20">
        <f t="shared" si="0"/>
        <v>1.0529356325287296</v>
      </c>
      <c r="F16" s="5"/>
      <c r="G16" s="5"/>
      <c r="H16" s="17"/>
      <c r="K16" s="18"/>
    </row>
    <row r="17" spans="1:11">
      <c r="A17" s="4" t="str">
        <f>'calc 426'!A23</f>
        <v>OxII</v>
      </c>
      <c r="B17" s="4">
        <v>9</v>
      </c>
      <c r="C17" s="5">
        <f>'calc 426'!I23*'calc 426'!AD23</f>
        <v>39.521940000000001</v>
      </c>
      <c r="D17" s="5">
        <f>'tc-calc'!B10</f>
        <v>40.034381783222898</v>
      </c>
      <c r="E17" s="20">
        <f t="shared" si="0"/>
        <v>1.2966007823069816</v>
      </c>
      <c r="F17" s="5"/>
      <c r="G17" s="5"/>
      <c r="H17" s="17"/>
      <c r="K17" s="18"/>
    </row>
    <row r="18" spans="1:11">
      <c r="A18" t="s">
        <v>97</v>
      </c>
      <c r="B18" s="4">
        <v>23</v>
      </c>
      <c r="C18" s="5">
        <f>'calc 426'!I43*'calc 426'!AD43</f>
        <v>45.080550000000002</v>
      </c>
      <c r="D18" s="5">
        <f>'tc-calc'!B24</f>
        <v>45.629335815583801</v>
      </c>
      <c r="E18" s="20">
        <f t="shared" si="0"/>
        <v>1.2173449871037434</v>
      </c>
      <c r="F18" s="5"/>
      <c r="G18" s="5"/>
      <c r="H18" s="17"/>
      <c r="K18" s="18"/>
    </row>
    <row r="19" spans="1:11">
      <c r="A19" s="4" t="s">
        <v>91</v>
      </c>
      <c r="B19" s="4">
        <v>17</v>
      </c>
      <c r="C19" s="5">
        <f>'calc 426'!I37*'calc 426'!AD37</f>
        <v>45.806564999999999</v>
      </c>
      <c r="D19" s="5">
        <f>'tc-calc'!B18</f>
        <v>46.371621918929797</v>
      </c>
      <c r="E19" s="20">
        <f t="shared" si="0"/>
        <v>1.2335719103359821</v>
      </c>
      <c r="F19" s="5"/>
      <c r="G19" s="5"/>
      <c r="H19" s="17"/>
      <c r="K19" s="18"/>
    </row>
    <row r="20" spans="1:11">
      <c r="A20" s="4" t="str">
        <f>'calc 426'!A35</f>
        <v>20200922_batch36_fep4_standard_tc_completefilter_1</v>
      </c>
      <c r="B20" s="4">
        <v>15</v>
      </c>
      <c r="C20" s="5">
        <f>'calc 426'!I35*'calc 426'!AD35</f>
        <v>48.839939999999999</v>
      </c>
      <c r="D20" s="5">
        <f>'tc-calc'!B16</f>
        <v>49.413172398329003</v>
      </c>
      <c r="E20" s="20">
        <f t="shared" si="0"/>
        <v>1.1736959511600702</v>
      </c>
      <c r="F20" s="5"/>
      <c r="G20" s="5"/>
      <c r="H20" s="17"/>
      <c r="K20" s="18"/>
    </row>
    <row r="21" spans="1:11">
      <c r="A21" s="4" t="str">
        <f>'calc 426'!A22</f>
        <v>JS01-001-Del-DU-PM10-TC-15</v>
      </c>
      <c r="B21" s="4">
        <v>8</v>
      </c>
      <c r="C21" s="5">
        <f>'calc 426'!I22*'calc 426'!AD22</f>
        <v>60.126735000000004</v>
      </c>
      <c r="D21" s="5">
        <f>'tc-calc'!B9</f>
        <v>60.9794299136082</v>
      </c>
      <c r="E21" s="20">
        <f t="shared" si="0"/>
        <v>1.418162675236232</v>
      </c>
      <c r="F21" s="5"/>
      <c r="G21" s="5"/>
    </row>
    <row r="22" spans="1:11">
      <c r="A22" s="15" t="s">
        <v>94</v>
      </c>
      <c r="B22" s="4">
        <v>20</v>
      </c>
      <c r="C22" s="5">
        <f>'calc 426'!I40*'calc 426'!AD40</f>
        <v>62.835464999999999</v>
      </c>
      <c r="D22" s="5">
        <f>'tc-calc'!B21</f>
        <v>63.690081365730101</v>
      </c>
      <c r="E22" s="20">
        <f t="shared" si="0"/>
        <v>1.3600860051407295</v>
      </c>
      <c r="F22" s="5"/>
      <c r="G22" s="5"/>
    </row>
    <row r="23" spans="1:11">
      <c r="A23" t="str">
        <f>'calc 426'!A51</f>
        <v>mr01-169-E3</v>
      </c>
      <c r="B23" s="4">
        <v>29</v>
      </c>
      <c r="C23" s="18">
        <f>'calc 426'!I51*'calc 426'!AD51</f>
        <v>65.286180000000002</v>
      </c>
      <c r="D23" s="5">
        <f>'tc-calc'!B31</f>
        <v>66.456130976349399</v>
      </c>
      <c r="E23" s="20">
        <f t="shared" si="0"/>
        <v>1.7920346639202904</v>
      </c>
      <c r="F23" s="5"/>
      <c r="G23" s="5"/>
    </row>
    <row r="24" spans="1:11">
      <c r="A24" s="4" t="str">
        <f>'calc 426'!A34</f>
        <v>20200922_batch36_falcon4_standard_tc_completefilter_1.5</v>
      </c>
      <c r="B24" s="4">
        <v>14</v>
      </c>
      <c r="C24" s="5">
        <f>'calc 426'!I34*'calc 426'!AD34</f>
        <v>70.174000000000007</v>
      </c>
      <c r="D24" s="5">
        <f>'tc-calc'!B15</f>
        <v>71.139656497189307</v>
      </c>
      <c r="E24" s="20">
        <f t="shared" si="0"/>
        <v>1.3760887183134827</v>
      </c>
      <c r="F24" s="5"/>
      <c r="G24" s="5"/>
    </row>
    <row r="25" spans="1:11">
      <c r="A25" t="str">
        <f>'calc 426'!A52</f>
        <v>mr01-169-F3</v>
      </c>
      <c r="B25" s="4">
        <v>30</v>
      </c>
      <c r="C25" s="18">
        <f>'calc 426'!I52*'calc 426'!AD52</f>
        <v>73.628070000000008</v>
      </c>
      <c r="D25" s="5">
        <f>'tc-calc'!B32</f>
        <v>74.977355399024205</v>
      </c>
      <c r="E25" s="20">
        <f t="shared" si="0"/>
        <v>1.8325692891640415</v>
      </c>
      <c r="F25" s="5"/>
      <c r="G25" s="5"/>
    </row>
    <row r="26" spans="1:11">
      <c r="A26" s="12" t="s">
        <v>98</v>
      </c>
      <c r="B26" s="4">
        <v>24</v>
      </c>
      <c r="C26" s="5">
        <f>'calc 426'!I44*'calc 426'!AD44</f>
        <v>76.090350000000001</v>
      </c>
      <c r="D26" s="5">
        <f>'tc-calc'!B25</f>
        <v>77.199122637166695</v>
      </c>
      <c r="E26" s="20">
        <f t="shared" si="0"/>
        <v>1.4571790472335806</v>
      </c>
      <c r="F26" s="5"/>
      <c r="G26" s="5"/>
      <c r="H26" s="19"/>
    </row>
    <row r="27" spans="1:11">
      <c r="A27" s="4" t="str">
        <f>'calc 426'!A19</f>
        <v>JS01-001-Del-DU-PM25-TC-15</v>
      </c>
      <c r="B27" s="4">
        <v>5</v>
      </c>
      <c r="C27" s="5">
        <f>'calc 426'!I19*'calc 426'!AD19</f>
        <v>80.791380000000004</v>
      </c>
      <c r="D27" s="5">
        <f>'tc-calc'!B6</f>
        <v>82.100635395858205</v>
      </c>
      <c r="E27" s="20">
        <f t="shared" si="0"/>
        <v>1.6205384731121057</v>
      </c>
      <c r="G27" s="5"/>
      <c r="H27" s="18"/>
    </row>
    <row r="28" spans="1:11">
      <c r="A28" s="14" t="s">
        <v>93</v>
      </c>
      <c r="B28" s="4">
        <v>18</v>
      </c>
      <c r="C28" s="5">
        <f>'calc 426'!I38*'calc 426'!AD38</f>
        <v>84.528854999999993</v>
      </c>
      <c r="D28" s="5">
        <f>'tc-calc'!B19</f>
        <v>85.947777828096307</v>
      </c>
      <c r="E28" s="20">
        <f t="shared" si="0"/>
        <v>1.678625397322989</v>
      </c>
      <c r="G28" s="5"/>
      <c r="H28" s="18"/>
    </row>
    <row r="29" spans="1:11">
      <c r="A29" t="str">
        <f>'calc 426'!A47</f>
        <v>mr01-169-A3</v>
      </c>
      <c r="B29" s="4">
        <v>25</v>
      </c>
      <c r="C29" s="18">
        <f>'calc 426'!I47*'calc 426'!AD47</f>
        <v>89.236589999999993</v>
      </c>
      <c r="D29" s="5">
        <f>'tc-calc'!B27</f>
        <v>91.004236169929797</v>
      </c>
      <c r="E29" s="20">
        <f t="shared" si="0"/>
        <v>1.9808535601033128</v>
      </c>
      <c r="G29" s="5"/>
      <c r="H29" s="18"/>
    </row>
    <row r="30" spans="1:11">
      <c r="A30" t="s">
        <v>96</v>
      </c>
      <c r="B30" s="4">
        <v>22</v>
      </c>
      <c r="C30" s="5">
        <f>'calc 426'!I42*'calc 426'!AD42</f>
        <v>92.717894999999999</v>
      </c>
      <c r="D30" s="5">
        <f>'tc-calc'!B23</f>
        <v>93.9731484911443</v>
      </c>
      <c r="E30" s="20">
        <f t="shared" si="0"/>
        <v>1.3538416625445393</v>
      </c>
      <c r="G30" s="5"/>
      <c r="H30" s="18"/>
    </row>
    <row r="31" spans="1:11">
      <c r="A31" s="4" t="str">
        <f>'calc 426'!A33</f>
        <v>20200922_batch36_falcon3_standard_tc_completefilter_1.5</v>
      </c>
      <c r="B31" s="4">
        <v>13</v>
      </c>
      <c r="C31" s="5">
        <f>'calc 426'!I33*'calc 426'!AD33</f>
        <v>99.885509999999996</v>
      </c>
      <c r="D31" s="5">
        <f>'tc-calc'!B14</f>
        <v>101.40145478911801</v>
      </c>
      <c r="E31" s="20">
        <f t="shared" si="0"/>
        <v>1.5176823836790732</v>
      </c>
      <c r="G31" s="5"/>
      <c r="H31" s="18"/>
    </row>
    <row r="32" spans="1:11">
      <c r="A32" t="str">
        <f>'calc 426'!A49</f>
        <v>mr01-169-C3</v>
      </c>
      <c r="B32" s="4">
        <v>27</v>
      </c>
      <c r="C32" s="18">
        <f>'calc 426'!I49*'calc 426'!AD49</f>
        <v>112.80517500000001</v>
      </c>
      <c r="D32" s="5">
        <f>'tc-calc'!B29</f>
        <v>114.85910233806899</v>
      </c>
      <c r="E32" s="20">
        <f t="shared" si="0"/>
        <v>1.8207740363586851</v>
      </c>
      <c r="G32" s="5"/>
      <c r="H32" s="18"/>
    </row>
    <row r="33" spans="1:8">
      <c r="A33" t="str">
        <f>'calc 426'!A48</f>
        <v>mr01-169-B3</v>
      </c>
      <c r="B33" s="4">
        <v>26</v>
      </c>
      <c r="C33" s="18">
        <f>'calc 426'!I48*'calc 426'!AD48</f>
        <v>128.87151</v>
      </c>
      <c r="D33" s="5">
        <f>'tc-calc'!B28</f>
        <v>131.10605604278501</v>
      </c>
      <c r="E33" s="20">
        <f t="shared" si="0"/>
        <v>1.7339333129448278</v>
      </c>
      <c r="F33" s="5"/>
      <c r="G33" s="5"/>
      <c r="H33" s="18"/>
    </row>
    <row r="34" spans="1:8">
      <c r="A34" t="str">
        <f>'calc 426'!A50</f>
        <v>mr01-169-D3</v>
      </c>
      <c r="B34" s="4">
        <v>28</v>
      </c>
      <c r="C34" s="18">
        <f>'calc 426'!I50*'calc 426'!AD50</f>
        <v>174.46950000000001</v>
      </c>
      <c r="D34" s="5">
        <f>'tc-calc'!B30</f>
        <v>177.81723146532099</v>
      </c>
      <c r="E34" s="20">
        <f t="shared" si="0"/>
        <v>1.9188061324879016</v>
      </c>
      <c r="F34" s="5"/>
      <c r="G34" s="5"/>
      <c r="H34" s="18"/>
    </row>
    <row r="35" spans="1:8">
      <c r="A35" s="12"/>
      <c r="C35" s="18"/>
      <c r="D35" s="5"/>
      <c r="E35" s="20"/>
      <c r="F35" s="5"/>
      <c r="G35" s="5"/>
      <c r="H35" s="18"/>
    </row>
    <row r="36" spans="1:8">
      <c r="B36" s="4"/>
      <c r="C36" s="18"/>
      <c r="D36" s="18"/>
      <c r="E36" s="5"/>
      <c r="F36" s="5"/>
      <c r="G36" s="5"/>
      <c r="H36" s="18"/>
    </row>
    <row r="37" spans="1:8">
      <c r="D37" s="18"/>
      <c r="E37" s="18"/>
      <c r="F37" s="18"/>
      <c r="G37" s="18"/>
      <c r="H37" s="18"/>
    </row>
    <row r="38" spans="1:8">
      <c r="D38" s="18"/>
      <c r="E38" s="5"/>
      <c r="F38" s="5"/>
      <c r="G38" s="5"/>
      <c r="H38" s="18"/>
    </row>
    <row r="39" spans="1:8">
      <c r="C39" s="18"/>
      <c r="D39" s="18"/>
      <c r="E39" s="18"/>
      <c r="F39" s="18"/>
      <c r="G39" s="18"/>
      <c r="H39" s="18"/>
    </row>
    <row r="40" spans="1:8">
      <c r="C40" s="18"/>
      <c r="D40" s="18"/>
      <c r="E40" s="18"/>
      <c r="F40" s="18"/>
      <c r="G40" s="18"/>
      <c r="H40" s="18"/>
    </row>
    <row r="41" spans="1:8">
      <c r="C41" s="18"/>
      <c r="D41" s="18"/>
      <c r="E41" s="18"/>
      <c r="F41" s="18"/>
      <c r="G41" s="18"/>
    </row>
    <row r="42" spans="1:8">
      <c r="C42" s="18"/>
      <c r="D42" s="18"/>
      <c r="E42" s="18"/>
      <c r="F42" s="18"/>
      <c r="G42" s="18"/>
    </row>
    <row r="43" spans="1:8">
      <c r="C43" s="18"/>
      <c r="D43" s="18"/>
      <c r="E43" s="18"/>
      <c r="F43" s="18"/>
      <c r="G43" s="18"/>
    </row>
    <row r="44" spans="1:8">
      <c r="C44" s="18"/>
      <c r="D44" s="18"/>
      <c r="E44" s="5"/>
      <c r="F44" s="5"/>
      <c r="G44" s="5"/>
    </row>
    <row r="45" spans="1:8">
      <c r="C45" s="18"/>
      <c r="D45" s="18"/>
      <c r="E45" s="18"/>
      <c r="F45" s="18"/>
      <c r="G45" s="18"/>
    </row>
    <row r="46" spans="1:8">
      <c r="C46" s="18"/>
      <c r="D46" s="18"/>
      <c r="E46" s="18"/>
      <c r="F46" s="18"/>
      <c r="G46" s="18"/>
    </row>
    <row r="47" spans="1:8">
      <c r="C47" s="18"/>
      <c r="D47" s="18"/>
      <c r="E47" s="18"/>
      <c r="F47" s="18"/>
      <c r="G47" s="18"/>
    </row>
    <row r="48" spans="1:8">
      <c r="C48" s="18"/>
      <c r="D48" s="18"/>
      <c r="E48" s="5"/>
      <c r="F48" s="5"/>
      <c r="G48" s="5"/>
    </row>
    <row r="49" spans="3:7">
      <c r="C49" s="18"/>
      <c r="D49" s="18"/>
      <c r="E49" s="18"/>
      <c r="F49" s="18"/>
      <c r="G49" s="18"/>
    </row>
    <row r="50" spans="3:7">
      <c r="C50" s="18"/>
      <c r="D50" s="18"/>
      <c r="E50" s="18"/>
      <c r="F50" s="18"/>
      <c r="G50" s="18"/>
    </row>
    <row r="51" spans="3:7">
      <c r="C51" s="18"/>
      <c r="D51" s="18"/>
      <c r="E51" s="18"/>
      <c r="F51" s="18"/>
      <c r="G51" s="18"/>
    </row>
    <row r="52" spans="3:7">
      <c r="C52" s="18"/>
      <c r="D52" s="18"/>
      <c r="E52" s="5"/>
      <c r="F52" s="5"/>
      <c r="G52" s="5"/>
    </row>
    <row r="53" spans="3:7">
      <c r="C53" s="18"/>
      <c r="D53" s="18"/>
      <c r="E53" s="18"/>
      <c r="F53" s="18"/>
      <c r="G53" s="18"/>
    </row>
    <row r="54" spans="3:7">
      <c r="C54" s="18"/>
      <c r="D54" s="18"/>
      <c r="E54" s="18"/>
      <c r="F54" s="18"/>
      <c r="G54" s="18"/>
    </row>
    <row r="55" spans="3:7">
      <c r="C55" s="18"/>
      <c r="D55" s="18"/>
      <c r="E55" s="18"/>
      <c r="F55" s="18"/>
      <c r="G55" s="18"/>
    </row>
  </sheetData>
  <sortState xmlns:xlrd2="http://schemas.microsoft.com/office/spreadsheetml/2017/richdata2" ref="A5:E35">
    <sortCondition ref="D28:D35"/>
  </sortState>
  <conditionalFormatting sqref="E5:E3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56E3-FC80-8F4C-84B3-47DD86B13230}">
  <dimension ref="A1:J73"/>
  <sheetViews>
    <sheetView zoomScale="139" zoomScaleNormal="94" workbookViewId="0">
      <selection activeCell="J29" sqref="J29"/>
    </sheetView>
  </sheetViews>
  <sheetFormatPr baseColWidth="10" defaultRowHeight="13"/>
  <cols>
    <col min="1" max="1" width="28.1640625" customWidth="1"/>
    <col min="2" max="2" width="4.33203125" bestFit="1" customWidth="1"/>
    <col min="3" max="3" width="13" customWidth="1"/>
    <col min="4" max="4" width="8.33203125" bestFit="1" customWidth="1"/>
    <col min="5" max="5" width="8.33203125" customWidth="1"/>
    <col min="6" max="6" width="11.33203125" customWidth="1"/>
    <col min="7" max="7" width="14.5" bestFit="1" customWidth="1"/>
    <col min="8" max="9" width="13.5" bestFit="1" customWidth="1"/>
  </cols>
  <sheetData>
    <row r="1" spans="1:10">
      <c r="J1" s="23"/>
    </row>
    <row r="2" spans="1:10">
      <c r="A2" s="7"/>
      <c r="B2" s="7"/>
      <c r="C2" s="8" t="s">
        <v>54</v>
      </c>
      <c r="D2" s="24"/>
      <c r="E2" s="24"/>
      <c r="F2" s="9" t="s">
        <v>109</v>
      </c>
      <c r="G2" s="9"/>
      <c r="H2" s="9"/>
      <c r="I2" s="9"/>
      <c r="J2" s="23"/>
    </row>
    <row r="3" spans="1:10">
      <c r="A3" s="6"/>
      <c r="B3" s="6"/>
      <c r="C3" s="10"/>
      <c r="D3" s="25"/>
      <c r="E3" s="25" t="s">
        <v>110</v>
      </c>
      <c r="F3" s="11"/>
      <c r="G3" s="26"/>
      <c r="H3" s="26"/>
      <c r="I3" s="26"/>
      <c r="J3" s="23"/>
    </row>
    <row r="4" spans="1:10">
      <c r="A4" s="27" t="s">
        <v>0</v>
      </c>
      <c r="B4" s="27" t="s">
        <v>56</v>
      </c>
      <c r="C4" s="27" t="s">
        <v>55</v>
      </c>
      <c r="D4" s="27" t="s">
        <v>111</v>
      </c>
      <c r="E4" s="27" t="s">
        <v>112</v>
      </c>
      <c r="F4" s="27" t="s">
        <v>112</v>
      </c>
      <c r="G4" s="27" t="s">
        <v>113</v>
      </c>
      <c r="H4" s="27" t="s">
        <v>114</v>
      </c>
      <c r="I4" s="27" t="s">
        <v>55</v>
      </c>
      <c r="J4" s="23"/>
    </row>
    <row r="5" spans="1:10">
      <c r="A5" t="s">
        <v>115</v>
      </c>
      <c r="B5">
        <v>1</v>
      </c>
      <c r="C5" s="23">
        <v>9.3416169999999994</v>
      </c>
      <c r="D5" s="23">
        <v>7.8288919999999997</v>
      </c>
      <c r="E5" s="23"/>
      <c r="F5" s="23">
        <v>7.64516228346627</v>
      </c>
      <c r="G5" s="23">
        <v>0.23344383195310101</v>
      </c>
      <c r="H5" s="23">
        <v>0.52414376360363901</v>
      </c>
      <c r="I5" s="23">
        <v>9.4752998103076695</v>
      </c>
      <c r="J5" s="23"/>
    </row>
    <row r="6" spans="1:10">
      <c r="A6" t="s">
        <v>116</v>
      </c>
      <c r="B6">
        <v>2</v>
      </c>
      <c r="C6" s="23">
        <v>7.2615369999999997</v>
      </c>
      <c r="D6" s="23">
        <v>6.124352</v>
      </c>
      <c r="E6" s="23"/>
      <c r="F6" s="23">
        <v>5.9277329058260699</v>
      </c>
      <c r="G6" s="23">
        <v>0.13416313192412499</v>
      </c>
      <c r="H6" s="23">
        <v>0.44297977618377898</v>
      </c>
      <c r="I6" s="23">
        <v>7.5774307838808896</v>
      </c>
      <c r="J6" s="23"/>
    </row>
    <row r="7" spans="1:10">
      <c r="A7" t="s">
        <v>117</v>
      </c>
      <c r="B7">
        <v>3</v>
      </c>
      <c r="C7" s="23">
        <v>7.5905649999999998</v>
      </c>
      <c r="D7" s="23">
        <v>6.2947800000000003</v>
      </c>
      <c r="E7" s="23"/>
      <c r="F7" s="23">
        <v>6.0904152906381599</v>
      </c>
      <c r="G7" s="23">
        <v>0.17591366234203801</v>
      </c>
      <c r="H7" s="23">
        <v>0.46073303776514402</v>
      </c>
      <c r="I7" s="23">
        <v>7.7996163730385497</v>
      </c>
      <c r="J7" s="23"/>
    </row>
    <row r="8" spans="1:10">
      <c r="A8" t="s">
        <v>118</v>
      </c>
      <c r="B8">
        <v>4</v>
      </c>
      <c r="C8" s="23">
        <v>6.5020980000000002</v>
      </c>
      <c r="D8" s="23">
        <v>5.5145879999999998</v>
      </c>
      <c r="E8" s="23"/>
      <c r="F8" s="23">
        <v>5.3033946016594999</v>
      </c>
      <c r="G8" s="23">
        <v>6.3644148616411503E-2</v>
      </c>
      <c r="H8" s="23">
        <v>0.33554418197694702</v>
      </c>
      <c r="I8" s="23">
        <v>6.77510995403573</v>
      </c>
      <c r="J8" s="23"/>
    </row>
    <row r="9" spans="1:10">
      <c r="A9" t="s">
        <v>119</v>
      </c>
      <c r="B9">
        <v>5</v>
      </c>
      <c r="C9" s="23">
        <v>7.7969949999999999</v>
      </c>
      <c r="D9" s="23">
        <v>6.5332280000000003</v>
      </c>
      <c r="E9" s="23"/>
      <c r="F9" s="23">
        <v>6.3586994823353997</v>
      </c>
      <c r="G9" s="23">
        <v>0.23702495507251101</v>
      </c>
      <c r="H9" s="23">
        <v>0.426271373334699</v>
      </c>
      <c r="I9" s="23">
        <v>8.0945489506160904</v>
      </c>
      <c r="J9" s="23"/>
    </row>
    <row r="10" spans="1:10">
      <c r="A10" t="s">
        <v>120</v>
      </c>
      <c r="B10">
        <v>6</v>
      </c>
      <c r="C10" s="23">
        <v>5.4851340000000004</v>
      </c>
      <c r="D10" s="23">
        <v>4.6232379999999997</v>
      </c>
      <c r="E10" s="23"/>
      <c r="F10" s="23">
        <v>4.3910193669257396</v>
      </c>
      <c r="G10" s="23">
        <v>2.6291174669911498E-2</v>
      </c>
      <c r="H10" s="23">
        <v>0.27418783088445697</v>
      </c>
      <c r="I10" s="23">
        <v>5.7640569842021003</v>
      </c>
      <c r="J10" s="23"/>
    </row>
    <row r="11" spans="1:10">
      <c r="A11" t="s">
        <v>121</v>
      </c>
      <c r="B11">
        <v>7</v>
      </c>
      <c r="C11" s="23">
        <v>6.5481829999999999</v>
      </c>
      <c r="D11" s="23">
        <v>5.3924709999999996</v>
      </c>
      <c r="E11" s="23"/>
      <c r="F11" s="23">
        <v>5.1770898379231696</v>
      </c>
      <c r="G11" s="23">
        <v>0.149364182367379</v>
      </c>
      <c r="H11" s="23">
        <v>0.40315398834600402</v>
      </c>
      <c r="I11" s="23">
        <v>6.8021783239298799</v>
      </c>
      <c r="J11" s="23"/>
    </row>
    <row r="12" spans="1:10">
      <c r="A12" t="s">
        <v>122</v>
      </c>
      <c r="B12">
        <v>8</v>
      </c>
      <c r="C12" s="23">
        <v>6.436388</v>
      </c>
      <c r="D12" s="23">
        <v>5.34537</v>
      </c>
      <c r="E12" s="23"/>
      <c r="F12" s="23">
        <v>5.1275921612237703</v>
      </c>
      <c r="G12" s="23">
        <v>0.10560889900628399</v>
      </c>
      <c r="H12" s="23">
        <v>0.40451715839345898</v>
      </c>
      <c r="I12" s="23">
        <v>6.7102739701639802</v>
      </c>
      <c r="J12" s="23"/>
    </row>
    <row r="13" spans="1:10">
      <c r="A13" t="s">
        <v>123</v>
      </c>
      <c r="B13">
        <v>9</v>
      </c>
      <c r="C13" s="23">
        <v>5.490507</v>
      </c>
      <c r="D13" s="23">
        <v>4.5695360000000003</v>
      </c>
      <c r="E13" s="23"/>
      <c r="F13" s="23">
        <v>4.3510449148305996</v>
      </c>
      <c r="G13" s="23">
        <v>5.1172661009649102E-2</v>
      </c>
      <c r="H13" s="23">
        <v>0.30249019232374302</v>
      </c>
      <c r="I13" s="23">
        <v>5.7772645568943899</v>
      </c>
      <c r="J13" s="23"/>
    </row>
    <row r="14" spans="1:10">
      <c r="A14" t="s">
        <v>124</v>
      </c>
      <c r="B14">
        <v>10</v>
      </c>
      <c r="C14" s="23">
        <v>8.3578709999999994</v>
      </c>
      <c r="D14" s="23">
        <v>6.9876379999999996</v>
      </c>
      <c r="E14" s="23"/>
      <c r="F14" s="23">
        <v>6.8026195730192098</v>
      </c>
      <c r="G14" s="23">
        <v>0.29029597719523798</v>
      </c>
      <c r="H14" s="23">
        <v>0.49881351358710702</v>
      </c>
      <c r="I14" s="23">
        <v>8.6644645454847904</v>
      </c>
      <c r="J14" s="23"/>
    </row>
    <row r="15" spans="1:10">
      <c r="A15" t="s">
        <v>125</v>
      </c>
      <c r="B15">
        <v>11</v>
      </c>
      <c r="C15" s="23">
        <v>8.0453569999999992</v>
      </c>
      <c r="D15" s="23">
        <v>6.8020420000000001</v>
      </c>
      <c r="E15" s="23"/>
      <c r="F15" s="23">
        <v>6.6147196573884397</v>
      </c>
      <c r="G15" s="23">
        <v>0.22231334304047801</v>
      </c>
      <c r="H15" s="23">
        <v>0.423558165580042</v>
      </c>
      <c r="I15" s="23">
        <v>8.3330976525975693</v>
      </c>
      <c r="J15" s="23"/>
    </row>
    <row r="16" spans="1:10">
      <c r="A16" t="s">
        <v>126</v>
      </c>
      <c r="B16">
        <v>12</v>
      </c>
      <c r="C16" s="23">
        <v>8.5765840000000004</v>
      </c>
      <c r="D16" s="23">
        <v>7.0866429999999996</v>
      </c>
      <c r="E16" s="23"/>
      <c r="F16" s="23">
        <v>6.9148866224269403</v>
      </c>
      <c r="G16" s="23">
        <v>0.32369212143055198</v>
      </c>
      <c r="H16" s="23">
        <v>0.57671568079125302</v>
      </c>
      <c r="I16" s="23">
        <v>8.8878526072948691</v>
      </c>
      <c r="J16" s="23"/>
    </row>
    <row r="17" spans="1:10">
      <c r="A17" t="s">
        <v>127</v>
      </c>
      <c r="B17">
        <v>13</v>
      </c>
      <c r="C17" s="23">
        <v>44.342115</v>
      </c>
      <c r="D17" s="23">
        <v>21.019665</v>
      </c>
      <c r="E17" s="23">
        <f>14.33*1.5</f>
        <v>21.495000000000001</v>
      </c>
      <c r="F17" s="23">
        <v>21.578455823031799</v>
      </c>
      <c r="G17" s="23">
        <v>12.0422801198327</v>
      </c>
      <c r="H17" s="23">
        <v>10.388072802108701</v>
      </c>
      <c r="I17" s="23">
        <v>45.081150511992497</v>
      </c>
      <c r="J17" s="23"/>
    </row>
    <row r="18" spans="1:10">
      <c r="A18" s="13" t="s">
        <v>128</v>
      </c>
      <c r="B18">
        <v>14</v>
      </c>
      <c r="C18" s="23">
        <v>47.399924999999996</v>
      </c>
      <c r="D18" s="23">
        <v>22.779555000000002</v>
      </c>
      <c r="E18" s="23">
        <f>15.5*1.5</f>
        <v>23.25</v>
      </c>
      <c r="F18" s="23">
        <v>23.368837944750901</v>
      </c>
      <c r="G18" s="23">
        <v>12.2718616156703</v>
      </c>
      <c r="H18" s="23">
        <v>11.388997482632201</v>
      </c>
      <c r="I18" s="23">
        <v>48.102248109097602</v>
      </c>
      <c r="J18" s="23"/>
    </row>
    <row r="19" spans="1:10">
      <c r="A19" t="s">
        <v>129</v>
      </c>
      <c r="B19">
        <v>15</v>
      </c>
      <c r="C19" s="23">
        <v>25.088940000000001</v>
      </c>
      <c r="D19" s="23">
        <v>12.271258500000002</v>
      </c>
      <c r="E19" s="23">
        <f>8.39*1.5</f>
        <v>12.585000000000001</v>
      </c>
      <c r="F19" s="23">
        <v>12.3560695988222</v>
      </c>
      <c r="G19" s="23">
        <v>6.0364923453842803</v>
      </c>
      <c r="H19" s="23">
        <v>5.8418309804238602</v>
      </c>
      <c r="I19" s="23">
        <v>25.307015851641001</v>
      </c>
      <c r="J19" s="23"/>
    </row>
    <row r="20" spans="1:10">
      <c r="A20" t="s">
        <v>130</v>
      </c>
      <c r="B20">
        <v>16</v>
      </c>
      <c r="C20" s="23">
        <v>33.604785</v>
      </c>
      <c r="D20" s="23">
        <v>15.687570000000001</v>
      </c>
      <c r="E20" s="23">
        <f>10.71*1.5</f>
        <v>16.065000000000001</v>
      </c>
      <c r="F20" s="23">
        <v>15.9824477630102</v>
      </c>
      <c r="G20" s="23">
        <v>8.1738441973006903</v>
      </c>
      <c r="H20" s="23">
        <v>8.9002350844556197</v>
      </c>
      <c r="I20" s="23">
        <v>34.129042883679098</v>
      </c>
      <c r="J20" s="23"/>
    </row>
    <row r="21" spans="1:10">
      <c r="A21" t="s">
        <v>131</v>
      </c>
      <c r="B21">
        <v>17</v>
      </c>
      <c r="C21" s="23">
        <v>25.307115000000003</v>
      </c>
      <c r="D21" s="23">
        <v>14.108352</v>
      </c>
      <c r="E21" s="23">
        <f>9.59*1.5</f>
        <v>14.385</v>
      </c>
      <c r="F21" s="23">
        <v>14.225807300977801</v>
      </c>
      <c r="G21" s="23">
        <v>5.44731041439971</v>
      </c>
      <c r="H21" s="23">
        <v>4.8929307555670496</v>
      </c>
      <c r="I21" s="23">
        <v>25.638608363467799</v>
      </c>
      <c r="J21" s="23"/>
    </row>
    <row r="22" spans="1:10">
      <c r="A22" s="13" t="s">
        <v>132</v>
      </c>
      <c r="B22">
        <v>18</v>
      </c>
      <c r="C22" s="23">
        <v>41.681775000000002</v>
      </c>
      <c r="D22" s="23">
        <v>18.979904999999999</v>
      </c>
      <c r="E22" s="23">
        <f>12.91*1.5</f>
        <v>19.365000000000002</v>
      </c>
      <c r="F22" s="23">
        <v>19.352936634259098</v>
      </c>
      <c r="G22" s="23">
        <v>10.705026757651201</v>
      </c>
      <c r="H22" s="23">
        <v>11.0454911622409</v>
      </c>
      <c r="I22" s="23">
        <v>42.176102720448696</v>
      </c>
      <c r="J22" s="23"/>
    </row>
    <row r="23" spans="1:10">
      <c r="A23" s="13" t="s">
        <v>133</v>
      </c>
      <c r="B23">
        <v>19</v>
      </c>
      <c r="C23" s="23">
        <v>60.306659999999994</v>
      </c>
      <c r="D23" s="23">
        <v>29.464844999999997</v>
      </c>
      <c r="E23" s="23">
        <f>19.95*1.5</f>
        <v>29.924999999999997</v>
      </c>
      <c r="F23" s="23">
        <v>30.304088923466701</v>
      </c>
      <c r="G23" s="23">
        <v>15.2322695453612</v>
      </c>
      <c r="H23" s="23">
        <v>14.8450794493922</v>
      </c>
      <c r="I23" s="23">
        <v>61.454026673819598</v>
      </c>
      <c r="J23" s="23"/>
    </row>
    <row r="24" spans="1:10">
      <c r="A24" s="13" t="s">
        <v>134</v>
      </c>
      <c r="B24">
        <v>20</v>
      </c>
      <c r="C24" s="23">
        <v>69.89605499999999</v>
      </c>
      <c r="D24" s="23">
        <v>33.416865000000001</v>
      </c>
      <c r="E24" s="23">
        <f>22.64*1.5</f>
        <v>33.96</v>
      </c>
      <c r="F24" s="23">
        <v>34.218255270157201</v>
      </c>
      <c r="G24" s="23">
        <v>17.108706115012101</v>
      </c>
      <c r="H24" s="23">
        <v>18.358490421564198</v>
      </c>
      <c r="I24" s="23">
        <v>70.757994039570903</v>
      </c>
      <c r="J24" s="23"/>
    </row>
    <row r="25" spans="1:10">
      <c r="A25" s="13" t="s">
        <v>135</v>
      </c>
      <c r="B25">
        <v>21</v>
      </c>
      <c r="C25" s="23">
        <v>23.427524999999999</v>
      </c>
      <c r="D25" s="23">
        <v>12.848647500000002</v>
      </c>
      <c r="E25" s="23">
        <f>8.78*1.5</f>
        <v>13.169999999999998</v>
      </c>
      <c r="F25" s="23">
        <v>12.941615988852</v>
      </c>
      <c r="G25" s="23">
        <v>4.8499103344311401</v>
      </c>
      <c r="H25" s="23">
        <v>4.9192294800115102</v>
      </c>
      <c r="I25" s="23">
        <v>23.783326488728498</v>
      </c>
      <c r="J25" s="23"/>
    </row>
    <row r="26" spans="1:10">
      <c r="A26" t="s">
        <v>139</v>
      </c>
      <c r="B26">
        <v>22</v>
      </c>
      <c r="C26" s="23">
        <v>62.947659999999999</v>
      </c>
      <c r="D26" s="23">
        <v>42.202820000000003</v>
      </c>
      <c r="E26" s="23">
        <v>43.75</v>
      </c>
      <c r="F26" s="23">
        <v>43.900629600000002</v>
      </c>
      <c r="G26" s="23">
        <v>10.013116200000001</v>
      </c>
      <c r="H26" s="23">
        <v>9.6987925599999993</v>
      </c>
      <c r="I26" s="23">
        <v>64.477045500000003</v>
      </c>
      <c r="J26" s="23"/>
    </row>
    <row r="27" spans="1:10">
      <c r="A27" t="s">
        <v>140</v>
      </c>
      <c r="B27">
        <v>23</v>
      </c>
      <c r="C27" s="23">
        <v>72.583299999999994</v>
      </c>
      <c r="D27" s="23">
        <v>51.88944</v>
      </c>
      <c r="E27" s="23">
        <v>52.69</v>
      </c>
      <c r="F27" s="23">
        <v>53.969000299999998</v>
      </c>
      <c r="G27" s="23">
        <v>10.5746591</v>
      </c>
      <c r="H27" s="23">
        <v>9.2498413799999994</v>
      </c>
      <c r="I27" s="23">
        <v>74.657956499999997</v>
      </c>
      <c r="J27" s="23"/>
    </row>
    <row r="28" spans="1:10">
      <c r="A28" t="s">
        <v>141</v>
      </c>
      <c r="B28">
        <v>24</v>
      </c>
      <c r="C28" s="23">
        <v>10.97115</v>
      </c>
      <c r="D28" s="23">
        <v>6.8992329999999997</v>
      </c>
      <c r="E28" s="23">
        <v>7.23</v>
      </c>
      <c r="F28" s="23">
        <v>7.1408380999999999</v>
      </c>
      <c r="G28" s="23">
        <v>1.69713033</v>
      </c>
      <c r="H28" s="23">
        <v>2.4118096000000002</v>
      </c>
      <c r="I28" s="23">
        <v>12.114296299999999</v>
      </c>
      <c r="J28" s="23"/>
    </row>
    <row r="29" spans="1:10">
      <c r="A29" t="s">
        <v>142</v>
      </c>
      <c r="B29">
        <v>25</v>
      </c>
      <c r="C29" s="23">
        <v>10.43554</v>
      </c>
      <c r="D29" s="23">
        <v>6.0720669999999997</v>
      </c>
      <c r="E29" s="23">
        <v>6.9</v>
      </c>
      <c r="F29" s="23">
        <v>6.3994012800000002</v>
      </c>
      <c r="G29" s="23">
        <v>1.75715719</v>
      </c>
      <c r="H29" s="23">
        <v>2.4904498899999998</v>
      </c>
      <c r="I29" s="23">
        <v>11.511521200000001</v>
      </c>
      <c r="J29" s="23"/>
    </row>
    <row r="30" spans="1:10">
      <c r="A30" t="s">
        <v>143</v>
      </c>
      <c r="B30">
        <v>26</v>
      </c>
      <c r="C30" s="23">
        <v>7.8915889999999997</v>
      </c>
      <c r="D30" s="23">
        <v>4.6044989999999997</v>
      </c>
      <c r="E30" s="23">
        <v>5.21</v>
      </c>
      <c r="F30" s="23">
        <v>4.8257350399999996</v>
      </c>
      <c r="G30" s="23">
        <v>1.2612048899999999</v>
      </c>
      <c r="H30" s="23">
        <v>2.0292841300000002</v>
      </c>
      <c r="I30" s="23">
        <v>8.9807561699999994</v>
      </c>
      <c r="J30" s="23"/>
    </row>
    <row r="31" spans="1:10">
      <c r="A31" t="s">
        <v>144</v>
      </c>
      <c r="B31">
        <v>27</v>
      </c>
      <c r="C31" s="23">
        <v>11.91028</v>
      </c>
      <c r="D31" s="23">
        <v>7.0946210000000001</v>
      </c>
      <c r="F31" s="23">
        <v>7.0199729094582501</v>
      </c>
      <c r="G31" s="23">
        <v>2.24455294921195</v>
      </c>
      <c r="H31" s="23">
        <v>1.92027855414723</v>
      </c>
      <c r="I31" s="23">
        <v>12.257365242631201</v>
      </c>
    </row>
    <row r="32" spans="1:10">
      <c r="A32" t="s">
        <v>145</v>
      </c>
      <c r="B32">
        <v>28</v>
      </c>
      <c r="C32" s="23">
        <v>10.735810000000001</v>
      </c>
      <c r="D32" s="23">
        <v>6.2839710000000002</v>
      </c>
      <c r="F32" s="23">
        <v>6.2159493667140699</v>
      </c>
      <c r="G32" s="23">
        <v>2.0640324758409001</v>
      </c>
      <c r="H32" s="23">
        <v>1.8628363890991499</v>
      </c>
      <c r="I32" s="23">
        <v>11.2154141708367</v>
      </c>
    </row>
    <row r="33" spans="1:9">
      <c r="A33" t="s">
        <v>146</v>
      </c>
      <c r="B33">
        <v>29</v>
      </c>
      <c r="C33" s="23">
        <v>17.871510000000001</v>
      </c>
      <c r="D33" s="23">
        <v>10.46766</v>
      </c>
      <c r="F33" s="23">
        <v>10.5574866355562</v>
      </c>
      <c r="G33" s="23">
        <v>4.2630729993340504</v>
      </c>
      <c r="H33" s="23">
        <v>2.5027651278019598</v>
      </c>
      <c r="I33" s="23">
        <v>18.3958793683979</v>
      </c>
    </row>
    <row r="34" spans="1:9">
      <c r="A34" t="s">
        <v>147</v>
      </c>
      <c r="B34">
        <v>30</v>
      </c>
      <c r="C34" s="23">
        <v>12.5076</v>
      </c>
      <c r="D34" s="23">
        <v>7.1612650000000002</v>
      </c>
      <c r="F34" s="23">
        <v>7.0404311774692303</v>
      </c>
      <c r="G34" s="23">
        <v>2.3135668006228198</v>
      </c>
      <c r="H34" s="23">
        <v>2.2691746483484199</v>
      </c>
      <c r="I34" s="23">
        <v>12.695737837217701</v>
      </c>
    </row>
    <row r="35" spans="1:9">
      <c r="A35" t="s">
        <v>148</v>
      </c>
      <c r="B35">
        <v>31</v>
      </c>
      <c r="C35" s="23">
        <v>15.500249999999999</v>
      </c>
      <c r="D35" s="23">
        <v>8.7222380000000008</v>
      </c>
      <c r="F35" s="23">
        <v>8.6971705841872993</v>
      </c>
      <c r="G35" s="23">
        <v>3.5099533370258098</v>
      </c>
      <c r="H35" s="23">
        <v>2.5079875087666998</v>
      </c>
      <c r="I35" s="23">
        <v>15.7876619819379</v>
      </c>
    </row>
    <row r="36" spans="1:9">
      <c r="A36" t="s">
        <v>149</v>
      </c>
      <c r="B36">
        <v>32</v>
      </c>
      <c r="C36" s="23">
        <v>14.52591</v>
      </c>
      <c r="D36" s="23">
        <v>8.3235650000000003</v>
      </c>
      <c r="F36" s="23">
        <v>8.2625402115639393</v>
      </c>
      <c r="G36" s="23">
        <v>2.9013817748876298</v>
      </c>
      <c r="H36" s="23">
        <v>2.5878165616258499</v>
      </c>
      <c r="I36" s="23">
        <v>14.8242568204651</v>
      </c>
    </row>
    <row r="37" spans="1:9">
      <c r="A37" t="s">
        <v>150</v>
      </c>
      <c r="B37">
        <v>33</v>
      </c>
      <c r="C37" s="23">
        <v>19.684190000000001</v>
      </c>
      <c r="D37" s="23">
        <v>11.09346</v>
      </c>
      <c r="F37" s="23">
        <v>11.2590684210234</v>
      </c>
      <c r="G37" s="23">
        <v>4.79624887501154</v>
      </c>
      <c r="H37" s="23">
        <v>3.1238344224115</v>
      </c>
      <c r="I37" s="23">
        <v>20.251701290898499</v>
      </c>
    </row>
    <row r="38" spans="1:9">
      <c r="A38" t="s">
        <v>151</v>
      </c>
      <c r="B38">
        <v>34</v>
      </c>
      <c r="C38" s="23">
        <v>22.196149999999999</v>
      </c>
      <c r="D38" s="23">
        <v>11.82222</v>
      </c>
      <c r="F38" s="23">
        <v>11.8962368180913</v>
      </c>
      <c r="G38" s="23">
        <v>5.1084630785340996</v>
      </c>
      <c r="H38" s="23">
        <v>4.5097769211522198</v>
      </c>
      <c r="I38" s="23">
        <v>22.5868446387646</v>
      </c>
    </row>
    <row r="39" spans="1:9">
      <c r="A39" t="s">
        <v>152</v>
      </c>
      <c r="B39">
        <v>35</v>
      </c>
      <c r="C39" s="23">
        <v>19.999199999999998</v>
      </c>
      <c r="D39" s="23">
        <v>11.175660000000001</v>
      </c>
      <c r="F39" s="23">
        <v>11.2551358124015</v>
      </c>
      <c r="G39" s="23">
        <v>4.3381682745413404</v>
      </c>
      <c r="H39" s="23">
        <v>3.7557320850454801</v>
      </c>
      <c r="I39" s="23">
        <v>20.421603412645901</v>
      </c>
    </row>
    <row r="40" spans="1:9">
      <c r="A40" t="s">
        <v>153</v>
      </c>
      <c r="B40">
        <v>36</v>
      </c>
      <c r="C40" s="23">
        <v>14.60826</v>
      </c>
      <c r="D40" s="23">
        <v>8.4396380000000004</v>
      </c>
      <c r="F40" s="23">
        <v>8.4307510268964698</v>
      </c>
      <c r="G40" s="23">
        <v>2.8613663514165402</v>
      </c>
      <c r="H40" s="23">
        <v>2.642411803725</v>
      </c>
      <c r="I40" s="23">
        <v>15.0070954418642</v>
      </c>
    </row>
    <row r="41" spans="1:9">
      <c r="A41" t="s">
        <v>154</v>
      </c>
      <c r="B41">
        <v>37</v>
      </c>
      <c r="C41" s="23">
        <v>19.23751</v>
      </c>
      <c r="D41" s="23">
        <v>11.32023</v>
      </c>
      <c r="F41" s="23">
        <v>11.3795421970253</v>
      </c>
      <c r="G41" s="23">
        <v>3.9387137372505201</v>
      </c>
      <c r="H41" s="23">
        <v>3.23650766278358</v>
      </c>
      <c r="I41" s="23">
        <v>19.627653570056101</v>
      </c>
    </row>
    <row r="42" spans="1:9">
      <c r="A42" t="s">
        <v>155</v>
      </c>
      <c r="B42">
        <v>38</v>
      </c>
      <c r="C42" s="23">
        <v>15.54016</v>
      </c>
      <c r="D42" s="23">
        <v>9.4975129999999996</v>
      </c>
      <c r="F42" s="23">
        <v>9.4774831990038901</v>
      </c>
      <c r="G42" s="23">
        <v>2.90177888449342</v>
      </c>
      <c r="H42" s="23">
        <v>2.4045115800327301</v>
      </c>
      <c r="I42" s="23">
        <v>15.8563228305926</v>
      </c>
    </row>
    <row r="43" spans="1:9">
      <c r="A43" t="s">
        <v>136</v>
      </c>
    </row>
    <row r="44" spans="1:9">
      <c r="A44" t="s">
        <v>156</v>
      </c>
      <c r="B44">
        <v>39</v>
      </c>
      <c r="C44" s="23">
        <v>36.494719800000006</v>
      </c>
      <c r="D44" s="23"/>
      <c r="F44" s="23">
        <v>22.187363586039201</v>
      </c>
      <c r="G44" s="23">
        <v>5.0034555307900304</v>
      </c>
      <c r="H44" s="23">
        <v>8.7903510136621108</v>
      </c>
      <c r="I44" s="23">
        <v>36.894241801173997</v>
      </c>
    </row>
    <row r="45" spans="1:9">
      <c r="A45" t="s">
        <v>157</v>
      </c>
      <c r="B45">
        <v>40</v>
      </c>
      <c r="C45" s="23">
        <v>14.3188507</v>
      </c>
      <c r="D45" s="23"/>
      <c r="F45" s="23">
        <v>8.5167511631081592</v>
      </c>
      <c r="G45" s="23">
        <v>1.9668871909516601</v>
      </c>
      <c r="H45" s="23">
        <v>2.9866561298502501</v>
      </c>
      <c r="I45" s="23">
        <v>14.3835691966099</v>
      </c>
    </row>
    <row r="46" spans="1:9">
      <c r="A46" t="s">
        <v>158</v>
      </c>
      <c r="B46">
        <v>41</v>
      </c>
      <c r="C46" s="23">
        <v>29.803281200000001</v>
      </c>
      <c r="D46" s="23"/>
      <c r="F46" s="23">
        <v>17.704507947759598</v>
      </c>
      <c r="G46" s="23">
        <v>5.8448626074521899</v>
      </c>
      <c r="H46" s="23">
        <v>5.5949295377662898</v>
      </c>
      <c r="I46" s="23">
        <v>30.0573457695148</v>
      </c>
    </row>
    <row r="47" spans="1:9">
      <c r="A47" t="s">
        <v>159</v>
      </c>
      <c r="B47">
        <v>42</v>
      </c>
      <c r="C47" s="23">
        <v>27.222272</v>
      </c>
      <c r="D47" s="23"/>
      <c r="F47" s="23">
        <v>16.637349617478598</v>
      </c>
      <c r="G47" s="23">
        <v>4.9496144234325996</v>
      </c>
      <c r="H47" s="23">
        <v>4.9027255049806104</v>
      </c>
      <c r="I47" s="23">
        <v>27.4027366862097</v>
      </c>
    </row>
    <row r="48" spans="1:9">
      <c r="A48" t="s">
        <v>160</v>
      </c>
      <c r="B48">
        <v>43</v>
      </c>
      <c r="C48" s="23">
        <v>22.303134700000001</v>
      </c>
      <c r="D48" s="23"/>
      <c r="F48" s="23">
        <v>14.558773156429501</v>
      </c>
      <c r="G48" s="23">
        <v>3.4231449136740699</v>
      </c>
      <c r="H48" s="23">
        <v>3.6125851863057701</v>
      </c>
      <c r="I48" s="23">
        <v>22.507826127476299</v>
      </c>
    </row>
    <row r="49" spans="1:9">
      <c r="A49" t="s">
        <v>161</v>
      </c>
      <c r="B49">
        <v>44</v>
      </c>
      <c r="C49" s="23">
        <v>11.169627699999999</v>
      </c>
      <c r="D49" s="23"/>
      <c r="F49" s="23">
        <v>6.4695157867401196</v>
      </c>
      <c r="G49" s="23">
        <v>1.5172150494338501</v>
      </c>
      <c r="H49" s="23">
        <v>2.3238986199068399</v>
      </c>
      <c r="I49" s="23">
        <v>11.2236820111792</v>
      </c>
    </row>
    <row r="50" spans="1:9">
      <c r="A50" t="s">
        <v>162</v>
      </c>
      <c r="B50">
        <v>45</v>
      </c>
      <c r="C50" s="23">
        <v>51.508826600000006</v>
      </c>
      <c r="D50" s="23"/>
      <c r="F50" s="23">
        <v>30.049946834390401</v>
      </c>
      <c r="G50" s="23">
        <v>11.904879256189</v>
      </c>
      <c r="H50" s="23">
        <v>9.2526595406910506</v>
      </c>
      <c r="I50" s="23">
        <v>52.123402176601502</v>
      </c>
    </row>
    <row r="51" spans="1:9">
      <c r="A51" t="s">
        <v>163</v>
      </c>
      <c r="B51">
        <v>46</v>
      </c>
      <c r="C51" s="23">
        <v>50.571998399999998</v>
      </c>
      <c r="D51" s="23"/>
      <c r="F51" s="23">
        <v>30.388644899913398</v>
      </c>
      <c r="G51" s="23">
        <v>11.607438200328</v>
      </c>
      <c r="H51" s="23">
        <v>8.3571517250305902</v>
      </c>
      <c r="I51" s="23">
        <v>51.266235546455299</v>
      </c>
    </row>
    <row r="65" spans="6:9">
      <c r="F65" s="17"/>
      <c r="G65" s="17"/>
      <c r="H65" s="17"/>
      <c r="I65" s="17"/>
    </row>
    <row r="66" spans="6:9">
      <c r="F66" s="17"/>
      <c r="G66" s="17"/>
      <c r="H66" s="17"/>
      <c r="I66" s="17"/>
    </row>
    <row r="67" spans="6:9">
      <c r="F67" s="17"/>
      <c r="G67" s="17"/>
      <c r="H67" s="17"/>
      <c r="I67" s="17"/>
    </row>
    <row r="68" spans="6:9">
      <c r="F68" s="17"/>
      <c r="G68" s="17"/>
      <c r="H68" s="17"/>
      <c r="I68" s="17"/>
    </row>
    <row r="69" spans="6:9">
      <c r="F69" s="17"/>
      <c r="G69" s="17"/>
      <c r="H69" s="17"/>
      <c r="I69" s="17"/>
    </row>
    <row r="70" spans="6:9">
      <c r="F70" s="17"/>
      <c r="G70" s="17"/>
      <c r="H70" s="17"/>
      <c r="I70" s="17"/>
    </row>
    <row r="71" spans="6:9">
      <c r="F71" s="17"/>
      <c r="G71" s="17"/>
      <c r="H71" s="17"/>
      <c r="I71" s="17"/>
    </row>
    <row r="72" spans="6:9">
      <c r="F72" s="17"/>
      <c r="G72" s="17"/>
      <c r="H72" s="17"/>
      <c r="I72" s="17"/>
    </row>
    <row r="73" spans="6:9">
      <c r="F73" s="17"/>
      <c r="G73" s="17"/>
      <c r="H73" s="17"/>
      <c r="I73" s="17"/>
    </row>
  </sheetData>
  <pageMargins left="0.7" right="0.7" top="0.75" bottom="0.75" header="0.3" footer="0.3"/>
  <pageSetup paperSize="9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09FA-2A02-854F-BC43-22E0EACA3551}">
  <dimension ref="A1:AW70"/>
  <sheetViews>
    <sheetView topLeftCell="A21" zoomScale="161" workbookViewId="0">
      <selection activeCell="A42" sqref="A42"/>
    </sheetView>
  </sheetViews>
  <sheetFormatPr baseColWidth="10" defaultRowHeight="13"/>
  <cols>
    <col min="1" max="1" width="34.6640625" customWidth="1"/>
    <col min="11" max="19" width="10.83203125" customWidth="1"/>
  </cols>
  <sheetData>
    <row r="1" spans="1:49">
      <c r="A1" t="s">
        <v>62</v>
      </c>
    </row>
    <row r="2" spans="1:49">
      <c r="A2" t="s">
        <v>60</v>
      </c>
    </row>
    <row r="3" spans="1:49">
      <c r="A3" t="s">
        <v>63</v>
      </c>
    </row>
    <row r="4" spans="1:49">
      <c r="S4" t="s">
        <v>61</v>
      </c>
    </row>
    <row r="5" spans="1:4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</row>
    <row r="6" spans="1:49">
      <c r="A6" t="s">
        <v>64</v>
      </c>
      <c r="B6" t="s">
        <v>47</v>
      </c>
      <c r="C6" t="s">
        <v>57</v>
      </c>
      <c r="D6" t="s">
        <v>57</v>
      </c>
      <c r="E6" t="s">
        <v>57</v>
      </c>
      <c r="F6" t="s">
        <v>57</v>
      </c>
      <c r="G6">
        <v>0</v>
      </c>
      <c r="H6" t="s">
        <v>48</v>
      </c>
      <c r="I6">
        <v>10.62035</v>
      </c>
      <c r="J6">
        <v>0.73101749999999999</v>
      </c>
      <c r="K6" t="s">
        <v>57</v>
      </c>
      <c r="L6" s="1">
        <v>3.9735189999999997E-2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1.8303560000000001</v>
      </c>
      <c r="U6" s="1">
        <v>1.3286009999999999E-2</v>
      </c>
      <c r="V6">
        <v>10.56733</v>
      </c>
      <c r="W6" t="s">
        <v>58</v>
      </c>
      <c r="X6" t="s">
        <v>58</v>
      </c>
      <c r="Y6" t="s">
        <v>58</v>
      </c>
      <c r="Z6" t="s">
        <v>58</v>
      </c>
      <c r="AA6" s="2">
        <v>44085</v>
      </c>
      <c r="AB6" s="3">
        <v>0.44488425925925923</v>
      </c>
      <c r="AC6">
        <v>22.411999999999999</v>
      </c>
      <c r="AD6">
        <v>1.0049999999999999</v>
      </c>
      <c r="AE6" t="s">
        <v>49</v>
      </c>
      <c r="AF6" t="s">
        <v>49</v>
      </c>
      <c r="AG6">
        <v>59494.1</v>
      </c>
      <c r="AH6">
        <v>389</v>
      </c>
      <c r="AI6">
        <v>129</v>
      </c>
      <c r="AJ6" t="s">
        <v>50</v>
      </c>
      <c r="AK6">
        <v>0</v>
      </c>
      <c r="AL6">
        <v>0</v>
      </c>
      <c r="AM6" t="s">
        <v>51</v>
      </c>
      <c r="AN6">
        <v>377.1</v>
      </c>
      <c r="AO6">
        <v>0</v>
      </c>
      <c r="AP6" t="s">
        <v>65</v>
      </c>
      <c r="AQ6">
        <v>0.9848401</v>
      </c>
      <c r="AR6">
        <v>0</v>
      </c>
      <c r="AS6">
        <v>389</v>
      </c>
      <c r="AT6">
        <v>9</v>
      </c>
      <c r="AU6" t="s">
        <v>59</v>
      </c>
      <c r="AV6" t="s">
        <v>52</v>
      </c>
      <c r="AW6" t="s">
        <v>53</v>
      </c>
    </row>
    <row r="7" spans="1:49">
      <c r="A7" t="s">
        <v>66</v>
      </c>
      <c r="B7" t="s">
        <v>47</v>
      </c>
      <c r="C7" t="s">
        <v>57</v>
      </c>
      <c r="D7" t="s">
        <v>57</v>
      </c>
      <c r="E7" t="s">
        <v>57</v>
      </c>
      <c r="F7" t="s">
        <v>57</v>
      </c>
      <c r="G7">
        <v>0</v>
      </c>
      <c r="H7" t="s">
        <v>48</v>
      </c>
      <c r="I7">
        <v>0.74592510000000001</v>
      </c>
      <c r="J7">
        <v>0.23729629999999999</v>
      </c>
      <c r="K7" t="s">
        <v>57</v>
      </c>
      <c r="L7">
        <v>3.4174999999999997E-2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v>-5.6829259999999996E-4</v>
      </c>
      <c r="U7" s="1">
        <v>7.2439360000000003E-3</v>
      </c>
      <c r="V7">
        <v>0.70450619999999997</v>
      </c>
      <c r="W7" t="s">
        <v>58</v>
      </c>
      <c r="X7" t="s">
        <v>58</v>
      </c>
      <c r="Y7" t="s">
        <v>58</v>
      </c>
      <c r="Z7" t="s">
        <v>58</v>
      </c>
      <c r="AA7" s="2">
        <v>44085</v>
      </c>
      <c r="AB7" s="3">
        <v>0.45415509259259257</v>
      </c>
      <c r="AC7">
        <v>22.411999999999999</v>
      </c>
      <c r="AD7">
        <v>1.0049999999999999</v>
      </c>
      <c r="AE7" t="s">
        <v>49</v>
      </c>
      <c r="AF7" t="s">
        <v>49</v>
      </c>
      <c r="AG7">
        <v>59682.3</v>
      </c>
      <c r="AH7">
        <v>389</v>
      </c>
      <c r="AI7">
        <v>21</v>
      </c>
      <c r="AJ7" t="s">
        <v>50</v>
      </c>
      <c r="AK7">
        <v>0</v>
      </c>
      <c r="AL7">
        <v>0</v>
      </c>
      <c r="AM7" t="s">
        <v>51</v>
      </c>
      <c r="AN7">
        <v>377.2</v>
      </c>
      <c r="AO7">
        <v>0</v>
      </c>
      <c r="AP7" t="s">
        <v>65</v>
      </c>
      <c r="AQ7">
        <v>0.9881548</v>
      </c>
      <c r="AR7">
        <v>0</v>
      </c>
      <c r="AS7">
        <v>389</v>
      </c>
      <c r="AT7">
        <v>9</v>
      </c>
      <c r="AU7" t="s">
        <v>59</v>
      </c>
      <c r="AV7" t="s">
        <v>52</v>
      </c>
      <c r="AW7" t="s">
        <v>53</v>
      </c>
    </row>
    <row r="8" spans="1:49">
      <c r="A8" t="s">
        <v>67</v>
      </c>
      <c r="B8" t="s">
        <v>47</v>
      </c>
      <c r="C8" t="s">
        <v>57</v>
      </c>
      <c r="D8" t="s">
        <v>57</v>
      </c>
      <c r="E8" t="s">
        <v>57</v>
      </c>
      <c r="F8" t="s">
        <v>57</v>
      </c>
      <c r="G8">
        <v>0</v>
      </c>
      <c r="H8" t="s">
        <v>48</v>
      </c>
      <c r="I8">
        <v>5.4306140000000003</v>
      </c>
      <c r="J8">
        <v>0.47153070000000002</v>
      </c>
      <c r="K8" t="s">
        <v>57</v>
      </c>
      <c r="L8" s="1">
        <v>3.8825459999999999E-2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0.766177</v>
      </c>
      <c r="U8" s="1">
        <v>8.3523810000000007E-3</v>
      </c>
      <c r="V8">
        <v>5.3834369999999998</v>
      </c>
      <c r="W8" t="s">
        <v>58</v>
      </c>
      <c r="X8" t="s">
        <v>58</v>
      </c>
      <c r="Y8" t="s">
        <v>58</v>
      </c>
      <c r="Z8" t="s">
        <v>58</v>
      </c>
      <c r="AA8" s="2">
        <v>44085</v>
      </c>
      <c r="AB8" s="3">
        <v>0.46254629629629629</v>
      </c>
      <c r="AC8">
        <v>22.411999999999999</v>
      </c>
      <c r="AD8">
        <v>1.0049999999999999</v>
      </c>
      <c r="AE8" t="s">
        <v>49</v>
      </c>
      <c r="AF8" t="s">
        <v>49</v>
      </c>
      <c r="AG8">
        <v>60181.4</v>
      </c>
      <c r="AH8">
        <v>389</v>
      </c>
      <c r="AI8">
        <v>125</v>
      </c>
      <c r="AJ8" t="s">
        <v>50</v>
      </c>
      <c r="AK8">
        <v>0</v>
      </c>
      <c r="AL8">
        <v>0</v>
      </c>
      <c r="AM8" t="s">
        <v>51</v>
      </c>
      <c r="AN8">
        <v>377.2</v>
      </c>
      <c r="AO8">
        <v>0</v>
      </c>
      <c r="AP8" t="s">
        <v>65</v>
      </c>
      <c r="AQ8">
        <v>0.98523970000000005</v>
      </c>
      <c r="AR8">
        <v>0</v>
      </c>
      <c r="AS8">
        <v>389</v>
      </c>
      <c r="AT8">
        <v>9</v>
      </c>
      <c r="AU8" t="s">
        <v>59</v>
      </c>
      <c r="AV8" t="s">
        <v>52</v>
      </c>
      <c r="AW8" t="s">
        <v>53</v>
      </c>
    </row>
    <row r="9" spans="1:49">
      <c r="A9" t="s">
        <v>68</v>
      </c>
      <c r="B9" t="s">
        <v>47</v>
      </c>
      <c r="C9" t="s">
        <v>57</v>
      </c>
      <c r="D9" t="s">
        <v>57</v>
      </c>
      <c r="E9" t="s">
        <v>57</v>
      </c>
      <c r="F9" t="s">
        <v>57</v>
      </c>
      <c r="G9">
        <v>0</v>
      </c>
      <c r="H9" t="s">
        <v>48</v>
      </c>
      <c r="I9">
        <v>0.47514859999999998</v>
      </c>
      <c r="J9">
        <v>0.2237574</v>
      </c>
      <c r="K9" t="s">
        <v>57</v>
      </c>
      <c r="L9" s="1">
        <v>3.3635209999999999E-2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v>-6.619738E-4</v>
      </c>
      <c r="U9" s="1">
        <v>1.180701E-2</v>
      </c>
      <c r="V9">
        <v>0.42970629999999999</v>
      </c>
      <c r="W9" t="s">
        <v>58</v>
      </c>
      <c r="X9" t="s">
        <v>58</v>
      </c>
      <c r="Y9" t="s">
        <v>58</v>
      </c>
      <c r="Z9" t="s">
        <v>58</v>
      </c>
      <c r="AA9" s="2">
        <v>44085</v>
      </c>
      <c r="AB9" s="3">
        <v>0.47118055555555555</v>
      </c>
      <c r="AC9">
        <v>22.411999999999999</v>
      </c>
      <c r="AD9">
        <v>1.0049999999999999</v>
      </c>
      <c r="AE9" t="s">
        <v>49</v>
      </c>
      <c r="AF9" t="s">
        <v>49</v>
      </c>
      <c r="AG9">
        <v>59257.5</v>
      </c>
      <c r="AH9">
        <v>389</v>
      </c>
      <c r="AI9">
        <v>21</v>
      </c>
      <c r="AJ9" t="s">
        <v>50</v>
      </c>
      <c r="AK9">
        <v>0</v>
      </c>
      <c r="AL9">
        <v>0</v>
      </c>
      <c r="AM9" t="s">
        <v>51</v>
      </c>
      <c r="AN9">
        <v>377.3</v>
      </c>
      <c r="AO9">
        <v>0</v>
      </c>
      <c r="AP9" t="s">
        <v>65</v>
      </c>
      <c r="AQ9">
        <v>0.81281349999999997</v>
      </c>
      <c r="AR9">
        <v>0</v>
      </c>
      <c r="AS9">
        <v>389</v>
      </c>
      <c r="AT9">
        <v>9</v>
      </c>
      <c r="AU9" t="s">
        <v>59</v>
      </c>
      <c r="AV9" t="s">
        <v>52</v>
      </c>
      <c r="AW9" t="s">
        <v>53</v>
      </c>
    </row>
    <row r="10" spans="1:49">
      <c r="A10" t="s">
        <v>69</v>
      </c>
      <c r="B10" t="s">
        <v>47</v>
      </c>
      <c r="C10" t="s">
        <v>57</v>
      </c>
      <c r="D10" t="s">
        <v>57</v>
      </c>
      <c r="E10" t="s">
        <v>57</v>
      </c>
      <c r="F10" t="s">
        <v>57</v>
      </c>
      <c r="G10">
        <v>0</v>
      </c>
      <c r="H10" t="s">
        <v>48</v>
      </c>
      <c r="I10">
        <v>3.44577</v>
      </c>
      <c r="J10">
        <v>0.37228850000000002</v>
      </c>
      <c r="K10" t="s">
        <v>57</v>
      </c>
      <c r="L10" s="1">
        <v>2.7167340000000002E-2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0.5720925</v>
      </c>
      <c r="U10" s="1">
        <v>7.859141E-3</v>
      </c>
      <c r="V10">
        <v>3.4107440000000002</v>
      </c>
      <c r="W10" t="s">
        <v>58</v>
      </c>
      <c r="X10" t="s">
        <v>58</v>
      </c>
      <c r="Y10" t="s">
        <v>58</v>
      </c>
      <c r="Z10" t="s">
        <v>58</v>
      </c>
      <c r="AA10" s="2">
        <v>44085</v>
      </c>
      <c r="AB10" s="3">
        <v>0.47907407407407404</v>
      </c>
      <c r="AC10">
        <v>22.411999999999999</v>
      </c>
      <c r="AD10">
        <v>1.0049999999999999</v>
      </c>
      <c r="AE10" t="s">
        <v>49</v>
      </c>
      <c r="AF10" t="s">
        <v>49</v>
      </c>
      <c r="AG10">
        <v>60422.400000000001</v>
      </c>
      <c r="AH10">
        <v>389</v>
      </c>
      <c r="AI10">
        <v>134</v>
      </c>
      <c r="AJ10" t="s">
        <v>50</v>
      </c>
      <c r="AK10">
        <v>0</v>
      </c>
      <c r="AL10">
        <v>0</v>
      </c>
      <c r="AM10" t="s">
        <v>51</v>
      </c>
      <c r="AN10">
        <v>377.1</v>
      </c>
      <c r="AO10">
        <v>0</v>
      </c>
      <c r="AP10" t="s">
        <v>65</v>
      </c>
      <c r="AQ10">
        <v>0.98593120000000001</v>
      </c>
      <c r="AR10">
        <v>0</v>
      </c>
      <c r="AS10">
        <v>389</v>
      </c>
      <c r="AT10">
        <v>9</v>
      </c>
      <c r="AU10" t="s">
        <v>59</v>
      </c>
      <c r="AV10" t="s">
        <v>52</v>
      </c>
      <c r="AW10" t="s">
        <v>53</v>
      </c>
    </row>
    <row r="11" spans="1:49">
      <c r="A11" t="s">
        <v>70</v>
      </c>
      <c r="B11" t="s">
        <v>47</v>
      </c>
      <c r="C11" t="s">
        <v>57</v>
      </c>
      <c r="D11" t="s">
        <v>57</v>
      </c>
      <c r="E11" t="s">
        <v>57</v>
      </c>
      <c r="F11" t="s">
        <v>57</v>
      </c>
      <c r="G11">
        <v>0</v>
      </c>
      <c r="H11" t="s">
        <v>48</v>
      </c>
      <c r="I11">
        <v>0.73247169999999995</v>
      </c>
      <c r="J11">
        <v>0.23662359999999999</v>
      </c>
      <c r="K11" t="s">
        <v>57</v>
      </c>
      <c r="L11" s="1">
        <v>3.468984E-2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0.6981446</v>
      </c>
      <c r="U11" s="1">
        <v>8.4368140000000008E-3</v>
      </c>
      <c r="V11">
        <v>0.68934510000000004</v>
      </c>
      <c r="W11" t="s">
        <v>58</v>
      </c>
      <c r="X11" t="s">
        <v>58</v>
      </c>
      <c r="Y11" t="s">
        <v>58</v>
      </c>
      <c r="Z11" t="s">
        <v>58</v>
      </c>
      <c r="AA11" s="2">
        <v>44085</v>
      </c>
      <c r="AB11" s="3">
        <v>0.48895833333333333</v>
      </c>
      <c r="AC11">
        <v>22.411999999999999</v>
      </c>
      <c r="AD11">
        <v>1.0049999999999999</v>
      </c>
      <c r="AE11" t="s">
        <v>49</v>
      </c>
      <c r="AF11" t="s">
        <v>49</v>
      </c>
      <c r="AG11">
        <v>60661.9</v>
      </c>
      <c r="AH11">
        <v>389</v>
      </c>
      <c r="AI11">
        <v>280</v>
      </c>
      <c r="AJ11" t="s">
        <v>50</v>
      </c>
      <c r="AK11">
        <v>0</v>
      </c>
      <c r="AL11">
        <v>0</v>
      </c>
      <c r="AM11" t="s">
        <v>51</v>
      </c>
      <c r="AN11">
        <v>377.2</v>
      </c>
      <c r="AO11">
        <v>0</v>
      </c>
      <c r="AP11" t="s">
        <v>65</v>
      </c>
      <c r="AQ11">
        <v>0.98673109999999997</v>
      </c>
      <c r="AR11">
        <v>0</v>
      </c>
      <c r="AS11">
        <v>389</v>
      </c>
      <c r="AT11">
        <v>9</v>
      </c>
      <c r="AU11" t="s">
        <v>59</v>
      </c>
      <c r="AV11" t="s">
        <v>52</v>
      </c>
      <c r="AW11" t="s">
        <v>53</v>
      </c>
    </row>
    <row r="12" spans="1:49">
      <c r="C12" s="1"/>
      <c r="L12" s="1"/>
      <c r="T12" s="1"/>
      <c r="U12" s="1"/>
      <c r="W12" s="1"/>
      <c r="Y12" s="1"/>
      <c r="Z12" s="1"/>
      <c r="AA12" s="2"/>
      <c r="AB12" s="3"/>
      <c r="AK12" s="1"/>
    </row>
    <row r="13" spans="1:49">
      <c r="A13" t="s">
        <v>80</v>
      </c>
      <c r="C13" s="1"/>
      <c r="L13" s="1"/>
      <c r="T13" s="1"/>
      <c r="U13" s="1"/>
      <c r="W13" s="1"/>
      <c r="Z13" s="1"/>
      <c r="AA13" s="2"/>
      <c r="AB13" s="3"/>
      <c r="AK13" s="1"/>
    </row>
    <row r="14" spans="1:49">
      <c r="A14" t="s">
        <v>60</v>
      </c>
    </row>
    <row r="15" spans="1:49">
      <c r="A15" t="s">
        <v>71</v>
      </c>
    </row>
    <row r="16" spans="1:49">
      <c r="S16" t="s">
        <v>61</v>
      </c>
    </row>
    <row r="17" spans="1:49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  <c r="AN17" t="s">
        <v>39</v>
      </c>
      <c r="AO17" t="s">
        <v>40</v>
      </c>
      <c r="AP17" t="s">
        <v>41</v>
      </c>
      <c r="AQ17" t="s">
        <v>42</v>
      </c>
      <c r="AR17" t="s">
        <v>43</v>
      </c>
      <c r="AS17" t="s">
        <v>44</v>
      </c>
      <c r="AT17" t="s">
        <v>45</v>
      </c>
      <c r="AU17" t="s">
        <v>46</v>
      </c>
    </row>
    <row r="18" spans="1:49">
      <c r="A18" t="s">
        <v>72</v>
      </c>
      <c r="B18" t="s">
        <v>47</v>
      </c>
      <c r="C18" t="s">
        <v>57</v>
      </c>
      <c r="D18" t="s">
        <v>57</v>
      </c>
      <c r="E18" t="s">
        <v>57</v>
      </c>
      <c r="F18" t="s">
        <v>57</v>
      </c>
      <c r="G18">
        <v>0</v>
      </c>
      <c r="H18" t="s">
        <v>48</v>
      </c>
      <c r="I18">
        <v>8.1428460000000005</v>
      </c>
      <c r="J18">
        <v>0.60714230000000002</v>
      </c>
      <c r="K18" t="s">
        <v>57</v>
      </c>
      <c r="L18" s="1">
        <v>1.8867849999999999E-2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v>-4.3564370000000001E-4</v>
      </c>
      <c r="U18" s="1">
        <v>7.7412419999999997E-3</v>
      </c>
      <c r="V18">
        <v>8.1162369999999999</v>
      </c>
      <c r="W18" t="s">
        <v>58</v>
      </c>
      <c r="X18" t="s">
        <v>58</v>
      </c>
      <c r="Y18" t="s">
        <v>58</v>
      </c>
      <c r="Z18" t="s">
        <v>58</v>
      </c>
      <c r="AA18" s="2">
        <v>44083</v>
      </c>
      <c r="AB18" s="3">
        <v>0.61430555555555555</v>
      </c>
      <c r="AC18">
        <v>22.411999999999999</v>
      </c>
      <c r="AD18">
        <v>1.5</v>
      </c>
      <c r="AE18" t="s">
        <v>49</v>
      </c>
      <c r="AF18" t="s">
        <v>49</v>
      </c>
      <c r="AG18">
        <v>58091.6</v>
      </c>
      <c r="AH18">
        <v>389</v>
      </c>
      <c r="AI18">
        <v>21</v>
      </c>
      <c r="AJ18" t="s">
        <v>50</v>
      </c>
      <c r="AK18">
        <v>0</v>
      </c>
      <c r="AL18">
        <v>0</v>
      </c>
      <c r="AM18" t="s">
        <v>51</v>
      </c>
      <c r="AN18">
        <v>377.2</v>
      </c>
      <c r="AO18">
        <v>0</v>
      </c>
      <c r="AP18" t="s">
        <v>73</v>
      </c>
      <c r="AQ18">
        <v>0.98302040000000002</v>
      </c>
      <c r="AR18">
        <v>0</v>
      </c>
      <c r="AS18">
        <v>389</v>
      </c>
      <c r="AT18">
        <v>9</v>
      </c>
      <c r="AU18" t="s">
        <v>59</v>
      </c>
      <c r="AV18" t="s">
        <v>52</v>
      </c>
      <c r="AW18" t="s">
        <v>53</v>
      </c>
    </row>
    <row r="19" spans="1:49">
      <c r="A19" t="s">
        <v>74</v>
      </c>
      <c r="B19" t="s">
        <v>47</v>
      </c>
      <c r="C19" t="s">
        <v>57</v>
      </c>
      <c r="D19" t="s">
        <v>57</v>
      </c>
      <c r="E19" t="s">
        <v>57</v>
      </c>
      <c r="F19" t="s">
        <v>57</v>
      </c>
      <c r="G19">
        <v>0</v>
      </c>
      <c r="H19" t="s">
        <v>48</v>
      </c>
      <c r="I19">
        <v>53.86092</v>
      </c>
      <c r="J19">
        <v>2.893046</v>
      </c>
      <c r="K19" t="s">
        <v>57</v>
      </c>
      <c r="L19" s="1">
        <v>1.679657E-2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v>-4.0019950000000002E-4</v>
      </c>
      <c r="U19" s="1">
        <v>7.241936E-3</v>
      </c>
      <c r="V19">
        <v>53.836880000000001</v>
      </c>
      <c r="W19" t="s">
        <v>58</v>
      </c>
      <c r="X19" t="s">
        <v>58</v>
      </c>
      <c r="Y19" t="s">
        <v>58</v>
      </c>
      <c r="Z19" t="s">
        <v>58</v>
      </c>
      <c r="AA19" s="2">
        <v>44083</v>
      </c>
      <c r="AB19" s="3">
        <v>0.62270833333333331</v>
      </c>
      <c r="AC19">
        <v>22.411999999999999</v>
      </c>
      <c r="AD19">
        <v>1.5</v>
      </c>
      <c r="AE19" t="s">
        <v>49</v>
      </c>
      <c r="AF19" t="s">
        <v>49</v>
      </c>
      <c r="AG19">
        <v>59213.1</v>
      </c>
      <c r="AH19">
        <v>389</v>
      </c>
      <c r="AI19">
        <v>21</v>
      </c>
      <c r="AJ19" t="s">
        <v>50</v>
      </c>
      <c r="AK19">
        <v>0</v>
      </c>
      <c r="AL19">
        <v>0</v>
      </c>
      <c r="AM19" t="s">
        <v>51</v>
      </c>
      <c r="AN19">
        <v>377.2</v>
      </c>
      <c r="AO19">
        <v>0</v>
      </c>
      <c r="AP19" t="s">
        <v>73</v>
      </c>
      <c r="AQ19">
        <v>0.96701939999999997</v>
      </c>
      <c r="AR19">
        <v>0</v>
      </c>
      <c r="AS19">
        <v>389</v>
      </c>
      <c r="AT19">
        <v>9</v>
      </c>
      <c r="AU19" t="s">
        <v>59</v>
      </c>
      <c r="AV19" t="s">
        <v>52</v>
      </c>
      <c r="AW19" t="s">
        <v>53</v>
      </c>
    </row>
    <row r="20" spans="1:49">
      <c r="A20" t="s">
        <v>75</v>
      </c>
      <c r="B20" t="s">
        <v>47</v>
      </c>
      <c r="C20" t="s">
        <v>57</v>
      </c>
      <c r="D20" t="s">
        <v>57</v>
      </c>
      <c r="E20" t="s">
        <v>57</v>
      </c>
      <c r="F20" t="s">
        <v>57</v>
      </c>
      <c r="G20">
        <v>0</v>
      </c>
      <c r="H20" t="s">
        <v>48</v>
      </c>
      <c r="I20">
        <v>5.9413159999999996</v>
      </c>
      <c r="J20">
        <v>0.4970658</v>
      </c>
      <c r="K20" t="s">
        <v>57</v>
      </c>
      <c r="L20" s="1">
        <v>3.111324E-2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3.1454049999999998</v>
      </c>
      <c r="U20" s="1">
        <v>3.8283750000000002E-3</v>
      </c>
      <c r="V20">
        <v>5.9063739999999996</v>
      </c>
      <c r="W20" t="s">
        <v>58</v>
      </c>
      <c r="X20" t="s">
        <v>58</v>
      </c>
      <c r="Y20" t="s">
        <v>58</v>
      </c>
      <c r="Z20" t="s">
        <v>58</v>
      </c>
      <c r="AA20" s="2">
        <v>44083</v>
      </c>
      <c r="AB20" s="3">
        <v>0.63071759259259264</v>
      </c>
      <c r="AC20">
        <v>22.411999999999999</v>
      </c>
      <c r="AD20">
        <v>1.5</v>
      </c>
      <c r="AE20" t="s">
        <v>49</v>
      </c>
      <c r="AF20" t="s">
        <v>49</v>
      </c>
      <c r="AG20">
        <v>59780.6</v>
      </c>
      <c r="AH20">
        <v>389</v>
      </c>
      <c r="AI20">
        <v>132</v>
      </c>
      <c r="AJ20" t="s">
        <v>50</v>
      </c>
      <c r="AK20">
        <v>0</v>
      </c>
      <c r="AL20">
        <v>0</v>
      </c>
      <c r="AM20" t="s">
        <v>51</v>
      </c>
      <c r="AN20">
        <v>377.2</v>
      </c>
      <c r="AO20">
        <v>0</v>
      </c>
      <c r="AP20" t="s">
        <v>73</v>
      </c>
      <c r="AQ20">
        <v>0.9844117</v>
      </c>
      <c r="AR20">
        <v>0</v>
      </c>
      <c r="AS20">
        <v>389</v>
      </c>
      <c r="AT20">
        <v>9</v>
      </c>
      <c r="AU20" t="s">
        <v>59</v>
      </c>
      <c r="AV20" t="s">
        <v>52</v>
      </c>
      <c r="AW20" t="s">
        <v>53</v>
      </c>
    </row>
    <row r="21" spans="1:49">
      <c r="A21" t="s">
        <v>76</v>
      </c>
      <c r="B21" t="s">
        <v>47</v>
      </c>
      <c r="C21" t="s">
        <v>57</v>
      </c>
      <c r="D21" t="s">
        <v>57</v>
      </c>
      <c r="E21" t="s">
        <v>57</v>
      </c>
      <c r="F21" t="s">
        <v>57</v>
      </c>
      <c r="G21">
        <v>0</v>
      </c>
      <c r="H21" t="s">
        <v>48</v>
      </c>
      <c r="I21">
        <v>7.9283210000000004</v>
      </c>
      <c r="J21">
        <v>0.5964161</v>
      </c>
      <c r="K21" t="s">
        <v>57</v>
      </c>
      <c r="L21" s="1">
        <v>2.6845839999999999E-2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">
        <v>-5.1980250000000004E-4</v>
      </c>
      <c r="U21" s="1">
        <v>5.6941709999999996E-3</v>
      </c>
      <c r="V21">
        <v>7.8957810000000004</v>
      </c>
      <c r="W21" t="s">
        <v>58</v>
      </c>
      <c r="X21" t="s">
        <v>58</v>
      </c>
      <c r="Y21" t="s">
        <v>58</v>
      </c>
      <c r="Z21" t="s">
        <v>58</v>
      </c>
      <c r="AA21" s="2">
        <v>44083</v>
      </c>
      <c r="AB21" s="3">
        <v>0.63850694444444445</v>
      </c>
      <c r="AC21">
        <v>22.411999999999999</v>
      </c>
      <c r="AD21">
        <v>1.5</v>
      </c>
      <c r="AE21" t="s">
        <v>49</v>
      </c>
      <c r="AF21" t="s">
        <v>49</v>
      </c>
      <c r="AG21">
        <v>59459.6</v>
      </c>
      <c r="AH21">
        <v>389</v>
      </c>
      <c r="AI21">
        <v>21</v>
      </c>
      <c r="AJ21" t="s">
        <v>50</v>
      </c>
      <c r="AK21">
        <v>0</v>
      </c>
      <c r="AL21">
        <v>0</v>
      </c>
      <c r="AM21" t="s">
        <v>51</v>
      </c>
      <c r="AN21">
        <v>377.2</v>
      </c>
      <c r="AO21">
        <v>0</v>
      </c>
      <c r="AP21" t="s">
        <v>73</v>
      </c>
      <c r="AQ21">
        <v>0.98294409999999999</v>
      </c>
      <c r="AR21">
        <v>0</v>
      </c>
      <c r="AS21">
        <v>389</v>
      </c>
      <c r="AT21">
        <v>9</v>
      </c>
      <c r="AU21" t="s">
        <v>59</v>
      </c>
      <c r="AV21" t="s">
        <v>52</v>
      </c>
      <c r="AW21" t="s">
        <v>53</v>
      </c>
    </row>
    <row r="22" spans="1:49">
      <c r="A22" t="s">
        <v>77</v>
      </c>
      <c r="B22" t="s">
        <v>47</v>
      </c>
      <c r="C22" t="s">
        <v>57</v>
      </c>
      <c r="D22" t="s">
        <v>57</v>
      </c>
      <c r="E22" t="s">
        <v>57</v>
      </c>
      <c r="F22" t="s">
        <v>57</v>
      </c>
      <c r="G22">
        <v>0</v>
      </c>
      <c r="H22" t="s">
        <v>48</v>
      </c>
      <c r="I22">
        <v>40.084490000000002</v>
      </c>
      <c r="J22">
        <v>2.204224</v>
      </c>
      <c r="K22" t="s">
        <v>57</v>
      </c>
      <c r="L22" s="1">
        <v>2.6550049999999999E-2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v>-5.210344E-4</v>
      </c>
      <c r="U22" s="1">
        <v>7.7381899999999998E-3</v>
      </c>
      <c r="V22">
        <v>40.050199999999997</v>
      </c>
      <c r="W22" t="s">
        <v>58</v>
      </c>
      <c r="X22" t="s">
        <v>58</v>
      </c>
      <c r="Y22" t="s">
        <v>58</v>
      </c>
      <c r="Z22" t="s">
        <v>58</v>
      </c>
      <c r="AA22" s="2">
        <v>44083</v>
      </c>
      <c r="AB22" s="3">
        <v>0.64633101851851849</v>
      </c>
      <c r="AC22">
        <v>22.411999999999999</v>
      </c>
      <c r="AD22">
        <v>1.5</v>
      </c>
      <c r="AE22" t="s">
        <v>49</v>
      </c>
      <c r="AF22" t="s">
        <v>49</v>
      </c>
      <c r="AG22">
        <v>59988.7</v>
      </c>
      <c r="AH22">
        <v>389</v>
      </c>
      <c r="AI22">
        <v>21</v>
      </c>
      <c r="AJ22" t="s">
        <v>50</v>
      </c>
      <c r="AK22">
        <v>0</v>
      </c>
      <c r="AL22">
        <v>0</v>
      </c>
      <c r="AM22" t="s">
        <v>51</v>
      </c>
      <c r="AN22">
        <v>377.2</v>
      </c>
      <c r="AO22">
        <v>0</v>
      </c>
      <c r="AP22" t="s">
        <v>73</v>
      </c>
      <c r="AQ22">
        <v>0.97640490000000002</v>
      </c>
      <c r="AR22">
        <v>0</v>
      </c>
      <c r="AS22">
        <v>389</v>
      </c>
      <c r="AT22">
        <v>9</v>
      </c>
      <c r="AU22" t="s">
        <v>59</v>
      </c>
      <c r="AV22" t="s">
        <v>52</v>
      </c>
      <c r="AW22" t="s">
        <v>53</v>
      </c>
    </row>
    <row r="23" spans="1:49">
      <c r="A23" t="s">
        <v>78</v>
      </c>
      <c r="B23" t="s">
        <v>47</v>
      </c>
      <c r="C23" t="s">
        <v>57</v>
      </c>
      <c r="D23" t="s">
        <v>57</v>
      </c>
      <c r="E23" t="s">
        <v>57</v>
      </c>
      <c r="F23" t="s">
        <v>57</v>
      </c>
      <c r="G23">
        <v>0</v>
      </c>
      <c r="H23" t="s">
        <v>48</v>
      </c>
      <c r="I23">
        <v>26.34796</v>
      </c>
      <c r="J23">
        <v>1.517398</v>
      </c>
      <c r="K23" t="s">
        <v>57</v>
      </c>
      <c r="L23" s="1">
        <v>3.069086E-2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26.3172</v>
      </c>
      <c r="U23" s="1">
        <v>6.5672100000000004E-3</v>
      </c>
      <c r="V23">
        <v>26.310700000000001</v>
      </c>
      <c r="W23" t="s">
        <v>58</v>
      </c>
      <c r="X23" t="s">
        <v>58</v>
      </c>
      <c r="Y23" t="s">
        <v>58</v>
      </c>
      <c r="Z23" t="s">
        <v>58</v>
      </c>
      <c r="AA23" s="2">
        <v>44083</v>
      </c>
      <c r="AB23" s="3">
        <v>0.66251157407407402</v>
      </c>
      <c r="AC23">
        <v>22.411999999999999</v>
      </c>
      <c r="AD23">
        <v>1.5</v>
      </c>
      <c r="AE23" t="s">
        <v>49</v>
      </c>
      <c r="AF23" t="s">
        <v>49</v>
      </c>
      <c r="AG23">
        <v>60788.2</v>
      </c>
      <c r="AH23">
        <v>389</v>
      </c>
      <c r="AI23">
        <v>280</v>
      </c>
      <c r="AJ23" t="s">
        <v>50</v>
      </c>
      <c r="AK23">
        <v>0</v>
      </c>
      <c r="AL23">
        <v>0</v>
      </c>
      <c r="AM23" t="s">
        <v>51</v>
      </c>
      <c r="AN23">
        <v>377.2</v>
      </c>
      <c r="AO23">
        <v>0</v>
      </c>
      <c r="AP23" t="s">
        <v>73</v>
      </c>
      <c r="AQ23">
        <v>0.98676989999999998</v>
      </c>
      <c r="AR23">
        <v>0</v>
      </c>
      <c r="AS23">
        <v>389</v>
      </c>
      <c r="AT23">
        <v>9</v>
      </c>
      <c r="AU23" t="s">
        <v>59</v>
      </c>
      <c r="AV23" t="s">
        <v>52</v>
      </c>
      <c r="AW23" t="s">
        <v>53</v>
      </c>
    </row>
    <row r="24" spans="1:49">
      <c r="A24" t="s">
        <v>79</v>
      </c>
      <c r="B24" t="s">
        <v>47</v>
      </c>
      <c r="C24" t="s">
        <v>57</v>
      </c>
      <c r="D24" t="s">
        <v>57</v>
      </c>
      <c r="E24" t="s">
        <v>57</v>
      </c>
      <c r="F24" t="s">
        <v>57</v>
      </c>
      <c r="G24">
        <v>0</v>
      </c>
      <c r="H24" t="s">
        <v>48</v>
      </c>
      <c r="I24">
        <v>8.2423029999999997</v>
      </c>
      <c r="J24">
        <v>0.61211510000000002</v>
      </c>
      <c r="K24" t="s">
        <v>57</v>
      </c>
      <c r="L24" s="1">
        <v>2.2868869999999999E-2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4.3490450000000003</v>
      </c>
      <c r="U24" s="1">
        <v>7.6929010000000003E-3</v>
      </c>
      <c r="V24">
        <v>8.211741</v>
      </c>
      <c r="W24" t="s">
        <v>58</v>
      </c>
      <c r="X24" t="s">
        <v>58</v>
      </c>
      <c r="Y24" t="s">
        <v>58</v>
      </c>
      <c r="Z24" t="s">
        <v>58</v>
      </c>
      <c r="AA24" s="2">
        <v>44083</v>
      </c>
      <c r="AB24" s="3">
        <v>0.67021990740740733</v>
      </c>
      <c r="AC24">
        <v>22.411999999999999</v>
      </c>
      <c r="AD24">
        <v>1.5</v>
      </c>
      <c r="AE24" t="s">
        <v>49</v>
      </c>
      <c r="AF24" t="s">
        <v>49</v>
      </c>
      <c r="AG24">
        <v>59716.7</v>
      </c>
      <c r="AH24">
        <v>389</v>
      </c>
      <c r="AI24">
        <v>134</v>
      </c>
      <c r="AJ24" t="s">
        <v>50</v>
      </c>
      <c r="AK24">
        <v>0</v>
      </c>
      <c r="AL24">
        <v>0</v>
      </c>
      <c r="AM24" t="s">
        <v>51</v>
      </c>
      <c r="AN24">
        <v>377.2</v>
      </c>
      <c r="AO24">
        <v>0</v>
      </c>
      <c r="AP24" t="s">
        <v>73</v>
      </c>
      <c r="AQ24">
        <v>0.98426429999999998</v>
      </c>
      <c r="AR24">
        <v>0</v>
      </c>
      <c r="AS24">
        <v>389</v>
      </c>
      <c r="AT24">
        <v>9</v>
      </c>
      <c r="AU24" t="s">
        <v>59</v>
      </c>
      <c r="AV24" t="s">
        <v>52</v>
      </c>
      <c r="AW24" t="s">
        <v>53</v>
      </c>
    </row>
    <row r="25" spans="1:49">
      <c r="L25" s="1"/>
      <c r="U25" s="1"/>
      <c r="Z25" s="1"/>
      <c r="AA25" s="2"/>
      <c r="AB25" s="3"/>
    </row>
    <row r="26" spans="1:49">
      <c r="A26" t="s">
        <v>81</v>
      </c>
      <c r="L26" s="1"/>
      <c r="U26" s="1"/>
      <c r="Z26" s="1"/>
      <c r="AA26" s="2"/>
      <c r="AB26" s="3"/>
    </row>
    <row r="27" spans="1:49">
      <c r="A27" s="13" t="s">
        <v>60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</row>
    <row r="28" spans="1:49">
      <c r="A28" s="13" t="s">
        <v>82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</row>
    <row r="29" spans="1:4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 t="s">
        <v>61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1:49">
      <c r="A30" s="13" t="s">
        <v>0</v>
      </c>
      <c r="B30" s="13" t="s">
        <v>1</v>
      </c>
      <c r="C30" s="13" t="s">
        <v>2</v>
      </c>
      <c r="D30" s="13" t="s">
        <v>3</v>
      </c>
      <c r="E30" s="13" t="s">
        <v>4</v>
      </c>
      <c r="F30" s="13" t="s">
        <v>5</v>
      </c>
      <c r="G30" s="13" t="s">
        <v>6</v>
      </c>
      <c r="H30" s="13" t="s">
        <v>7</v>
      </c>
      <c r="I30" s="13" t="s">
        <v>8</v>
      </c>
      <c r="J30" s="13" t="s">
        <v>9</v>
      </c>
      <c r="K30" s="13" t="s">
        <v>10</v>
      </c>
      <c r="L30" s="13" t="s">
        <v>11</v>
      </c>
      <c r="M30" s="13" t="s">
        <v>12</v>
      </c>
      <c r="N30" s="13" t="s">
        <v>13</v>
      </c>
      <c r="O30" s="13" t="s">
        <v>14</v>
      </c>
      <c r="P30" s="13" t="s">
        <v>15</v>
      </c>
      <c r="Q30" s="13" t="s">
        <v>16</v>
      </c>
      <c r="R30" s="13" t="s">
        <v>17</v>
      </c>
      <c r="S30" s="13" t="s">
        <v>18</v>
      </c>
      <c r="T30" s="13" t="s">
        <v>19</v>
      </c>
      <c r="U30" s="13" t="s">
        <v>20</v>
      </c>
      <c r="V30" s="13" t="s">
        <v>21</v>
      </c>
      <c r="W30" s="13" t="s">
        <v>22</v>
      </c>
      <c r="X30" s="13" t="s">
        <v>23</v>
      </c>
      <c r="Y30" s="13" t="s">
        <v>24</v>
      </c>
      <c r="Z30" s="13" t="s">
        <v>25</v>
      </c>
      <c r="AA30" s="13" t="s">
        <v>26</v>
      </c>
      <c r="AB30" s="13" t="s">
        <v>27</v>
      </c>
      <c r="AC30" s="13" t="s">
        <v>28</v>
      </c>
      <c r="AD30" s="13" t="s">
        <v>29</v>
      </c>
      <c r="AE30" s="13" t="s">
        <v>30</v>
      </c>
      <c r="AF30" s="13" t="s">
        <v>31</v>
      </c>
      <c r="AG30" s="13" t="s">
        <v>32</v>
      </c>
      <c r="AH30" s="13" t="s">
        <v>33</v>
      </c>
      <c r="AI30" s="13" t="s">
        <v>34</v>
      </c>
      <c r="AJ30" s="13" t="s">
        <v>35</v>
      </c>
      <c r="AK30" s="13" t="s">
        <v>36</v>
      </c>
      <c r="AL30" s="13" t="s">
        <v>37</v>
      </c>
      <c r="AM30" s="13" t="s">
        <v>38</v>
      </c>
      <c r="AN30" s="13" t="s">
        <v>39</v>
      </c>
      <c r="AO30" s="13" t="s">
        <v>40</v>
      </c>
      <c r="AP30" s="13" t="s">
        <v>41</v>
      </c>
      <c r="AQ30" s="13" t="s">
        <v>42</v>
      </c>
      <c r="AR30" s="13" t="s">
        <v>43</v>
      </c>
      <c r="AS30" s="13" t="s">
        <v>44</v>
      </c>
      <c r="AT30" s="13" t="s">
        <v>45</v>
      </c>
      <c r="AU30" s="13" t="s">
        <v>46</v>
      </c>
      <c r="AV30" s="13"/>
      <c r="AW30" s="13"/>
    </row>
    <row r="31" spans="1:49">
      <c r="A31" t="s">
        <v>83</v>
      </c>
      <c r="B31" t="s">
        <v>47</v>
      </c>
      <c r="C31" t="s">
        <v>57</v>
      </c>
      <c r="D31" t="s">
        <v>57</v>
      </c>
      <c r="E31" t="s">
        <v>57</v>
      </c>
      <c r="F31" t="s">
        <v>57</v>
      </c>
      <c r="G31">
        <v>0</v>
      </c>
      <c r="H31" t="s">
        <v>48</v>
      </c>
      <c r="I31">
        <v>7.9903700000000004</v>
      </c>
      <c r="J31">
        <v>0.59951849999999995</v>
      </c>
      <c r="K31" t="s">
        <v>57</v>
      </c>
      <c r="L31" s="1">
        <v>1.9101949999999999E-2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2.7739060000000002</v>
      </c>
      <c r="U31" s="1">
        <v>5.045936E-3</v>
      </c>
      <c r="V31">
        <v>7.9662220000000001</v>
      </c>
      <c r="W31" t="s">
        <v>58</v>
      </c>
      <c r="X31" t="s">
        <v>58</v>
      </c>
      <c r="Y31" t="s">
        <v>58</v>
      </c>
      <c r="Z31" t="s">
        <v>58</v>
      </c>
      <c r="AA31" s="2">
        <v>44089</v>
      </c>
      <c r="AB31" s="3">
        <v>0.562962962962963</v>
      </c>
      <c r="AC31">
        <v>22.411999999999999</v>
      </c>
      <c r="AD31">
        <v>1.5</v>
      </c>
      <c r="AE31" t="s">
        <v>49</v>
      </c>
      <c r="AF31" t="s">
        <v>49</v>
      </c>
      <c r="AG31">
        <v>60353.7</v>
      </c>
      <c r="AH31">
        <v>389</v>
      </c>
      <c r="AI31">
        <v>135</v>
      </c>
      <c r="AJ31" t="s">
        <v>50</v>
      </c>
      <c r="AK31">
        <v>0</v>
      </c>
      <c r="AL31">
        <v>0</v>
      </c>
      <c r="AM31" t="s">
        <v>51</v>
      </c>
      <c r="AN31">
        <v>377.2</v>
      </c>
      <c r="AO31">
        <v>0</v>
      </c>
      <c r="AP31" t="s">
        <v>65</v>
      </c>
      <c r="AQ31">
        <v>0.97477979999999997</v>
      </c>
      <c r="AR31">
        <v>0</v>
      </c>
      <c r="AS31">
        <v>389</v>
      </c>
      <c r="AT31">
        <v>9</v>
      </c>
      <c r="AU31" t="s">
        <v>59</v>
      </c>
      <c r="AV31" t="s">
        <v>52</v>
      </c>
      <c r="AW31" t="s">
        <v>53</v>
      </c>
    </row>
    <row r="32" spans="1:49">
      <c r="A32" t="s">
        <v>88</v>
      </c>
      <c r="B32" t="s">
        <v>47</v>
      </c>
      <c r="C32" t="s">
        <v>57</v>
      </c>
      <c r="D32" t="s">
        <v>57</v>
      </c>
      <c r="E32" t="s">
        <v>57</v>
      </c>
      <c r="F32" t="s">
        <v>57</v>
      </c>
      <c r="G32">
        <v>0</v>
      </c>
      <c r="H32" t="s">
        <v>48</v>
      </c>
      <c r="I32">
        <v>15.253019999999999</v>
      </c>
      <c r="J32">
        <v>0.96265089999999998</v>
      </c>
      <c r="K32" t="s">
        <v>57</v>
      </c>
      <c r="L32" s="1">
        <v>2.4620840000000001E-2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6.2049760000000003</v>
      </c>
      <c r="U32" s="1">
        <v>5.8756119999999997E-3</v>
      </c>
      <c r="V32">
        <v>15.222519999999999</v>
      </c>
      <c r="W32" t="s">
        <v>58</v>
      </c>
      <c r="X32" t="s">
        <v>58</v>
      </c>
      <c r="Y32" t="s">
        <v>58</v>
      </c>
      <c r="Z32" t="s">
        <v>58</v>
      </c>
      <c r="AA32" s="2">
        <v>44089</v>
      </c>
      <c r="AB32" s="3">
        <v>0.57254629629629628</v>
      </c>
      <c r="AC32">
        <v>22.411999999999999</v>
      </c>
      <c r="AD32">
        <v>1.5</v>
      </c>
      <c r="AE32" t="s">
        <v>49</v>
      </c>
      <c r="AF32" t="s">
        <v>49</v>
      </c>
      <c r="AG32">
        <v>61333.4</v>
      </c>
      <c r="AH32">
        <v>389</v>
      </c>
      <c r="AI32">
        <v>134</v>
      </c>
      <c r="AJ32" t="s">
        <v>50</v>
      </c>
      <c r="AK32">
        <v>0</v>
      </c>
      <c r="AL32">
        <v>0</v>
      </c>
      <c r="AM32" t="s">
        <v>51</v>
      </c>
      <c r="AN32">
        <v>377.2</v>
      </c>
      <c r="AO32">
        <v>0</v>
      </c>
      <c r="AP32" t="s">
        <v>65</v>
      </c>
      <c r="AQ32">
        <v>0.9685378</v>
      </c>
      <c r="AR32">
        <v>0</v>
      </c>
      <c r="AS32">
        <v>389</v>
      </c>
      <c r="AT32">
        <v>9</v>
      </c>
      <c r="AU32" t="s">
        <v>59</v>
      </c>
      <c r="AV32" t="s">
        <v>52</v>
      </c>
      <c r="AW32" t="s">
        <v>53</v>
      </c>
    </row>
    <row r="33" spans="1:49">
      <c r="A33" t="s">
        <v>86</v>
      </c>
      <c r="B33" t="s">
        <v>47</v>
      </c>
      <c r="C33" t="s">
        <v>57</v>
      </c>
      <c r="D33" t="s">
        <v>57</v>
      </c>
      <c r="E33" t="s">
        <v>57</v>
      </c>
      <c r="F33" t="s">
        <v>57</v>
      </c>
      <c r="G33">
        <v>0</v>
      </c>
      <c r="H33" t="s">
        <v>48</v>
      </c>
      <c r="I33">
        <v>99.885509999999996</v>
      </c>
      <c r="J33">
        <v>5.1942760000000003</v>
      </c>
      <c r="K33" t="s">
        <v>57</v>
      </c>
      <c r="L33" s="1">
        <v>3.012834E-2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99.849140000000006</v>
      </c>
      <c r="U33" s="1">
        <v>9.2062240000000007E-3</v>
      </c>
      <c r="V33">
        <v>99.846170000000001</v>
      </c>
      <c r="W33" t="s">
        <v>58</v>
      </c>
      <c r="X33" t="s">
        <v>58</v>
      </c>
      <c r="Y33" t="s">
        <v>58</v>
      </c>
      <c r="Z33" t="s">
        <v>58</v>
      </c>
      <c r="AA33" s="2">
        <v>44096</v>
      </c>
      <c r="AB33" s="3">
        <v>0.38833333333333336</v>
      </c>
      <c r="AC33">
        <v>22.411999999999999</v>
      </c>
      <c r="AD33">
        <v>1</v>
      </c>
      <c r="AE33" t="s">
        <v>49</v>
      </c>
      <c r="AF33" t="s">
        <v>49</v>
      </c>
      <c r="AG33">
        <v>59711.6</v>
      </c>
      <c r="AH33">
        <v>389</v>
      </c>
      <c r="AI33">
        <v>289</v>
      </c>
      <c r="AJ33" t="s">
        <v>50</v>
      </c>
      <c r="AK33">
        <v>0</v>
      </c>
      <c r="AL33">
        <v>0</v>
      </c>
      <c r="AM33" t="s">
        <v>51</v>
      </c>
      <c r="AN33">
        <v>377.2</v>
      </c>
      <c r="AO33">
        <v>0</v>
      </c>
      <c r="AP33" t="s">
        <v>85</v>
      </c>
      <c r="AQ33">
        <v>0.96804429999999997</v>
      </c>
      <c r="AR33">
        <v>0</v>
      </c>
      <c r="AS33">
        <v>389</v>
      </c>
      <c r="AT33">
        <v>9</v>
      </c>
      <c r="AU33" t="s">
        <v>59</v>
      </c>
      <c r="AV33" t="s">
        <v>52</v>
      </c>
      <c r="AW33" t="s">
        <v>53</v>
      </c>
    </row>
    <row r="34" spans="1:49">
      <c r="A34" t="s">
        <v>87</v>
      </c>
      <c r="B34" t="s">
        <v>47</v>
      </c>
      <c r="C34" t="s">
        <v>57</v>
      </c>
      <c r="D34" t="s">
        <v>57</v>
      </c>
      <c r="E34" t="s">
        <v>57</v>
      </c>
      <c r="F34" t="s">
        <v>57</v>
      </c>
      <c r="G34">
        <v>0</v>
      </c>
      <c r="H34" t="s">
        <v>48</v>
      </c>
      <c r="I34">
        <v>70.174000000000007</v>
      </c>
      <c r="J34">
        <v>3.7086999999999999</v>
      </c>
      <c r="K34" t="s">
        <v>57</v>
      </c>
      <c r="L34" s="1">
        <v>4.4669140000000003E-2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v>-6.559914E-4</v>
      </c>
      <c r="U34" s="1">
        <v>4.8621970000000004E-3</v>
      </c>
      <c r="V34">
        <v>70.124470000000002</v>
      </c>
      <c r="W34" t="s">
        <v>58</v>
      </c>
      <c r="X34" t="s">
        <v>58</v>
      </c>
      <c r="Y34" t="s">
        <v>58</v>
      </c>
      <c r="Z34" t="s">
        <v>58</v>
      </c>
      <c r="AA34" s="2">
        <v>44096</v>
      </c>
      <c r="AB34" s="3">
        <v>0.4042013888888889</v>
      </c>
      <c r="AC34">
        <v>22.411999999999999</v>
      </c>
      <c r="AD34">
        <v>1</v>
      </c>
      <c r="AE34" t="s">
        <v>49</v>
      </c>
      <c r="AF34" t="s">
        <v>49</v>
      </c>
      <c r="AG34">
        <v>59328.7</v>
      </c>
      <c r="AH34">
        <v>389</v>
      </c>
      <c r="AI34">
        <v>21</v>
      </c>
      <c r="AJ34" t="s">
        <v>50</v>
      </c>
      <c r="AK34">
        <v>0</v>
      </c>
      <c r="AL34">
        <v>0</v>
      </c>
      <c r="AM34" t="s">
        <v>51</v>
      </c>
      <c r="AN34">
        <v>377.1</v>
      </c>
      <c r="AO34">
        <v>0</v>
      </c>
      <c r="AP34" t="s">
        <v>85</v>
      </c>
      <c r="AQ34">
        <v>0.98875349999999995</v>
      </c>
      <c r="AR34">
        <v>0</v>
      </c>
      <c r="AS34">
        <v>389</v>
      </c>
      <c r="AT34">
        <v>9</v>
      </c>
      <c r="AU34" t="s">
        <v>59</v>
      </c>
      <c r="AV34" t="s">
        <v>52</v>
      </c>
      <c r="AW34" t="s">
        <v>53</v>
      </c>
    </row>
    <row r="35" spans="1:49">
      <c r="A35" t="s">
        <v>84</v>
      </c>
      <c r="B35" t="s">
        <v>47</v>
      </c>
      <c r="C35" t="s">
        <v>57</v>
      </c>
      <c r="D35" t="s">
        <v>57</v>
      </c>
      <c r="E35" t="s">
        <v>57</v>
      </c>
      <c r="F35" t="s">
        <v>57</v>
      </c>
      <c r="G35">
        <v>0</v>
      </c>
      <c r="H35" t="s">
        <v>48</v>
      </c>
      <c r="I35">
        <v>48.839939999999999</v>
      </c>
      <c r="J35">
        <v>2.6419969999999999</v>
      </c>
      <c r="K35" t="s">
        <v>57</v>
      </c>
      <c r="L35" s="1">
        <v>3.2762560000000003E-2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22.908159999999999</v>
      </c>
      <c r="U35" s="1">
        <v>7.6414200000000003E-3</v>
      </c>
      <c r="V35">
        <v>48.799529999999997</v>
      </c>
      <c r="W35" t="s">
        <v>58</v>
      </c>
      <c r="X35" t="s">
        <v>58</v>
      </c>
      <c r="Y35" t="s">
        <v>58</v>
      </c>
      <c r="Z35" t="s">
        <v>58</v>
      </c>
      <c r="AA35" s="2">
        <v>44096</v>
      </c>
      <c r="AB35" s="3">
        <v>0.43298611111111113</v>
      </c>
      <c r="AC35">
        <v>22.411999999999999</v>
      </c>
      <c r="AD35">
        <v>1</v>
      </c>
      <c r="AE35" t="s">
        <v>49</v>
      </c>
      <c r="AF35" t="s">
        <v>49</v>
      </c>
      <c r="AG35">
        <v>60565.1</v>
      </c>
      <c r="AH35">
        <v>389</v>
      </c>
      <c r="AI35">
        <v>138</v>
      </c>
      <c r="AJ35" t="s">
        <v>50</v>
      </c>
      <c r="AK35">
        <v>0</v>
      </c>
      <c r="AL35">
        <v>0</v>
      </c>
      <c r="AM35" t="s">
        <v>51</v>
      </c>
      <c r="AN35">
        <v>377.2</v>
      </c>
      <c r="AO35">
        <v>0</v>
      </c>
      <c r="AP35" t="s">
        <v>85</v>
      </c>
      <c r="AQ35">
        <v>0.96918669999999996</v>
      </c>
      <c r="AR35">
        <v>0</v>
      </c>
      <c r="AS35">
        <v>389</v>
      </c>
      <c r="AT35">
        <v>9</v>
      </c>
      <c r="AU35" t="s">
        <v>59</v>
      </c>
      <c r="AV35" t="s">
        <v>52</v>
      </c>
      <c r="AW35" t="s">
        <v>53</v>
      </c>
    </row>
    <row r="36" spans="1:49">
      <c r="A36" t="s">
        <v>89</v>
      </c>
      <c r="B36" t="s">
        <v>47</v>
      </c>
      <c r="C36" t="s">
        <v>57</v>
      </c>
      <c r="D36" t="s">
        <v>57</v>
      </c>
      <c r="E36" t="s">
        <v>57</v>
      </c>
      <c r="F36" t="s">
        <v>57</v>
      </c>
      <c r="G36">
        <v>0</v>
      </c>
      <c r="H36" t="s">
        <v>48</v>
      </c>
      <c r="I36">
        <v>25.5745</v>
      </c>
      <c r="J36">
        <v>1.4787250000000001</v>
      </c>
      <c r="K36" t="s">
        <v>57</v>
      </c>
      <c r="L36" s="1">
        <v>1.8932170000000002E-2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10.114699999999999</v>
      </c>
      <c r="U36" s="1">
        <v>4.0245819999999996E-3</v>
      </c>
      <c r="V36">
        <v>25.551539999999999</v>
      </c>
      <c r="W36" t="s">
        <v>58</v>
      </c>
      <c r="X36" t="s">
        <v>58</v>
      </c>
      <c r="Y36" t="s">
        <v>58</v>
      </c>
      <c r="Z36" t="s">
        <v>58</v>
      </c>
      <c r="AA36" s="2">
        <v>44096</v>
      </c>
      <c r="AB36" s="3">
        <v>0.59422453703703704</v>
      </c>
      <c r="AC36">
        <v>22.411999999999999</v>
      </c>
      <c r="AD36">
        <v>1.5</v>
      </c>
      <c r="AE36" t="s">
        <v>49</v>
      </c>
      <c r="AF36" t="s">
        <v>49</v>
      </c>
      <c r="AG36">
        <v>61265.1</v>
      </c>
      <c r="AH36">
        <v>389</v>
      </c>
      <c r="AI36">
        <v>130</v>
      </c>
      <c r="AJ36" t="s">
        <v>50</v>
      </c>
      <c r="AK36">
        <v>0</v>
      </c>
      <c r="AL36">
        <v>0</v>
      </c>
      <c r="AM36" t="s">
        <v>51</v>
      </c>
      <c r="AN36">
        <v>377.1</v>
      </c>
      <c r="AO36">
        <v>0</v>
      </c>
      <c r="AP36" t="s">
        <v>90</v>
      </c>
      <c r="AQ36">
        <v>0.97887860000000004</v>
      </c>
      <c r="AR36">
        <v>0</v>
      </c>
      <c r="AS36">
        <v>389</v>
      </c>
      <c r="AT36">
        <v>9</v>
      </c>
      <c r="AU36" t="s">
        <v>59</v>
      </c>
      <c r="AV36" t="s">
        <v>52</v>
      </c>
      <c r="AW36" t="s">
        <v>53</v>
      </c>
    </row>
    <row r="37" spans="1:49">
      <c r="A37" t="s">
        <v>91</v>
      </c>
      <c r="B37" t="s">
        <v>47</v>
      </c>
      <c r="C37" t="s">
        <v>57</v>
      </c>
      <c r="D37" t="s">
        <v>57</v>
      </c>
      <c r="E37" t="s">
        <v>57</v>
      </c>
      <c r="F37" t="s">
        <v>57</v>
      </c>
      <c r="G37">
        <v>0</v>
      </c>
      <c r="H37" t="s">
        <v>48</v>
      </c>
      <c r="I37">
        <v>30.537710000000001</v>
      </c>
      <c r="J37">
        <v>1.726885</v>
      </c>
      <c r="K37" t="s">
        <v>57</v>
      </c>
      <c r="L37" s="1">
        <v>2.012682E-2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12.520339999999999</v>
      </c>
      <c r="U37" s="1">
        <v>4.898576E-3</v>
      </c>
      <c r="V37">
        <v>30.51268</v>
      </c>
      <c r="W37" t="s">
        <v>58</v>
      </c>
      <c r="X37" t="s">
        <v>58</v>
      </c>
      <c r="Y37" t="s">
        <v>58</v>
      </c>
      <c r="Z37" t="s">
        <v>58</v>
      </c>
      <c r="AA37" s="2">
        <v>44098</v>
      </c>
      <c r="AB37" s="3">
        <v>0.71209490740740744</v>
      </c>
      <c r="AC37">
        <v>22.411999999999999</v>
      </c>
      <c r="AD37">
        <v>1.5</v>
      </c>
      <c r="AE37" t="s">
        <v>49</v>
      </c>
      <c r="AF37" t="s">
        <v>49</v>
      </c>
      <c r="AG37">
        <v>60369.7</v>
      </c>
      <c r="AH37">
        <v>389</v>
      </c>
      <c r="AI37">
        <v>128</v>
      </c>
      <c r="AJ37" t="s">
        <v>50</v>
      </c>
      <c r="AK37">
        <v>0</v>
      </c>
      <c r="AL37">
        <v>0</v>
      </c>
      <c r="AM37" t="s">
        <v>51</v>
      </c>
      <c r="AN37">
        <v>377.2</v>
      </c>
      <c r="AO37">
        <v>0</v>
      </c>
      <c r="AP37" t="s">
        <v>65</v>
      </c>
      <c r="AQ37">
        <v>0.96927419999999997</v>
      </c>
      <c r="AR37">
        <v>0</v>
      </c>
      <c r="AS37">
        <v>389</v>
      </c>
      <c r="AT37">
        <v>9</v>
      </c>
      <c r="AU37" t="s">
        <v>59</v>
      </c>
      <c r="AV37" t="s">
        <v>52</v>
      </c>
      <c r="AW37" t="s">
        <v>53</v>
      </c>
    </row>
    <row r="38" spans="1:49">
      <c r="A38" t="s">
        <v>92</v>
      </c>
      <c r="B38" t="s">
        <v>47</v>
      </c>
      <c r="C38" t="s">
        <v>57</v>
      </c>
      <c r="D38" t="s">
        <v>57</v>
      </c>
      <c r="E38" t="s">
        <v>57</v>
      </c>
      <c r="F38" t="s">
        <v>57</v>
      </c>
      <c r="G38">
        <v>0</v>
      </c>
      <c r="H38" t="s">
        <v>48</v>
      </c>
      <c r="I38">
        <v>56.35257</v>
      </c>
      <c r="J38">
        <v>3.0176280000000002</v>
      </c>
      <c r="K38" t="s">
        <v>57</v>
      </c>
      <c r="L38" s="1">
        <v>1.425132E-2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14.91849</v>
      </c>
      <c r="U38" s="1">
        <v>8.1846430000000001E-3</v>
      </c>
      <c r="V38">
        <v>56.33014</v>
      </c>
      <c r="W38" t="s">
        <v>58</v>
      </c>
      <c r="X38" t="s">
        <v>58</v>
      </c>
      <c r="Y38" t="s">
        <v>58</v>
      </c>
      <c r="Z38" t="s">
        <v>58</v>
      </c>
      <c r="AA38" s="2">
        <v>44096</v>
      </c>
      <c r="AB38" s="3">
        <v>0.63818287037037036</v>
      </c>
      <c r="AC38">
        <v>22.411999999999999</v>
      </c>
      <c r="AD38">
        <v>1.5</v>
      </c>
      <c r="AE38" t="s">
        <v>49</v>
      </c>
      <c r="AF38" t="s">
        <v>49</v>
      </c>
      <c r="AG38">
        <v>59640.6</v>
      </c>
      <c r="AH38">
        <v>389</v>
      </c>
      <c r="AI38">
        <v>122</v>
      </c>
      <c r="AJ38" t="s">
        <v>50</v>
      </c>
      <c r="AK38">
        <v>0</v>
      </c>
      <c r="AL38">
        <v>0</v>
      </c>
      <c r="AM38" t="s">
        <v>51</v>
      </c>
      <c r="AN38">
        <v>377.2</v>
      </c>
      <c r="AO38">
        <v>0</v>
      </c>
      <c r="AP38" t="s">
        <v>90</v>
      </c>
      <c r="AQ38">
        <v>0.93252869999999999</v>
      </c>
      <c r="AR38">
        <v>0</v>
      </c>
      <c r="AS38">
        <v>389</v>
      </c>
      <c r="AT38">
        <v>9</v>
      </c>
      <c r="AU38" t="s">
        <v>59</v>
      </c>
      <c r="AV38" t="s">
        <v>52</v>
      </c>
      <c r="AW38" t="s">
        <v>53</v>
      </c>
    </row>
    <row r="39" spans="1:49">
      <c r="A39" t="s">
        <v>93</v>
      </c>
      <c r="B39" t="s">
        <v>47</v>
      </c>
      <c r="C39" t="s">
        <v>57</v>
      </c>
      <c r="D39" t="s">
        <v>57</v>
      </c>
      <c r="E39" t="s">
        <v>57</v>
      </c>
      <c r="F39" t="s">
        <v>57</v>
      </c>
      <c r="G39">
        <v>0</v>
      </c>
      <c r="H39" t="s">
        <v>48</v>
      </c>
      <c r="I39">
        <v>21.202570000000001</v>
      </c>
      <c r="J39">
        <v>1.2601279999999999</v>
      </c>
      <c r="K39" t="s">
        <v>57</v>
      </c>
      <c r="L39" s="1">
        <v>2.074937E-2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8.6264040000000008</v>
      </c>
      <c r="U39" s="1">
        <v>5.4900080000000002E-3</v>
      </c>
      <c r="V39">
        <v>21.17633</v>
      </c>
      <c r="W39" t="s">
        <v>58</v>
      </c>
      <c r="X39" t="s">
        <v>58</v>
      </c>
      <c r="Y39" t="s">
        <v>58</v>
      </c>
      <c r="Z39" t="s">
        <v>58</v>
      </c>
      <c r="AA39" s="2">
        <v>44096</v>
      </c>
      <c r="AB39" s="3">
        <v>0.60412037037037036</v>
      </c>
      <c r="AC39">
        <v>22.411999999999999</v>
      </c>
      <c r="AD39">
        <v>1.5</v>
      </c>
      <c r="AE39" t="s">
        <v>49</v>
      </c>
      <c r="AF39" t="s">
        <v>49</v>
      </c>
      <c r="AG39">
        <v>60655.5</v>
      </c>
      <c r="AH39">
        <v>389</v>
      </c>
      <c r="AI39">
        <v>129</v>
      </c>
      <c r="AJ39" t="s">
        <v>50</v>
      </c>
      <c r="AK39">
        <v>0</v>
      </c>
      <c r="AL39">
        <v>0</v>
      </c>
      <c r="AM39" t="s">
        <v>51</v>
      </c>
      <c r="AN39">
        <v>377.2</v>
      </c>
      <c r="AO39">
        <v>0</v>
      </c>
      <c r="AP39" t="s">
        <v>90</v>
      </c>
      <c r="AQ39">
        <v>0.97585299999999997</v>
      </c>
      <c r="AR39">
        <v>0</v>
      </c>
      <c r="AS39">
        <v>389</v>
      </c>
      <c r="AT39">
        <v>9</v>
      </c>
      <c r="AU39" t="s">
        <v>59</v>
      </c>
      <c r="AV39" t="s">
        <v>52</v>
      </c>
      <c r="AW39" t="s">
        <v>53</v>
      </c>
    </row>
    <row r="40" spans="1:49">
      <c r="A40" t="s">
        <v>94</v>
      </c>
      <c r="B40" t="s">
        <v>47</v>
      </c>
      <c r="C40" t="s">
        <v>57</v>
      </c>
      <c r="D40" t="s">
        <v>57</v>
      </c>
      <c r="E40" t="s">
        <v>57</v>
      </c>
      <c r="F40" t="s">
        <v>57</v>
      </c>
      <c r="G40">
        <v>0</v>
      </c>
      <c r="H40" t="s">
        <v>48</v>
      </c>
      <c r="I40">
        <v>41.890309999999999</v>
      </c>
      <c r="J40">
        <v>2.2945150000000001</v>
      </c>
      <c r="K40" t="s">
        <v>57</v>
      </c>
      <c r="L40" s="1">
        <v>1.7764430000000001E-2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v>-4.1621570000000002E-4</v>
      </c>
      <c r="U40" s="1">
        <v>6.8185299999999997E-3</v>
      </c>
      <c r="V40">
        <v>41.865729999999999</v>
      </c>
      <c r="W40" t="s">
        <v>58</v>
      </c>
      <c r="X40" t="s">
        <v>58</v>
      </c>
      <c r="Y40" t="s">
        <v>58</v>
      </c>
      <c r="Z40" t="s">
        <v>58</v>
      </c>
      <c r="AA40" s="2">
        <v>44096</v>
      </c>
      <c r="AB40" s="3">
        <v>0.64986111111111111</v>
      </c>
      <c r="AC40">
        <v>22.411999999999999</v>
      </c>
      <c r="AD40">
        <v>1.5</v>
      </c>
      <c r="AE40" t="s">
        <v>49</v>
      </c>
      <c r="AF40" t="s">
        <v>49</v>
      </c>
      <c r="AG40">
        <v>61320.9</v>
      </c>
      <c r="AH40">
        <v>389</v>
      </c>
      <c r="AI40">
        <v>21</v>
      </c>
      <c r="AJ40" t="s">
        <v>50</v>
      </c>
      <c r="AK40">
        <v>0</v>
      </c>
      <c r="AL40">
        <v>0</v>
      </c>
      <c r="AM40" t="s">
        <v>51</v>
      </c>
      <c r="AN40">
        <v>377.2</v>
      </c>
      <c r="AO40">
        <v>0</v>
      </c>
      <c r="AP40" t="s">
        <v>90</v>
      </c>
      <c r="AQ40">
        <v>0.98482170000000002</v>
      </c>
      <c r="AR40">
        <v>0</v>
      </c>
      <c r="AS40">
        <v>389</v>
      </c>
      <c r="AT40">
        <v>9</v>
      </c>
      <c r="AU40" t="s">
        <v>59</v>
      </c>
      <c r="AV40" t="s">
        <v>52</v>
      </c>
      <c r="AW40" t="s">
        <v>53</v>
      </c>
    </row>
    <row r="41" spans="1:49">
      <c r="A41" t="s">
        <v>95</v>
      </c>
      <c r="B41" t="s">
        <v>47</v>
      </c>
      <c r="C41" t="s">
        <v>57</v>
      </c>
      <c r="D41" t="s">
        <v>57</v>
      </c>
      <c r="E41" t="s">
        <v>57</v>
      </c>
      <c r="F41" t="s">
        <v>57</v>
      </c>
      <c r="G41">
        <v>0</v>
      </c>
      <c r="H41" t="s">
        <v>48</v>
      </c>
      <c r="I41">
        <v>26.15662</v>
      </c>
      <c r="J41">
        <v>1.5078309999999999</v>
      </c>
      <c r="K41" t="s">
        <v>57</v>
      </c>
      <c r="L41" s="1">
        <v>1.602145E-2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8.6705439999999996</v>
      </c>
      <c r="U41" s="1">
        <v>5.3190119999999997E-3</v>
      </c>
      <c r="V41">
        <v>26.135280000000002</v>
      </c>
      <c r="W41" t="s">
        <v>58</v>
      </c>
      <c r="X41" t="s">
        <v>58</v>
      </c>
      <c r="Y41" t="s">
        <v>58</v>
      </c>
      <c r="Z41" t="s">
        <v>58</v>
      </c>
      <c r="AA41" s="2">
        <v>44096</v>
      </c>
      <c r="AB41" s="3">
        <v>0.61201388888888886</v>
      </c>
      <c r="AC41">
        <v>22.411999999999999</v>
      </c>
      <c r="AD41">
        <v>1.5</v>
      </c>
      <c r="AE41" t="s">
        <v>49</v>
      </c>
      <c r="AF41" t="s">
        <v>49</v>
      </c>
      <c r="AG41">
        <v>59481.7</v>
      </c>
      <c r="AH41">
        <v>389</v>
      </c>
      <c r="AI41">
        <v>126</v>
      </c>
      <c r="AJ41" t="s">
        <v>50</v>
      </c>
      <c r="AK41">
        <v>0</v>
      </c>
      <c r="AL41">
        <v>0</v>
      </c>
      <c r="AM41" t="s">
        <v>51</v>
      </c>
      <c r="AN41">
        <v>377.1</v>
      </c>
      <c r="AO41">
        <v>0</v>
      </c>
      <c r="AP41" t="s">
        <v>90</v>
      </c>
      <c r="AQ41">
        <v>0.98905319999999997</v>
      </c>
      <c r="AR41">
        <v>0</v>
      </c>
      <c r="AS41">
        <v>389</v>
      </c>
      <c r="AT41">
        <v>9</v>
      </c>
      <c r="AU41" t="s">
        <v>59</v>
      </c>
      <c r="AV41" t="s">
        <v>52</v>
      </c>
      <c r="AW41" t="s">
        <v>53</v>
      </c>
    </row>
    <row r="42" spans="1:49">
      <c r="A42" t="s">
        <v>96</v>
      </c>
      <c r="B42" t="s">
        <v>47</v>
      </c>
      <c r="C42" t="s">
        <v>57</v>
      </c>
      <c r="D42" t="s">
        <v>57</v>
      </c>
      <c r="E42" t="s">
        <v>57</v>
      </c>
      <c r="F42" t="s">
        <v>57</v>
      </c>
      <c r="G42">
        <v>0</v>
      </c>
      <c r="H42" t="s">
        <v>48</v>
      </c>
      <c r="I42">
        <v>61.811929999999997</v>
      </c>
      <c r="J42">
        <v>3.2905959999999999</v>
      </c>
      <c r="K42" t="s">
        <v>57</v>
      </c>
      <c r="L42" s="1">
        <v>2.4699780000000001E-2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26.888570000000001</v>
      </c>
      <c r="U42" s="1">
        <v>5.6604150000000002E-3</v>
      </c>
      <c r="V42">
        <v>61.781570000000002</v>
      </c>
      <c r="W42" t="s">
        <v>58</v>
      </c>
      <c r="X42" t="s">
        <v>58</v>
      </c>
      <c r="Y42" t="s">
        <v>58</v>
      </c>
      <c r="Z42" t="s">
        <v>58</v>
      </c>
      <c r="AA42" s="2">
        <v>44096</v>
      </c>
      <c r="AB42" s="3">
        <v>0.66379629629629633</v>
      </c>
      <c r="AC42">
        <v>22.411999999999999</v>
      </c>
      <c r="AD42">
        <v>1.5</v>
      </c>
      <c r="AE42" t="s">
        <v>49</v>
      </c>
      <c r="AF42" t="s">
        <v>49</v>
      </c>
      <c r="AG42">
        <v>59041.7</v>
      </c>
      <c r="AH42">
        <v>389</v>
      </c>
      <c r="AI42">
        <v>130</v>
      </c>
      <c r="AJ42" t="s">
        <v>50</v>
      </c>
      <c r="AK42">
        <v>0</v>
      </c>
      <c r="AL42">
        <v>0</v>
      </c>
      <c r="AM42" t="s">
        <v>51</v>
      </c>
      <c r="AN42">
        <v>377.1</v>
      </c>
      <c r="AO42">
        <v>0</v>
      </c>
      <c r="AP42" t="s">
        <v>90</v>
      </c>
      <c r="AQ42">
        <v>0.97512500000000002</v>
      </c>
      <c r="AR42">
        <v>0</v>
      </c>
      <c r="AS42">
        <v>389</v>
      </c>
      <c r="AT42">
        <v>9</v>
      </c>
      <c r="AU42" t="s">
        <v>59</v>
      </c>
      <c r="AV42" t="s">
        <v>52</v>
      </c>
      <c r="AW42" t="s">
        <v>53</v>
      </c>
    </row>
    <row r="43" spans="1:49">
      <c r="A43" t="s">
        <v>97</v>
      </c>
      <c r="B43" t="s">
        <v>47</v>
      </c>
      <c r="C43" t="s">
        <v>57</v>
      </c>
      <c r="D43" t="s">
        <v>57</v>
      </c>
      <c r="E43" t="s">
        <v>57</v>
      </c>
      <c r="F43" t="s">
        <v>57</v>
      </c>
      <c r="G43">
        <v>0</v>
      </c>
      <c r="H43" t="s">
        <v>48</v>
      </c>
      <c r="I43">
        <v>30.053699999999999</v>
      </c>
      <c r="J43">
        <v>1.702685</v>
      </c>
      <c r="K43" t="s">
        <v>57</v>
      </c>
      <c r="L43" s="1">
        <v>1.9774380000000001E-2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9.4576019999999996</v>
      </c>
      <c r="U43" s="1">
        <v>5.1437330000000002E-3</v>
      </c>
      <c r="V43">
        <v>30.028780000000001</v>
      </c>
      <c r="W43" t="s">
        <v>58</v>
      </c>
      <c r="X43" t="s">
        <v>58</v>
      </c>
      <c r="Y43" t="s">
        <v>58</v>
      </c>
      <c r="Z43" t="s">
        <v>58</v>
      </c>
      <c r="AA43" s="2">
        <v>44096</v>
      </c>
      <c r="AB43" s="3">
        <v>0.62069444444444444</v>
      </c>
      <c r="AC43">
        <v>22.411999999999999</v>
      </c>
      <c r="AD43">
        <v>1.5</v>
      </c>
      <c r="AE43" t="s">
        <v>49</v>
      </c>
      <c r="AF43" t="s">
        <v>49</v>
      </c>
      <c r="AG43">
        <v>61399.8</v>
      </c>
      <c r="AH43">
        <v>389</v>
      </c>
      <c r="AI43">
        <v>123</v>
      </c>
      <c r="AJ43" t="s">
        <v>50</v>
      </c>
      <c r="AK43">
        <v>0</v>
      </c>
      <c r="AL43">
        <v>0</v>
      </c>
      <c r="AM43" t="s">
        <v>51</v>
      </c>
      <c r="AN43">
        <v>377.1</v>
      </c>
      <c r="AO43">
        <v>0</v>
      </c>
      <c r="AP43" t="s">
        <v>90</v>
      </c>
      <c r="AQ43">
        <v>0.98222609999999999</v>
      </c>
      <c r="AR43">
        <v>0</v>
      </c>
      <c r="AS43">
        <v>389</v>
      </c>
      <c r="AT43">
        <v>9</v>
      </c>
      <c r="AU43" t="s">
        <v>59</v>
      </c>
      <c r="AV43" t="s">
        <v>52</v>
      </c>
      <c r="AW43" t="s">
        <v>53</v>
      </c>
    </row>
    <row r="44" spans="1:49">
      <c r="A44" t="s">
        <v>98</v>
      </c>
      <c r="B44" t="s">
        <v>47</v>
      </c>
      <c r="C44" t="s">
        <v>57</v>
      </c>
      <c r="D44" t="s">
        <v>57</v>
      </c>
      <c r="E44" t="s">
        <v>57</v>
      </c>
      <c r="F44" t="s">
        <v>57</v>
      </c>
      <c r="G44">
        <v>0</v>
      </c>
      <c r="H44" t="s">
        <v>48</v>
      </c>
      <c r="I44">
        <v>50.726900000000001</v>
      </c>
      <c r="J44">
        <v>2.736345</v>
      </c>
      <c r="K44" t="s">
        <v>57</v>
      </c>
      <c r="L44" s="1">
        <v>1.7435349999999999E-2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50.401870000000002</v>
      </c>
      <c r="U44" s="1">
        <v>3.565038E-3</v>
      </c>
      <c r="V44">
        <v>50.7059</v>
      </c>
      <c r="W44" t="s">
        <v>58</v>
      </c>
      <c r="X44" t="s">
        <v>58</v>
      </c>
      <c r="Y44" t="s">
        <v>58</v>
      </c>
      <c r="Z44" t="s">
        <v>58</v>
      </c>
      <c r="AA44" s="2">
        <v>44096</v>
      </c>
      <c r="AB44" s="3">
        <v>0.67391203703703706</v>
      </c>
      <c r="AC44">
        <v>22.411999999999999</v>
      </c>
      <c r="AD44">
        <v>1.5</v>
      </c>
      <c r="AE44" t="s">
        <v>49</v>
      </c>
      <c r="AF44" t="s">
        <v>49</v>
      </c>
      <c r="AG44">
        <v>60254.3</v>
      </c>
      <c r="AH44">
        <v>389</v>
      </c>
      <c r="AI44">
        <v>201</v>
      </c>
      <c r="AJ44" t="s">
        <v>50</v>
      </c>
      <c r="AK44">
        <v>0</v>
      </c>
      <c r="AL44">
        <v>0</v>
      </c>
      <c r="AM44" t="s">
        <v>51</v>
      </c>
      <c r="AN44">
        <v>377.1</v>
      </c>
      <c r="AO44">
        <v>0</v>
      </c>
      <c r="AP44" t="s">
        <v>90</v>
      </c>
      <c r="AQ44">
        <v>1.0249760000000001</v>
      </c>
      <c r="AR44">
        <v>0</v>
      </c>
      <c r="AS44">
        <v>389</v>
      </c>
      <c r="AT44">
        <v>9</v>
      </c>
      <c r="AU44" t="s">
        <v>59</v>
      </c>
      <c r="AV44" t="s">
        <v>52</v>
      </c>
      <c r="AW44" t="s">
        <v>53</v>
      </c>
    </row>
    <row r="45" spans="1:49">
      <c r="L45" s="1"/>
      <c r="U45" s="1"/>
      <c r="W45" s="1"/>
      <c r="Z45" s="1"/>
      <c r="AA45" s="2"/>
      <c r="AB45" s="3"/>
      <c r="AK45" s="1"/>
    </row>
    <row r="46" spans="1:49">
      <c r="A46" t="s">
        <v>100</v>
      </c>
      <c r="W46" s="1"/>
      <c r="AA46" s="2"/>
      <c r="AB46" s="3"/>
    </row>
    <row r="47" spans="1:49">
      <c r="A47" t="s">
        <v>101</v>
      </c>
      <c r="B47" t="s">
        <v>47</v>
      </c>
      <c r="C47" t="s">
        <v>57</v>
      </c>
      <c r="D47" t="s">
        <v>57</v>
      </c>
      <c r="E47" t="s">
        <v>57</v>
      </c>
      <c r="F47" t="s">
        <v>57</v>
      </c>
      <c r="G47">
        <v>0</v>
      </c>
      <c r="H47" t="s">
        <v>48</v>
      </c>
      <c r="I47">
        <v>59.491059999999997</v>
      </c>
      <c r="J47">
        <v>3.174553</v>
      </c>
      <c r="K47" t="s">
        <v>57</v>
      </c>
      <c r="L47" s="1">
        <v>3.7478009999999998E-3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24.27242</v>
      </c>
      <c r="U47" s="1">
        <v>3.2267699999999999E-3</v>
      </c>
      <c r="V47">
        <v>59.484090000000002</v>
      </c>
      <c r="W47" t="s">
        <v>58</v>
      </c>
      <c r="X47" t="s">
        <v>58</v>
      </c>
      <c r="Y47" t="s">
        <v>58</v>
      </c>
      <c r="Z47" t="s">
        <v>58</v>
      </c>
      <c r="AA47" s="2">
        <v>44109</v>
      </c>
      <c r="AB47" s="3">
        <v>0.41890046296296296</v>
      </c>
      <c r="AC47">
        <v>18.065000000000001</v>
      </c>
      <c r="AD47">
        <v>1.5</v>
      </c>
      <c r="AE47" t="s">
        <v>49</v>
      </c>
      <c r="AF47" t="s">
        <v>49</v>
      </c>
      <c r="AG47">
        <v>42801.4</v>
      </c>
      <c r="AH47">
        <v>389</v>
      </c>
      <c r="AI47">
        <v>132</v>
      </c>
      <c r="AJ47" t="s">
        <v>50</v>
      </c>
      <c r="AK47">
        <v>0</v>
      </c>
      <c r="AL47">
        <v>0</v>
      </c>
      <c r="AM47" t="s">
        <v>51</v>
      </c>
      <c r="AN47">
        <v>377.2</v>
      </c>
      <c r="AO47">
        <v>0</v>
      </c>
      <c r="AP47" t="s">
        <v>85</v>
      </c>
      <c r="AQ47">
        <v>0.9931027</v>
      </c>
      <c r="AR47">
        <v>0</v>
      </c>
      <c r="AS47">
        <v>389</v>
      </c>
      <c r="AT47">
        <v>9</v>
      </c>
      <c r="AU47" t="s">
        <v>59</v>
      </c>
      <c r="AV47" t="s">
        <v>52</v>
      </c>
      <c r="AW47" t="s">
        <v>53</v>
      </c>
    </row>
    <row r="48" spans="1:49">
      <c r="A48" t="s">
        <v>102</v>
      </c>
      <c r="B48" t="s">
        <v>47</v>
      </c>
      <c r="C48" t="s">
        <v>57</v>
      </c>
      <c r="D48" t="s">
        <v>57</v>
      </c>
      <c r="E48" t="s">
        <v>57</v>
      </c>
      <c r="F48" t="s">
        <v>57</v>
      </c>
      <c r="G48">
        <v>0</v>
      </c>
      <c r="H48" t="s">
        <v>48</v>
      </c>
      <c r="I48">
        <v>85.914339999999996</v>
      </c>
      <c r="J48">
        <v>4.495717</v>
      </c>
      <c r="K48" t="s">
        <v>57</v>
      </c>
      <c r="L48">
        <v>0.2466864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27.663440000000001</v>
      </c>
      <c r="U48" s="1">
        <v>2.532015E-2</v>
      </c>
      <c r="V48">
        <v>85.642330000000001</v>
      </c>
      <c r="W48" t="s">
        <v>58</v>
      </c>
      <c r="X48" t="s">
        <v>58</v>
      </c>
      <c r="Y48" t="s">
        <v>58</v>
      </c>
      <c r="Z48" t="s">
        <v>58</v>
      </c>
      <c r="AA48" s="2">
        <v>44109</v>
      </c>
      <c r="AB48" s="3">
        <v>0.43538194444444445</v>
      </c>
      <c r="AC48">
        <v>18.065000000000001</v>
      </c>
      <c r="AD48">
        <v>1.5</v>
      </c>
      <c r="AE48" t="s">
        <v>49</v>
      </c>
      <c r="AF48" t="s">
        <v>49</v>
      </c>
      <c r="AG48">
        <v>42981.5</v>
      </c>
      <c r="AH48">
        <v>389</v>
      </c>
      <c r="AI48">
        <v>128</v>
      </c>
      <c r="AJ48" t="s">
        <v>50</v>
      </c>
      <c r="AK48">
        <v>0</v>
      </c>
      <c r="AL48">
        <v>0</v>
      </c>
      <c r="AM48" t="s">
        <v>51</v>
      </c>
      <c r="AN48">
        <v>377.2</v>
      </c>
      <c r="AO48">
        <v>0</v>
      </c>
      <c r="AP48" t="s">
        <v>85</v>
      </c>
      <c r="AQ48">
        <v>0.99186750000000001</v>
      </c>
      <c r="AR48">
        <v>0</v>
      </c>
      <c r="AS48">
        <v>389</v>
      </c>
      <c r="AT48">
        <v>9</v>
      </c>
      <c r="AU48" t="s">
        <v>59</v>
      </c>
      <c r="AV48" t="s">
        <v>52</v>
      </c>
      <c r="AW48" t="s">
        <v>53</v>
      </c>
    </row>
    <row r="49" spans="1:49">
      <c r="A49" t="s">
        <v>103</v>
      </c>
      <c r="B49" t="s">
        <v>47</v>
      </c>
      <c r="C49" t="s">
        <v>57</v>
      </c>
      <c r="D49" t="s">
        <v>57</v>
      </c>
      <c r="E49" t="s">
        <v>57</v>
      </c>
      <c r="F49" t="s">
        <v>57</v>
      </c>
      <c r="G49">
        <v>0</v>
      </c>
      <c r="H49" t="s">
        <v>48</v>
      </c>
      <c r="I49">
        <v>75.203450000000004</v>
      </c>
      <c r="J49">
        <v>3.960172</v>
      </c>
      <c r="K49" t="s">
        <v>57</v>
      </c>
      <c r="L49" s="1">
        <v>9.6337290000000006E-2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24.263570000000001</v>
      </c>
      <c r="U49" s="1">
        <v>1.197778E-2</v>
      </c>
      <c r="V49">
        <v>75.0929</v>
      </c>
      <c r="W49" s="1">
        <v>2.2251850000000002E-3</v>
      </c>
      <c r="X49" t="s">
        <v>58</v>
      </c>
      <c r="Y49" t="s">
        <v>58</v>
      </c>
      <c r="Z49" t="s">
        <v>58</v>
      </c>
      <c r="AA49" s="2">
        <v>44109</v>
      </c>
      <c r="AB49" s="3">
        <v>0.45188657407407407</v>
      </c>
      <c r="AC49">
        <v>18.065000000000001</v>
      </c>
      <c r="AD49">
        <v>1.5</v>
      </c>
      <c r="AE49" t="s">
        <v>49</v>
      </c>
      <c r="AF49" t="s">
        <v>49</v>
      </c>
      <c r="AG49">
        <v>43150.9</v>
      </c>
      <c r="AH49">
        <v>389</v>
      </c>
      <c r="AI49">
        <v>126</v>
      </c>
      <c r="AJ49" t="s">
        <v>50</v>
      </c>
      <c r="AK49">
        <v>0</v>
      </c>
      <c r="AL49">
        <v>0</v>
      </c>
      <c r="AM49" t="s">
        <v>51</v>
      </c>
      <c r="AN49">
        <v>377.3</v>
      </c>
      <c r="AO49">
        <v>0</v>
      </c>
      <c r="AP49" t="s">
        <v>85</v>
      </c>
      <c r="AQ49">
        <v>0.99465479999999995</v>
      </c>
      <c r="AR49">
        <v>0</v>
      </c>
      <c r="AS49">
        <v>389</v>
      </c>
      <c r="AT49">
        <v>9</v>
      </c>
      <c r="AU49" t="s">
        <v>59</v>
      </c>
      <c r="AV49" t="s">
        <v>52</v>
      </c>
      <c r="AW49" t="s">
        <v>53</v>
      </c>
    </row>
    <row r="50" spans="1:49">
      <c r="A50" t="s">
        <v>104</v>
      </c>
      <c r="B50" t="s">
        <v>47</v>
      </c>
      <c r="C50" t="s">
        <v>57</v>
      </c>
      <c r="D50" t="s">
        <v>57</v>
      </c>
      <c r="E50" t="s">
        <v>57</v>
      </c>
      <c r="F50" t="s">
        <v>57</v>
      </c>
      <c r="G50">
        <v>0</v>
      </c>
      <c r="H50" t="s">
        <v>48</v>
      </c>
      <c r="I50">
        <v>116.313</v>
      </c>
      <c r="J50">
        <v>6.0156530000000004</v>
      </c>
      <c r="K50" t="s">
        <v>57</v>
      </c>
      <c r="L50" s="1">
        <v>5.2740410000000001E-2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43.749310000000001</v>
      </c>
      <c r="U50" s="1">
        <v>7.1472970000000004E-3</v>
      </c>
      <c r="V50">
        <v>116.2484</v>
      </c>
      <c r="W50" s="1">
        <v>4.717125E-3</v>
      </c>
      <c r="X50" t="s">
        <v>58</v>
      </c>
      <c r="Y50" t="s">
        <v>58</v>
      </c>
      <c r="Z50" t="s">
        <v>58</v>
      </c>
      <c r="AA50" s="2">
        <v>44109</v>
      </c>
      <c r="AB50" s="3">
        <v>0.46820601851851856</v>
      </c>
      <c r="AC50">
        <v>18.065000000000001</v>
      </c>
      <c r="AD50">
        <v>1.5</v>
      </c>
      <c r="AE50" t="s">
        <v>49</v>
      </c>
      <c r="AF50" t="s">
        <v>49</v>
      </c>
      <c r="AG50">
        <v>43316.1</v>
      </c>
      <c r="AH50">
        <v>389</v>
      </c>
      <c r="AI50">
        <v>128</v>
      </c>
      <c r="AJ50" t="s">
        <v>50</v>
      </c>
      <c r="AK50">
        <v>0</v>
      </c>
      <c r="AL50">
        <v>0</v>
      </c>
      <c r="AM50" t="s">
        <v>51</v>
      </c>
      <c r="AN50">
        <v>377.1</v>
      </c>
      <c r="AO50">
        <v>0</v>
      </c>
      <c r="AP50" t="s">
        <v>85</v>
      </c>
      <c r="AQ50">
        <v>0.99205650000000001</v>
      </c>
      <c r="AR50">
        <v>0</v>
      </c>
      <c r="AS50">
        <v>389</v>
      </c>
      <c r="AT50">
        <v>9</v>
      </c>
      <c r="AU50" t="s">
        <v>59</v>
      </c>
      <c r="AV50" t="s">
        <v>52</v>
      </c>
      <c r="AW50" t="s">
        <v>53</v>
      </c>
    </row>
    <row r="51" spans="1:49">
      <c r="A51" t="s">
        <v>106</v>
      </c>
      <c r="B51" t="s">
        <v>47</v>
      </c>
      <c r="C51" t="s">
        <v>57</v>
      </c>
      <c r="D51" t="s">
        <v>57</v>
      </c>
      <c r="E51" t="s">
        <v>57</v>
      </c>
      <c r="F51" t="s">
        <v>57</v>
      </c>
      <c r="G51">
        <v>0</v>
      </c>
      <c r="H51" t="s">
        <v>48</v>
      </c>
      <c r="I51">
        <v>43.524120000000003</v>
      </c>
      <c r="J51">
        <v>2.3762059999999998</v>
      </c>
      <c r="K51" t="s">
        <v>57</v>
      </c>
      <c r="L51" s="1">
        <v>5.7464430000000004E-3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13.38377</v>
      </c>
      <c r="U51" s="1">
        <v>2.9427479999999998E-3</v>
      </c>
      <c r="V51">
        <v>43.515439999999998</v>
      </c>
      <c r="W51" t="s">
        <v>58</v>
      </c>
      <c r="X51" t="s">
        <v>58</v>
      </c>
      <c r="Y51" t="s">
        <v>58</v>
      </c>
      <c r="Z51" t="s">
        <v>58</v>
      </c>
      <c r="AA51" s="2">
        <v>44109</v>
      </c>
      <c r="AB51" s="3">
        <v>0.4848263888888889</v>
      </c>
      <c r="AC51">
        <v>18.065000000000001</v>
      </c>
      <c r="AD51">
        <v>1.5</v>
      </c>
      <c r="AE51" t="s">
        <v>49</v>
      </c>
      <c r="AF51" t="s">
        <v>49</v>
      </c>
      <c r="AG51">
        <v>43444.4</v>
      </c>
      <c r="AH51">
        <v>389</v>
      </c>
      <c r="AI51">
        <v>128</v>
      </c>
      <c r="AJ51" t="s">
        <v>50</v>
      </c>
      <c r="AK51">
        <v>0</v>
      </c>
      <c r="AL51">
        <v>0</v>
      </c>
      <c r="AM51" t="s">
        <v>51</v>
      </c>
      <c r="AN51">
        <v>377.1</v>
      </c>
      <c r="AO51">
        <v>0</v>
      </c>
      <c r="AP51" t="s">
        <v>85</v>
      </c>
      <c r="AQ51">
        <v>0.9927918</v>
      </c>
      <c r="AR51">
        <v>0</v>
      </c>
      <c r="AS51">
        <v>389</v>
      </c>
      <c r="AT51">
        <v>9</v>
      </c>
      <c r="AU51" t="s">
        <v>59</v>
      </c>
      <c r="AV51" t="s">
        <v>52</v>
      </c>
      <c r="AW51" t="s">
        <v>53</v>
      </c>
    </row>
    <row r="52" spans="1:49">
      <c r="A52" t="s">
        <v>107</v>
      </c>
      <c r="B52" t="s">
        <v>47</v>
      </c>
      <c r="C52" t="s">
        <v>57</v>
      </c>
      <c r="D52" t="s">
        <v>57</v>
      </c>
      <c r="E52" t="s">
        <v>57</v>
      </c>
      <c r="F52" t="s">
        <v>57</v>
      </c>
      <c r="G52">
        <v>0</v>
      </c>
      <c r="H52" t="s">
        <v>48</v>
      </c>
      <c r="I52">
        <v>49.085380000000001</v>
      </c>
      <c r="J52">
        <v>2.6542690000000002</v>
      </c>
      <c r="K52" t="s">
        <v>57</v>
      </c>
      <c r="L52" s="1">
        <v>2.263714E-2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16.582540000000002</v>
      </c>
      <c r="U52" s="1">
        <v>5.6171340000000002E-3</v>
      </c>
      <c r="V52">
        <v>49.057130000000001</v>
      </c>
      <c r="W52" t="s">
        <v>58</v>
      </c>
      <c r="X52" t="s">
        <v>58</v>
      </c>
      <c r="Y52" t="s">
        <v>58</v>
      </c>
      <c r="Z52" t="s">
        <v>58</v>
      </c>
      <c r="AA52" s="2">
        <v>44109</v>
      </c>
      <c r="AB52" s="3">
        <v>0.50035879629629632</v>
      </c>
      <c r="AC52">
        <v>18.065000000000001</v>
      </c>
      <c r="AD52">
        <v>1.5</v>
      </c>
      <c r="AE52" t="s">
        <v>49</v>
      </c>
      <c r="AF52" t="s">
        <v>49</v>
      </c>
      <c r="AG52">
        <v>43452.9</v>
      </c>
      <c r="AH52">
        <v>389</v>
      </c>
      <c r="AI52">
        <v>128</v>
      </c>
      <c r="AJ52" t="s">
        <v>50</v>
      </c>
      <c r="AK52">
        <v>0</v>
      </c>
      <c r="AL52">
        <v>0</v>
      </c>
      <c r="AM52" t="s">
        <v>51</v>
      </c>
      <c r="AN52">
        <v>377.3</v>
      </c>
      <c r="AO52">
        <v>0</v>
      </c>
      <c r="AP52" t="s">
        <v>85</v>
      </c>
      <c r="AQ52">
        <v>0.99477640000000001</v>
      </c>
      <c r="AR52">
        <v>0</v>
      </c>
      <c r="AS52">
        <v>389</v>
      </c>
      <c r="AT52">
        <v>9</v>
      </c>
      <c r="AU52" t="s">
        <v>59</v>
      </c>
      <c r="AV52" t="s">
        <v>52</v>
      </c>
      <c r="AW52" t="s">
        <v>53</v>
      </c>
    </row>
    <row r="53" spans="1:49">
      <c r="U53" s="1"/>
      <c r="Z53" s="1"/>
      <c r="AA53" s="2"/>
      <c r="AB53" s="3"/>
    </row>
    <row r="54" spans="1:49">
      <c r="U54" s="1"/>
      <c r="Z54" s="1"/>
      <c r="AA54" s="2"/>
      <c r="AB54" s="3"/>
      <c r="AK54" s="1"/>
    </row>
    <row r="55" spans="1:49">
      <c r="U55" s="1"/>
      <c r="Z55" s="1"/>
      <c r="AA55" s="2"/>
      <c r="AB55" s="3"/>
    </row>
    <row r="56" spans="1:49">
      <c r="E56" s="1"/>
      <c r="K56" s="1"/>
      <c r="U56" s="1"/>
      <c r="AA56" s="2"/>
      <c r="AB56" s="3"/>
      <c r="AK56" s="1"/>
      <c r="AO56" s="1"/>
    </row>
    <row r="57" spans="1:49">
      <c r="E57" s="1"/>
      <c r="F57" s="1"/>
      <c r="K57" s="1"/>
      <c r="Z57" s="1"/>
      <c r="AA57" s="2"/>
      <c r="AB57" s="3"/>
      <c r="AK57" s="1"/>
      <c r="AO57" s="1"/>
    </row>
    <row r="58" spans="1:49">
      <c r="T58" s="1"/>
      <c r="U58" s="1"/>
      <c r="AA58" s="2"/>
      <c r="AB58" s="3"/>
      <c r="AK58" s="1"/>
      <c r="AO58" s="1"/>
    </row>
    <row r="59" spans="1:49">
      <c r="E59" s="1"/>
      <c r="F59" s="1"/>
      <c r="K59" s="1"/>
      <c r="L59" s="1"/>
      <c r="U59" s="1"/>
      <c r="Z59" s="1"/>
      <c r="AA59" s="2"/>
      <c r="AB59" s="3"/>
      <c r="AK59" s="1"/>
      <c r="AO59" s="1"/>
    </row>
    <row r="60" spans="1:49">
      <c r="T60" s="1"/>
      <c r="U60" s="1"/>
      <c r="AA60" s="2"/>
      <c r="AB60" s="3"/>
      <c r="AK60" s="1"/>
      <c r="AO60" s="1"/>
    </row>
    <row r="61" spans="1:49">
      <c r="E61" s="1"/>
      <c r="F61" s="1"/>
      <c r="K61" s="1"/>
      <c r="L61" s="1"/>
      <c r="U61" s="1"/>
      <c r="AA61" s="2"/>
      <c r="AB61" s="3"/>
    </row>
    <row r="62" spans="1:49">
      <c r="T62" s="1"/>
      <c r="U62" s="1"/>
      <c r="AA62" s="2"/>
      <c r="AB62" s="3"/>
    </row>
    <row r="63" spans="1:49">
      <c r="E63" s="1"/>
      <c r="F63" s="1"/>
      <c r="K63" s="1"/>
      <c r="L63" s="1"/>
      <c r="U63" s="1"/>
      <c r="Z63" s="1"/>
      <c r="AA63" s="2"/>
      <c r="AB63" s="3"/>
    </row>
    <row r="64" spans="1:49">
      <c r="T64" s="1"/>
      <c r="U64" s="1"/>
      <c r="AA64" s="2"/>
      <c r="AB64" s="3"/>
    </row>
    <row r="65" spans="5:41">
      <c r="E65" s="1"/>
      <c r="F65" s="1"/>
      <c r="K65" s="1"/>
      <c r="L65" s="1"/>
      <c r="U65" s="1"/>
      <c r="Z65" s="1"/>
      <c r="AA65" s="2"/>
      <c r="AB65" s="3"/>
      <c r="AK65" s="1"/>
      <c r="AO65" s="1"/>
    </row>
    <row r="66" spans="5:41">
      <c r="T66" s="1"/>
      <c r="AA66" s="2"/>
      <c r="AB66" s="3"/>
      <c r="AK66" s="1"/>
      <c r="AO66" s="1"/>
    </row>
    <row r="67" spans="5:41">
      <c r="E67" s="1"/>
      <c r="F67" s="1"/>
      <c r="K67" s="1"/>
      <c r="U67" s="1"/>
      <c r="Z67" s="1"/>
      <c r="AA67" s="2"/>
      <c r="AB67" s="3"/>
      <c r="AK67" s="1"/>
      <c r="AO67" s="1"/>
    </row>
    <row r="68" spans="5:41">
      <c r="U68" s="1"/>
      <c r="AA68" s="2"/>
      <c r="AB68" s="3"/>
      <c r="AK68" s="1"/>
      <c r="AO68" s="1"/>
    </row>
    <row r="69" spans="5:41">
      <c r="U69" s="1"/>
      <c r="AA69" s="2"/>
      <c r="AB69" s="3"/>
      <c r="AK69" s="1"/>
      <c r="AO69" s="1"/>
    </row>
    <row r="70" spans="5:41">
      <c r="L70" s="1"/>
      <c r="T70" s="1"/>
      <c r="U70" s="1"/>
      <c r="W70" s="1"/>
      <c r="AA70" s="2"/>
      <c r="AB70" s="3"/>
      <c r="AK70" s="1"/>
      <c r="AO70" s="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5EE-086F-B14E-A171-E2AB8D3965D1}">
  <dimension ref="A1:B32"/>
  <sheetViews>
    <sheetView workbookViewId="0">
      <selection activeCell="D36" sqref="D36"/>
    </sheetView>
  </sheetViews>
  <sheetFormatPr baseColWidth="10" defaultRowHeight="13"/>
  <sheetData>
    <row r="1" spans="1:2">
      <c r="B1" t="s">
        <v>137</v>
      </c>
    </row>
    <row r="2" spans="1:2">
      <c r="A2">
        <v>1</v>
      </c>
      <c r="B2">
        <v>10.356051705707801</v>
      </c>
    </row>
    <row r="3" spans="1:2">
      <c r="A3">
        <v>2</v>
      </c>
      <c r="B3">
        <v>5.1188933571202497</v>
      </c>
    </row>
    <row r="4" spans="1:2">
      <c r="A4">
        <v>3</v>
      </c>
      <c r="B4">
        <v>3.0896033405308398</v>
      </c>
    </row>
    <row r="5" spans="1:2">
      <c r="A5">
        <v>4</v>
      </c>
      <c r="B5">
        <v>11.9949869878815</v>
      </c>
    </row>
    <row r="6" spans="1:2">
      <c r="A6">
        <v>5</v>
      </c>
      <c r="B6">
        <v>82.100635395858205</v>
      </c>
    </row>
    <row r="7" spans="1:2">
      <c r="A7">
        <v>6</v>
      </c>
      <c r="B7">
        <v>8.6552110485417693</v>
      </c>
    </row>
    <row r="8" spans="1:2">
      <c r="A8">
        <v>7</v>
      </c>
      <c r="B8">
        <v>11.711977586352701</v>
      </c>
    </row>
    <row r="9" spans="1:2">
      <c r="A9">
        <v>8</v>
      </c>
      <c r="B9">
        <v>60.9794299136082</v>
      </c>
    </row>
    <row r="10" spans="1:2">
      <c r="A10">
        <v>9</v>
      </c>
      <c r="B10">
        <v>40.034381783222898</v>
      </c>
    </row>
    <row r="11" spans="1:2">
      <c r="A11">
        <v>10</v>
      </c>
      <c r="B11">
        <v>12.167757773437501</v>
      </c>
    </row>
    <row r="12" spans="1:2">
      <c r="A12">
        <v>11</v>
      </c>
      <c r="B12">
        <v>11.8067738377901</v>
      </c>
    </row>
    <row r="13" spans="1:2">
      <c r="A13">
        <v>12</v>
      </c>
      <c r="B13">
        <v>22.936186828068401</v>
      </c>
    </row>
    <row r="14" spans="1:2">
      <c r="A14">
        <v>13</v>
      </c>
      <c r="B14">
        <v>101.40145478911801</v>
      </c>
    </row>
    <row r="15" spans="1:2">
      <c r="A15">
        <v>14</v>
      </c>
      <c r="B15">
        <v>71.139656497189307</v>
      </c>
    </row>
    <row r="16" spans="1:2">
      <c r="A16">
        <v>15</v>
      </c>
      <c r="B16">
        <v>49.413172398329003</v>
      </c>
    </row>
    <row r="17" spans="1:2">
      <c r="A17">
        <v>16</v>
      </c>
      <c r="B17">
        <v>38.757677613311301</v>
      </c>
    </row>
    <row r="18" spans="1:2">
      <c r="A18">
        <v>17</v>
      </c>
      <c r="B18">
        <v>46.371621918929797</v>
      </c>
    </row>
    <row r="19" spans="1:2">
      <c r="A19">
        <v>18</v>
      </c>
      <c r="B19">
        <v>85.947777828096307</v>
      </c>
    </row>
    <row r="20" spans="1:2">
      <c r="A20">
        <v>19</v>
      </c>
      <c r="B20">
        <v>32.043392802293198</v>
      </c>
    </row>
    <row r="21" spans="1:2">
      <c r="A21">
        <v>20</v>
      </c>
      <c r="B21">
        <v>63.690081365730101</v>
      </c>
    </row>
    <row r="22" spans="1:2">
      <c r="A22">
        <v>21</v>
      </c>
      <c r="B22">
        <v>39.648048558367698</v>
      </c>
    </row>
    <row r="23" spans="1:2">
      <c r="A23">
        <v>22</v>
      </c>
      <c r="B23">
        <v>93.9731484911443</v>
      </c>
    </row>
    <row r="24" spans="1:2">
      <c r="A24">
        <v>23</v>
      </c>
      <c r="B24">
        <v>45.629335815583801</v>
      </c>
    </row>
    <row r="25" spans="1:2">
      <c r="A25">
        <v>24</v>
      </c>
      <c r="B25">
        <v>77.199122637166695</v>
      </c>
    </row>
    <row r="26" spans="1:2">
      <c r="A26" t="s">
        <v>138</v>
      </c>
    </row>
    <row r="27" spans="1:2">
      <c r="A27">
        <v>1</v>
      </c>
      <c r="B27">
        <v>91.004236169929797</v>
      </c>
    </row>
    <row r="28" spans="1:2">
      <c r="A28">
        <v>2</v>
      </c>
      <c r="B28">
        <v>131.10605604278501</v>
      </c>
    </row>
    <row r="29" spans="1:2">
      <c r="A29">
        <v>3</v>
      </c>
      <c r="B29">
        <v>114.85910233806899</v>
      </c>
    </row>
    <row r="30" spans="1:2">
      <c r="A30">
        <v>4</v>
      </c>
      <c r="B30">
        <v>177.81723146532099</v>
      </c>
    </row>
    <row r="31" spans="1:2">
      <c r="A31">
        <v>5</v>
      </c>
      <c r="B31">
        <v>66.456130976349399</v>
      </c>
    </row>
    <row r="32" spans="1:2">
      <c r="A32">
        <v>6</v>
      </c>
      <c r="B32">
        <v>74.977355399024205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TC</vt:lpstr>
      <vt:lpstr>summary TC sorted</vt:lpstr>
      <vt:lpstr>summary OC</vt:lpstr>
      <vt:lpstr>calc 426</vt:lpstr>
      <vt:lpstr>tc-calc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Rauber</dc:creator>
  <cp:lastModifiedBy>Martin Rauber</cp:lastModifiedBy>
  <dcterms:created xsi:type="dcterms:W3CDTF">2020-11-02T18:47:49Z</dcterms:created>
  <dcterms:modified xsi:type="dcterms:W3CDTF">2020-11-19T11:36:22Z</dcterms:modified>
</cp:coreProperties>
</file>