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cts\C#\MS_8laba\MS_8laba\"/>
    </mc:Choice>
  </mc:AlternateContent>
  <bookViews>
    <workbookView xWindow="0" yWindow="0" windowWidth="11145" windowHeight="7365"/>
  </bookViews>
  <sheets>
    <sheet name="Regression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C99" i="1" l="1"/>
  <c r="AC98" i="1"/>
  <c r="AE87" i="1"/>
  <c r="AF87" i="1" s="1"/>
  <c r="AE86" i="1"/>
  <c r="AF86" i="1" s="1"/>
  <c r="AE79" i="1"/>
  <c r="AF79" i="1" s="1"/>
  <c r="AE78" i="1"/>
  <c r="AF78" i="1" s="1"/>
  <c r="Y78" i="1"/>
  <c r="AE91" i="1" s="1"/>
  <c r="AF91" i="1" s="1"/>
  <c r="J45" i="1" a="1"/>
  <c r="N48" i="1" s="1"/>
  <c r="V43" i="1"/>
  <c r="U43" i="1"/>
  <c r="T43" i="1"/>
  <c r="S43" i="1"/>
  <c r="V42" i="1"/>
  <c r="U42" i="1"/>
  <c r="T42" i="1"/>
  <c r="AB92" i="1" s="1"/>
  <c r="S42" i="1"/>
  <c r="V41" i="1"/>
  <c r="U41" i="1"/>
  <c r="T41" i="1"/>
  <c r="AB91" i="1" s="1"/>
  <c r="S41" i="1"/>
  <c r="V40" i="1"/>
  <c r="U40" i="1"/>
  <c r="T40" i="1"/>
  <c r="S40" i="1"/>
  <c r="V39" i="1"/>
  <c r="U39" i="1"/>
  <c r="T39" i="1"/>
  <c r="S39" i="1"/>
  <c r="V38" i="1"/>
  <c r="U38" i="1"/>
  <c r="T38" i="1"/>
  <c r="S38" i="1"/>
  <c r="AB88" i="1" s="1"/>
  <c r="V37" i="1"/>
  <c r="U37" i="1"/>
  <c r="T37" i="1"/>
  <c r="S37" i="1"/>
  <c r="AB87" i="1" s="1"/>
  <c r="V36" i="1"/>
  <c r="U36" i="1"/>
  <c r="T36" i="1"/>
  <c r="S36" i="1"/>
  <c r="V35" i="1"/>
  <c r="U35" i="1"/>
  <c r="T35" i="1"/>
  <c r="S35" i="1"/>
  <c r="V34" i="1"/>
  <c r="U34" i="1"/>
  <c r="T34" i="1"/>
  <c r="AB84" i="1" s="1"/>
  <c r="S34" i="1"/>
  <c r="V33" i="1"/>
  <c r="U33" i="1"/>
  <c r="T33" i="1"/>
  <c r="AB83" i="1" s="1"/>
  <c r="S33" i="1"/>
  <c r="V32" i="1"/>
  <c r="U32" i="1"/>
  <c r="T32" i="1"/>
  <c r="S32" i="1"/>
  <c r="V31" i="1"/>
  <c r="U31" i="1"/>
  <c r="T31" i="1"/>
  <c r="S31" i="1"/>
  <c r="AA30" i="1"/>
  <c r="V30" i="1"/>
  <c r="U30" i="1"/>
  <c r="T30" i="1"/>
  <c r="S30" i="1"/>
  <c r="V29" i="1"/>
  <c r="X32" i="1" s="1" a="1"/>
  <c r="U29" i="1"/>
  <c r="T29" i="1"/>
  <c r="S29" i="1"/>
  <c r="AI28" i="1"/>
  <c r="X28" i="1" a="1"/>
  <c r="V28" i="1"/>
  <c r="U28" i="1"/>
  <c r="X31" i="1" s="1" a="1"/>
  <c r="T28" i="1"/>
  <c r="X30" i="1" s="1" a="1"/>
  <c r="AG30" i="1" s="1"/>
  <c r="S28" i="1"/>
  <c r="AM31" i="1" l="1"/>
  <c r="AI31" i="1"/>
  <c r="AE31" i="1"/>
  <c r="AA31" i="1"/>
  <c r="X31" i="1"/>
  <c r="AJ31" i="1"/>
  <c r="AD31" i="1"/>
  <c r="Y31" i="1"/>
  <c r="AL31" i="1"/>
  <c r="AB31" i="1"/>
  <c r="AH31" i="1"/>
  <c r="AC31" i="1"/>
  <c r="AG31" i="1"/>
  <c r="AK31" i="1"/>
  <c r="AF31" i="1"/>
  <c r="Z31" i="1"/>
  <c r="AB80" i="1"/>
  <c r="AG84" i="1"/>
  <c r="AH84" i="1" s="1"/>
  <c r="AC84" i="1"/>
  <c r="AD84" i="1" s="1"/>
  <c r="AG91" i="1"/>
  <c r="AH91" i="1" s="1"/>
  <c r="AC91" i="1"/>
  <c r="AD91" i="1" s="1"/>
  <c r="AG92" i="1"/>
  <c r="AH92" i="1" s="1"/>
  <c r="AC92" i="1"/>
  <c r="AD92" i="1" s="1"/>
  <c r="AC88" i="1"/>
  <c r="AD88" i="1" s="1"/>
  <c r="AG88" i="1"/>
  <c r="AH88" i="1" s="1"/>
  <c r="AL28" i="1"/>
  <c r="AH28" i="1"/>
  <c r="AD28" i="1"/>
  <c r="Z28" i="1"/>
  <c r="AM28" i="1"/>
  <c r="AG28" i="1"/>
  <c r="AB28" i="1"/>
  <c r="X28" i="1"/>
  <c r="AK28" i="1"/>
  <c r="AF28" i="1"/>
  <c r="AA28" i="1"/>
  <c r="AJ28" i="1"/>
  <c r="AE28" i="1"/>
  <c r="Y28" i="1"/>
  <c r="AL32" i="1"/>
  <c r="AH32" i="1"/>
  <c r="AD32" i="1"/>
  <c r="Z32" i="1"/>
  <c r="AI32" i="1"/>
  <c r="AC32" i="1"/>
  <c r="AK32" i="1"/>
  <c r="AA32" i="1"/>
  <c r="AM32" i="1"/>
  <c r="AG32" i="1"/>
  <c r="AB32" i="1"/>
  <c r="X32" i="1"/>
  <c r="AF32" i="1"/>
  <c r="AJ32" i="1"/>
  <c r="AE32" i="1"/>
  <c r="Y32" i="1"/>
  <c r="AG87" i="1"/>
  <c r="AH87" i="1" s="1"/>
  <c r="AC87" i="1"/>
  <c r="AD87" i="1" s="1"/>
  <c r="AB79" i="1"/>
  <c r="X29" i="1" a="1"/>
  <c r="AG83" i="1"/>
  <c r="AH83" i="1" s="1"/>
  <c r="AC83" i="1"/>
  <c r="AD83" i="1" s="1"/>
  <c r="AJ30" i="1"/>
  <c r="AF30" i="1"/>
  <c r="AB30" i="1"/>
  <c r="AK30" i="1"/>
  <c r="AE30" i="1"/>
  <c r="Z30" i="1"/>
  <c r="AH30" i="1"/>
  <c r="X30" i="1"/>
  <c r="AI30" i="1"/>
  <c r="AD30" i="1"/>
  <c r="Y30" i="1"/>
  <c r="AM30" i="1"/>
  <c r="AC30" i="1"/>
  <c r="AC28" i="1"/>
  <c r="AL30" i="1"/>
  <c r="L45" i="1"/>
  <c r="L46" i="1"/>
  <c r="M48" i="1"/>
  <c r="M49" i="1"/>
  <c r="AB81" i="1"/>
  <c r="AB82" i="1"/>
  <c r="M45" i="1"/>
  <c r="M46" i="1"/>
  <c r="N47" i="1"/>
  <c r="AE83" i="1"/>
  <c r="AF83" i="1" s="1"/>
  <c r="K49" i="1"/>
  <c r="L48" i="1"/>
  <c r="M47" i="1"/>
  <c r="N46" i="1"/>
  <c r="J46" i="1"/>
  <c r="K45" i="1"/>
  <c r="N49" i="1"/>
  <c r="K46" i="1"/>
  <c r="K47" i="1"/>
  <c r="K48" i="1"/>
  <c r="L49" i="1"/>
  <c r="L47" i="1"/>
  <c r="AB78" i="1"/>
  <c r="AB85" i="1"/>
  <c r="AB86" i="1"/>
  <c r="AB89" i="1"/>
  <c r="AB90" i="1"/>
  <c r="AB93" i="1"/>
  <c r="J45" i="1"/>
  <c r="N45" i="1"/>
  <c r="J47" i="1"/>
  <c r="J48" i="1"/>
  <c r="J49" i="1"/>
  <c r="AE92" i="1"/>
  <c r="AF92" i="1" s="1"/>
  <c r="AE88" i="1"/>
  <c r="AF88" i="1" s="1"/>
  <c r="AE84" i="1"/>
  <c r="AF84" i="1" s="1"/>
  <c r="AE80" i="1"/>
  <c r="AF80" i="1" s="1"/>
  <c r="AE93" i="1"/>
  <c r="AF93" i="1" s="1"/>
  <c r="AE89" i="1"/>
  <c r="AF89" i="1" s="1"/>
  <c r="AE85" i="1"/>
  <c r="AF85" i="1" s="1"/>
  <c r="AE81" i="1"/>
  <c r="AF81" i="1" s="1"/>
  <c r="AE82" i="1"/>
  <c r="AF82" i="1" s="1"/>
  <c r="AE90" i="1"/>
  <c r="AF90" i="1" s="1"/>
  <c r="AC85" i="1" l="1"/>
  <c r="AD85" i="1" s="1"/>
  <c r="AG85" i="1"/>
  <c r="AH85" i="1" s="1"/>
  <c r="AK29" i="1"/>
  <c r="AG29" i="1"/>
  <c r="AC29" i="1"/>
  <c r="Y29" i="1"/>
  <c r="AL29" i="1"/>
  <c r="AF29" i="1"/>
  <c r="AA29" i="1"/>
  <c r="AI29" i="1"/>
  <c r="AD29" i="1"/>
  <c r="AJ29" i="1"/>
  <c r="AE29" i="1"/>
  <c r="Z29" i="1"/>
  <c r="AH29" i="1"/>
  <c r="AM29" i="1"/>
  <c r="AB29" i="1"/>
  <c r="X29" i="1"/>
  <c r="AC93" i="1"/>
  <c r="AD93" i="1" s="1"/>
  <c r="AG93" i="1"/>
  <c r="AH93" i="1" s="1"/>
  <c r="AG78" i="1"/>
  <c r="AH78" i="1" s="1"/>
  <c r="AC78" i="1"/>
  <c r="AD78" i="1" s="1"/>
  <c r="AG90" i="1"/>
  <c r="AH90" i="1" s="1"/>
  <c r="AC90" i="1"/>
  <c r="AD90" i="1" s="1"/>
  <c r="AG89" i="1"/>
  <c r="AH89" i="1" s="1"/>
  <c r="AC89" i="1"/>
  <c r="AD89" i="1" s="1"/>
  <c r="AG82" i="1"/>
  <c r="AH82" i="1" s="1"/>
  <c r="AC82" i="1"/>
  <c r="AD82" i="1" s="1"/>
  <c r="AG79" i="1"/>
  <c r="AH79" i="1" s="1"/>
  <c r="AC79" i="1"/>
  <c r="AD79" i="1" s="1"/>
  <c r="AG86" i="1"/>
  <c r="AH86" i="1" s="1"/>
  <c r="AC86" i="1"/>
  <c r="AD86" i="1" s="1"/>
  <c r="AG81" i="1"/>
  <c r="AH81" i="1" s="1"/>
  <c r="AC81" i="1"/>
  <c r="AD81" i="1" s="1"/>
  <c r="X60" i="1" a="1"/>
  <c r="X46" i="1" a="1"/>
  <c r="AC80" i="1"/>
  <c r="AD80" i="1" s="1"/>
  <c r="AG80" i="1"/>
  <c r="AH80" i="1" s="1"/>
  <c r="AA50" i="1" l="1"/>
  <c r="AB49" i="1"/>
  <c r="X49" i="1"/>
  <c r="Y48" i="1"/>
  <c r="Z47" i="1"/>
  <c r="AA46" i="1"/>
  <c r="X46" i="1"/>
  <c r="Z50" i="1"/>
  <c r="AA49" i="1"/>
  <c r="AB48" i="1"/>
  <c r="X48" i="1"/>
  <c r="Y47" i="1"/>
  <c r="Z46" i="1"/>
  <c r="Z49" i="1"/>
  <c r="AB47" i="1"/>
  <c r="Y46" i="1"/>
  <c r="X50" i="1"/>
  <c r="Z48" i="1"/>
  <c r="AB46" i="1"/>
  <c r="AB50" i="1"/>
  <c r="Y49" i="1"/>
  <c r="AA47" i="1"/>
  <c r="Y50" i="1"/>
  <c r="AA48" i="1"/>
  <c r="X47" i="1"/>
  <c r="X63" i="1"/>
  <c r="X60" i="1"/>
  <c r="X62" i="1"/>
  <c r="X64" i="1"/>
  <c r="X61" i="1"/>
  <c r="AC110" i="1"/>
  <c r="AC96" i="1"/>
  <c r="AC97" i="1" s="1"/>
  <c r="AC107" i="1"/>
  <c r="AC109" i="1" s="1"/>
  <c r="AC106" i="1"/>
  <c r="AC108" i="1" s="1"/>
  <c r="X53" i="1" l="1" a="1"/>
  <c r="Y57" i="1" l="1"/>
  <c r="Z56" i="1"/>
  <c r="AA55" i="1"/>
  <c r="AB54" i="1"/>
  <c r="X54" i="1"/>
  <c r="Y53" i="1"/>
  <c r="AB57" i="1"/>
  <c r="AF70" i="1" s="1"/>
  <c r="X57" i="1"/>
  <c r="Y56" i="1"/>
  <c r="Z55" i="1"/>
  <c r="AD70" i="1" s="1"/>
  <c r="AA54" i="1"/>
  <c r="AB53" i="1"/>
  <c r="AA57" i="1"/>
  <c r="X56" i="1"/>
  <c r="Z54" i="1"/>
  <c r="X53" i="1"/>
  <c r="AA56" i="1"/>
  <c r="AE70" i="1" s="1"/>
  <c r="X55" i="1"/>
  <c r="Z53" i="1"/>
  <c r="Z57" i="1"/>
  <c r="AB55" i="1"/>
  <c r="Y54" i="1"/>
  <c r="AC70" i="1" s="1"/>
  <c r="AB56" i="1"/>
  <c r="Y55" i="1"/>
  <c r="AA53" i="1"/>
  <c r="AB70" i="1" l="1"/>
  <c r="X67" i="1" a="1"/>
  <c r="AC103" i="1"/>
  <c r="AC73" i="1"/>
  <c r="AD73" i="1"/>
  <c r="AD103" i="1"/>
  <c r="AF103" i="1"/>
  <c r="AF73" i="1"/>
  <c r="AE73" i="1"/>
  <c r="AE103" i="1"/>
  <c r="X68" i="1" l="1"/>
  <c r="X71" i="1"/>
  <c r="X67" i="1"/>
  <c r="X69" i="1"/>
  <c r="X70" i="1"/>
  <c r="AB103" i="1"/>
  <c r="AB73" i="1"/>
</calcChain>
</file>

<file path=xl/sharedStrings.xml><?xml version="1.0" encoding="utf-8"?>
<sst xmlns="http://schemas.openxmlformats.org/spreadsheetml/2006/main" count="74" uniqueCount="58">
  <si>
    <t>Начальная таблица</t>
  </si>
  <si>
    <t>№</t>
  </si>
  <si>
    <t>k</t>
  </si>
  <si>
    <t>l</t>
  </si>
  <si>
    <t>m</t>
  </si>
  <si>
    <t>n</t>
  </si>
  <si>
    <t>y</t>
  </si>
  <si>
    <t>Таблица, после рандомизации опытов</t>
  </si>
  <si>
    <t>X</t>
  </si>
  <si>
    <t>X(T)</t>
  </si>
  <si>
    <t>Линейная регрессия (встроенная ф-ция)</t>
  </si>
  <si>
    <t xml:space="preserve">X(T) * X = </t>
  </si>
  <si>
    <t>b4</t>
  </si>
  <si>
    <t>b3</t>
  </si>
  <si>
    <t>b2</t>
  </si>
  <si>
    <t>b1</t>
  </si>
  <si>
    <t>b0</t>
  </si>
  <si>
    <t>sb4</t>
  </si>
  <si>
    <t>sb3</t>
  </si>
  <si>
    <t>sb2</t>
  </si>
  <si>
    <t>sb1</t>
  </si>
  <si>
    <t>sb0</t>
  </si>
  <si>
    <t>R^2</t>
  </si>
  <si>
    <t>sev</t>
  </si>
  <si>
    <t>F</t>
  </si>
  <si>
    <t>df</t>
  </si>
  <si>
    <t xml:space="preserve">(X(T) * X) ^ (-1) = </t>
  </si>
  <si>
    <t>SS1</t>
  </si>
  <si>
    <t>SS2</t>
  </si>
  <si>
    <t xml:space="preserve">X(T) * Y = </t>
  </si>
  <si>
    <t xml:space="preserve">B = </t>
  </si>
  <si>
    <t>tb0</t>
  </si>
  <si>
    <t>tb1</t>
  </si>
  <si>
    <t>tb2</t>
  </si>
  <si>
    <t>tb3</t>
  </si>
  <si>
    <t>tb4</t>
  </si>
  <si>
    <t>y_avg</t>
  </si>
  <si>
    <t>y ̂i</t>
  </si>
  <si>
    <t>yi-y ̂i</t>
  </si>
  <si>
    <t>(yi-y ̂i) ^ 2</t>
  </si>
  <si>
    <t>yi - y_avg</t>
  </si>
  <si>
    <t>(yi - y_avg) ^ 2</t>
  </si>
  <si>
    <t>y ̂i - y_avg</t>
  </si>
  <si>
    <t>(y ̂i - y_avg) ^ 2</t>
  </si>
  <si>
    <t xml:space="preserve">R^2 = </t>
  </si>
  <si>
    <t xml:space="preserve">Fb = </t>
  </si>
  <si>
    <t>Fкр</t>
  </si>
  <si>
    <t>tкр</t>
  </si>
  <si>
    <t>tb0 &gt; tкр</t>
  </si>
  <si>
    <t>tb1 &gt; tкр</t>
  </si>
  <si>
    <t>tb2 &gt; tкр</t>
  </si>
  <si>
    <t>tb3 &gt; tкр</t>
  </si>
  <si>
    <t>tb4 &gt; tкр</t>
  </si>
  <si>
    <t xml:space="preserve">SS1 = </t>
  </si>
  <si>
    <t xml:space="preserve">SS2 = </t>
  </si>
  <si>
    <t xml:space="preserve">MS1 = </t>
  </si>
  <si>
    <t xml:space="preserve">MS2 = </t>
  </si>
  <si>
    <t xml:space="preserve">sev =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</si>
</sst>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  <fill>
      <patternFill patternType="solid">
        <fgColor theme="9" tint="0.59996337778862885"/>
        <bgColor indexed="64"/>
      </patternFill>
    </fill>
    <fill>
      <patternFill patternType="solid">
        <fgColor theme="5" tint="0.39994506668294322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 diagonalDown="1"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 style="thin">
        <color auto="1"/>
      </diagonal>
    </border>
    <border diagonalDown="1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thin">
        <color auto="1"/>
      </diagonal>
    </border>
    <border diagonalDown="1"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 style="thin">
        <color auto="1"/>
      </diagonal>
    </border>
    <border diagonalDown="1"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 style="thin">
        <color auto="1"/>
      </diagonal>
    </border>
  </borders>
  <cellStyleXfs count="1">
    <xf numFmtId="0" fontId="0" fillId="0" borderId="0"/>
  </cellStyleXfs>
  <cellXfs count="41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/>
    <xf numFmtId="4" fontId="0" fillId="0" borderId="1" xfId="0" applyNumberFormat="1" applyBorder="1"/>
    <xf numFmtId="4" fontId="0" fillId="0" borderId="0" xfId="0" applyNumberFormat="1" applyBorder="1"/>
    <xf numFmtId="0" fontId="0" fillId="0" borderId="0" xfId="0" applyBorder="1"/>
    <xf numFmtId="0" fontId="0" fillId="0" borderId="0" xfId="0" applyFill="1" applyBorder="1"/>
    <xf numFmtId="4" fontId="3" fillId="0" borderId="0" xfId="0" applyNumberFormat="1" applyFont="1" applyBorder="1"/>
    <xf numFmtId="4" fontId="0" fillId="0" borderId="0" xfId="0" applyNumberFormat="1" applyBorder="1" applyAlignment="1">
      <alignment horizontal="center" vertical="center"/>
    </xf>
    <xf numFmtId="0" fontId="3" fillId="0" borderId="0" xfId="0" applyFont="1"/>
    <xf numFmtId="0" fontId="3" fillId="0" borderId="0" xfId="0" applyFont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4" fontId="3" fillId="0" borderId="0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4" fontId="3" fillId="0" borderId="1" xfId="0" applyNumberFormat="1" applyFont="1" applyBorder="1"/>
    <xf numFmtId="0" fontId="3" fillId="0" borderId="1" xfId="0" applyFont="1" applyBorder="1"/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2:AM112"/>
  <sheetViews>
    <sheetView tabSelected="1" topLeftCell="E73" zoomScaleNormal="100" workbookViewId="0">
      <selection activeCell="X46" sqref="X46"/>
    </sheetView>
  </sheetViews>
  <sheetFormatPr defaultRowHeight="15" x14ac:dyDescent="0.25"/>
  <cols>
    <col min="10" max="10" width="13.5703125" customWidth="1"/>
    <col min="26" max="26" width="12.85546875" bestFit="1" customWidth="1"/>
    <col min="27" max="27" width="12.7109375" bestFit="1" customWidth="1"/>
    <col min="28" max="30" width="13" bestFit="1" customWidth="1"/>
    <col min="31" max="32" width="12.7109375" bestFit="1" customWidth="1"/>
    <col min="33" max="33" width="12.7109375" customWidth="1"/>
    <col min="34" max="35" width="12.7109375" bestFit="1" customWidth="1"/>
    <col min="36" max="36" width="14.85546875" customWidth="1"/>
    <col min="37" max="41" width="12.7109375" bestFit="1" customWidth="1"/>
  </cols>
  <sheetData>
    <row r="2" spans="10:15" x14ac:dyDescent="0.25">
      <c r="J2" t="s">
        <v>0</v>
      </c>
    </row>
    <row r="4" spans="10:15" x14ac:dyDescent="0.25">
      <c r="J4" s="1" t="s">
        <v>1</v>
      </c>
      <c r="K4" s="1" t="s">
        <v>2</v>
      </c>
      <c r="L4" s="1" t="s">
        <v>3</v>
      </c>
      <c r="M4" s="1" t="s">
        <v>4</v>
      </c>
      <c r="N4" s="1" t="s">
        <v>5</v>
      </c>
      <c r="O4" s="5" t="s">
        <v>6</v>
      </c>
    </row>
    <row r="5" spans="10:15" x14ac:dyDescent="0.25">
      <c r="J5" s="1">
        <v>1</v>
      </c>
      <c r="K5" s="2">
        <v>0.8</v>
      </c>
      <c r="L5" s="3">
        <v>6.4</v>
      </c>
      <c r="M5" s="3">
        <v>1.6</v>
      </c>
      <c r="N5" s="3">
        <v>5.6</v>
      </c>
      <c r="O5" s="5">
        <v>0.153478451067982</v>
      </c>
    </row>
    <row r="6" spans="10:15" x14ac:dyDescent="0.25">
      <c r="J6" s="1">
        <v>2</v>
      </c>
      <c r="K6" s="2">
        <v>0.8</v>
      </c>
      <c r="L6" s="3">
        <v>6.4</v>
      </c>
      <c r="M6" s="3">
        <v>1.6</v>
      </c>
      <c r="N6" s="3">
        <v>8.4</v>
      </c>
      <c r="O6" s="5">
        <v>0.20968893214190801</v>
      </c>
    </row>
    <row r="7" spans="10:15" x14ac:dyDescent="0.25">
      <c r="J7" s="1">
        <v>3</v>
      </c>
      <c r="K7" s="2">
        <v>0.8</v>
      </c>
      <c r="L7" s="3">
        <v>6.4</v>
      </c>
      <c r="M7" s="3">
        <v>2.4</v>
      </c>
      <c r="N7" s="3">
        <v>5.6</v>
      </c>
      <c r="O7" s="5">
        <v>0.11345979205461799</v>
      </c>
    </row>
    <row r="8" spans="10:15" x14ac:dyDescent="0.25">
      <c r="J8" s="1">
        <v>4</v>
      </c>
      <c r="K8" s="2">
        <v>0.8</v>
      </c>
      <c r="L8" s="3">
        <v>6.4</v>
      </c>
      <c r="M8" s="3">
        <v>2.4</v>
      </c>
      <c r="N8" s="3">
        <v>8.4</v>
      </c>
      <c r="O8" s="5">
        <v>0.14485905237511201</v>
      </c>
    </row>
    <row r="9" spans="10:15" x14ac:dyDescent="0.25">
      <c r="J9" s="1">
        <v>5</v>
      </c>
      <c r="K9" s="2">
        <v>0.8</v>
      </c>
      <c r="L9" s="3">
        <v>9.6</v>
      </c>
      <c r="M9" s="3">
        <v>1.6</v>
      </c>
      <c r="N9" s="3">
        <v>5.6</v>
      </c>
      <c r="O9" s="5">
        <v>0.142538307410633</v>
      </c>
    </row>
    <row r="10" spans="10:15" x14ac:dyDescent="0.25">
      <c r="J10" s="1">
        <v>6</v>
      </c>
      <c r="K10" s="2">
        <v>0.8</v>
      </c>
      <c r="L10" s="3">
        <v>9.6</v>
      </c>
      <c r="M10" s="3">
        <v>1.6</v>
      </c>
      <c r="N10" s="3">
        <v>8.4</v>
      </c>
      <c r="O10" s="5">
        <v>0.195288347261904</v>
      </c>
    </row>
    <row r="11" spans="10:15" x14ac:dyDescent="0.25">
      <c r="J11" s="1">
        <v>7</v>
      </c>
      <c r="K11" s="2">
        <v>0.8</v>
      </c>
      <c r="L11" s="3">
        <v>9.6</v>
      </c>
      <c r="M11" s="3">
        <v>2.4</v>
      </c>
      <c r="N11" s="3">
        <v>5.6</v>
      </c>
      <c r="O11" s="5">
        <v>0.10894892984754601</v>
      </c>
    </row>
    <row r="12" spans="10:15" x14ac:dyDescent="0.25">
      <c r="J12" s="1">
        <v>8</v>
      </c>
      <c r="K12" s="2">
        <v>0.8</v>
      </c>
      <c r="L12" s="3">
        <v>9.6</v>
      </c>
      <c r="M12" s="3">
        <v>2.4</v>
      </c>
      <c r="N12" s="3">
        <v>8.4</v>
      </c>
      <c r="O12" s="5">
        <v>0.13776835968211101</v>
      </c>
    </row>
    <row r="13" spans="10:15" x14ac:dyDescent="0.25">
      <c r="J13" s="1">
        <v>9</v>
      </c>
      <c r="K13" s="2">
        <v>1.2</v>
      </c>
      <c r="L13" s="3">
        <v>6.4</v>
      </c>
      <c r="M13" s="3">
        <v>1.6</v>
      </c>
      <c r="N13" s="3">
        <v>5.6</v>
      </c>
      <c r="O13" s="5">
        <v>0.143408133749761</v>
      </c>
    </row>
    <row r="14" spans="10:15" x14ac:dyDescent="0.25">
      <c r="J14" s="1">
        <v>10</v>
      </c>
      <c r="K14" s="2">
        <v>1.2</v>
      </c>
      <c r="L14" s="3">
        <v>6.4</v>
      </c>
      <c r="M14" s="3">
        <v>1.6</v>
      </c>
      <c r="N14" s="3">
        <v>8.4</v>
      </c>
      <c r="O14" s="5">
        <v>0.198400733517411</v>
      </c>
    </row>
    <row r="15" spans="10:15" x14ac:dyDescent="0.25">
      <c r="J15" s="1">
        <v>11</v>
      </c>
      <c r="K15" s="2">
        <v>1.2</v>
      </c>
      <c r="L15" s="3">
        <v>6.4</v>
      </c>
      <c r="M15" s="3">
        <v>2.4</v>
      </c>
      <c r="N15" s="3">
        <v>5.6</v>
      </c>
      <c r="O15" s="5">
        <v>0.106761745815773</v>
      </c>
    </row>
    <row r="16" spans="10:15" x14ac:dyDescent="0.25">
      <c r="J16" s="1">
        <v>12</v>
      </c>
      <c r="K16" s="2">
        <v>1.2</v>
      </c>
      <c r="L16" s="3">
        <v>6.4</v>
      </c>
      <c r="M16" s="3">
        <v>2.4</v>
      </c>
      <c r="N16" s="3">
        <v>8.4</v>
      </c>
      <c r="O16" s="5">
        <v>0.13857834547643599</v>
      </c>
    </row>
    <row r="17" spans="10:39" x14ac:dyDescent="0.25">
      <c r="J17" s="1">
        <v>13</v>
      </c>
      <c r="K17" s="2">
        <v>1.2</v>
      </c>
      <c r="L17" s="3">
        <v>9.6</v>
      </c>
      <c r="M17" s="3">
        <v>1.6</v>
      </c>
      <c r="N17" s="3">
        <v>5.6</v>
      </c>
      <c r="O17" s="5">
        <v>0.13026983247663401</v>
      </c>
    </row>
    <row r="18" spans="10:39" x14ac:dyDescent="0.25">
      <c r="J18" s="1">
        <v>14</v>
      </c>
      <c r="K18" s="2">
        <v>1.2</v>
      </c>
      <c r="L18" s="3">
        <v>9.6</v>
      </c>
      <c r="M18" s="3">
        <v>1.6</v>
      </c>
      <c r="N18" s="3">
        <v>8.4</v>
      </c>
      <c r="O18" s="5">
        <v>0.18130953962211899</v>
      </c>
    </row>
    <row r="19" spans="10:39" x14ac:dyDescent="0.25">
      <c r="J19" s="1">
        <v>15</v>
      </c>
      <c r="K19" s="2">
        <v>1.2</v>
      </c>
      <c r="L19" s="3">
        <v>9.6</v>
      </c>
      <c r="M19" s="3">
        <v>2.4</v>
      </c>
      <c r="N19" s="3">
        <v>5.6</v>
      </c>
      <c r="O19" s="5">
        <v>0.100811339089767</v>
      </c>
    </row>
    <row r="20" spans="10:39" x14ac:dyDescent="0.25">
      <c r="J20" s="1">
        <v>16</v>
      </c>
      <c r="K20" s="2">
        <v>1.2</v>
      </c>
      <c r="L20" s="3">
        <v>9.6</v>
      </c>
      <c r="M20" s="3">
        <v>2.4</v>
      </c>
      <c r="N20" s="3">
        <v>8.4</v>
      </c>
      <c r="O20" s="5">
        <v>0.12956193305156899</v>
      </c>
    </row>
    <row r="25" spans="10:39" x14ac:dyDescent="0.25">
      <c r="J25" t="s">
        <v>7</v>
      </c>
    </row>
    <row r="26" spans="10:39" x14ac:dyDescent="0.25">
      <c r="T26" s="14" t="s">
        <v>8</v>
      </c>
      <c r="AE26" s="14" t="s">
        <v>9</v>
      </c>
    </row>
    <row r="27" spans="10:39" x14ac:dyDescent="0.25">
      <c r="J27" s="1" t="s">
        <v>1</v>
      </c>
      <c r="K27" s="1" t="s">
        <v>2</v>
      </c>
      <c r="L27" s="1" t="s">
        <v>3</v>
      </c>
      <c r="M27" s="1" t="s">
        <v>4</v>
      </c>
      <c r="N27" s="1" t="s">
        <v>5</v>
      </c>
      <c r="O27" s="5" t="s">
        <v>6</v>
      </c>
    </row>
    <row r="28" spans="10:39" x14ac:dyDescent="0.25">
      <c r="J28" s="1">
        <v>8</v>
      </c>
      <c r="K28" s="2">
        <v>0.8</v>
      </c>
      <c r="L28" s="3">
        <v>9.6</v>
      </c>
      <c r="M28" s="3">
        <v>2.4</v>
      </c>
      <c r="N28" s="3">
        <v>8.4</v>
      </c>
      <c r="O28" s="5">
        <v>0.13776835968211151</v>
      </c>
      <c r="R28" s="4">
        <v>1</v>
      </c>
      <c r="S28" s="2">
        <f>K28</f>
        <v>0.8</v>
      </c>
      <c r="T28" s="2">
        <f t="shared" ref="T28:V43" si="0">L28</f>
        <v>9.6</v>
      </c>
      <c r="U28" s="2">
        <f t="shared" si="0"/>
        <v>2.4</v>
      </c>
      <c r="V28" s="2">
        <f t="shared" si="0"/>
        <v>8.4</v>
      </c>
      <c r="X28" s="6">
        <f t="array" ref="X28:AM28">TRANSPOSE($R$28:$R$43)</f>
        <v>1</v>
      </c>
      <c r="Y28" s="6">
        <v>1</v>
      </c>
      <c r="Z28" s="6">
        <v>1</v>
      </c>
      <c r="AA28" s="6">
        <v>1</v>
      </c>
      <c r="AB28" s="6">
        <v>1</v>
      </c>
      <c r="AC28" s="6">
        <v>1</v>
      </c>
      <c r="AD28" s="6">
        <v>1</v>
      </c>
      <c r="AE28" s="6">
        <v>1</v>
      </c>
      <c r="AF28" s="6">
        <v>1</v>
      </c>
      <c r="AG28" s="6">
        <v>1</v>
      </c>
      <c r="AH28" s="6">
        <v>1</v>
      </c>
      <c r="AI28" s="6">
        <v>1</v>
      </c>
      <c r="AJ28" s="6">
        <v>1</v>
      </c>
      <c r="AK28" s="6">
        <v>1</v>
      </c>
      <c r="AL28" s="6">
        <v>1</v>
      </c>
      <c r="AM28" s="6">
        <v>1</v>
      </c>
    </row>
    <row r="29" spans="10:39" x14ac:dyDescent="0.25">
      <c r="J29" s="1">
        <v>6</v>
      </c>
      <c r="K29" s="2">
        <v>0.8</v>
      </c>
      <c r="L29" s="3">
        <v>9.6</v>
      </c>
      <c r="M29" s="3">
        <v>1.6</v>
      </c>
      <c r="N29" s="3">
        <v>8.4</v>
      </c>
      <c r="O29" s="5">
        <v>0.19528834726190494</v>
      </c>
      <c r="R29" s="4">
        <v>1</v>
      </c>
      <c r="S29" s="2">
        <f t="shared" ref="S29:S43" si="1">K29</f>
        <v>0.8</v>
      </c>
      <c r="T29" s="2">
        <f t="shared" si="0"/>
        <v>9.6</v>
      </c>
      <c r="U29" s="2">
        <f t="shared" si="0"/>
        <v>1.6</v>
      </c>
      <c r="V29" s="2">
        <f t="shared" si="0"/>
        <v>8.4</v>
      </c>
      <c r="X29" s="6">
        <f t="array" ref="X29:AM29">TRANSPOSE($S$28:$S$43)</f>
        <v>0.8</v>
      </c>
      <c r="Y29" s="6">
        <v>0.8</v>
      </c>
      <c r="Z29" s="6">
        <v>0.8</v>
      </c>
      <c r="AA29" s="6">
        <v>1.2</v>
      </c>
      <c r="AB29" s="6">
        <v>0.8</v>
      </c>
      <c r="AC29" s="6">
        <v>1.2</v>
      </c>
      <c r="AD29" s="6">
        <v>1.2</v>
      </c>
      <c r="AE29" s="6">
        <v>1.2</v>
      </c>
      <c r="AF29" s="6">
        <v>1.2</v>
      </c>
      <c r="AG29" s="6">
        <v>1.2</v>
      </c>
      <c r="AH29" s="6">
        <v>0.8</v>
      </c>
      <c r="AI29" s="6">
        <v>1.2</v>
      </c>
      <c r="AJ29" s="6">
        <v>1.2</v>
      </c>
      <c r="AK29" s="6">
        <v>0.8</v>
      </c>
      <c r="AL29" s="6">
        <v>0.8</v>
      </c>
      <c r="AM29" s="6">
        <v>0.8</v>
      </c>
    </row>
    <row r="30" spans="10:39" x14ac:dyDescent="0.25">
      <c r="J30" s="1">
        <v>5</v>
      </c>
      <c r="K30" s="2">
        <v>0.8</v>
      </c>
      <c r="L30" s="3">
        <v>9.6</v>
      </c>
      <c r="M30" s="3">
        <v>1.6</v>
      </c>
      <c r="N30" s="3">
        <v>5.6</v>
      </c>
      <c r="O30" s="5">
        <v>0.14253830741063347</v>
      </c>
      <c r="R30" s="4">
        <v>1</v>
      </c>
      <c r="S30" s="2">
        <f t="shared" si="1"/>
        <v>0.8</v>
      </c>
      <c r="T30" s="2">
        <f t="shared" si="0"/>
        <v>9.6</v>
      </c>
      <c r="U30" s="2">
        <f t="shared" si="0"/>
        <v>1.6</v>
      </c>
      <c r="V30" s="2">
        <f t="shared" si="0"/>
        <v>5.6</v>
      </c>
      <c r="X30" s="6">
        <f t="array" ref="X30:AM30">TRANSPOSE($T$28:$T$43)</f>
        <v>9.6</v>
      </c>
      <c r="Y30" s="6">
        <v>9.6</v>
      </c>
      <c r="Z30" s="6">
        <v>9.6</v>
      </c>
      <c r="AA30" s="6">
        <v>6.4</v>
      </c>
      <c r="AB30" s="6">
        <v>9.6</v>
      </c>
      <c r="AC30" s="6">
        <v>9.6</v>
      </c>
      <c r="AD30" s="6">
        <v>6.4</v>
      </c>
      <c r="AE30" s="6">
        <v>9.6</v>
      </c>
      <c r="AF30" s="6">
        <v>9.6</v>
      </c>
      <c r="AG30" s="6">
        <v>6.4</v>
      </c>
      <c r="AH30" s="6">
        <v>6.4</v>
      </c>
      <c r="AI30" s="6">
        <v>6.4</v>
      </c>
      <c r="AJ30" s="6">
        <v>9.6</v>
      </c>
      <c r="AK30" s="6">
        <v>6.4</v>
      </c>
      <c r="AL30" s="6">
        <v>6.4</v>
      </c>
      <c r="AM30" s="6">
        <v>6.4</v>
      </c>
    </row>
    <row r="31" spans="10:39" x14ac:dyDescent="0.25">
      <c r="J31" s="1">
        <v>9</v>
      </c>
      <c r="K31" s="2">
        <v>1.2</v>
      </c>
      <c r="L31" s="3">
        <v>6.4</v>
      </c>
      <c r="M31" s="3">
        <v>1.6</v>
      </c>
      <c r="N31" s="3">
        <v>5.6</v>
      </c>
      <c r="O31" s="5">
        <v>0.14340813374976197</v>
      </c>
      <c r="R31" s="4">
        <v>1</v>
      </c>
      <c r="S31" s="2">
        <f t="shared" si="1"/>
        <v>1.2</v>
      </c>
      <c r="T31" s="2">
        <f t="shared" si="0"/>
        <v>6.4</v>
      </c>
      <c r="U31" s="2">
        <f t="shared" si="0"/>
        <v>1.6</v>
      </c>
      <c r="V31" s="2">
        <f t="shared" si="0"/>
        <v>5.6</v>
      </c>
      <c r="X31" s="6">
        <f t="array" ref="X31:AM31">TRANSPOSE($U$28:$U$43)</f>
        <v>2.4</v>
      </c>
      <c r="Y31" s="6">
        <v>1.6</v>
      </c>
      <c r="Z31" s="6">
        <v>1.6</v>
      </c>
      <c r="AA31" s="6">
        <v>1.6</v>
      </c>
      <c r="AB31" s="6">
        <v>2.4</v>
      </c>
      <c r="AC31" s="6">
        <v>1.6</v>
      </c>
      <c r="AD31" s="6">
        <v>2.4</v>
      </c>
      <c r="AE31" s="6">
        <v>2.4</v>
      </c>
      <c r="AF31" s="6">
        <v>1.6</v>
      </c>
      <c r="AG31" s="6">
        <v>2.4</v>
      </c>
      <c r="AH31" s="6">
        <v>1.6</v>
      </c>
      <c r="AI31" s="6">
        <v>1.6</v>
      </c>
      <c r="AJ31" s="6">
        <v>2.4</v>
      </c>
      <c r="AK31" s="6">
        <v>1.6</v>
      </c>
      <c r="AL31" s="6">
        <v>2.4</v>
      </c>
      <c r="AM31" s="6">
        <v>2.4</v>
      </c>
    </row>
    <row r="32" spans="10:39" x14ac:dyDescent="0.25">
      <c r="J32" s="1">
        <v>7</v>
      </c>
      <c r="K32" s="2">
        <v>0.8</v>
      </c>
      <c r="L32" s="3">
        <v>9.6</v>
      </c>
      <c r="M32" s="3">
        <v>2.4</v>
      </c>
      <c r="N32" s="3">
        <v>5.6</v>
      </c>
      <c r="O32" s="5">
        <v>0.10894892984754685</v>
      </c>
      <c r="R32" s="4">
        <v>1</v>
      </c>
      <c r="S32" s="2">
        <f t="shared" si="1"/>
        <v>0.8</v>
      </c>
      <c r="T32" s="2">
        <f t="shared" si="0"/>
        <v>9.6</v>
      </c>
      <c r="U32" s="2">
        <f t="shared" si="0"/>
        <v>2.4</v>
      </c>
      <c r="V32" s="2">
        <f t="shared" si="0"/>
        <v>5.6</v>
      </c>
      <c r="X32" s="6">
        <f t="array" ref="X32:AM32">TRANSPOSE($V$28:$V$43)</f>
        <v>8.4</v>
      </c>
      <c r="Y32" s="6">
        <v>8.4</v>
      </c>
      <c r="Z32" s="6">
        <v>5.6</v>
      </c>
      <c r="AA32" s="6">
        <v>5.6</v>
      </c>
      <c r="AB32" s="6">
        <v>5.6</v>
      </c>
      <c r="AC32" s="6">
        <v>5.6</v>
      </c>
      <c r="AD32" s="6">
        <v>8.4</v>
      </c>
      <c r="AE32" s="6">
        <v>5.6</v>
      </c>
      <c r="AF32" s="6">
        <v>8.4</v>
      </c>
      <c r="AG32" s="6">
        <v>5.6</v>
      </c>
      <c r="AH32" s="6">
        <v>8.4</v>
      </c>
      <c r="AI32" s="6">
        <v>8.4</v>
      </c>
      <c r="AJ32" s="6">
        <v>8.4</v>
      </c>
      <c r="AK32" s="6">
        <v>5.6</v>
      </c>
      <c r="AL32" s="6">
        <v>5.6</v>
      </c>
      <c r="AM32" s="6">
        <v>8.4</v>
      </c>
    </row>
    <row r="33" spans="5:39" x14ac:dyDescent="0.25">
      <c r="J33" s="1">
        <v>13</v>
      </c>
      <c r="K33" s="2">
        <v>1.2</v>
      </c>
      <c r="L33" s="3">
        <v>9.6</v>
      </c>
      <c r="M33" s="3">
        <v>1.6</v>
      </c>
      <c r="N33" s="3">
        <v>5.6</v>
      </c>
      <c r="O33" s="5">
        <v>0.13026983247663482</v>
      </c>
      <c r="R33" s="4">
        <v>1</v>
      </c>
      <c r="S33" s="2">
        <f t="shared" si="1"/>
        <v>1.2</v>
      </c>
      <c r="T33" s="2">
        <f t="shared" si="0"/>
        <v>9.6</v>
      </c>
      <c r="U33" s="2">
        <f t="shared" si="0"/>
        <v>1.6</v>
      </c>
      <c r="V33" s="2">
        <f t="shared" si="0"/>
        <v>5.6</v>
      </c>
    </row>
    <row r="34" spans="5:39" x14ac:dyDescent="0.25">
      <c r="J34" s="1">
        <v>12</v>
      </c>
      <c r="K34" s="2">
        <v>1.2</v>
      </c>
      <c r="L34" s="3">
        <v>6.4</v>
      </c>
      <c r="M34" s="3">
        <v>2.4</v>
      </c>
      <c r="N34" s="3">
        <v>8.4</v>
      </c>
      <c r="O34" s="5">
        <v>0.13857834547643696</v>
      </c>
      <c r="R34" s="4">
        <v>1</v>
      </c>
      <c r="S34" s="2">
        <f t="shared" si="1"/>
        <v>1.2</v>
      </c>
      <c r="T34" s="2">
        <f t="shared" si="0"/>
        <v>6.4</v>
      </c>
      <c r="U34" s="2">
        <f t="shared" si="0"/>
        <v>2.4</v>
      </c>
      <c r="V34" s="2">
        <f t="shared" si="0"/>
        <v>8.4</v>
      </c>
    </row>
    <row r="35" spans="5:39" x14ac:dyDescent="0.25">
      <c r="J35" s="1">
        <v>15</v>
      </c>
      <c r="K35" s="2">
        <v>1.2</v>
      </c>
      <c r="L35" s="3">
        <v>9.6</v>
      </c>
      <c r="M35" s="3">
        <v>2.4</v>
      </c>
      <c r="N35" s="3">
        <v>5.6</v>
      </c>
      <c r="O35" s="5">
        <v>0.10081133908976746</v>
      </c>
      <c r="R35" s="4">
        <v>1</v>
      </c>
      <c r="S35" s="2">
        <f t="shared" si="1"/>
        <v>1.2</v>
      </c>
      <c r="T35" s="2">
        <f t="shared" si="0"/>
        <v>9.6</v>
      </c>
      <c r="U35" s="2">
        <f t="shared" si="0"/>
        <v>2.4</v>
      </c>
      <c r="V35" s="2">
        <f t="shared" si="0"/>
        <v>5.6</v>
      </c>
    </row>
    <row r="36" spans="5:39" x14ac:dyDescent="0.25">
      <c r="J36" s="1">
        <v>14</v>
      </c>
      <c r="K36" s="2">
        <v>1.2</v>
      </c>
      <c r="L36" s="3">
        <v>9.6</v>
      </c>
      <c r="M36" s="3">
        <v>1.6</v>
      </c>
      <c r="N36" s="3">
        <v>8.4</v>
      </c>
      <c r="O36" s="5">
        <v>0.18130953962211946</v>
      </c>
      <c r="R36" s="4">
        <v>1</v>
      </c>
      <c r="S36" s="2">
        <f t="shared" si="1"/>
        <v>1.2</v>
      </c>
      <c r="T36" s="2">
        <f t="shared" si="0"/>
        <v>9.6</v>
      </c>
      <c r="U36" s="2">
        <f t="shared" si="0"/>
        <v>1.6</v>
      </c>
      <c r="V36" s="2">
        <f t="shared" si="0"/>
        <v>8.4</v>
      </c>
    </row>
    <row r="37" spans="5:39" x14ac:dyDescent="0.25">
      <c r="J37" s="1">
        <v>11</v>
      </c>
      <c r="K37" s="2">
        <v>1.2</v>
      </c>
      <c r="L37" s="3">
        <v>6.4</v>
      </c>
      <c r="M37" s="3">
        <v>2.4</v>
      </c>
      <c r="N37" s="3">
        <v>5.6</v>
      </c>
      <c r="O37" s="5">
        <v>0.10676174581577363</v>
      </c>
      <c r="R37" s="4">
        <v>1</v>
      </c>
      <c r="S37" s="2">
        <f t="shared" si="1"/>
        <v>1.2</v>
      </c>
      <c r="T37" s="2">
        <f t="shared" si="0"/>
        <v>6.4</v>
      </c>
      <c r="U37" s="2">
        <f t="shared" si="0"/>
        <v>2.4</v>
      </c>
      <c r="V37" s="2">
        <f t="shared" si="0"/>
        <v>5.6</v>
      </c>
    </row>
    <row r="38" spans="5:39" x14ac:dyDescent="0.25">
      <c r="J38" s="1">
        <v>2</v>
      </c>
      <c r="K38" s="2">
        <v>0.8</v>
      </c>
      <c r="L38" s="3">
        <v>6.4</v>
      </c>
      <c r="M38" s="3">
        <v>1.6</v>
      </c>
      <c r="N38" s="3">
        <v>8.4</v>
      </c>
      <c r="O38" s="5">
        <v>0.20968893214190801</v>
      </c>
      <c r="R38" s="4">
        <v>1</v>
      </c>
      <c r="S38" s="2">
        <f t="shared" si="1"/>
        <v>0.8</v>
      </c>
      <c r="T38" s="2">
        <f t="shared" si="0"/>
        <v>6.4</v>
      </c>
      <c r="U38" s="2">
        <f t="shared" si="0"/>
        <v>1.6</v>
      </c>
      <c r="V38" s="2">
        <f t="shared" si="0"/>
        <v>8.4</v>
      </c>
    </row>
    <row r="39" spans="5:39" x14ac:dyDescent="0.25">
      <c r="J39" s="1">
        <v>10</v>
      </c>
      <c r="K39" s="2">
        <v>1.2</v>
      </c>
      <c r="L39" s="3">
        <v>6.4</v>
      </c>
      <c r="M39" s="3">
        <v>1.6</v>
      </c>
      <c r="N39" s="3">
        <v>8.4</v>
      </c>
      <c r="O39" s="5">
        <v>0.19840073351741125</v>
      </c>
      <c r="R39" s="4">
        <v>1</v>
      </c>
      <c r="S39" s="2">
        <f t="shared" si="1"/>
        <v>1.2</v>
      </c>
      <c r="T39" s="2">
        <f t="shared" si="0"/>
        <v>6.4</v>
      </c>
      <c r="U39" s="2">
        <f t="shared" si="0"/>
        <v>1.6</v>
      </c>
      <c r="V39" s="2">
        <f t="shared" si="0"/>
        <v>8.4</v>
      </c>
    </row>
    <row r="40" spans="5:39" x14ac:dyDescent="0.25">
      <c r="J40" s="1">
        <v>16</v>
      </c>
      <c r="K40" s="2">
        <v>1.2</v>
      </c>
      <c r="L40" s="3">
        <v>9.6</v>
      </c>
      <c r="M40" s="3">
        <v>2.4</v>
      </c>
      <c r="N40" s="3">
        <v>8.4</v>
      </c>
      <c r="O40" s="5">
        <v>0.1295619330515691</v>
      </c>
      <c r="R40" s="4">
        <v>1</v>
      </c>
      <c r="S40" s="2">
        <f t="shared" si="1"/>
        <v>1.2</v>
      </c>
      <c r="T40" s="2">
        <f t="shared" si="0"/>
        <v>9.6</v>
      </c>
      <c r="U40" s="2">
        <f t="shared" si="0"/>
        <v>2.4</v>
      </c>
      <c r="V40" s="2">
        <f t="shared" si="0"/>
        <v>8.4</v>
      </c>
    </row>
    <row r="41" spans="5:39" x14ac:dyDescent="0.25">
      <c r="J41" s="1">
        <v>1</v>
      </c>
      <c r="K41" s="2">
        <v>0.8</v>
      </c>
      <c r="L41" s="3">
        <v>6.4</v>
      </c>
      <c r="M41" s="3">
        <v>1.6</v>
      </c>
      <c r="N41" s="3">
        <v>5.6</v>
      </c>
      <c r="O41" s="5">
        <v>0.1534784510679825</v>
      </c>
      <c r="R41" s="4">
        <v>1</v>
      </c>
      <c r="S41" s="2">
        <f t="shared" si="1"/>
        <v>0.8</v>
      </c>
      <c r="T41" s="2">
        <f t="shared" si="0"/>
        <v>6.4</v>
      </c>
      <c r="U41" s="2">
        <f t="shared" si="0"/>
        <v>1.6</v>
      </c>
      <c r="V41" s="2">
        <f t="shared" si="0"/>
        <v>5.6</v>
      </c>
    </row>
    <row r="42" spans="5:39" x14ac:dyDescent="0.25">
      <c r="J42" s="1">
        <v>3</v>
      </c>
      <c r="K42" s="2">
        <v>0.8</v>
      </c>
      <c r="L42" s="3">
        <v>6.4</v>
      </c>
      <c r="M42" s="3">
        <v>2.4</v>
      </c>
      <c r="N42" s="3">
        <v>5.6</v>
      </c>
      <c r="O42" s="5">
        <v>0.11345979205461816</v>
      </c>
      <c r="R42" s="4">
        <v>1</v>
      </c>
      <c r="S42" s="2">
        <f t="shared" si="1"/>
        <v>0.8</v>
      </c>
      <c r="T42" s="2">
        <f t="shared" si="0"/>
        <v>6.4</v>
      </c>
      <c r="U42" s="2">
        <f t="shared" si="0"/>
        <v>2.4</v>
      </c>
      <c r="V42" s="2">
        <f t="shared" si="0"/>
        <v>5.6</v>
      </c>
    </row>
    <row r="43" spans="5:39" x14ac:dyDescent="0.25">
      <c r="J43" s="1">
        <v>4</v>
      </c>
      <c r="K43" s="2">
        <v>0.8</v>
      </c>
      <c r="L43" s="3">
        <v>6.4</v>
      </c>
      <c r="M43" s="3">
        <v>2.4</v>
      </c>
      <c r="N43" s="3">
        <v>8.4</v>
      </c>
      <c r="O43" s="5">
        <v>0.14485905237511251</v>
      </c>
      <c r="R43" s="4">
        <v>1</v>
      </c>
      <c r="S43" s="2">
        <f t="shared" si="1"/>
        <v>0.8</v>
      </c>
      <c r="T43" s="2">
        <f t="shared" si="0"/>
        <v>6.4</v>
      </c>
      <c r="U43" s="2">
        <f t="shared" si="0"/>
        <v>2.4</v>
      </c>
      <c r="V43" s="2">
        <f t="shared" si="0"/>
        <v>8.4</v>
      </c>
    </row>
    <row r="45" spans="5:39" x14ac:dyDescent="0.25">
      <c r="E45" t="s">
        <v>10</v>
      </c>
      <c r="J45" s="28">
        <f t="array" ref="J45:N49">LINEST(O28:O43,K28:N43,1,1)</f>
        <v>1.4990121054279232E-2</v>
      </c>
      <c r="K45" s="29">
        <v>-5.8380121852409414E-2</v>
      </c>
      <c r="L45" s="29">
        <v>-3.2085389748717718E-3</v>
      </c>
      <c r="M45" s="29">
        <v>-2.4040177825732298E-2</v>
      </c>
      <c r="N45" s="30">
        <v>0.20748362186465139</v>
      </c>
    </row>
    <row r="46" spans="5:39" x14ac:dyDescent="0.25">
      <c r="J46" s="31">
        <v>1.3669219970599102E-3</v>
      </c>
      <c r="K46" s="32">
        <v>4.7842269897096874E-3</v>
      </c>
      <c r="L46" s="32">
        <v>1.1960567474274218E-3</v>
      </c>
      <c r="M46" s="32">
        <v>9.5684539794193748E-3</v>
      </c>
      <c r="N46" s="33">
        <v>1.9232354475916789E-2</v>
      </c>
      <c r="X46" s="6">
        <f t="array" ref="X46:AB50">MMULT(X28:AM32,R28:V43)</f>
        <v>16</v>
      </c>
      <c r="Y46" s="6">
        <v>16</v>
      </c>
      <c r="Z46" s="6">
        <v>128</v>
      </c>
      <c r="AA46" s="6">
        <v>32</v>
      </c>
      <c r="AB46" s="6">
        <v>112.00000000000001</v>
      </c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9"/>
    </row>
    <row r="47" spans="5:39" x14ac:dyDescent="0.25">
      <c r="J47" s="31">
        <v>0.96254339402195055</v>
      </c>
      <c r="K47" s="32">
        <v>7.6547631835354995E-3</v>
      </c>
      <c r="L47" s="32" t="e">
        <v>#N/A</v>
      </c>
      <c r="M47" s="32" t="e">
        <v>#N/A</v>
      </c>
      <c r="N47" s="33" t="e">
        <v>#N/A</v>
      </c>
      <c r="X47" s="6">
        <v>16</v>
      </c>
      <c r="Y47" s="6">
        <v>16.639999999999997</v>
      </c>
      <c r="Z47" s="6">
        <v>128</v>
      </c>
      <c r="AA47" s="6">
        <v>32</v>
      </c>
      <c r="AB47" s="6">
        <v>112</v>
      </c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9"/>
    </row>
    <row r="48" spans="5:39" x14ac:dyDescent="0.25">
      <c r="J48" s="31">
        <v>70.668291064907777</v>
      </c>
      <c r="K48" s="32">
        <v>11</v>
      </c>
      <c r="L48" s="32" t="e">
        <v>#N/A</v>
      </c>
      <c r="M48" s="32" t="e">
        <v>#N/A</v>
      </c>
      <c r="N48" s="33" t="e">
        <v>#N/A</v>
      </c>
      <c r="V48" s="13" t="s">
        <v>11</v>
      </c>
      <c r="X48" s="6">
        <v>128</v>
      </c>
      <c r="Y48" s="6">
        <v>128</v>
      </c>
      <c r="Z48" s="6">
        <v>1064.96</v>
      </c>
      <c r="AA48" s="6">
        <v>256</v>
      </c>
      <c r="AB48" s="6">
        <v>896</v>
      </c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9"/>
    </row>
    <row r="49" spans="10:39" x14ac:dyDescent="0.25">
      <c r="J49" s="34">
        <v>1.6563346958327174E-2</v>
      </c>
      <c r="K49" s="35">
        <v>6.4454939335611581E-4</v>
      </c>
      <c r="L49" s="35" t="e">
        <v>#N/A</v>
      </c>
      <c r="M49" s="35" t="e">
        <v>#N/A</v>
      </c>
      <c r="N49" s="36" t="e">
        <v>#N/A</v>
      </c>
      <c r="X49" s="6">
        <v>32</v>
      </c>
      <c r="Y49" s="6">
        <v>32</v>
      </c>
      <c r="Z49" s="6">
        <v>256</v>
      </c>
      <c r="AA49" s="6">
        <v>66.56</v>
      </c>
      <c r="AB49" s="6">
        <v>224</v>
      </c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9"/>
    </row>
    <row r="50" spans="10:39" x14ac:dyDescent="0.25">
      <c r="X50" s="6">
        <v>112.00000000000001</v>
      </c>
      <c r="Y50" s="6">
        <v>112</v>
      </c>
      <c r="Z50" s="6">
        <v>896</v>
      </c>
      <c r="AA50" s="6">
        <v>224</v>
      </c>
      <c r="AB50" s="6">
        <v>815.3599999999999</v>
      </c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9"/>
    </row>
    <row r="51" spans="10:39" x14ac:dyDescent="0.25"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9"/>
    </row>
    <row r="52" spans="10:39" x14ac:dyDescent="0.25">
      <c r="J52" s="21" t="s">
        <v>12</v>
      </c>
      <c r="K52" s="22" t="s">
        <v>13</v>
      </c>
      <c r="L52" s="22" t="s">
        <v>14</v>
      </c>
      <c r="M52" s="22" t="s">
        <v>15</v>
      </c>
      <c r="N52" s="23" t="s">
        <v>16</v>
      </c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9"/>
    </row>
    <row r="53" spans="10:39" x14ac:dyDescent="0.25">
      <c r="J53" s="24" t="s">
        <v>17</v>
      </c>
      <c r="K53" s="4" t="s">
        <v>18</v>
      </c>
      <c r="L53" s="4" t="s">
        <v>19</v>
      </c>
      <c r="M53" s="4" t="s">
        <v>20</v>
      </c>
      <c r="N53" s="25" t="s">
        <v>21</v>
      </c>
      <c r="X53" s="6">
        <f t="array" ref="X53:AB57">MINVERSE(X46:AB50)</f>
        <v>6.3125000000000497</v>
      </c>
      <c r="Y53" s="6">
        <v>-1.5625000000000122</v>
      </c>
      <c r="Z53" s="6">
        <v>-0.19531250000000042</v>
      </c>
      <c r="AA53" s="6">
        <v>-0.78125000000000178</v>
      </c>
      <c r="AB53" s="6">
        <v>-0.22321428571429011</v>
      </c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9"/>
    </row>
    <row r="54" spans="10:39" x14ac:dyDescent="0.25">
      <c r="J54" s="24" t="s">
        <v>22</v>
      </c>
      <c r="K54" s="4" t="s">
        <v>23</v>
      </c>
      <c r="L54" s="37"/>
      <c r="M54" s="37"/>
      <c r="N54" s="38"/>
      <c r="X54" s="6">
        <v>-1.5625000000000122</v>
      </c>
      <c r="Y54" s="6">
        <v>1.5625000000000073</v>
      </c>
      <c r="Z54" s="6">
        <v>0</v>
      </c>
      <c r="AA54" s="6">
        <v>7.7477410334206388E-30</v>
      </c>
      <c r="AB54" s="6">
        <v>6.9388939039072165E-16</v>
      </c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9"/>
    </row>
    <row r="55" spans="10:39" x14ac:dyDescent="0.25">
      <c r="J55" s="24" t="s">
        <v>24</v>
      </c>
      <c r="K55" s="4" t="s">
        <v>25</v>
      </c>
      <c r="L55" s="37"/>
      <c r="M55" s="37"/>
      <c r="N55" s="38"/>
      <c r="V55" s="13" t="s">
        <v>26</v>
      </c>
      <c r="X55" s="6">
        <v>-0.19531250000000042</v>
      </c>
      <c r="Y55" s="6">
        <v>1.8488927466117331E-30</v>
      </c>
      <c r="Z55" s="6">
        <v>2.4414062499999979E-2</v>
      </c>
      <c r="AA55" s="6">
        <v>9.6846762917757443E-31</v>
      </c>
      <c r="AB55" s="6">
        <v>8.6736173798839726E-17</v>
      </c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9"/>
    </row>
    <row r="56" spans="10:39" x14ac:dyDescent="0.25">
      <c r="J56" s="26" t="s">
        <v>27</v>
      </c>
      <c r="K56" s="27" t="s">
        <v>28</v>
      </c>
      <c r="L56" s="39"/>
      <c r="M56" s="39"/>
      <c r="N56" s="40"/>
      <c r="X56" s="6">
        <v>-0.78125000000000189</v>
      </c>
      <c r="Y56" s="6">
        <v>7.7037197775489126E-30</v>
      </c>
      <c r="Z56" s="6">
        <v>9.6296497219361407E-31</v>
      </c>
      <c r="AA56" s="6">
        <v>0.39062499999999967</v>
      </c>
      <c r="AB56" s="6">
        <v>3.6862873864507003E-16</v>
      </c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9"/>
    </row>
    <row r="57" spans="10:39" x14ac:dyDescent="0.25">
      <c r="X57" s="6">
        <v>-0.22321428571429003</v>
      </c>
      <c r="Y57" s="6">
        <v>7.0805039835789074E-16</v>
      </c>
      <c r="Z57" s="6">
        <v>8.3638453306025985E-17</v>
      </c>
      <c r="AA57" s="6">
        <v>3.5402519917894345E-16</v>
      </c>
      <c r="AB57" s="6">
        <v>3.1887755102041136E-2</v>
      </c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9"/>
    </row>
    <row r="58" spans="10:39" x14ac:dyDescent="0.25"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9"/>
    </row>
    <row r="59" spans="10:39" x14ac:dyDescent="0.25"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9"/>
    </row>
    <row r="60" spans="10:39" x14ac:dyDescent="0.25">
      <c r="W60" s="9"/>
      <c r="X60" s="6">
        <f t="array" ref="X60:X64">MMULT(X28:AM32,O28:O43)</f>
        <v>2.3351317746412925</v>
      </c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9"/>
    </row>
    <row r="61" spans="10:39" x14ac:dyDescent="0.25">
      <c r="W61" s="9"/>
      <c r="X61" s="6">
        <v>2.319746060832824</v>
      </c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9"/>
    </row>
    <row r="62" spans="10:39" x14ac:dyDescent="0.25">
      <c r="V62" s="13" t="s">
        <v>29</v>
      </c>
      <c r="W62" s="9"/>
      <c r="X62" s="6">
        <v>18.549632440719591</v>
      </c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9"/>
    </row>
    <row r="63" spans="10:39" x14ac:dyDescent="0.25">
      <c r="W63" s="9"/>
      <c r="X63" s="6">
        <v>4.5208104373404163</v>
      </c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9"/>
    </row>
    <row r="64" spans="10:39" x14ac:dyDescent="0.25">
      <c r="W64" s="9"/>
      <c r="X64" s="6">
        <v>16.816012618751245</v>
      </c>
      <c r="Y64" s="9"/>
      <c r="Z64" s="9"/>
      <c r="AA64" s="9"/>
      <c r="AB64" s="9"/>
      <c r="AC64" s="9"/>
      <c r="AD64" s="9"/>
      <c r="AE64" s="9"/>
      <c r="AF64" s="9"/>
      <c r="AG64" s="9"/>
      <c r="AH64" s="9"/>
      <c r="AJ64" s="9"/>
      <c r="AK64" s="9"/>
      <c r="AL64" s="9"/>
      <c r="AM64" s="9"/>
    </row>
    <row r="65" spans="22:39" x14ac:dyDescent="0.25"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J65" s="9"/>
      <c r="AK65" s="9"/>
      <c r="AL65" s="9"/>
      <c r="AM65" s="9"/>
    </row>
    <row r="66" spans="22:39" x14ac:dyDescent="0.25">
      <c r="X66" s="9"/>
      <c r="Y66" s="9"/>
      <c r="Z66" s="9"/>
      <c r="AA66" s="9"/>
      <c r="AB66" s="15" t="s">
        <v>16</v>
      </c>
      <c r="AC66" s="15" t="s">
        <v>15</v>
      </c>
      <c r="AD66" s="15" t="s">
        <v>14</v>
      </c>
      <c r="AE66" s="15" t="s">
        <v>13</v>
      </c>
      <c r="AF66" s="15" t="s">
        <v>12</v>
      </c>
      <c r="AG66" s="9"/>
      <c r="AH66" s="9"/>
      <c r="AI66" s="9"/>
      <c r="AJ66" s="9"/>
      <c r="AK66" s="9"/>
      <c r="AL66" s="9"/>
      <c r="AM66" s="9"/>
    </row>
    <row r="67" spans="22:39" x14ac:dyDescent="0.25">
      <c r="X67" s="6">
        <f t="array" ref="X67:X71">MMULT(X53:AB57,X60:X64)</f>
        <v>0.20748362186464853</v>
      </c>
      <c r="Y67" s="9"/>
      <c r="Z67" s="9"/>
      <c r="AA67" s="9"/>
      <c r="AB67" s="6">
        <v>0.20748362186465341</v>
      </c>
      <c r="AC67" s="6">
        <v>-2.4040177825731864E-2</v>
      </c>
      <c r="AD67" s="6">
        <v>-3.2085389748718329E-3</v>
      </c>
      <c r="AE67" s="6">
        <v>-5.8380121852410441E-2</v>
      </c>
      <c r="AF67" s="6">
        <v>1.4990121054279104E-2</v>
      </c>
      <c r="AG67" s="9"/>
      <c r="AH67" s="9"/>
      <c r="AI67" s="9"/>
      <c r="AJ67" s="9"/>
      <c r="AK67" s="9"/>
      <c r="AL67" s="9"/>
      <c r="AM67" s="9"/>
    </row>
    <row r="68" spans="22:39" x14ac:dyDescent="0.25">
      <c r="V68" s="13" t="s">
        <v>30</v>
      </c>
      <c r="X68" s="6">
        <v>-2.4040177825732079E-2</v>
      </c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9"/>
    </row>
    <row r="69" spans="22:39" x14ac:dyDescent="0.25">
      <c r="X69" s="6">
        <v>-3.2085389748716512E-3</v>
      </c>
      <c r="Y69" s="9"/>
      <c r="Z69" s="9"/>
      <c r="AA69" s="9"/>
      <c r="AB69" s="15" t="s">
        <v>31</v>
      </c>
      <c r="AC69" s="15" t="s">
        <v>32</v>
      </c>
      <c r="AD69" s="15" t="s">
        <v>33</v>
      </c>
      <c r="AE69" s="15" t="s">
        <v>34</v>
      </c>
      <c r="AF69" s="15" t="s">
        <v>35</v>
      </c>
      <c r="AG69" s="9"/>
      <c r="AH69" s="9"/>
      <c r="AI69" s="9"/>
      <c r="AJ69" s="9"/>
      <c r="AK69" s="9"/>
      <c r="AL69" s="9"/>
      <c r="AM69" s="9"/>
    </row>
    <row r="70" spans="22:39" x14ac:dyDescent="0.25">
      <c r="X70" s="6">
        <v>-5.8380121852409393E-2</v>
      </c>
      <c r="Y70" s="9"/>
      <c r="Z70" s="9"/>
      <c r="AA70" s="9"/>
      <c r="AB70" s="6">
        <f>ABS(AB67)/SQRT(X53 * SUM(AD78:AD93)/11)</f>
        <v>10.788259031127392</v>
      </c>
      <c r="AC70" s="6">
        <f>ABS(AC67)/SQRT(Y54 * SUM(AD78:AD93)/11)</f>
        <v>2.5124411819756278</v>
      </c>
      <c r="AD70" s="6">
        <f>ABS(AD67)/SQRT(Z55 * SUM(AD78:AD93)/11)</f>
        <v>2.6825976123399049</v>
      </c>
      <c r="AE70" s="6">
        <f>ABS(AE67)/SQRT(AA56 * SUM(AD78:AD93)/11)</f>
        <v>12.202623742138341</v>
      </c>
      <c r="AF70" s="6">
        <f>ABS(AF67)/SQRT(AB57 * SUM(AD78:AD93)/11)</f>
        <v>10.966332450952597</v>
      </c>
      <c r="AG70" s="9"/>
      <c r="AH70" s="9"/>
      <c r="AI70" s="9"/>
      <c r="AK70" s="9"/>
      <c r="AL70" s="9"/>
      <c r="AM70" s="9"/>
    </row>
    <row r="71" spans="22:39" x14ac:dyDescent="0.25">
      <c r="X71" s="6">
        <v>1.4990121054279326E-2</v>
      </c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K71" s="9"/>
      <c r="AL71" s="9"/>
      <c r="AM71" s="9"/>
    </row>
    <row r="72" spans="22:39" x14ac:dyDescent="0.25">
      <c r="X72" s="9"/>
      <c r="Y72" s="9"/>
      <c r="Z72" s="9"/>
      <c r="AA72" s="9"/>
      <c r="AB72" s="14" t="s">
        <v>21</v>
      </c>
      <c r="AC72" s="14" t="s">
        <v>20</v>
      </c>
      <c r="AD72" s="14" t="s">
        <v>19</v>
      </c>
      <c r="AE72" s="14" t="s">
        <v>18</v>
      </c>
      <c r="AF72" s="14" t="s">
        <v>17</v>
      </c>
      <c r="AG72" s="9"/>
      <c r="AH72" s="9"/>
      <c r="AI72" s="9"/>
      <c r="AK72" s="9"/>
      <c r="AL72" s="9"/>
      <c r="AM72" s="9"/>
    </row>
    <row r="73" spans="22:39" x14ac:dyDescent="0.25">
      <c r="X73" s="9"/>
      <c r="Y73" s="9"/>
      <c r="Z73" s="9"/>
      <c r="AA73" s="9"/>
      <c r="AB73" s="6">
        <f>1/AB70 * ABS(AB67)</f>
        <v>1.9232354475916862E-2</v>
      </c>
      <c r="AC73" s="6">
        <f>1/AC70 * ABS(AC67)</f>
        <v>9.5684539794193956E-3</v>
      </c>
      <c r="AD73" s="6">
        <f>1/AD70 * ABS(AD67)</f>
        <v>1.1960567474274212E-3</v>
      </c>
      <c r="AE73" s="6">
        <f>1/AE70 * ABS(AE67)</f>
        <v>4.7842269897096848E-3</v>
      </c>
      <c r="AF73" s="6">
        <f>1/AF70 * ABS(AF67)</f>
        <v>1.3669219970599176E-3</v>
      </c>
      <c r="AG73" s="9"/>
      <c r="AH73" s="10"/>
      <c r="AI73" s="9"/>
      <c r="AK73" s="9"/>
      <c r="AL73" s="9"/>
      <c r="AM73" s="9"/>
    </row>
    <row r="74" spans="22:39" x14ac:dyDescent="0.25">
      <c r="X74" s="9"/>
      <c r="Y74" s="9"/>
      <c r="Z74" s="9"/>
      <c r="AA74" s="9"/>
      <c r="AB74" s="9"/>
      <c r="AC74" s="9"/>
      <c r="AD74" s="9"/>
      <c r="AE74" s="9"/>
      <c r="AF74" s="9"/>
      <c r="AG74" s="9"/>
      <c r="AH74" s="9"/>
      <c r="AI74" s="9"/>
      <c r="AJ74" s="9"/>
      <c r="AK74" s="9"/>
      <c r="AL74" s="9"/>
      <c r="AM74" s="9"/>
    </row>
    <row r="75" spans="22:39" x14ac:dyDescent="0.25">
      <c r="X75" s="9"/>
      <c r="Y75" s="9"/>
      <c r="Z75" s="9"/>
      <c r="AA75" s="9"/>
      <c r="AB75" s="9"/>
      <c r="AC75" s="9"/>
      <c r="AD75" s="9"/>
      <c r="AE75" s="9"/>
      <c r="AF75" s="9"/>
      <c r="AG75" s="9"/>
      <c r="AH75" s="9"/>
      <c r="AI75" s="9"/>
      <c r="AK75" s="9"/>
      <c r="AL75" s="9"/>
      <c r="AM75" s="9"/>
    </row>
    <row r="76" spans="22:39" x14ac:dyDescent="0.25">
      <c r="X76" s="9"/>
      <c r="Y76" s="9"/>
      <c r="Z76" s="9"/>
      <c r="AA76" s="9"/>
      <c r="AB76" s="9"/>
      <c r="AC76" s="9"/>
      <c r="AD76" s="9"/>
      <c r="AE76" s="9"/>
      <c r="AF76" s="9"/>
      <c r="AG76" s="9"/>
      <c r="AH76" s="9"/>
      <c r="AI76" s="9"/>
      <c r="AJ76" s="9"/>
      <c r="AK76" s="9"/>
      <c r="AL76" s="9"/>
      <c r="AM76" s="9"/>
    </row>
    <row r="77" spans="22:39" x14ac:dyDescent="0.25">
      <c r="X77" s="9"/>
      <c r="Y77" s="15" t="s">
        <v>36</v>
      </c>
      <c r="Z77" s="9"/>
      <c r="AA77" s="9"/>
      <c r="AB77" s="17" t="s">
        <v>37</v>
      </c>
      <c r="AC77" s="17" t="s">
        <v>38</v>
      </c>
      <c r="AD77" s="17" t="s">
        <v>39</v>
      </c>
      <c r="AE77" s="18" t="s">
        <v>40</v>
      </c>
      <c r="AF77" s="18" t="s">
        <v>41</v>
      </c>
      <c r="AG77" s="18" t="s">
        <v>42</v>
      </c>
      <c r="AH77" s="18" t="s">
        <v>43</v>
      </c>
      <c r="AJ77" s="9"/>
      <c r="AK77" s="9"/>
      <c r="AL77" s="9"/>
      <c r="AM77" s="9"/>
    </row>
    <row r="78" spans="22:39" x14ac:dyDescent="0.25">
      <c r="X78" s="9"/>
      <c r="Y78" s="6">
        <f>AVERAGE(O28:O43)</f>
        <v>0.14594573591508078</v>
      </c>
      <c r="Z78" s="9"/>
      <c r="AA78" s="9"/>
      <c r="AB78" s="6">
        <f t="shared" ref="AB78:AB93" si="2">$AB$67+$AC$67*S28+$AD$67*T28+$AE$67*U28+$AF$67*V28</f>
        <v>0.14325422985545774</v>
      </c>
      <c r="AC78" s="6">
        <f t="shared" ref="AC78:AC93" si="3">O28-AB78</f>
        <v>-5.4858701733462301E-3</v>
      </c>
      <c r="AD78" s="6">
        <f>AC78^2</f>
        <v>3.0094771558809796E-5</v>
      </c>
      <c r="AE78" s="6">
        <f t="shared" ref="AE78:AE93" si="4">O28-$Y$78</f>
        <v>-8.177376232969269E-3</v>
      </c>
      <c r="AF78" s="6">
        <f>AE78^2</f>
        <v>6.6869482055530679E-5</v>
      </c>
      <c r="AG78" s="6">
        <f t="shared" ref="AG78:AG93" si="5">AB78-$Y$78</f>
        <v>-2.6915060596230389E-3</v>
      </c>
      <c r="AH78" s="6">
        <f>AG78^2</f>
        <v>7.2442048689875374E-6</v>
      </c>
      <c r="AJ78" s="9"/>
      <c r="AK78" s="9"/>
      <c r="AL78" s="9"/>
      <c r="AM78" s="9"/>
    </row>
    <row r="79" spans="22:39" x14ac:dyDescent="0.25">
      <c r="X79" s="9"/>
      <c r="Y79" s="9"/>
      <c r="Z79" s="9"/>
      <c r="AA79" s="9"/>
      <c r="AB79" s="6">
        <f t="shared" si="2"/>
        <v>0.18995832733738607</v>
      </c>
      <c r="AC79" s="6">
        <f t="shared" si="3"/>
        <v>5.3300199245188695E-3</v>
      </c>
      <c r="AD79" s="6">
        <f t="shared" ref="AD79:AD93" si="6">AC79^2</f>
        <v>2.8409112395768137E-5</v>
      </c>
      <c r="AE79" s="6">
        <f t="shared" si="4"/>
        <v>4.9342611346824161E-2</v>
      </c>
      <c r="AF79" s="6">
        <f t="shared" ref="AF79:AF93" si="7">AE79^2</f>
        <v>2.4346932945237404E-3</v>
      </c>
      <c r="AG79" s="6">
        <f t="shared" si="5"/>
        <v>4.4012591422305292E-2</v>
      </c>
      <c r="AH79" s="6">
        <f t="shared" ref="AH79:AH93" si="8">AG79^2</f>
        <v>1.9371082037067814E-3</v>
      </c>
      <c r="AK79" s="9"/>
      <c r="AL79" s="9"/>
      <c r="AM79" s="9"/>
    </row>
    <row r="80" spans="22:39" x14ac:dyDescent="0.25">
      <c r="X80" s="9"/>
      <c r="Y80" s="9"/>
      <c r="Z80" s="9"/>
      <c r="AA80" s="9"/>
      <c r="AB80" s="6">
        <f t="shared" si="2"/>
        <v>0.14798598838540458</v>
      </c>
      <c r="AC80" s="6">
        <f t="shared" si="3"/>
        <v>-5.4476809747711075E-3</v>
      </c>
      <c r="AD80" s="6">
        <f t="shared" si="6"/>
        <v>2.9677228002883084E-5</v>
      </c>
      <c r="AE80" s="6">
        <f t="shared" si="4"/>
        <v>-3.4074285044473074E-3</v>
      </c>
      <c r="AF80" s="6">
        <f t="shared" si="7"/>
        <v>1.1610569012920014E-5</v>
      </c>
      <c r="AG80" s="6">
        <f t="shared" si="5"/>
        <v>2.0402524703238001E-3</v>
      </c>
      <c r="AH80" s="6">
        <f t="shared" si="8"/>
        <v>4.1626301426623688E-6</v>
      </c>
      <c r="AJ80" s="9"/>
      <c r="AK80" s="9"/>
      <c r="AL80" s="9"/>
      <c r="AM80" s="9"/>
    </row>
    <row r="81" spans="24:39" x14ac:dyDescent="0.25">
      <c r="X81" s="9"/>
      <c r="Y81" s="9"/>
      <c r="Z81" s="9"/>
      <c r="AA81" s="9"/>
      <c r="AB81" s="6">
        <f t="shared" si="2"/>
        <v>0.14863724197470171</v>
      </c>
      <c r="AC81" s="6">
        <f t="shared" si="3"/>
        <v>-5.2291082249397436E-3</v>
      </c>
      <c r="AD81" s="6">
        <f t="shared" si="6"/>
        <v>2.7343572828132475E-5</v>
      </c>
      <c r="AE81" s="6">
        <f t="shared" si="4"/>
        <v>-2.5376021653188141E-3</v>
      </c>
      <c r="AF81" s="6">
        <f t="shared" si="7"/>
        <v>6.4394247494307336E-6</v>
      </c>
      <c r="AG81" s="6">
        <f t="shared" si="5"/>
        <v>2.6915060596209295E-3</v>
      </c>
      <c r="AH81" s="6">
        <f t="shared" si="8"/>
        <v>7.2442048689761821E-6</v>
      </c>
      <c r="AJ81" s="9"/>
      <c r="AK81" s="9"/>
      <c r="AL81" s="9"/>
      <c r="AM81" s="9"/>
    </row>
    <row r="82" spans="24:39" x14ac:dyDescent="0.25">
      <c r="X82" s="9"/>
      <c r="Y82" s="9"/>
      <c r="Z82" s="9"/>
      <c r="AA82" s="9"/>
      <c r="AB82" s="6">
        <f t="shared" si="2"/>
        <v>0.10128189090347625</v>
      </c>
      <c r="AC82" s="6">
        <f t="shared" si="3"/>
        <v>7.6670389440706005E-3</v>
      </c>
      <c r="AD82" s="6">
        <f t="shared" si="6"/>
        <v>5.8783486169895231E-5</v>
      </c>
      <c r="AE82" s="6">
        <f t="shared" si="4"/>
        <v>-3.699680606753393E-2</v>
      </c>
      <c r="AF82" s="6">
        <f t="shared" si="7"/>
        <v>1.3687636591987154E-3</v>
      </c>
      <c r="AG82" s="6">
        <f t="shared" si="5"/>
        <v>-4.466384501160453E-2</v>
      </c>
      <c r="AH82" s="6">
        <f t="shared" si="8"/>
        <v>1.9948590512206309E-3</v>
      </c>
      <c r="AJ82" s="9"/>
      <c r="AK82" s="9"/>
      <c r="AL82" s="9"/>
      <c r="AM82" s="9"/>
    </row>
    <row r="83" spans="24:39" x14ac:dyDescent="0.25">
      <c r="X83" s="9"/>
      <c r="Y83" s="9"/>
      <c r="Z83" s="9"/>
      <c r="AA83" s="9"/>
      <c r="AB83" s="6">
        <f t="shared" si="2"/>
        <v>0.13836991725511186</v>
      </c>
      <c r="AC83" s="6">
        <f t="shared" si="3"/>
        <v>-8.1000847784770402E-3</v>
      </c>
      <c r="AD83" s="6">
        <f t="shared" si="6"/>
        <v>6.5611373418515448E-5</v>
      </c>
      <c r="AE83" s="6">
        <f t="shared" si="4"/>
        <v>-1.5675903438445965E-2</v>
      </c>
      <c r="AF83" s="6">
        <f t="shared" si="7"/>
        <v>2.4573394861148205E-4</v>
      </c>
      <c r="AG83" s="6">
        <f t="shared" si="5"/>
        <v>-7.5758186599689248E-3</v>
      </c>
      <c r="AH83" s="6">
        <f t="shared" si="8"/>
        <v>5.7393028368733358E-5</v>
      </c>
      <c r="AJ83" s="9"/>
      <c r="AK83" s="9"/>
      <c r="AL83" s="9"/>
      <c r="AM83" s="9"/>
    </row>
    <row r="84" spans="24:39" x14ac:dyDescent="0.25">
      <c r="AB84" s="6">
        <f t="shared" si="2"/>
        <v>0.14390548344475487</v>
      </c>
      <c r="AC84" s="6">
        <f t="shared" si="3"/>
        <v>-5.3271379683179076E-3</v>
      </c>
      <c r="AD84" s="6">
        <f t="shared" si="6"/>
        <v>2.8378398933494246E-5</v>
      </c>
      <c r="AE84" s="6">
        <f t="shared" si="4"/>
        <v>-7.3673904386438172E-3</v>
      </c>
      <c r="AF84" s="6">
        <f t="shared" si="7"/>
        <v>5.4278441875420339E-5</v>
      </c>
      <c r="AG84" s="6">
        <f t="shared" si="5"/>
        <v>-2.0402524703259095E-3</v>
      </c>
      <c r="AH84" s="6">
        <f t="shared" si="8"/>
        <v>4.1626301426709763E-6</v>
      </c>
    </row>
    <row r="85" spans="24:39" x14ac:dyDescent="0.25">
      <c r="AB85" s="6">
        <f t="shared" si="2"/>
        <v>9.1665819773183527E-2</v>
      </c>
      <c r="AC85" s="6">
        <f t="shared" si="3"/>
        <v>9.1455193165839305E-3</v>
      </c>
      <c r="AD85" s="6">
        <f t="shared" si="6"/>
        <v>8.3640523570009808E-5</v>
      </c>
      <c r="AE85" s="6">
        <f t="shared" si="4"/>
        <v>-4.5134396825313325E-2</v>
      </c>
      <c r="AF85" s="6">
        <f t="shared" si="7"/>
        <v>2.0371137767848536E-3</v>
      </c>
      <c r="AG85" s="6">
        <f t="shared" si="5"/>
        <v>-5.4279916141897255E-2</v>
      </c>
      <c r="AH85" s="6">
        <f t="shared" si="8"/>
        <v>2.9463092963713982E-3</v>
      </c>
    </row>
    <row r="86" spans="24:39" x14ac:dyDescent="0.25">
      <c r="AB86" s="6">
        <f t="shared" si="2"/>
        <v>0.18034225620709335</v>
      </c>
      <c r="AC86" s="6">
        <f t="shared" si="3"/>
        <v>9.6728341502611004E-4</v>
      </c>
      <c r="AD86" s="6">
        <f t="shared" si="6"/>
        <v>9.3563720498457379E-7</v>
      </c>
      <c r="AE86" s="6">
        <f t="shared" si="4"/>
        <v>3.5363803707038677E-2</v>
      </c>
      <c r="AF86" s="6">
        <f t="shared" si="7"/>
        <v>1.2505986126299625E-3</v>
      </c>
      <c r="AG86" s="6">
        <f t="shared" si="5"/>
        <v>3.4396520292012567E-2</v>
      </c>
      <c r="AH86" s="6">
        <f t="shared" si="8"/>
        <v>1.1831206081988322E-3</v>
      </c>
    </row>
    <row r="87" spans="24:39" x14ac:dyDescent="0.25">
      <c r="AB87" s="6">
        <f t="shared" si="2"/>
        <v>0.10193314449277338</v>
      </c>
      <c r="AC87" s="6">
        <f t="shared" si="3"/>
        <v>4.8286013230002534E-3</v>
      </c>
      <c r="AD87" s="6">
        <f t="shared" si="6"/>
        <v>2.3315390736479796E-5</v>
      </c>
      <c r="AE87" s="6">
        <f t="shared" si="4"/>
        <v>-3.9183990099307148E-2</v>
      </c>
      <c r="AF87" s="6">
        <f t="shared" si="7"/>
        <v>1.5353850801026006E-3</v>
      </c>
      <c r="AG87" s="6">
        <f t="shared" si="5"/>
        <v>-4.4012591422307401E-2</v>
      </c>
      <c r="AH87" s="6">
        <f t="shared" si="8"/>
        <v>1.937108203706967E-3</v>
      </c>
    </row>
    <row r="88" spans="24:39" x14ac:dyDescent="0.25">
      <c r="X88" s="8"/>
      <c r="Y88" s="8"/>
      <c r="Z88" s="8"/>
      <c r="AA88" s="8"/>
      <c r="AB88" s="6">
        <f t="shared" si="2"/>
        <v>0.20022565205697593</v>
      </c>
      <c r="AC88" s="6">
        <f t="shared" si="3"/>
        <v>9.4632800849320797E-3</v>
      </c>
      <c r="AD88" s="6">
        <f t="shared" si="6"/>
        <v>8.9553669965872115E-5</v>
      </c>
      <c r="AE88" s="6">
        <f t="shared" si="4"/>
        <v>6.3743196226827226E-2</v>
      </c>
      <c r="AF88" s="6">
        <f t="shared" si="7"/>
        <v>4.0631950652118007E-3</v>
      </c>
      <c r="AG88" s="6">
        <f t="shared" si="5"/>
        <v>5.4279916141895146E-2</v>
      </c>
      <c r="AH88" s="6">
        <f t="shared" si="8"/>
        <v>2.9463092963711692E-3</v>
      </c>
      <c r="AJ88" s="8"/>
      <c r="AK88" s="8"/>
      <c r="AL88" s="8"/>
      <c r="AM88" s="8"/>
    </row>
    <row r="89" spans="24:39" x14ac:dyDescent="0.25">
      <c r="X89" s="8"/>
      <c r="Y89" s="8"/>
      <c r="Z89" s="8"/>
      <c r="AA89" s="8"/>
      <c r="AB89" s="6">
        <f t="shared" si="2"/>
        <v>0.1906095809266832</v>
      </c>
      <c r="AC89" s="6">
        <f t="shared" si="3"/>
        <v>7.7911525907280454E-3</v>
      </c>
      <c r="AD89" s="6">
        <f t="shared" si="6"/>
        <v>6.0702058692008335E-5</v>
      </c>
      <c r="AE89" s="6">
        <f t="shared" si="4"/>
        <v>5.2454997602330466E-2</v>
      </c>
      <c r="AF89" s="6">
        <f t="shared" si="7"/>
        <v>2.7515267734604951E-3</v>
      </c>
      <c r="AG89" s="6">
        <f t="shared" si="5"/>
        <v>4.4663845011602421E-2</v>
      </c>
      <c r="AH89" s="6">
        <f t="shared" si="8"/>
        <v>1.9948590512204427E-3</v>
      </c>
      <c r="AJ89" s="8"/>
      <c r="AK89" s="8"/>
      <c r="AL89" s="8"/>
      <c r="AM89" s="8"/>
    </row>
    <row r="90" spans="24:39" x14ac:dyDescent="0.25">
      <c r="X90" s="8"/>
      <c r="Y90" s="8"/>
      <c r="Z90" s="8"/>
      <c r="AA90" s="8"/>
      <c r="AB90" s="6">
        <f t="shared" si="2"/>
        <v>0.13363815872516502</v>
      </c>
      <c r="AC90" s="6">
        <f t="shared" si="3"/>
        <v>-4.0762256735959179E-3</v>
      </c>
      <c r="AD90" s="6">
        <f t="shared" si="6"/>
        <v>1.6615615742082494E-5</v>
      </c>
      <c r="AE90" s="6">
        <f t="shared" si="4"/>
        <v>-1.6383802863511682E-2</v>
      </c>
      <c r="AF90" s="6">
        <f t="shared" si="7"/>
        <v>2.6842899627041358E-4</v>
      </c>
      <c r="AG90" s="6">
        <f t="shared" si="5"/>
        <v>-1.2307577189915764E-2</v>
      </c>
      <c r="AH90" s="6">
        <f t="shared" si="8"/>
        <v>1.5147645628573481E-4</v>
      </c>
      <c r="AJ90" s="8"/>
      <c r="AK90" s="8"/>
      <c r="AL90" s="8"/>
      <c r="AM90" s="8"/>
    </row>
    <row r="91" spans="24:39" x14ac:dyDescent="0.25">
      <c r="X91" s="8"/>
      <c r="Y91" s="8"/>
      <c r="Z91" s="8"/>
      <c r="AA91" s="8"/>
      <c r="AB91" s="6">
        <f t="shared" si="2"/>
        <v>0.15825331310499444</v>
      </c>
      <c r="AC91" s="6">
        <f t="shared" si="3"/>
        <v>-4.7748620370119399E-3</v>
      </c>
      <c r="AD91" s="6">
        <f t="shared" si="6"/>
        <v>2.2799307472497814E-5</v>
      </c>
      <c r="AE91" s="6">
        <f t="shared" si="4"/>
        <v>7.5327151529017145E-3</v>
      </c>
      <c r="AF91" s="6">
        <f t="shared" si="7"/>
        <v>5.6741797574755099E-5</v>
      </c>
      <c r="AG91" s="6">
        <f t="shared" si="5"/>
        <v>1.2307577189913654E-2</v>
      </c>
      <c r="AH91" s="6">
        <f t="shared" si="8"/>
        <v>1.5147645628568287E-4</v>
      </c>
      <c r="AJ91" s="8"/>
      <c r="AK91" s="8"/>
      <c r="AL91" s="8"/>
      <c r="AM91" s="8"/>
    </row>
    <row r="92" spans="24:39" x14ac:dyDescent="0.25">
      <c r="X92" s="8"/>
      <c r="Y92" s="8"/>
      <c r="Z92" s="8"/>
      <c r="AA92" s="8"/>
      <c r="AB92" s="6">
        <f t="shared" si="2"/>
        <v>0.11154921562306611</v>
      </c>
      <c r="AC92" s="6">
        <f t="shared" si="3"/>
        <v>1.9105764315520551E-3</v>
      </c>
      <c r="AD92" s="6">
        <f t="shared" si="6"/>
        <v>3.650302300802185E-6</v>
      </c>
      <c r="AE92" s="6">
        <f t="shared" si="4"/>
        <v>-3.2485943860462621E-2</v>
      </c>
      <c r="AF92" s="6">
        <f t="shared" si="7"/>
        <v>1.0553365485051292E-3</v>
      </c>
      <c r="AG92" s="6">
        <f t="shared" si="5"/>
        <v>-3.4396520292014676E-2</v>
      </c>
      <c r="AH92" s="6">
        <f t="shared" si="8"/>
        <v>1.1831206081989775E-3</v>
      </c>
      <c r="AJ92" s="8"/>
      <c r="AK92" s="8"/>
      <c r="AL92" s="8"/>
      <c r="AM92" s="8"/>
    </row>
    <row r="93" spans="24:39" x14ac:dyDescent="0.25">
      <c r="X93" s="8"/>
      <c r="Y93" s="8"/>
      <c r="Z93" s="8"/>
      <c r="AA93" s="8"/>
      <c r="AB93" s="6">
        <f t="shared" si="2"/>
        <v>0.1535215545750476</v>
      </c>
      <c r="AC93" s="6">
        <f t="shared" si="3"/>
        <v>-8.6625021999350849E-3</v>
      </c>
      <c r="AD93" s="6">
        <f t="shared" si="6"/>
        <v>7.5038944363880182E-5</v>
      </c>
      <c r="AE93" s="6">
        <f t="shared" si="4"/>
        <v>-1.0866835399682695E-3</v>
      </c>
      <c r="AF93" s="6">
        <f t="shared" si="7"/>
        <v>1.1808811160379696E-6</v>
      </c>
      <c r="AG93" s="6">
        <f t="shared" si="5"/>
        <v>7.5758186599668154E-3</v>
      </c>
      <c r="AH93" s="6">
        <f t="shared" si="8"/>
        <v>5.7393028368701395E-5</v>
      </c>
      <c r="AJ93" s="8"/>
      <c r="AK93" s="8"/>
      <c r="AL93" s="8"/>
      <c r="AM93" s="8"/>
    </row>
    <row r="94" spans="24:39" x14ac:dyDescent="0.25">
      <c r="X94" s="8"/>
      <c r="Y94" s="8"/>
      <c r="Z94" s="8"/>
      <c r="AA94" s="8"/>
      <c r="AB94" s="9"/>
      <c r="AC94" s="8"/>
      <c r="AD94" s="8"/>
      <c r="AE94" s="8"/>
      <c r="AF94" s="8"/>
      <c r="AG94" s="8"/>
      <c r="AH94" s="8"/>
      <c r="AI94" s="8"/>
      <c r="AJ94" s="8"/>
      <c r="AK94" s="8"/>
      <c r="AL94" s="8"/>
      <c r="AM94" s="8"/>
    </row>
    <row r="95" spans="24:39" x14ac:dyDescent="0.25">
      <c r="X95" s="8"/>
      <c r="Y95" s="8"/>
      <c r="Z95" s="8"/>
      <c r="AA95" s="11"/>
      <c r="AB95" s="9"/>
      <c r="AC95" s="8"/>
      <c r="AD95" s="8"/>
      <c r="AE95" s="8"/>
      <c r="AF95" s="8"/>
      <c r="AG95" s="8"/>
      <c r="AH95" s="8"/>
      <c r="AI95" s="8"/>
      <c r="AK95" s="8"/>
      <c r="AL95" s="8"/>
      <c r="AM95" s="8"/>
    </row>
    <row r="96" spans="24:39" x14ac:dyDescent="0.25">
      <c r="X96" s="8"/>
      <c r="Y96" s="8"/>
      <c r="Z96" s="8"/>
      <c r="AA96" s="8"/>
      <c r="AB96" s="19" t="s">
        <v>44</v>
      </c>
      <c r="AC96" s="7">
        <f>1-SUM(AD78:AD93)/SUM(AF78:AF93)</f>
        <v>0.96254339402195055</v>
      </c>
      <c r="AD96" s="8"/>
      <c r="AE96" s="8"/>
      <c r="AF96" s="8"/>
      <c r="AG96" s="8"/>
      <c r="AH96" s="8"/>
      <c r="AI96" s="8"/>
      <c r="AJ96" s="8"/>
      <c r="AK96" s="8"/>
      <c r="AL96" s="8"/>
      <c r="AM96" s="8"/>
    </row>
    <row r="97" spans="24:39" x14ac:dyDescent="0.25">
      <c r="X97" s="8"/>
      <c r="Y97" s="8"/>
      <c r="Z97" s="8"/>
      <c r="AA97" s="8"/>
      <c r="AB97" s="19" t="s">
        <v>45</v>
      </c>
      <c r="AC97" s="7">
        <f>(AC96/4)/((1-AC96)/11)</f>
        <v>70.668291064907805</v>
      </c>
      <c r="AD97" s="8"/>
      <c r="AE97" s="8"/>
      <c r="AF97" s="8"/>
      <c r="AG97" s="8"/>
      <c r="AH97" s="8"/>
      <c r="AI97" s="8"/>
      <c r="AJ97" s="8"/>
      <c r="AK97" s="8"/>
      <c r="AL97" s="8"/>
      <c r="AM97" s="8"/>
    </row>
    <row r="98" spans="24:39" x14ac:dyDescent="0.25">
      <c r="X98" s="8"/>
      <c r="Y98" s="8"/>
      <c r="Z98" s="8"/>
      <c r="AA98" s="8"/>
      <c r="AB98" s="20" t="s">
        <v>46</v>
      </c>
      <c r="AC98" s="6">
        <f>FINV(0.05,4,11)</f>
        <v>3.3566900211325938</v>
      </c>
      <c r="AD98" s="8"/>
      <c r="AE98" s="8"/>
      <c r="AG98" s="8"/>
      <c r="AH98" s="8"/>
      <c r="AI98" s="8"/>
      <c r="AJ98" s="8"/>
      <c r="AK98" s="8"/>
      <c r="AL98" s="8"/>
      <c r="AM98" s="8"/>
    </row>
    <row r="99" spans="24:39" x14ac:dyDescent="0.25">
      <c r="X99" s="8"/>
      <c r="Y99" s="8"/>
      <c r="Z99" s="8"/>
      <c r="AA99" s="8"/>
      <c r="AB99" s="19" t="s">
        <v>47</v>
      </c>
      <c r="AC99" s="7">
        <f>TINV(0.05,11)</f>
        <v>2.2009851600916384</v>
      </c>
      <c r="AE99" s="8"/>
      <c r="AG99" s="8"/>
      <c r="AH99" s="8"/>
      <c r="AI99" s="8"/>
      <c r="AJ99" s="8"/>
      <c r="AK99" s="8"/>
      <c r="AL99" s="8"/>
      <c r="AM99" s="8"/>
    </row>
    <row r="100" spans="24:39" x14ac:dyDescent="0.25">
      <c r="X100" s="8"/>
      <c r="Y100" s="8"/>
      <c r="Z100" s="8"/>
      <c r="AA100" s="8"/>
      <c r="AB100" s="8"/>
      <c r="AE100" s="8"/>
      <c r="AF100" s="8"/>
      <c r="AG100" s="8"/>
      <c r="AH100" s="8"/>
      <c r="AI100" s="8"/>
      <c r="AJ100" s="8"/>
      <c r="AK100" s="8"/>
      <c r="AL100" s="8"/>
      <c r="AM100" s="8"/>
    </row>
    <row r="101" spans="24:39" x14ac:dyDescent="0.25">
      <c r="X101" s="8"/>
      <c r="Y101" s="8"/>
      <c r="Z101" s="8"/>
      <c r="AA101" s="8"/>
      <c r="AG101" s="8"/>
      <c r="AI101" s="8"/>
      <c r="AJ101" s="8"/>
      <c r="AK101" s="8"/>
      <c r="AL101" s="8"/>
      <c r="AM101" s="8"/>
    </row>
    <row r="102" spans="24:39" x14ac:dyDescent="0.25">
      <c r="X102" s="8"/>
      <c r="Y102" s="8"/>
      <c r="Z102" s="8"/>
      <c r="AA102" s="8"/>
      <c r="AB102" s="16" t="s">
        <v>48</v>
      </c>
      <c r="AC102" s="16" t="s">
        <v>49</v>
      </c>
      <c r="AD102" s="16" t="s">
        <v>50</v>
      </c>
      <c r="AE102" s="16" t="s">
        <v>51</v>
      </c>
      <c r="AF102" s="16" t="s">
        <v>52</v>
      </c>
      <c r="AL102" s="8"/>
      <c r="AM102" s="8"/>
    </row>
    <row r="103" spans="24:39" x14ac:dyDescent="0.25">
      <c r="X103" s="8"/>
      <c r="Y103" s="8"/>
      <c r="Z103" s="8"/>
      <c r="AA103" s="8"/>
      <c r="AB103" s="7" t="b">
        <f>AB70 &gt; $AC$99</f>
        <v>1</v>
      </c>
      <c r="AC103" s="7" t="b">
        <f>AC70 &gt; $AC$99</f>
        <v>1</v>
      </c>
      <c r="AD103" s="7" t="b">
        <f>AD70 &gt; $AC$99</f>
        <v>1</v>
      </c>
      <c r="AE103" s="7" t="b">
        <f>AE70 &gt; $AC$99</f>
        <v>1</v>
      </c>
      <c r="AF103" s="7" t="b">
        <f>AF70 &gt; $AC$99</f>
        <v>1</v>
      </c>
      <c r="AL103" s="8"/>
      <c r="AM103" s="8"/>
    </row>
    <row r="106" spans="24:39" x14ac:dyDescent="0.25">
      <c r="AB106" s="6" t="s">
        <v>53</v>
      </c>
      <c r="AC106" s="6">
        <f>SUM(AH78:AH93)</f>
        <v>1.6563346958327348E-2</v>
      </c>
    </row>
    <row r="107" spans="24:39" x14ac:dyDescent="0.25">
      <c r="AB107" s="6" t="s">
        <v>54</v>
      </c>
      <c r="AC107" s="6">
        <f>SUM(AD78:AD93)</f>
        <v>6.445493933561157E-4</v>
      </c>
    </row>
    <row r="108" spans="24:39" x14ac:dyDescent="0.25">
      <c r="AB108" s="6" t="s">
        <v>55</v>
      </c>
      <c r="AC108" s="6">
        <f>AC106/4</f>
        <v>4.1408367395818369E-3</v>
      </c>
    </row>
    <row r="109" spans="24:39" x14ac:dyDescent="0.25">
      <c r="AA109" s="9"/>
      <c r="AB109" s="6" t="s">
        <v>56</v>
      </c>
      <c r="AC109" s="6">
        <f>AC107/11</f>
        <v>5.8595399396010517E-5</v>
      </c>
      <c r="AD109" s="12"/>
      <c r="AE109" s="12"/>
      <c r="AF109" s="12"/>
      <c r="AG109" s="9"/>
      <c r="AH109" s="9"/>
    </row>
    <row r="110" spans="24:39" x14ac:dyDescent="0.25">
      <c r="AA110" s="9"/>
      <c r="AB110" s="7" t="s">
        <v>57</v>
      </c>
      <c r="AC110" s="6">
        <f>SQRT(SUM(AD78:AD93)/11)</f>
        <v>7.6547631835354986E-3</v>
      </c>
      <c r="AD110" s="8"/>
      <c r="AE110" s="8"/>
      <c r="AF110" s="8"/>
      <c r="AG110" s="9"/>
      <c r="AH110" s="9"/>
    </row>
    <row r="111" spans="24:39" x14ac:dyDescent="0.25">
      <c r="AA111" s="9"/>
      <c r="AD111" s="9"/>
      <c r="AE111" s="9"/>
      <c r="AF111" s="9"/>
      <c r="AG111" s="9"/>
      <c r="AH111" s="9"/>
    </row>
    <row r="112" spans="24:39" x14ac:dyDescent="0.25">
      <c r="AA112" s="9"/>
      <c r="AD112" s="9"/>
      <c r="AE112" s="9"/>
      <c r="AF112" s="9"/>
      <c r="AG112" s="9"/>
      <c r="AH112" s="9"/>
    </row>
  </sheetData>
  <sortState ref="J28:P43">
    <sortCondition ref="P28:P43"/>
  </sortState>
  <pageMargins left="0.7" right="0.7" top="0.75" bottom="0.75" header="0.3" footer="0.3"/>
  <pageSetup paperSize="9" orientation="portrait" horizontalDpi="1200" verticalDpi="12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Regressions</vt:lpstr>
    </vt:vector>
  </TitlesOfParts>
  <Company>SPecialiST RePack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Максим Левин</dc:creator>
  <cp:lastModifiedBy>Максим Левин</cp:lastModifiedBy>
  <dcterms:created xsi:type="dcterms:W3CDTF">2023-05-26T14:06:20Z</dcterms:created>
  <dcterms:modified xsi:type="dcterms:W3CDTF">2023-05-28T13:33:30Z</dcterms:modified>
</cp:coreProperties>
</file>