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100" i="1" l="1"/>
  <c r="G31" i="1" l="1"/>
  <c r="F31" i="1"/>
  <c r="E31" i="1"/>
  <c r="B31" i="1"/>
  <c r="F26" i="1"/>
  <c r="A31" i="1" l="1"/>
  <c r="O46" i="1" l="1"/>
  <c r="P46" i="1"/>
  <c r="R46" i="1"/>
  <c r="Q46" i="1"/>
  <c r="I72" i="1" l="1"/>
  <c r="S74" i="1"/>
  <c r="I84" i="1" l="1"/>
  <c r="I134" i="1" l="1"/>
  <c r="I133" i="1"/>
  <c r="O60" i="1" l="1"/>
  <c r="I54" i="1" l="1"/>
  <c r="I135" i="1" l="1"/>
  <c r="I81" i="1"/>
  <c r="J45" i="1" l="1"/>
  <c r="O139" i="1" l="1"/>
  <c r="P139" i="1"/>
  <c r="Q139" i="1" l="1"/>
  <c r="I80" i="1" l="1"/>
  <c r="F58" i="1" l="1"/>
  <c r="E58" i="1"/>
  <c r="U9" i="1"/>
  <c r="T9" i="1"/>
  <c r="S9" i="1"/>
  <c r="R9" i="1"/>
  <c r="Q9" i="1"/>
  <c r="P9" i="1"/>
  <c r="O9" i="1"/>
  <c r="O87" i="1"/>
  <c r="P100" i="1"/>
  <c r="P126" i="1"/>
  <c r="O126" i="1"/>
  <c r="O100" i="1"/>
  <c r="F163" i="1"/>
  <c r="E163" i="1"/>
  <c r="J163" i="1"/>
  <c r="I163" i="1"/>
  <c r="J150" i="1"/>
  <c r="I150" i="1"/>
  <c r="F150" i="1"/>
  <c r="E150" i="1"/>
  <c r="G152" i="1" s="1"/>
  <c r="J137" i="1"/>
  <c r="F137" i="1"/>
  <c r="E137" i="1"/>
  <c r="J124" i="1"/>
  <c r="F124" i="1"/>
  <c r="E124" i="1"/>
  <c r="F98" i="1"/>
  <c r="E98" i="1"/>
  <c r="F111" i="1"/>
  <c r="E111" i="1"/>
  <c r="J111" i="1"/>
  <c r="I111" i="1"/>
  <c r="J98" i="1"/>
  <c r="I98" i="1"/>
  <c r="I85" i="1"/>
  <c r="J85" i="1"/>
  <c r="J58" i="1"/>
  <c r="J8" i="1"/>
  <c r="I8" i="1"/>
  <c r="G10" i="1" s="1"/>
  <c r="G165" i="1" l="1"/>
  <c r="G113" i="1"/>
  <c r="D31" i="1"/>
  <c r="O113" i="1" l="1"/>
  <c r="F80" i="1" l="1"/>
  <c r="F85" i="1" s="1"/>
  <c r="E80" i="1"/>
  <c r="E85" i="1" s="1"/>
  <c r="G87" i="1" s="1"/>
  <c r="F66" i="1"/>
  <c r="F72" i="1" s="1"/>
  <c r="E66" i="1"/>
  <c r="E72" i="1" s="1"/>
  <c r="G74" i="1" s="1"/>
  <c r="G47" i="1"/>
  <c r="C31" i="1"/>
  <c r="F8" i="1"/>
  <c r="I58" i="1"/>
  <c r="G60" i="1" s="1"/>
</calcChain>
</file>

<file path=xl/sharedStrings.xml><?xml version="1.0" encoding="utf-8"?>
<sst xmlns="http://schemas.openxmlformats.org/spreadsheetml/2006/main" count="258" uniqueCount="125">
  <si>
    <t>1 METRO PESA 0,400 KG</t>
  </si>
  <si>
    <t xml:space="preserve">PROVEEDOR </t>
  </si>
  <si>
    <t>REMITO N°</t>
  </si>
  <si>
    <t>FAC N°</t>
  </si>
  <si>
    <t xml:space="preserve">FECHA </t>
  </si>
  <si>
    <t>KILOS</t>
  </si>
  <si>
    <t>ROLLOS</t>
  </si>
  <si>
    <t>N° CORTE</t>
  </si>
  <si>
    <t>SE USO</t>
  </si>
  <si>
    <t>PIEZAS</t>
  </si>
  <si>
    <t>METROS O KILOS QUE LLEVO EL CORTE + COLLARETA</t>
  </si>
  <si>
    <t>TEXMK</t>
  </si>
  <si>
    <t>RETAZOS</t>
  </si>
  <si>
    <t>FECHA</t>
  </si>
  <si>
    <t>METROS</t>
  </si>
  <si>
    <t>NEGRO 20</t>
  </si>
  <si>
    <t>MORLEY (REEB)</t>
  </si>
  <si>
    <t>NEGRO/ GRIS OSC 66</t>
  </si>
  <si>
    <t>GRIS CL 11</t>
  </si>
  <si>
    <t>ROJO 26</t>
  </si>
  <si>
    <t>AZUL 23</t>
  </si>
  <si>
    <t>COLORES 22</t>
  </si>
  <si>
    <t>FLUOR 3</t>
  </si>
  <si>
    <t>BLACO 2</t>
  </si>
  <si>
    <t>NEOCXELA</t>
  </si>
  <si>
    <t>F26-</t>
  </si>
  <si>
    <t>290,4 EN EL CORTE</t>
  </si>
  <si>
    <t>F27-</t>
  </si>
  <si>
    <t>MAS RETAZOS</t>
  </si>
  <si>
    <t>STOCK DE LA TEMPORADA ANTERIOR  AL 3-04-2021</t>
  </si>
  <si>
    <t>SE USARON</t>
  </si>
  <si>
    <t xml:space="preserve">PIEZAS DE CREEP </t>
  </si>
  <si>
    <t>F07-</t>
  </si>
  <si>
    <t>F17-</t>
  </si>
  <si>
    <t>F29-</t>
  </si>
  <si>
    <t xml:space="preserve"> + RETASOS NEGROS PARA EL COMPLEMENTO </t>
  </si>
  <si>
    <t>F35-/F36-</t>
  </si>
  <si>
    <t>,+ MEDIO ROJO + MEDIO NEGRO + MEDIO LADRILLO</t>
  </si>
  <si>
    <t>F38-</t>
  </si>
  <si>
    <t>QUEDAN</t>
  </si>
  <si>
    <t>STOCK AL 12-03 DETALLE DE COLOR</t>
  </si>
  <si>
    <t>CREEP</t>
  </si>
  <si>
    <t>LADRILLO</t>
  </si>
  <si>
    <t>NEGRO</t>
  </si>
  <si>
    <t>ROJO</t>
  </si>
  <si>
    <t>VIOLETA</t>
  </si>
  <si>
    <t>VERDE</t>
  </si>
  <si>
    <t>MARRON</t>
  </si>
  <si>
    <t>CREEP CARLY</t>
  </si>
  <si>
    <t>MOSTAZA 10</t>
  </si>
  <si>
    <t>BLANCO 1</t>
  </si>
  <si>
    <t>NEGRO 49</t>
  </si>
  <si>
    <t>VERDE 3</t>
  </si>
  <si>
    <t>BENGALINA</t>
  </si>
  <si>
    <t>MORLEY</t>
  </si>
  <si>
    <t>ROJO 38</t>
  </si>
  <si>
    <t>NEGRO 13</t>
  </si>
  <si>
    <t xml:space="preserve">SCUBA CREEP </t>
  </si>
  <si>
    <t>DILAN</t>
  </si>
  <si>
    <t>CAMEL 10</t>
  </si>
  <si>
    <t>PISTACHO 1</t>
  </si>
  <si>
    <t>LAVANDA 5</t>
  </si>
  <si>
    <t>ROJO 20</t>
  </si>
  <si>
    <t>POPLIN ESTAMPADO</t>
  </si>
  <si>
    <t>NEGRO 10</t>
  </si>
  <si>
    <t>GRIS 2</t>
  </si>
  <si>
    <t>NEGRO 2</t>
  </si>
  <si>
    <t xml:space="preserve">DILAN </t>
  </si>
  <si>
    <t xml:space="preserve">CREEP PRADA RED </t>
  </si>
  <si>
    <t>CREEP CATY BLACK</t>
  </si>
  <si>
    <t>F01-</t>
  </si>
  <si>
    <t>F02-</t>
  </si>
  <si>
    <t>ROJO 18</t>
  </si>
  <si>
    <t>CRUDO 15</t>
  </si>
  <si>
    <t>CRUDO 9</t>
  </si>
  <si>
    <t>F03-</t>
  </si>
  <si>
    <t>ESTAMPADOS 110</t>
  </si>
  <si>
    <t>F04-</t>
  </si>
  <si>
    <t xml:space="preserve">1554 MTS EN EL CORTE + </t>
  </si>
  <si>
    <t xml:space="preserve">258,88 DE COLLARETA </t>
  </si>
  <si>
    <t>F05-</t>
  </si>
  <si>
    <t>TODO</t>
  </si>
  <si>
    <t>NO QUEDO NADA</t>
  </si>
  <si>
    <t>F06-</t>
  </si>
  <si>
    <t xml:space="preserve">SE USARON POR PAÑO NO SE CUANTOS ROLLOS </t>
  </si>
  <si>
    <t>SAFDIE</t>
  </si>
  <si>
    <t>ROJO 5</t>
  </si>
  <si>
    <t>NEGRO 36</t>
  </si>
  <si>
    <t>GRIS 19</t>
  </si>
  <si>
    <t>F08-</t>
  </si>
  <si>
    <t>F09-</t>
  </si>
  <si>
    <t>F10-</t>
  </si>
  <si>
    <t xml:space="preserve">SE USARON POR PAÑO NO SE CUANTOS ROLLOS CORTE 228,6 + COLLARETA 107,78 </t>
  </si>
  <si>
    <t>18 ROLLOS EN EL CORTE CORTE 911,02+ COLLARETA 35</t>
  </si>
  <si>
    <t>F11</t>
  </si>
  <si>
    <t>F12-</t>
  </si>
  <si>
    <t>2642,16 EN EL CORTE + 323,26 DE COLLARETA</t>
  </si>
  <si>
    <t>F13-</t>
  </si>
  <si>
    <t>CORTE 260,68 + COLLARETA 54 KG</t>
  </si>
  <si>
    <t>F14-</t>
  </si>
  <si>
    <t>F15-</t>
  </si>
  <si>
    <t>CORTE 210 + COLLARTE 27,05</t>
  </si>
  <si>
    <t>CORTE 405 + COLLARETA 46,8</t>
  </si>
  <si>
    <t>F16-</t>
  </si>
  <si>
    <t>CORTE 349,62 + COLLARETA 37,8</t>
  </si>
  <si>
    <t>CORTE 400 + COLLARETA 87,45</t>
  </si>
  <si>
    <t>-</t>
  </si>
  <si>
    <t>F18-</t>
  </si>
  <si>
    <t>F19-</t>
  </si>
  <si>
    <t>F20-</t>
  </si>
  <si>
    <t>F21-</t>
  </si>
  <si>
    <t>F22-</t>
  </si>
  <si>
    <t>CORTE 214 + COLLARETA 47,97</t>
  </si>
  <si>
    <t>F23-</t>
  </si>
  <si>
    <t>F25-</t>
  </si>
  <si>
    <t>328,93 EN EL CORTE + 52,15 DE COLLARETA</t>
  </si>
  <si>
    <t xml:space="preserve">NO HAY MAS NADA </t>
  </si>
  <si>
    <t>F24-</t>
  </si>
  <si>
    <t>NO QUEDA NADA</t>
  </si>
  <si>
    <t>F28-</t>
  </si>
  <si>
    <t>F30-</t>
  </si>
  <si>
    <t xml:space="preserve">RETAZOS, SE USARON POR PAÑO NO SE CUANTOS ROLLOS </t>
  </si>
  <si>
    <t>F31-</t>
  </si>
  <si>
    <t>F32-</t>
  </si>
  <si>
    <t>F33-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</si>
</sst>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8"/>
      <color theme="1"/>
      <name val="Arial Rounded MT Bold"/>
      <family val="2"/>
    </font>
    <font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rgb="FF00B0F0"/>
      </bottom>
      <diagonal/>
    </border>
    <border>
      <left style="thin">
        <color indexed="64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/>
      <right/>
      <top style="thick">
        <color rgb="FF00B0F0"/>
      </top>
      <bottom/>
      <diagonal/>
    </border>
    <border>
      <left style="thin">
        <color indexed="64"/>
      </left>
      <right style="thick">
        <color rgb="FF00B0F0"/>
      </right>
      <top style="thick">
        <color rgb="FF00B0F0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00B0F0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 style="thin">
        <color indexed="64"/>
      </top>
      <bottom/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/>
      <right/>
      <top style="thick">
        <color rgb="FFFF0000"/>
      </top>
      <bottom/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medium">
        <color indexed="64"/>
      </top>
      <bottom/>
      <diagonal/>
    </border>
    <border>
      <left style="thick">
        <color rgb="FFFF0000"/>
      </left>
      <right/>
      <top/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B0F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2" borderId="0" xfId="0" applyFill="1" applyBorder="1" applyAlignment="1">
      <alignment horizontal="left"/>
    </xf>
    <xf numFmtId="0" fontId="0" fillId="0" borderId="5" xfId="0" applyFill="1" applyBorder="1"/>
    <xf numFmtId="0" fontId="0" fillId="0" borderId="6" xfId="0" applyFill="1" applyBorder="1"/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3" xfId="0" applyFont="1" applyFill="1" applyBorder="1"/>
    <xf numFmtId="14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/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9" xfId="0" applyBorder="1"/>
    <xf numFmtId="0" fontId="1" fillId="0" borderId="9" xfId="0" applyFont="1" applyFill="1" applyBorder="1"/>
    <xf numFmtId="0" fontId="0" fillId="0" borderId="10" xfId="0" applyFill="1" applyBorder="1"/>
    <xf numFmtId="0" fontId="0" fillId="0" borderId="1" xfId="0" applyBorder="1" applyAlignment="1">
      <alignment horizontal="left"/>
    </xf>
    <xf numFmtId="0" fontId="0" fillId="0" borderId="11" xfId="0" applyFill="1" applyBorder="1"/>
    <xf numFmtId="0" fontId="0" fillId="3" borderId="0" xfId="0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2" xfId="0" applyBorder="1"/>
    <xf numFmtId="0" fontId="1" fillId="0" borderId="12" xfId="0" applyFont="1" applyFill="1" applyBorder="1"/>
    <xf numFmtId="0" fontId="0" fillId="0" borderId="13" xfId="0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5" xfId="0" applyFont="1" applyBorder="1"/>
    <xf numFmtId="0" fontId="2" fillId="0" borderId="18" xfId="0" applyFont="1" applyBorder="1"/>
    <xf numFmtId="0" fontId="0" fillId="0" borderId="19" xfId="0" applyBorder="1" applyAlignment="1">
      <alignment horizontal="center"/>
    </xf>
    <xf numFmtId="0" fontId="0" fillId="0" borderId="20" xfId="0" applyFill="1" applyBorder="1"/>
    <xf numFmtId="0" fontId="0" fillId="0" borderId="22" xfId="0" applyFill="1" applyBorder="1"/>
    <xf numFmtId="0" fontId="0" fillId="0" borderId="23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25" xfId="0" applyBorder="1"/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" xfId="0" applyBorder="1"/>
    <xf numFmtId="0" fontId="0" fillId="0" borderId="23" xfId="0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Fill="1" applyBorder="1"/>
    <xf numFmtId="0" fontId="0" fillId="0" borderId="21" xfId="0" applyFont="1" applyBorder="1" applyAlignment="1">
      <alignment horizontal="center"/>
    </xf>
    <xf numFmtId="0" fontId="0" fillId="0" borderId="23" xfId="0" applyFont="1" applyFill="1" applyBorder="1" applyAlignment="1">
      <alignment horizontal="left"/>
    </xf>
    <xf numFmtId="0" fontId="0" fillId="0" borderId="24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4" xfId="0" applyFont="1" applyBorder="1"/>
    <xf numFmtId="0" fontId="0" fillId="0" borderId="25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4" xfId="0" applyFont="1" applyBorder="1"/>
    <xf numFmtId="0" fontId="0" fillId="0" borderId="0" xfId="0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/>
    <xf numFmtId="0" fontId="2" fillId="0" borderId="29" xfId="0" applyFont="1" applyBorder="1"/>
    <xf numFmtId="0" fontId="0" fillId="0" borderId="30" xfId="0" applyBorder="1" applyAlignment="1">
      <alignment horizontal="center"/>
    </xf>
    <xf numFmtId="0" fontId="0" fillId="0" borderId="31" xfId="0" applyFill="1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3" fillId="0" borderId="37" xfId="0" applyFont="1" applyBorder="1" applyAlignment="1">
      <alignment horizontal="left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38" xfId="0" applyBorder="1"/>
    <xf numFmtId="0" fontId="0" fillId="0" borderId="33" xfId="0" applyBorder="1"/>
    <xf numFmtId="0" fontId="0" fillId="0" borderId="33" xfId="0" applyFill="1" applyBorder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2" xfId="0" applyBorder="1" applyAlignment="1">
      <alignment horizontal="left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3" xfId="0" applyBorder="1"/>
    <xf numFmtId="16" fontId="0" fillId="0" borderId="1" xfId="0" applyNumberFormat="1" applyFill="1" applyBorder="1" applyAlignment="1">
      <alignment horizontal="center"/>
    </xf>
    <xf numFmtId="0" fontId="0" fillId="0" borderId="0" xfId="0" applyFont="1" applyFill="1" applyBorder="1"/>
    <xf numFmtId="0" fontId="0" fillId="0" borderId="23" xfId="0" applyFont="1" applyFill="1" applyBorder="1"/>
    <xf numFmtId="0" fontId="0" fillId="2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9" xfId="0" applyBorder="1"/>
    <xf numFmtId="0" fontId="0" fillId="0" borderId="1" xfId="0" applyFont="1" applyFill="1" applyBorder="1"/>
    <xf numFmtId="0" fontId="0" fillId="0" borderId="1" xfId="0" applyFill="1" applyBorder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37</xdr:row>
      <xdr:rowOff>0</xdr:rowOff>
    </xdr:from>
    <xdr:to>
      <xdr:col>6</xdr:col>
      <xdr:colOff>647700</xdr:colOff>
      <xdr:row>40</xdr:row>
      <xdr:rowOff>0</xdr:rowOff>
    </xdr:to>
    <xdr:sp macro="" textlink="">
      <xdr:nvSpPr>
        <xdr:cNvPr id="2" name="1 Cerrar llave"/>
        <xdr:cNvSpPr/>
      </xdr:nvSpPr>
      <xdr:spPr>
        <a:xfrm>
          <a:off x="4048125" y="590550"/>
          <a:ext cx="47625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171450</xdr:colOff>
      <xdr:row>79</xdr:row>
      <xdr:rowOff>0</xdr:rowOff>
    </xdr:from>
    <xdr:to>
      <xdr:col>6</xdr:col>
      <xdr:colOff>647700</xdr:colOff>
      <xdr:row>82</xdr:row>
      <xdr:rowOff>0</xdr:rowOff>
    </xdr:to>
    <xdr:sp macro="" textlink="">
      <xdr:nvSpPr>
        <xdr:cNvPr id="3" name="2 Cerrar llave"/>
        <xdr:cNvSpPr/>
      </xdr:nvSpPr>
      <xdr:spPr>
        <a:xfrm>
          <a:off x="4048125" y="6800850"/>
          <a:ext cx="47625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171450</xdr:colOff>
      <xdr:row>92</xdr:row>
      <xdr:rowOff>0</xdr:rowOff>
    </xdr:from>
    <xdr:to>
      <xdr:col>6</xdr:col>
      <xdr:colOff>647700</xdr:colOff>
      <xdr:row>95</xdr:row>
      <xdr:rowOff>0</xdr:rowOff>
    </xdr:to>
    <xdr:sp macro="" textlink="">
      <xdr:nvSpPr>
        <xdr:cNvPr id="4" name="3 Cerrar llave"/>
        <xdr:cNvSpPr/>
      </xdr:nvSpPr>
      <xdr:spPr>
        <a:xfrm>
          <a:off x="4048125" y="8743950"/>
          <a:ext cx="47625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171450</xdr:colOff>
      <xdr:row>118</xdr:row>
      <xdr:rowOff>0</xdr:rowOff>
    </xdr:from>
    <xdr:to>
      <xdr:col>6</xdr:col>
      <xdr:colOff>647700</xdr:colOff>
      <xdr:row>121</xdr:row>
      <xdr:rowOff>0</xdr:rowOff>
    </xdr:to>
    <xdr:sp macro="" textlink="">
      <xdr:nvSpPr>
        <xdr:cNvPr id="5" name="4 Cerrar llave"/>
        <xdr:cNvSpPr/>
      </xdr:nvSpPr>
      <xdr:spPr>
        <a:xfrm>
          <a:off x="4048125" y="10877550"/>
          <a:ext cx="47625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171450</xdr:colOff>
      <xdr:row>131</xdr:row>
      <xdr:rowOff>0</xdr:rowOff>
    </xdr:from>
    <xdr:to>
      <xdr:col>6</xdr:col>
      <xdr:colOff>647700</xdr:colOff>
      <xdr:row>134</xdr:row>
      <xdr:rowOff>0</xdr:rowOff>
    </xdr:to>
    <xdr:sp macro="" textlink="">
      <xdr:nvSpPr>
        <xdr:cNvPr id="6" name="5 Cerrar llave"/>
        <xdr:cNvSpPr/>
      </xdr:nvSpPr>
      <xdr:spPr>
        <a:xfrm>
          <a:off x="4048125" y="12820650"/>
          <a:ext cx="47625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171450</xdr:colOff>
      <xdr:row>2</xdr:row>
      <xdr:rowOff>0</xdr:rowOff>
    </xdr:from>
    <xdr:to>
      <xdr:col>6</xdr:col>
      <xdr:colOff>647700</xdr:colOff>
      <xdr:row>5</xdr:row>
      <xdr:rowOff>0</xdr:rowOff>
    </xdr:to>
    <xdr:sp macro="" textlink="">
      <xdr:nvSpPr>
        <xdr:cNvPr id="7" name="6 Cerrar llave"/>
        <xdr:cNvSpPr/>
      </xdr:nvSpPr>
      <xdr:spPr>
        <a:xfrm>
          <a:off x="4048125" y="14954250"/>
          <a:ext cx="47625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171450</xdr:colOff>
      <xdr:row>52</xdr:row>
      <xdr:rowOff>0</xdr:rowOff>
    </xdr:from>
    <xdr:to>
      <xdr:col>6</xdr:col>
      <xdr:colOff>647700</xdr:colOff>
      <xdr:row>55</xdr:row>
      <xdr:rowOff>0</xdr:rowOff>
    </xdr:to>
    <xdr:sp macro="" textlink="">
      <xdr:nvSpPr>
        <xdr:cNvPr id="10" name="9 Cerrar llave"/>
        <xdr:cNvSpPr/>
      </xdr:nvSpPr>
      <xdr:spPr>
        <a:xfrm>
          <a:off x="4048125" y="2914650"/>
          <a:ext cx="47625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171450</xdr:colOff>
      <xdr:row>64</xdr:row>
      <xdr:rowOff>199158</xdr:rowOff>
    </xdr:from>
    <xdr:to>
      <xdr:col>7</xdr:col>
      <xdr:colOff>0</xdr:colOff>
      <xdr:row>69</xdr:row>
      <xdr:rowOff>152400</xdr:rowOff>
    </xdr:to>
    <xdr:sp macro="" textlink="">
      <xdr:nvSpPr>
        <xdr:cNvPr id="11" name="10 Cerrar llave"/>
        <xdr:cNvSpPr/>
      </xdr:nvSpPr>
      <xdr:spPr>
        <a:xfrm>
          <a:off x="4048125" y="11924433"/>
          <a:ext cx="476250" cy="91526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171450</xdr:colOff>
      <xdr:row>37</xdr:row>
      <xdr:rowOff>0</xdr:rowOff>
    </xdr:from>
    <xdr:to>
      <xdr:col>6</xdr:col>
      <xdr:colOff>647700</xdr:colOff>
      <xdr:row>40</xdr:row>
      <xdr:rowOff>0</xdr:rowOff>
    </xdr:to>
    <xdr:sp macro="" textlink="">
      <xdr:nvSpPr>
        <xdr:cNvPr id="12" name="11 Cerrar llave"/>
        <xdr:cNvSpPr/>
      </xdr:nvSpPr>
      <xdr:spPr>
        <a:xfrm>
          <a:off x="4048125" y="26098500"/>
          <a:ext cx="47625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171450</xdr:colOff>
      <xdr:row>105</xdr:row>
      <xdr:rowOff>0</xdr:rowOff>
    </xdr:from>
    <xdr:to>
      <xdr:col>6</xdr:col>
      <xdr:colOff>647700</xdr:colOff>
      <xdr:row>108</xdr:row>
      <xdr:rowOff>0</xdr:rowOff>
    </xdr:to>
    <xdr:sp macro="" textlink="">
      <xdr:nvSpPr>
        <xdr:cNvPr id="13" name="12 Cerrar llave"/>
        <xdr:cNvSpPr/>
      </xdr:nvSpPr>
      <xdr:spPr>
        <a:xfrm>
          <a:off x="4048125" y="16954500"/>
          <a:ext cx="47625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171450</xdr:colOff>
      <xdr:row>144</xdr:row>
      <xdr:rowOff>0</xdr:rowOff>
    </xdr:from>
    <xdr:to>
      <xdr:col>6</xdr:col>
      <xdr:colOff>647700</xdr:colOff>
      <xdr:row>147</xdr:row>
      <xdr:rowOff>0</xdr:rowOff>
    </xdr:to>
    <xdr:sp macro="" textlink="">
      <xdr:nvSpPr>
        <xdr:cNvPr id="14" name="13 Cerrar llave"/>
        <xdr:cNvSpPr/>
      </xdr:nvSpPr>
      <xdr:spPr>
        <a:xfrm>
          <a:off x="4048125" y="24307800"/>
          <a:ext cx="47625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171450</xdr:colOff>
      <xdr:row>157</xdr:row>
      <xdr:rowOff>0</xdr:rowOff>
    </xdr:from>
    <xdr:to>
      <xdr:col>6</xdr:col>
      <xdr:colOff>647700</xdr:colOff>
      <xdr:row>160</xdr:row>
      <xdr:rowOff>0</xdr:rowOff>
    </xdr:to>
    <xdr:sp macro="" textlink="">
      <xdr:nvSpPr>
        <xdr:cNvPr id="15" name="14 Cerrar llave"/>
        <xdr:cNvSpPr/>
      </xdr:nvSpPr>
      <xdr:spPr>
        <a:xfrm>
          <a:off x="4048125" y="24307800"/>
          <a:ext cx="47625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80"/>
  <sheetViews>
    <sheetView tabSelected="1" topLeftCell="C1" workbookViewId="0">
      <selection activeCell="P20" sqref="P20"/>
    </sheetView>
  </sheetViews>
  <sheetFormatPr baseColWidth="10" defaultRowHeight="15" x14ac:dyDescent="0.25"/>
  <cols>
    <col min="1" max="1" width="11.5703125" style="1" customWidth="1"/>
    <col min="2" max="2" width="10.42578125" style="1" bestFit="1" customWidth="1"/>
    <col min="3" max="3" width="8.28515625" style="1" customWidth="1"/>
    <col min="4" max="4" width="11.85546875" style="1" bestFit="1" customWidth="1"/>
    <col min="5" max="5" width="8.28515625" style="1" bestFit="1" customWidth="1"/>
    <col min="6" max="6" width="7.7109375" style="1" bestFit="1" customWidth="1"/>
    <col min="7" max="7" width="9.7109375" style="1" customWidth="1"/>
    <col min="8" max="8" width="11.85546875" style="1" bestFit="1" customWidth="1"/>
    <col min="9" max="9" width="9.42578125" style="1" bestFit="1" customWidth="1"/>
    <col min="10" max="10" width="7.140625" style="1" customWidth="1"/>
    <col min="11" max="11" width="11.42578125" customWidth="1"/>
    <col min="13" max="13" width="11.42578125" customWidth="1"/>
    <col min="14" max="14" width="20.42578125" customWidth="1"/>
    <col min="15" max="15" width="19.42578125" customWidth="1"/>
    <col min="17" max="17" width="12.42578125" customWidth="1"/>
  </cols>
  <sheetData>
    <row r="1" spans="1:21" s="4" customFormat="1" ht="15.75" thickBot="1" x14ac:dyDescent="0.3">
      <c r="A1" s="3" t="s">
        <v>16</v>
      </c>
      <c r="B1" s="1"/>
      <c r="C1" s="1"/>
      <c r="D1" s="1"/>
      <c r="E1" s="1"/>
      <c r="F1" s="1"/>
      <c r="G1" s="1"/>
      <c r="H1" s="1"/>
      <c r="I1" s="1"/>
      <c r="J1" s="1"/>
      <c r="K1"/>
      <c r="L1"/>
      <c r="M1" t="s">
        <v>0</v>
      </c>
      <c r="N1"/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</row>
    <row r="2" spans="1:21" ht="15.75" thickTop="1" x14ac:dyDescent="0.25">
      <c r="A2" s="86" t="s">
        <v>1</v>
      </c>
      <c r="B2" s="87" t="s">
        <v>2</v>
      </c>
      <c r="C2" s="87" t="s">
        <v>3</v>
      </c>
      <c r="D2" s="87" t="s">
        <v>4</v>
      </c>
      <c r="E2" s="87" t="s">
        <v>5</v>
      </c>
      <c r="F2" s="87" t="s">
        <v>6</v>
      </c>
      <c r="G2" s="88"/>
      <c r="H2" s="87" t="s">
        <v>7</v>
      </c>
      <c r="I2" s="87" t="s">
        <v>8</v>
      </c>
      <c r="J2" s="87" t="s">
        <v>9</v>
      </c>
      <c r="K2" s="89" t="s">
        <v>10</v>
      </c>
      <c r="L2" s="89"/>
      <c r="M2" s="89"/>
      <c r="N2" s="90"/>
      <c r="O2" s="71">
        <v>5</v>
      </c>
      <c r="P2" s="5">
        <v>3</v>
      </c>
      <c r="Q2" s="5">
        <v>4</v>
      </c>
      <c r="R2" s="5">
        <v>2</v>
      </c>
      <c r="S2" s="5">
        <v>9</v>
      </c>
      <c r="T2" s="5">
        <v>2</v>
      </c>
      <c r="U2" s="5"/>
    </row>
    <row r="3" spans="1:21" x14ac:dyDescent="0.25">
      <c r="A3" s="91" t="s">
        <v>24</v>
      </c>
      <c r="B3" s="6">
        <v>37279</v>
      </c>
      <c r="C3" s="6">
        <v>615</v>
      </c>
      <c r="D3" s="7">
        <v>44236</v>
      </c>
      <c r="E3" s="6">
        <v>2205.9499999999998</v>
      </c>
      <c r="F3" s="6">
        <v>149</v>
      </c>
      <c r="G3" s="8"/>
      <c r="H3" s="113" t="s">
        <v>25</v>
      </c>
      <c r="I3" s="10">
        <v>290.39999999999998</v>
      </c>
      <c r="J3" s="10">
        <v>25</v>
      </c>
      <c r="K3" s="11" t="s">
        <v>26</v>
      </c>
      <c r="L3" s="12"/>
      <c r="M3" s="12"/>
      <c r="N3" s="92"/>
      <c r="O3" s="71">
        <v>8</v>
      </c>
      <c r="P3" s="5">
        <v>4</v>
      </c>
      <c r="Q3" s="5">
        <v>3</v>
      </c>
      <c r="R3" s="5">
        <v>3</v>
      </c>
      <c r="S3" s="5">
        <v>6</v>
      </c>
      <c r="T3" s="5"/>
      <c r="U3" s="5"/>
    </row>
    <row r="4" spans="1:21" x14ac:dyDescent="0.25">
      <c r="A4" s="91"/>
      <c r="B4" s="6"/>
      <c r="C4" s="9"/>
      <c r="D4" s="9"/>
      <c r="E4" s="6"/>
      <c r="F4" s="6">
        <v>4</v>
      </c>
      <c r="G4" s="8"/>
      <c r="H4" s="113" t="s">
        <v>27</v>
      </c>
      <c r="I4" s="10">
        <v>295.68</v>
      </c>
      <c r="J4" s="10">
        <v>24</v>
      </c>
      <c r="K4" s="11"/>
      <c r="L4" s="12"/>
      <c r="M4" s="12"/>
      <c r="N4" s="92"/>
      <c r="O4" s="71"/>
      <c r="P4" s="5"/>
      <c r="Q4" s="5"/>
      <c r="R4" s="5"/>
      <c r="S4" s="5"/>
      <c r="T4" s="5"/>
      <c r="U4" s="5"/>
    </row>
    <row r="5" spans="1:21" x14ac:dyDescent="0.25">
      <c r="A5" s="91"/>
      <c r="B5" s="6"/>
      <c r="C5" s="9"/>
      <c r="D5" s="9"/>
      <c r="E5" s="6"/>
      <c r="F5" s="34" t="s">
        <v>28</v>
      </c>
      <c r="G5" s="8"/>
      <c r="H5" s="9" t="s">
        <v>122</v>
      </c>
      <c r="I5" s="10">
        <v>374.3</v>
      </c>
      <c r="J5" s="10">
        <v>25</v>
      </c>
      <c r="K5" s="11"/>
      <c r="L5" s="12"/>
      <c r="M5" s="12"/>
      <c r="N5" s="92"/>
      <c r="O5" s="71">
        <v>12</v>
      </c>
      <c r="P5" s="5">
        <v>1</v>
      </c>
      <c r="Q5" s="5">
        <v>6</v>
      </c>
      <c r="R5" s="5">
        <v>6</v>
      </c>
      <c r="S5" s="5"/>
      <c r="T5" s="5"/>
      <c r="U5" s="5"/>
    </row>
    <row r="6" spans="1:21" x14ac:dyDescent="0.25">
      <c r="A6" s="93"/>
      <c r="B6" s="8"/>
      <c r="C6" s="13"/>
      <c r="D6" s="13"/>
      <c r="E6" s="8"/>
      <c r="F6" s="85"/>
      <c r="G6" s="8"/>
      <c r="H6" s="9" t="s">
        <v>123</v>
      </c>
      <c r="I6" s="10">
        <v>264.27</v>
      </c>
      <c r="J6" s="10">
        <v>25</v>
      </c>
      <c r="K6" s="11"/>
      <c r="L6" s="12"/>
      <c r="M6" s="12"/>
      <c r="N6" s="92"/>
      <c r="O6" s="71">
        <v>12</v>
      </c>
      <c r="P6" s="5">
        <v>1</v>
      </c>
      <c r="Q6" s="5">
        <v>6</v>
      </c>
      <c r="R6" s="5">
        <v>6</v>
      </c>
      <c r="S6" s="5"/>
      <c r="T6" s="5"/>
      <c r="U6" s="5"/>
    </row>
    <row r="7" spans="1:21" x14ac:dyDescent="0.25">
      <c r="A7" s="93"/>
      <c r="B7" s="8"/>
      <c r="C7" s="13"/>
      <c r="D7" s="13"/>
      <c r="E7" s="8"/>
      <c r="F7" s="85"/>
      <c r="G7" s="8"/>
      <c r="H7" s="9" t="s">
        <v>124</v>
      </c>
      <c r="I7" s="10">
        <v>160</v>
      </c>
      <c r="J7" s="10">
        <v>13</v>
      </c>
      <c r="K7" s="11"/>
      <c r="L7" s="12"/>
      <c r="M7" s="12"/>
      <c r="N7" s="92"/>
      <c r="O7" s="71">
        <v>6</v>
      </c>
      <c r="P7" s="5">
        <v>1</v>
      </c>
      <c r="Q7" s="5">
        <v>3</v>
      </c>
      <c r="R7" s="5">
        <v>3</v>
      </c>
      <c r="S7" s="5"/>
      <c r="T7" s="5"/>
      <c r="U7" s="5"/>
    </row>
    <row r="8" spans="1:21" x14ac:dyDescent="0.25">
      <c r="A8" s="93"/>
      <c r="B8" s="8"/>
      <c r="C8" s="13"/>
      <c r="D8" s="13"/>
      <c r="E8" s="14"/>
      <c r="F8" s="14">
        <f>F4+F3</f>
        <v>153</v>
      </c>
      <c r="G8" s="8"/>
      <c r="H8" s="13"/>
      <c r="I8" s="14">
        <f>I5+I4+I3+I6+I7</f>
        <v>1384.65</v>
      </c>
      <c r="J8" s="14">
        <f>J5+J4+J3+J6+J7</f>
        <v>112</v>
      </c>
      <c r="K8" s="13"/>
      <c r="L8" s="8"/>
      <c r="M8" s="8"/>
      <c r="N8" s="94"/>
    </row>
    <row r="9" spans="1:21" x14ac:dyDescent="0.25">
      <c r="A9" s="93"/>
      <c r="B9" s="8"/>
      <c r="C9" s="29"/>
      <c r="D9" s="29"/>
      <c r="E9" s="13"/>
      <c r="F9" s="13"/>
      <c r="G9" s="8"/>
      <c r="H9" s="13"/>
      <c r="I9" s="13"/>
      <c r="J9" s="13"/>
      <c r="K9" s="13"/>
      <c r="L9" s="8"/>
      <c r="M9" s="8"/>
      <c r="N9" s="94"/>
      <c r="O9" s="71">
        <f>66-O4-O3-O2-O5-O6-O7</f>
        <v>23</v>
      </c>
      <c r="P9" s="5">
        <f>11-P4-P3-P2-P5-P6-P7</f>
        <v>1</v>
      </c>
      <c r="Q9" s="5">
        <f>26-Q4-Q3-Q2-Q5-Q6-Q7</f>
        <v>4</v>
      </c>
      <c r="R9" s="5">
        <f>23-R4-R3-R2-R5-R6-R7</f>
        <v>3</v>
      </c>
      <c r="S9" s="5">
        <f>22-S4-S3-S2-S5-S6-S7</f>
        <v>7</v>
      </c>
      <c r="T9" s="5">
        <f>3-T4-T3-T2-T5-T6-T7</f>
        <v>1</v>
      </c>
      <c r="U9" s="5">
        <f>2-U4-U3-U2-U5-U6-U7</f>
        <v>2</v>
      </c>
    </row>
    <row r="10" spans="1:21" x14ac:dyDescent="0.25">
      <c r="A10" s="93"/>
      <c r="B10" s="8"/>
      <c r="C10" s="13"/>
      <c r="D10" s="13"/>
      <c r="E10" s="13"/>
      <c r="F10" s="13"/>
      <c r="G10" s="14">
        <f>E3-I8</f>
        <v>821.29999999999973</v>
      </c>
      <c r="H10" s="18"/>
      <c r="I10" s="14"/>
      <c r="J10" s="14"/>
      <c r="K10" s="14"/>
      <c r="L10" s="8"/>
      <c r="M10" s="8"/>
      <c r="N10" s="94"/>
    </row>
    <row r="11" spans="1:21" ht="15.75" thickBot="1" x14ac:dyDescent="0.3">
      <c r="A11" s="95"/>
      <c r="B11" s="96"/>
      <c r="C11" s="97"/>
      <c r="D11" s="97"/>
      <c r="E11" s="97"/>
      <c r="F11" s="97"/>
      <c r="G11" s="96"/>
      <c r="H11" s="96"/>
      <c r="I11" s="96"/>
      <c r="J11" s="96"/>
      <c r="K11" s="98"/>
      <c r="L11" s="98"/>
      <c r="M11" s="98"/>
      <c r="N11" s="99"/>
    </row>
    <row r="12" spans="1:21" ht="16.5" thickTop="1" thickBot="1" x14ac:dyDescent="0.3">
      <c r="N12" s="17"/>
    </row>
    <row r="13" spans="1:21" ht="23.25" thickTop="1" x14ac:dyDescent="0.3">
      <c r="A13" s="100" t="s">
        <v>29</v>
      </c>
      <c r="B13" s="101"/>
      <c r="C13" s="101"/>
      <c r="D13" s="101"/>
      <c r="E13" s="101"/>
      <c r="F13" s="101"/>
      <c r="G13" s="101"/>
      <c r="H13" s="102"/>
      <c r="I13" s="102"/>
      <c r="J13" s="102"/>
      <c r="K13" s="103"/>
      <c r="L13" s="103"/>
      <c r="M13" s="103"/>
      <c r="N13" s="104"/>
    </row>
    <row r="14" spans="1:21" x14ac:dyDescent="0.25">
      <c r="A14" s="93"/>
      <c r="B14" s="8"/>
      <c r="C14" s="8"/>
      <c r="D14" s="8"/>
      <c r="E14" s="8"/>
      <c r="F14" s="8"/>
      <c r="G14" s="8"/>
      <c r="H14" s="8"/>
      <c r="I14" s="8"/>
      <c r="J14" s="8"/>
      <c r="K14" s="17"/>
      <c r="L14" s="17"/>
      <c r="M14" s="17"/>
      <c r="N14" s="105"/>
    </row>
    <row r="15" spans="1:21" ht="15.75" thickBot="1" x14ac:dyDescent="0.3">
      <c r="A15" s="93"/>
      <c r="B15" s="36"/>
      <c r="C15" s="8"/>
      <c r="D15" s="8"/>
      <c r="E15" s="8"/>
      <c r="F15" s="8"/>
      <c r="G15" s="8"/>
      <c r="H15" s="8"/>
      <c r="I15" s="8"/>
      <c r="J15" s="8"/>
      <c r="K15" s="17"/>
      <c r="L15" s="37"/>
      <c r="M15" s="16"/>
      <c r="N15" s="106"/>
    </row>
    <row r="16" spans="1:21" x14ac:dyDescent="0.25">
      <c r="A16" s="107"/>
      <c r="B16" s="38"/>
      <c r="C16" s="39"/>
      <c r="D16" s="39"/>
      <c r="E16" s="39"/>
      <c r="F16" s="39"/>
      <c r="G16" s="40" t="s">
        <v>30</v>
      </c>
      <c r="H16" s="39" t="s">
        <v>6</v>
      </c>
      <c r="I16" s="39"/>
      <c r="J16" s="39"/>
      <c r="K16" s="41"/>
      <c r="L16" s="42"/>
      <c r="M16" s="43"/>
      <c r="N16" s="106"/>
    </row>
    <row r="17" spans="1:14" x14ac:dyDescent="0.25">
      <c r="A17" s="91">
        <v>63</v>
      </c>
      <c r="B17" s="44" t="s">
        <v>31</v>
      </c>
      <c r="C17" s="6"/>
      <c r="D17" s="8"/>
      <c r="E17" s="8"/>
      <c r="F17" s="8"/>
      <c r="G17" s="114" t="s">
        <v>32</v>
      </c>
      <c r="H17" s="6">
        <v>28</v>
      </c>
      <c r="I17" s="8"/>
      <c r="J17" s="8"/>
      <c r="K17" s="17"/>
      <c r="L17" s="37"/>
      <c r="M17" s="45"/>
      <c r="N17" s="106"/>
    </row>
    <row r="18" spans="1:14" x14ac:dyDescent="0.25">
      <c r="A18" s="93"/>
      <c r="B18" s="36"/>
      <c r="C18" s="8"/>
      <c r="D18" s="8"/>
      <c r="E18" s="8"/>
      <c r="F18" s="8"/>
      <c r="G18" s="114" t="s">
        <v>33</v>
      </c>
      <c r="H18" s="6">
        <v>8</v>
      </c>
      <c r="I18" s="8"/>
      <c r="J18" s="8"/>
      <c r="K18" s="17"/>
      <c r="L18" s="37"/>
      <c r="M18" s="45"/>
      <c r="N18" s="106"/>
    </row>
    <row r="19" spans="1:14" x14ac:dyDescent="0.25">
      <c r="A19" s="93"/>
      <c r="B19" s="36"/>
      <c r="C19" s="8"/>
      <c r="D19" s="8"/>
      <c r="E19" s="8"/>
      <c r="F19" s="8"/>
      <c r="G19" s="114" t="s">
        <v>34</v>
      </c>
      <c r="H19" s="6">
        <v>3.5</v>
      </c>
      <c r="I19" s="36" t="s">
        <v>35</v>
      </c>
      <c r="J19" s="8"/>
      <c r="K19" s="17"/>
      <c r="L19" s="37"/>
      <c r="M19" s="45"/>
      <c r="N19" s="106"/>
    </row>
    <row r="20" spans="1:14" x14ac:dyDescent="0.25">
      <c r="A20" s="93"/>
      <c r="B20" s="36"/>
      <c r="C20" s="8"/>
      <c r="D20" s="8"/>
      <c r="E20" s="8"/>
      <c r="F20" s="8"/>
      <c r="G20" s="114" t="s">
        <v>36</v>
      </c>
      <c r="H20" s="6">
        <v>1.5</v>
      </c>
      <c r="I20" s="8" t="s">
        <v>12</v>
      </c>
      <c r="J20" s="36" t="s">
        <v>37</v>
      </c>
      <c r="K20" s="17"/>
      <c r="L20" s="37"/>
      <c r="M20" s="45"/>
      <c r="N20" s="106"/>
    </row>
    <row r="21" spans="1:14" x14ac:dyDescent="0.25">
      <c r="A21" s="93"/>
      <c r="B21" s="36"/>
      <c r="C21" s="8"/>
      <c r="D21" s="8"/>
      <c r="E21" s="8"/>
      <c r="F21" s="8"/>
      <c r="G21" s="114" t="s">
        <v>38</v>
      </c>
      <c r="H21" s="6">
        <v>2</v>
      </c>
      <c r="I21" s="8"/>
      <c r="J21" s="8"/>
      <c r="K21" s="17"/>
      <c r="L21" s="37"/>
      <c r="M21" s="45"/>
      <c r="N21" s="106"/>
    </row>
    <row r="22" spans="1:14" x14ac:dyDescent="0.25">
      <c r="A22" s="93"/>
      <c r="B22" s="36"/>
      <c r="C22" s="8"/>
      <c r="D22" s="8"/>
      <c r="E22" s="8"/>
      <c r="F22" s="8"/>
      <c r="G22" s="6" t="s">
        <v>70</v>
      </c>
      <c r="H22" s="6">
        <v>3.5</v>
      </c>
      <c r="I22" s="8"/>
      <c r="J22" s="8"/>
      <c r="K22" s="17"/>
      <c r="L22" s="37"/>
      <c r="M22" s="45"/>
      <c r="N22" s="106"/>
    </row>
    <row r="23" spans="1:14" x14ac:dyDescent="0.25">
      <c r="A23" s="93"/>
      <c r="B23" s="36"/>
      <c r="C23" s="8"/>
      <c r="D23" s="8"/>
      <c r="E23" s="8"/>
      <c r="F23" s="8"/>
      <c r="G23" s="6" t="s">
        <v>71</v>
      </c>
      <c r="H23" s="6">
        <v>1.8</v>
      </c>
      <c r="I23" s="8"/>
      <c r="J23" s="8"/>
      <c r="K23" s="17"/>
      <c r="L23" s="37"/>
      <c r="M23" s="45"/>
      <c r="N23" s="106"/>
    </row>
    <row r="24" spans="1:14" x14ac:dyDescent="0.25">
      <c r="A24" s="93"/>
      <c r="B24" s="36"/>
      <c r="C24" s="8"/>
      <c r="D24" s="8"/>
      <c r="E24" s="8"/>
      <c r="F24" s="8"/>
      <c r="G24" s="6" t="s">
        <v>34</v>
      </c>
      <c r="H24" s="6">
        <v>14.7</v>
      </c>
      <c r="I24" s="8"/>
      <c r="J24" s="8"/>
      <c r="K24" s="17"/>
      <c r="L24" s="37"/>
      <c r="M24" s="45"/>
      <c r="N24" s="106"/>
    </row>
    <row r="25" spans="1:14" x14ac:dyDescent="0.25">
      <c r="A25" s="93"/>
      <c r="B25" s="36"/>
      <c r="C25" s="8"/>
      <c r="D25" s="8"/>
      <c r="E25" s="8"/>
      <c r="F25" s="8"/>
      <c r="G25" s="8"/>
      <c r="H25" s="8"/>
      <c r="I25" s="8"/>
      <c r="J25" s="8"/>
      <c r="K25" s="17"/>
      <c r="L25" s="37"/>
      <c r="M25" s="45"/>
      <c r="N25" s="106"/>
    </row>
    <row r="26" spans="1:14" x14ac:dyDescent="0.25">
      <c r="A26" s="93"/>
      <c r="B26" s="36"/>
      <c r="C26" s="8"/>
      <c r="D26" s="8"/>
      <c r="E26" s="46" t="s">
        <v>39</v>
      </c>
      <c r="F26" s="46">
        <f>A17-H17-H18-H19-H20-H21-H22-H23-H24</f>
        <v>0</v>
      </c>
      <c r="G26" s="8"/>
      <c r="H26" s="8"/>
      <c r="I26" s="8"/>
      <c r="J26" s="8"/>
      <c r="K26" s="17"/>
      <c r="L26" s="37"/>
      <c r="M26" s="45"/>
      <c r="N26" s="106"/>
    </row>
    <row r="27" spans="1:14" ht="15.75" thickBot="1" x14ac:dyDescent="0.3">
      <c r="A27" s="108"/>
      <c r="B27" s="47"/>
      <c r="C27" s="48"/>
      <c r="D27" s="48"/>
      <c r="E27" s="48"/>
      <c r="F27" s="48"/>
      <c r="G27" s="48"/>
      <c r="H27" s="48"/>
      <c r="I27" s="48"/>
      <c r="J27" s="48"/>
      <c r="K27" s="49"/>
      <c r="L27" s="50"/>
      <c r="M27" s="51"/>
      <c r="N27" s="106"/>
    </row>
    <row r="28" spans="1:14" x14ac:dyDescent="0.25">
      <c r="A28" s="93"/>
      <c r="B28" s="36"/>
      <c r="C28" s="8"/>
      <c r="D28" s="8"/>
      <c r="E28" s="8"/>
      <c r="F28" s="8"/>
      <c r="G28" s="8"/>
      <c r="H28" s="8"/>
      <c r="I28" s="8"/>
      <c r="J28" s="8"/>
      <c r="K28" s="17"/>
      <c r="L28" s="37"/>
      <c r="M28" s="16"/>
      <c r="N28" s="106"/>
    </row>
    <row r="29" spans="1:14" ht="15.75" thickBot="1" x14ac:dyDescent="0.3">
      <c r="A29" s="109" t="s">
        <v>40</v>
      </c>
      <c r="B29" s="36"/>
      <c r="C29" s="8"/>
      <c r="D29" s="8"/>
      <c r="E29" s="8"/>
      <c r="F29" s="8"/>
      <c r="G29" s="8"/>
      <c r="H29" s="8"/>
      <c r="I29" s="8"/>
      <c r="J29" s="8"/>
      <c r="K29" s="17"/>
      <c r="L29" s="37"/>
      <c r="M29" s="16"/>
      <c r="N29" s="106"/>
    </row>
    <row r="30" spans="1:14" x14ac:dyDescent="0.25">
      <c r="A30" s="110" t="s">
        <v>41</v>
      </c>
      <c r="B30" s="35" t="s">
        <v>42</v>
      </c>
      <c r="C30" s="6" t="s">
        <v>43</v>
      </c>
      <c r="D30" s="6" t="s">
        <v>44</v>
      </c>
      <c r="E30" s="6" t="s">
        <v>45</v>
      </c>
      <c r="F30" s="6" t="s">
        <v>46</v>
      </c>
      <c r="G30" s="6" t="s">
        <v>47</v>
      </c>
      <c r="H30" s="8"/>
      <c r="I30" s="8"/>
      <c r="J30" s="8"/>
      <c r="K30" s="17"/>
      <c r="L30" s="37"/>
      <c r="M30" s="16"/>
      <c r="N30" s="106"/>
    </row>
    <row r="31" spans="1:14" ht="15.75" thickBot="1" x14ac:dyDescent="0.3">
      <c r="A31" s="111">
        <f>B31+C31+D31+E31+F31+G31</f>
        <v>0</v>
      </c>
      <c r="B31" s="35">
        <f>19-3.5-0.5-2-1.1-11.9</f>
        <v>0</v>
      </c>
      <c r="C31" s="6">
        <f>6-5.5-0.5</f>
        <v>0</v>
      </c>
      <c r="D31" s="6">
        <f>5-2.5-0.5-1-1</f>
        <v>0</v>
      </c>
      <c r="E31" s="6">
        <f>1-0.5-0.5</f>
        <v>0</v>
      </c>
      <c r="F31" s="6">
        <f>2-1.4-0.3-0.3</f>
        <v>0</v>
      </c>
      <c r="G31" s="6">
        <f>2-2</f>
        <v>0</v>
      </c>
      <c r="H31" s="8"/>
      <c r="I31" s="8"/>
      <c r="J31" s="36"/>
      <c r="K31" s="17"/>
      <c r="L31" s="37"/>
      <c r="M31" s="16"/>
      <c r="N31" s="106"/>
    </row>
    <row r="32" spans="1:14" x14ac:dyDescent="0.25">
      <c r="A32" s="93"/>
      <c r="B32" s="36"/>
      <c r="C32" s="8"/>
      <c r="D32" s="8"/>
      <c r="E32" s="8"/>
      <c r="F32" s="8"/>
      <c r="G32" s="8"/>
      <c r="H32" s="8"/>
      <c r="I32" s="8"/>
      <c r="J32" s="36"/>
      <c r="K32" s="17"/>
      <c r="L32" s="37"/>
      <c r="M32" s="16"/>
      <c r="N32" s="106"/>
    </row>
    <row r="33" spans="1:19" ht="15.75" thickBot="1" x14ac:dyDescent="0.3">
      <c r="A33" s="95"/>
      <c r="B33" s="96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6"/>
      <c r="N33" s="112"/>
    </row>
    <row r="34" spans="1:19" ht="15.75" thickTop="1" x14ac:dyDescent="0.25">
      <c r="A34" s="8"/>
      <c r="B34" s="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8"/>
      <c r="N34" s="8"/>
    </row>
    <row r="35" spans="1:19" x14ac:dyDescent="0.25">
      <c r="A35" s="8"/>
      <c r="B35" s="8"/>
      <c r="C35" s="13"/>
      <c r="D35" s="13"/>
      <c r="E35" s="13"/>
      <c r="F35" s="13"/>
      <c r="G35" s="13"/>
      <c r="H35" s="15"/>
      <c r="I35" s="13"/>
      <c r="J35" s="13"/>
      <c r="K35" s="13"/>
      <c r="L35" s="13"/>
      <c r="M35" s="8"/>
      <c r="N35" s="8"/>
    </row>
    <row r="36" spans="1:19" ht="15.75" thickBot="1" x14ac:dyDescent="0.3">
      <c r="A36" s="3" t="s">
        <v>48</v>
      </c>
    </row>
    <row r="37" spans="1:19" ht="15.75" thickTop="1" x14ac:dyDescent="0.25">
      <c r="A37" s="86" t="s">
        <v>1</v>
      </c>
      <c r="B37" s="87" t="s">
        <v>2</v>
      </c>
      <c r="C37" s="87" t="s">
        <v>3</v>
      </c>
      <c r="D37" s="87" t="s">
        <v>4</v>
      </c>
      <c r="E37" s="87" t="s">
        <v>5</v>
      </c>
      <c r="F37" s="87" t="s">
        <v>6</v>
      </c>
      <c r="G37" s="88"/>
      <c r="H37" s="87" t="s">
        <v>7</v>
      </c>
      <c r="I37" s="87" t="s">
        <v>8</v>
      </c>
      <c r="J37" s="87" t="s">
        <v>9</v>
      </c>
      <c r="K37" s="89" t="s">
        <v>10</v>
      </c>
      <c r="L37" s="89"/>
      <c r="M37" s="89"/>
      <c r="N37" s="90"/>
      <c r="O37" s="84" t="s">
        <v>49</v>
      </c>
      <c r="P37" s="33" t="s">
        <v>50</v>
      </c>
      <c r="Q37" s="33" t="s">
        <v>51</v>
      </c>
      <c r="R37" s="33" t="s">
        <v>52</v>
      </c>
    </row>
    <row r="38" spans="1:19" x14ac:dyDescent="0.25">
      <c r="A38" s="91"/>
      <c r="B38" s="6"/>
      <c r="C38" s="6"/>
      <c r="D38" s="7">
        <v>44272</v>
      </c>
      <c r="E38" s="6"/>
      <c r="F38" s="6">
        <v>63</v>
      </c>
      <c r="G38" s="8"/>
      <c r="H38" s="113" t="s">
        <v>38</v>
      </c>
      <c r="I38" s="10"/>
      <c r="J38" s="10">
        <v>7</v>
      </c>
      <c r="K38" s="11"/>
      <c r="L38" s="12"/>
      <c r="M38" s="12"/>
      <c r="N38" s="92"/>
      <c r="O38" s="71">
        <v>2</v>
      </c>
      <c r="P38" s="5"/>
      <c r="Q38" s="5">
        <v>5</v>
      </c>
      <c r="R38" s="5"/>
    </row>
    <row r="39" spans="1:19" x14ac:dyDescent="0.25">
      <c r="A39" s="91"/>
      <c r="B39" s="6"/>
      <c r="C39" s="9"/>
      <c r="D39" s="9"/>
      <c r="E39" s="6"/>
      <c r="F39" s="6"/>
      <c r="G39" s="8"/>
      <c r="H39" s="9" t="s">
        <v>70</v>
      </c>
      <c r="I39" s="10"/>
      <c r="J39" s="10">
        <v>3.5</v>
      </c>
      <c r="K39" s="11"/>
      <c r="L39" s="12"/>
      <c r="M39" s="12"/>
      <c r="N39" s="92"/>
      <c r="O39" s="71"/>
      <c r="P39" s="5"/>
      <c r="Q39" s="5">
        <v>3.5</v>
      </c>
      <c r="R39" s="5"/>
    </row>
    <row r="40" spans="1:19" x14ac:dyDescent="0.25">
      <c r="A40" s="91"/>
      <c r="B40" s="6"/>
      <c r="C40" s="9"/>
      <c r="D40" s="9"/>
      <c r="E40" s="6"/>
      <c r="F40" s="6"/>
      <c r="G40" s="8"/>
      <c r="H40" s="9" t="s">
        <v>71</v>
      </c>
      <c r="I40" s="10"/>
      <c r="J40" s="10">
        <v>1</v>
      </c>
      <c r="K40" s="11"/>
      <c r="L40" s="12"/>
      <c r="M40" s="12"/>
      <c r="N40" s="92"/>
      <c r="O40" s="71"/>
      <c r="P40" s="5"/>
      <c r="Q40" s="5">
        <v>1</v>
      </c>
      <c r="R40" s="5"/>
    </row>
    <row r="41" spans="1:19" x14ac:dyDescent="0.25">
      <c r="A41" s="93"/>
      <c r="B41" s="8"/>
      <c r="C41" s="13"/>
      <c r="D41" s="13"/>
      <c r="E41" s="8"/>
      <c r="F41" s="8"/>
      <c r="G41" s="8"/>
      <c r="H41" s="9" t="s">
        <v>91</v>
      </c>
      <c r="I41" s="10"/>
      <c r="J41" s="10">
        <v>5</v>
      </c>
      <c r="K41" s="11"/>
      <c r="L41" s="12"/>
      <c r="M41" s="12"/>
      <c r="N41" s="92"/>
      <c r="O41" s="71"/>
      <c r="P41" s="5"/>
      <c r="Q41" s="5">
        <v>5</v>
      </c>
      <c r="R41" s="5"/>
    </row>
    <row r="42" spans="1:19" x14ac:dyDescent="0.25">
      <c r="A42" s="93"/>
      <c r="B42" s="8"/>
      <c r="C42" s="13"/>
      <c r="D42" s="13"/>
      <c r="E42" s="8"/>
      <c r="F42" s="8"/>
      <c r="G42" s="8"/>
      <c r="H42" s="9" t="s">
        <v>111</v>
      </c>
      <c r="I42" s="10"/>
      <c r="J42" s="10"/>
      <c r="K42" s="26" t="s">
        <v>84</v>
      </c>
      <c r="L42" s="12"/>
      <c r="M42" s="12"/>
      <c r="N42" s="92"/>
      <c r="O42" s="71"/>
      <c r="P42" s="5"/>
      <c r="Q42" s="5"/>
      <c r="R42" s="5"/>
    </row>
    <row r="43" spans="1:19" x14ac:dyDescent="0.25">
      <c r="A43" s="93"/>
      <c r="B43" s="8"/>
      <c r="C43" s="13"/>
      <c r="D43" s="13"/>
      <c r="E43" s="8"/>
      <c r="F43" s="8"/>
      <c r="G43" s="8"/>
      <c r="H43" s="9" t="s">
        <v>27</v>
      </c>
      <c r="I43" s="9"/>
      <c r="J43" s="9">
        <v>12</v>
      </c>
      <c r="K43" s="122"/>
      <c r="L43" s="123"/>
      <c r="M43" s="123"/>
      <c r="N43" s="123"/>
      <c r="O43" s="5"/>
      <c r="P43" s="5"/>
      <c r="Q43" s="123">
        <v>12</v>
      </c>
      <c r="R43" s="5"/>
    </row>
    <row r="44" spans="1:19" x14ac:dyDescent="0.25">
      <c r="A44" s="93"/>
      <c r="B44" s="8"/>
      <c r="C44" s="13"/>
      <c r="D44" s="13"/>
      <c r="E44" s="8"/>
      <c r="F44" s="8"/>
      <c r="G44" s="8"/>
      <c r="H44" s="9" t="s">
        <v>120</v>
      </c>
      <c r="I44" s="9"/>
      <c r="J44" s="9"/>
      <c r="K44" s="122" t="s">
        <v>121</v>
      </c>
      <c r="L44" s="123"/>
      <c r="M44" s="123"/>
      <c r="N44" s="123"/>
      <c r="O44" s="5"/>
      <c r="P44" s="5"/>
      <c r="Q44" s="123"/>
      <c r="R44" s="5"/>
    </row>
    <row r="45" spans="1:19" x14ac:dyDescent="0.25">
      <c r="A45" s="93"/>
      <c r="B45" s="8"/>
      <c r="C45" s="13"/>
      <c r="D45" s="13"/>
      <c r="E45" s="14"/>
      <c r="F45" s="14"/>
      <c r="G45" s="8"/>
      <c r="H45" s="13"/>
      <c r="I45" s="14"/>
      <c r="J45" s="14">
        <f>J38+J39+J40+J42</f>
        <v>11.5</v>
      </c>
      <c r="K45" s="13"/>
      <c r="L45" s="8"/>
      <c r="M45" s="8"/>
      <c r="N45" s="94"/>
      <c r="O45" s="17"/>
      <c r="P45" s="17"/>
      <c r="Q45" s="17"/>
      <c r="R45" s="17"/>
      <c r="S45" s="17"/>
    </row>
    <row r="46" spans="1:19" x14ac:dyDescent="0.25">
      <c r="A46" s="93"/>
      <c r="B46" s="8"/>
      <c r="C46" s="13"/>
      <c r="D46" s="13"/>
      <c r="E46" s="13"/>
      <c r="F46" s="13"/>
      <c r="G46" s="8"/>
      <c r="H46" s="13"/>
      <c r="I46" s="13"/>
      <c r="J46" s="13"/>
      <c r="K46" s="13"/>
      <c r="L46" s="8"/>
      <c r="M46" s="8"/>
      <c r="N46" s="94"/>
      <c r="O46" s="71">
        <f>10-O38-O39-O40-O41-O42-O43</f>
        <v>8</v>
      </c>
      <c r="P46" s="5">
        <f>1-P40-P39-P38-P41-P42-P43</f>
        <v>1</v>
      </c>
      <c r="Q46" s="5">
        <f>49-Q38-Q39-Q40-Q41-Q42-Q43</f>
        <v>22.5</v>
      </c>
      <c r="R46" s="5">
        <f>3-R38-R39-R40-R41-R42-R43</f>
        <v>3</v>
      </c>
    </row>
    <row r="47" spans="1:19" x14ac:dyDescent="0.25">
      <c r="A47" s="93"/>
      <c r="B47" s="8"/>
      <c r="C47" s="13"/>
      <c r="D47" s="13"/>
      <c r="E47" s="13"/>
      <c r="F47" s="13"/>
      <c r="G47" s="14">
        <f>63-J38-J39-J40-J42</f>
        <v>51.5</v>
      </c>
      <c r="H47" s="18"/>
      <c r="I47" s="14"/>
      <c r="J47" s="14"/>
      <c r="K47" s="14"/>
      <c r="L47" s="8"/>
      <c r="M47" s="8"/>
      <c r="N47" s="94"/>
    </row>
    <row r="48" spans="1:19" ht="15.75" thickBot="1" x14ac:dyDescent="0.3">
      <c r="A48" s="95"/>
      <c r="B48" s="96"/>
      <c r="C48" s="97"/>
      <c r="D48" s="97"/>
      <c r="E48" s="97"/>
      <c r="F48" s="97"/>
      <c r="G48" s="96"/>
      <c r="H48" s="96"/>
      <c r="I48" s="96"/>
      <c r="J48" s="96"/>
      <c r="K48" s="98"/>
      <c r="L48" s="98"/>
      <c r="M48" s="98"/>
      <c r="N48" s="99"/>
    </row>
    <row r="49" spans="1:20" ht="15.75" thickTop="1" x14ac:dyDescent="0.25">
      <c r="O49" s="16"/>
      <c r="P49" s="16"/>
    </row>
    <row r="50" spans="1:20" x14ac:dyDescent="0.25">
      <c r="F50" s="2"/>
      <c r="P50" s="17"/>
    </row>
    <row r="51" spans="1:20" s="4" customFormat="1" ht="15.75" thickBot="1" x14ac:dyDescent="0.3">
      <c r="A51" s="3" t="s">
        <v>57</v>
      </c>
      <c r="B51" s="1"/>
      <c r="C51" s="1"/>
      <c r="D51" s="1"/>
      <c r="E51" s="1"/>
      <c r="F51" s="1"/>
      <c r="G51" s="1"/>
      <c r="H51" s="1"/>
      <c r="I51" s="1"/>
      <c r="J51" s="1"/>
      <c r="K51"/>
      <c r="L51"/>
      <c r="M51"/>
      <c r="N51"/>
    </row>
    <row r="52" spans="1:20" ht="15.75" thickTop="1" x14ac:dyDescent="0.25">
      <c r="A52" s="57" t="s">
        <v>1</v>
      </c>
      <c r="B52" s="56" t="s">
        <v>2</v>
      </c>
      <c r="C52" s="56" t="s">
        <v>3</v>
      </c>
      <c r="D52" s="56" t="s">
        <v>4</v>
      </c>
      <c r="E52" s="56" t="s">
        <v>5</v>
      </c>
      <c r="F52" s="56" t="s">
        <v>6</v>
      </c>
      <c r="G52" s="58"/>
      <c r="H52" s="56" t="s">
        <v>7</v>
      </c>
      <c r="I52" s="56" t="s">
        <v>8</v>
      </c>
      <c r="J52" s="56" t="s">
        <v>9</v>
      </c>
      <c r="K52" s="59" t="s">
        <v>10</v>
      </c>
      <c r="L52" s="59"/>
      <c r="M52" s="59"/>
      <c r="N52" s="60"/>
      <c r="O52" s="84" t="s">
        <v>55</v>
      </c>
      <c r="P52" s="33" t="s">
        <v>56</v>
      </c>
      <c r="Q52" s="17"/>
      <c r="R52" s="17"/>
      <c r="S52" s="17"/>
      <c r="T52" s="17"/>
    </row>
    <row r="53" spans="1:20" x14ac:dyDescent="0.25">
      <c r="A53" s="61" t="s">
        <v>58</v>
      </c>
      <c r="B53" s="6">
        <v>844</v>
      </c>
      <c r="C53" s="6"/>
      <c r="D53" s="7">
        <v>44412</v>
      </c>
      <c r="E53" s="6">
        <v>1218.95</v>
      </c>
      <c r="F53" s="6">
        <v>51</v>
      </c>
      <c r="G53" s="8"/>
      <c r="H53" s="9" t="s">
        <v>94</v>
      </c>
      <c r="I53" s="10">
        <v>387.43</v>
      </c>
      <c r="J53" s="10"/>
      <c r="K53" s="26" t="s">
        <v>84</v>
      </c>
      <c r="L53" s="12"/>
      <c r="M53" s="12"/>
      <c r="N53" s="62"/>
      <c r="O53" s="71" t="s">
        <v>106</v>
      </c>
      <c r="P53" s="5" t="s">
        <v>106</v>
      </c>
      <c r="Q53" s="17" t="s">
        <v>104</v>
      </c>
      <c r="R53" s="17"/>
      <c r="S53" s="17"/>
      <c r="T53" s="17"/>
    </row>
    <row r="54" spans="1:20" x14ac:dyDescent="0.25">
      <c r="A54" s="61"/>
      <c r="B54" s="6"/>
      <c r="C54" s="9"/>
      <c r="D54" s="9"/>
      <c r="E54" s="6"/>
      <c r="F54" s="6"/>
      <c r="G54" s="8"/>
      <c r="H54" s="9" t="s">
        <v>33</v>
      </c>
      <c r="I54" s="10">
        <f>400+87.45</f>
        <v>487.45</v>
      </c>
      <c r="J54" s="10"/>
      <c r="K54" s="11" t="s">
        <v>84</v>
      </c>
      <c r="L54" s="12"/>
      <c r="M54" s="12"/>
      <c r="N54" s="62"/>
      <c r="O54" s="71" t="s">
        <v>106</v>
      </c>
      <c r="P54" s="5" t="s">
        <v>106</v>
      </c>
      <c r="Q54" s="17" t="s">
        <v>105</v>
      </c>
      <c r="R54" s="17"/>
      <c r="S54" s="17"/>
      <c r="T54" s="17"/>
    </row>
    <row r="55" spans="1:20" x14ac:dyDescent="0.25">
      <c r="A55" s="61"/>
      <c r="B55" s="6"/>
      <c r="C55" s="9"/>
      <c r="D55" s="9"/>
      <c r="E55" s="6"/>
      <c r="F55" s="6"/>
      <c r="G55" s="8"/>
      <c r="H55" s="9" t="s">
        <v>27</v>
      </c>
      <c r="I55" s="10">
        <v>305.02</v>
      </c>
      <c r="J55" s="10"/>
      <c r="K55" s="19"/>
      <c r="L55" s="20"/>
      <c r="M55" s="20"/>
      <c r="N55" s="63"/>
      <c r="O55" s="71">
        <v>13</v>
      </c>
      <c r="P55" s="5"/>
      <c r="Q55" s="17"/>
      <c r="R55" s="17"/>
      <c r="S55" s="17"/>
      <c r="T55" s="17"/>
    </row>
    <row r="56" spans="1:20" x14ac:dyDescent="0.25">
      <c r="A56" s="69"/>
      <c r="B56" s="8"/>
      <c r="C56" s="13"/>
      <c r="D56" s="13"/>
      <c r="E56" s="8"/>
      <c r="F56" s="8"/>
      <c r="G56" s="8"/>
      <c r="H56" s="9" t="s">
        <v>119</v>
      </c>
      <c r="I56" s="9">
        <v>40.799999999999997</v>
      </c>
      <c r="J56" s="9"/>
      <c r="K56" s="19"/>
      <c r="L56" s="20"/>
      <c r="M56" s="20"/>
      <c r="N56" s="63"/>
      <c r="O56" s="71">
        <v>1</v>
      </c>
      <c r="P56" s="5"/>
      <c r="Q56" s="17"/>
      <c r="R56" s="17"/>
      <c r="S56" s="17"/>
      <c r="T56" s="17"/>
    </row>
    <row r="57" spans="1:20" x14ac:dyDescent="0.25">
      <c r="A57" s="69"/>
      <c r="B57" s="8"/>
      <c r="C57" s="13"/>
      <c r="D57" s="13"/>
      <c r="E57" s="8"/>
      <c r="F57" s="8"/>
      <c r="G57" s="8"/>
      <c r="H57" s="9"/>
      <c r="I57" s="9"/>
      <c r="J57" s="10"/>
      <c r="K57" s="11"/>
      <c r="L57" s="12"/>
      <c r="M57" s="12"/>
      <c r="N57" s="62"/>
      <c r="O57" s="71"/>
      <c r="P57" s="5"/>
      <c r="Q57" s="17"/>
      <c r="R57" s="17"/>
      <c r="S57" s="17"/>
      <c r="T57" s="17"/>
    </row>
    <row r="58" spans="1:20" x14ac:dyDescent="0.25">
      <c r="A58" s="69"/>
      <c r="B58" s="8"/>
      <c r="C58" s="13"/>
      <c r="D58" s="13"/>
      <c r="E58" s="14">
        <f>E57+E56+E55+E54+E53</f>
        <v>1218.95</v>
      </c>
      <c r="F58" s="14">
        <f>F55+F54+F53+F56+F57</f>
        <v>51</v>
      </c>
      <c r="G58" s="8"/>
      <c r="H58" s="13"/>
      <c r="I58" s="14">
        <f>I57+I56+I55+I54+I53</f>
        <v>1220.7</v>
      </c>
      <c r="J58" s="14">
        <f>J55+J54+J53+J56+J57</f>
        <v>0</v>
      </c>
      <c r="K58" s="15"/>
      <c r="L58" s="13"/>
      <c r="M58" s="13"/>
      <c r="N58" s="72"/>
    </row>
    <row r="59" spans="1:20" x14ac:dyDescent="0.25">
      <c r="A59" s="69"/>
      <c r="B59" s="8"/>
      <c r="C59" s="13"/>
      <c r="D59" s="13"/>
      <c r="E59" s="13"/>
      <c r="F59" s="13"/>
      <c r="G59" s="8"/>
      <c r="H59" s="13"/>
      <c r="I59" s="13"/>
      <c r="J59" s="13"/>
      <c r="K59" s="13"/>
      <c r="L59" s="8"/>
      <c r="M59" s="8"/>
      <c r="N59" s="64"/>
    </row>
    <row r="60" spans="1:20" x14ac:dyDescent="0.25">
      <c r="A60" s="69"/>
      <c r="B60" s="8"/>
      <c r="C60" s="13"/>
      <c r="D60" s="13"/>
      <c r="E60" s="13"/>
      <c r="F60" s="13"/>
      <c r="G60" s="14">
        <f>E58-I58</f>
        <v>-1.75</v>
      </c>
      <c r="H60" s="18" t="s">
        <v>116</v>
      </c>
      <c r="I60" s="14"/>
      <c r="J60" s="14"/>
      <c r="K60" s="14"/>
      <c r="L60" s="8"/>
      <c r="M60" s="8"/>
      <c r="N60" s="64"/>
      <c r="O60" s="71">
        <f>14-O57-O56-O55</f>
        <v>0</v>
      </c>
      <c r="P60" s="5">
        <v>0</v>
      </c>
    </row>
    <row r="61" spans="1:20" ht="15.75" thickBot="1" x14ac:dyDescent="0.3">
      <c r="A61" s="70"/>
      <c r="B61" s="66"/>
      <c r="C61" s="65"/>
      <c r="D61" s="65"/>
      <c r="E61" s="66"/>
      <c r="F61" s="66"/>
      <c r="G61" s="66"/>
      <c r="H61" s="66"/>
      <c r="I61" s="66"/>
      <c r="J61" s="66"/>
      <c r="K61" s="67"/>
      <c r="L61" s="67"/>
      <c r="M61" s="67"/>
      <c r="N61" s="68"/>
    </row>
    <row r="62" spans="1:20" ht="15.75" thickTop="1" x14ac:dyDescent="0.25">
      <c r="F62" s="2"/>
    </row>
    <row r="63" spans="1:20" x14ac:dyDescent="0.25">
      <c r="F63" s="2"/>
    </row>
    <row r="64" spans="1:20" s="4" customFormat="1" ht="15.75" thickBot="1" x14ac:dyDescent="0.3">
      <c r="A64" s="3" t="s">
        <v>53</v>
      </c>
      <c r="B64" s="1"/>
      <c r="C64" s="1"/>
      <c r="D64" s="1"/>
      <c r="E64" s="1"/>
      <c r="F64" s="1"/>
      <c r="G64" s="1"/>
      <c r="H64" s="1"/>
      <c r="I64" s="1"/>
      <c r="J64" s="1"/>
      <c r="K64"/>
      <c r="L64"/>
      <c r="M64"/>
      <c r="N64"/>
    </row>
    <row r="65" spans="1:20" ht="15.75" thickTop="1" x14ac:dyDescent="0.25">
      <c r="A65" s="57" t="s">
        <v>1</v>
      </c>
      <c r="B65" s="56" t="s">
        <v>2</v>
      </c>
      <c r="C65" s="56" t="s">
        <v>3</v>
      </c>
      <c r="D65" s="56" t="s">
        <v>4</v>
      </c>
      <c r="E65" s="56" t="s">
        <v>14</v>
      </c>
      <c r="F65" s="56" t="s">
        <v>6</v>
      </c>
      <c r="G65" s="58"/>
      <c r="H65" s="56" t="s">
        <v>7</v>
      </c>
      <c r="I65" s="56" t="s">
        <v>8</v>
      </c>
      <c r="J65" s="56" t="s">
        <v>9</v>
      </c>
      <c r="K65" s="59" t="s">
        <v>10</v>
      </c>
      <c r="L65" s="59"/>
      <c r="M65" s="59"/>
      <c r="N65" s="60"/>
      <c r="O65" s="84" t="s">
        <v>15</v>
      </c>
      <c r="P65" s="33" t="s">
        <v>73</v>
      </c>
      <c r="Q65" s="33" t="s">
        <v>59</v>
      </c>
      <c r="R65" s="33" t="s">
        <v>62</v>
      </c>
      <c r="S65" s="33" t="s">
        <v>60</v>
      </c>
      <c r="T65" s="33" t="s">
        <v>61</v>
      </c>
    </row>
    <row r="66" spans="1:20" x14ac:dyDescent="0.25">
      <c r="A66" s="73" t="s">
        <v>11</v>
      </c>
      <c r="B66" s="21">
        <v>38330</v>
      </c>
      <c r="C66" s="21"/>
      <c r="D66" s="22">
        <v>44410</v>
      </c>
      <c r="E66" s="21">
        <f>987.3+247+473.2+924.4+55.5+254.5+50.1</f>
        <v>2992</v>
      </c>
      <c r="F66" s="21">
        <f>20+5+10+19+1+5+1</f>
        <v>61</v>
      </c>
      <c r="G66" s="23"/>
      <c r="H66" s="24" t="s">
        <v>83</v>
      </c>
      <c r="I66" s="25">
        <v>820.48</v>
      </c>
      <c r="J66" s="25"/>
      <c r="K66" s="26" t="s">
        <v>84</v>
      </c>
      <c r="L66" s="27"/>
      <c r="M66" s="27"/>
      <c r="N66" s="74"/>
      <c r="O66" s="71"/>
      <c r="P66" s="5"/>
      <c r="Q66" s="5"/>
      <c r="R66" s="5"/>
      <c r="S66" s="5"/>
      <c r="T66" s="5"/>
    </row>
    <row r="67" spans="1:20" x14ac:dyDescent="0.25">
      <c r="A67" s="73" t="s">
        <v>11</v>
      </c>
      <c r="B67" s="21">
        <v>38526</v>
      </c>
      <c r="C67" s="21"/>
      <c r="D67" s="22">
        <v>44419</v>
      </c>
      <c r="E67" s="21">
        <v>486.8</v>
      </c>
      <c r="F67" s="21">
        <v>10</v>
      </c>
      <c r="G67" s="23"/>
      <c r="H67" s="24" t="s">
        <v>32</v>
      </c>
      <c r="I67" s="24">
        <v>125.49</v>
      </c>
      <c r="J67" s="24"/>
      <c r="K67" s="124" t="s">
        <v>84</v>
      </c>
      <c r="L67" s="125"/>
      <c r="M67" s="125"/>
      <c r="N67" s="126"/>
      <c r="O67" s="71"/>
      <c r="P67" s="5"/>
      <c r="Q67" s="5"/>
      <c r="R67" s="5"/>
      <c r="S67" s="5"/>
      <c r="T67" s="5"/>
    </row>
    <row r="68" spans="1:20" x14ac:dyDescent="0.25">
      <c r="A68" s="75"/>
      <c r="B68" s="23"/>
      <c r="C68" s="23"/>
      <c r="D68" s="28"/>
      <c r="E68" s="23"/>
      <c r="F68" s="23"/>
      <c r="G68" s="23"/>
      <c r="H68" s="24" t="s">
        <v>89</v>
      </c>
      <c r="I68" s="25">
        <v>336.38</v>
      </c>
      <c r="J68" s="25"/>
      <c r="K68" s="26" t="s">
        <v>92</v>
      </c>
      <c r="L68" s="27"/>
      <c r="M68" s="27"/>
      <c r="N68" s="74"/>
      <c r="O68" s="71"/>
      <c r="P68" s="5"/>
      <c r="Q68" s="5"/>
      <c r="R68" s="5"/>
      <c r="S68" s="5"/>
      <c r="T68" s="5"/>
    </row>
    <row r="69" spans="1:20" x14ac:dyDescent="0.25">
      <c r="A69" s="75"/>
      <c r="B69" s="23"/>
      <c r="C69" s="23"/>
      <c r="D69" s="28"/>
      <c r="E69" s="23"/>
      <c r="F69" s="23"/>
      <c r="G69" s="23"/>
      <c r="H69" s="24" t="s">
        <v>90</v>
      </c>
      <c r="I69" s="24">
        <v>946.02</v>
      </c>
      <c r="J69" s="24">
        <v>18</v>
      </c>
      <c r="K69" s="124" t="s">
        <v>93</v>
      </c>
      <c r="L69" s="125"/>
      <c r="M69" s="125"/>
      <c r="N69" s="126"/>
      <c r="O69" s="5">
        <v>6</v>
      </c>
      <c r="P69" s="5">
        <v>3</v>
      </c>
      <c r="Q69" s="5">
        <v>3</v>
      </c>
      <c r="R69" s="5">
        <v>6</v>
      </c>
      <c r="S69" s="5"/>
      <c r="T69" s="5"/>
    </row>
    <row r="70" spans="1:20" x14ac:dyDescent="0.25">
      <c r="A70" s="75"/>
      <c r="B70" s="23"/>
      <c r="C70" s="23"/>
      <c r="D70" s="28"/>
      <c r="E70" s="23"/>
      <c r="F70" s="23"/>
      <c r="G70" s="23"/>
      <c r="H70" s="24" t="s">
        <v>113</v>
      </c>
      <c r="I70" s="25">
        <v>327.75</v>
      </c>
      <c r="J70" s="25">
        <v>7</v>
      </c>
      <c r="K70" s="26"/>
      <c r="L70" s="27"/>
      <c r="M70" s="27"/>
      <c r="N70" s="74"/>
      <c r="O70" s="71">
        <v>7</v>
      </c>
      <c r="P70" s="5"/>
      <c r="Q70" s="5"/>
      <c r="R70" s="5"/>
      <c r="S70" s="5"/>
      <c r="T70" s="5"/>
    </row>
    <row r="71" spans="1:20" x14ac:dyDescent="0.25">
      <c r="A71" s="75"/>
      <c r="B71" s="23"/>
      <c r="C71" s="23"/>
      <c r="D71" s="28"/>
      <c r="E71" s="23"/>
      <c r="F71" s="23"/>
      <c r="G71" s="23"/>
      <c r="H71" s="24" t="s">
        <v>25</v>
      </c>
      <c r="I71" s="24">
        <v>902.07</v>
      </c>
      <c r="J71" s="24">
        <v>20</v>
      </c>
      <c r="K71" s="122"/>
      <c r="L71" s="122"/>
      <c r="M71" s="122"/>
      <c r="N71" s="122"/>
      <c r="O71" s="5">
        <v>1</v>
      </c>
      <c r="P71" s="5">
        <v>6</v>
      </c>
      <c r="Q71" s="5">
        <v>3</v>
      </c>
      <c r="R71" s="5">
        <v>7</v>
      </c>
      <c r="S71" s="5">
        <v>1</v>
      </c>
      <c r="T71" s="5">
        <v>2</v>
      </c>
    </row>
    <row r="72" spans="1:20" x14ac:dyDescent="0.25">
      <c r="A72" s="75"/>
      <c r="B72" s="23"/>
      <c r="C72" s="23"/>
      <c r="D72" s="28"/>
      <c r="E72" s="14">
        <f>E70+E69+E68+E67+E66</f>
        <v>3478.8</v>
      </c>
      <c r="F72" s="14">
        <f>F68+F67+F66+F69+F70</f>
        <v>71</v>
      </c>
      <c r="G72" s="23"/>
      <c r="H72" s="29"/>
      <c r="I72" s="119">
        <f>I70+I69+I68+I67+I66+I71</f>
        <v>3458.19</v>
      </c>
      <c r="J72" s="119">
        <v>0</v>
      </c>
      <c r="K72" s="117"/>
      <c r="L72" s="117"/>
      <c r="M72" s="117"/>
      <c r="N72" s="118"/>
      <c r="O72" s="17"/>
      <c r="P72" s="17"/>
      <c r="Q72" s="17"/>
      <c r="R72" s="17"/>
      <c r="S72" s="17"/>
      <c r="T72" s="17"/>
    </row>
    <row r="73" spans="1:20" x14ac:dyDescent="0.25">
      <c r="A73" s="75"/>
      <c r="B73" s="23"/>
      <c r="C73" s="23"/>
      <c r="D73" s="28"/>
      <c r="E73" s="23"/>
      <c r="F73" s="23"/>
      <c r="G73" s="23"/>
      <c r="H73" s="29"/>
      <c r="I73" s="29"/>
      <c r="J73" s="29"/>
      <c r="K73" s="30"/>
      <c r="L73" s="30"/>
      <c r="M73" s="30"/>
      <c r="N73" s="76"/>
    </row>
    <row r="74" spans="1:20" x14ac:dyDescent="0.25">
      <c r="A74" s="75"/>
      <c r="B74" s="23"/>
      <c r="C74" s="23"/>
      <c r="D74" s="28"/>
      <c r="E74" s="23"/>
      <c r="F74" s="23"/>
      <c r="G74" s="14">
        <f>E72-I72</f>
        <v>20.610000000000127</v>
      </c>
      <c r="H74" s="18"/>
      <c r="I74" s="14"/>
      <c r="J74" s="14"/>
      <c r="K74" s="14"/>
      <c r="L74" s="30"/>
      <c r="M74" s="30"/>
      <c r="N74" s="76"/>
      <c r="O74" s="71">
        <v>0</v>
      </c>
      <c r="P74" s="5">
        <v>0</v>
      </c>
      <c r="Q74" s="5">
        <v>0</v>
      </c>
      <c r="R74" s="5">
        <v>0</v>
      </c>
      <c r="S74" s="5">
        <f>1-S70-S69-S68-S67-S66-S71</f>
        <v>0</v>
      </c>
      <c r="T74" s="5">
        <v>0</v>
      </c>
    </row>
    <row r="75" spans="1:20" ht="15.75" thickBot="1" x14ac:dyDescent="0.3">
      <c r="A75" s="77"/>
      <c r="B75" s="78"/>
      <c r="C75" s="79"/>
      <c r="D75" s="79"/>
      <c r="E75" s="78"/>
      <c r="F75" s="78"/>
      <c r="G75" s="78"/>
      <c r="H75" s="78"/>
      <c r="I75" s="78"/>
      <c r="J75" s="78"/>
      <c r="K75" s="80"/>
      <c r="L75" s="80"/>
      <c r="M75" s="80"/>
      <c r="N75" s="81"/>
    </row>
    <row r="76" spans="1:20" ht="15.75" thickTop="1" x14ac:dyDescent="0.25">
      <c r="A76" s="23"/>
      <c r="B76" s="23"/>
      <c r="C76" s="29"/>
      <c r="D76" s="29"/>
      <c r="E76" s="23"/>
      <c r="F76" s="23"/>
      <c r="G76" s="23"/>
      <c r="H76" s="23"/>
      <c r="I76" s="23"/>
      <c r="J76" s="23"/>
      <c r="K76" s="82"/>
      <c r="L76" s="82"/>
      <c r="M76" s="82"/>
      <c r="N76" s="82"/>
    </row>
    <row r="77" spans="1:20" x14ac:dyDescent="0.25">
      <c r="A77" s="8"/>
      <c r="B77" s="8"/>
      <c r="C77" s="13"/>
      <c r="D77" s="13"/>
      <c r="E77" s="8"/>
      <c r="F77" s="8"/>
      <c r="G77" s="8"/>
      <c r="H77" s="8"/>
      <c r="I77" s="8"/>
      <c r="J77" s="8"/>
      <c r="K77" s="17"/>
      <c r="L77" s="17"/>
      <c r="M77" s="17"/>
      <c r="N77" s="17"/>
    </row>
    <row r="78" spans="1:20" s="4" customFormat="1" ht="15.75" thickBot="1" x14ac:dyDescent="0.3">
      <c r="A78" s="3" t="s">
        <v>63</v>
      </c>
      <c r="B78" s="1"/>
      <c r="C78" s="1"/>
      <c r="D78" s="1"/>
      <c r="E78" s="1"/>
      <c r="F78" s="1"/>
      <c r="G78" s="1"/>
      <c r="H78" s="1"/>
      <c r="I78" s="1"/>
      <c r="J78" s="1"/>
      <c r="K78"/>
      <c r="L78"/>
      <c r="M78"/>
      <c r="N78"/>
    </row>
    <row r="79" spans="1:20" ht="15.75" thickTop="1" x14ac:dyDescent="0.25">
      <c r="A79" s="57" t="s">
        <v>1</v>
      </c>
      <c r="B79" s="56" t="s">
        <v>2</v>
      </c>
      <c r="C79" s="56" t="s">
        <v>3</v>
      </c>
      <c r="D79" s="56" t="s">
        <v>4</v>
      </c>
      <c r="E79" s="56" t="s">
        <v>14</v>
      </c>
      <c r="F79" s="56" t="s">
        <v>6</v>
      </c>
      <c r="G79" s="58"/>
      <c r="H79" s="56" t="s">
        <v>7</v>
      </c>
      <c r="I79" s="56" t="s">
        <v>8</v>
      </c>
      <c r="J79" s="56" t="s">
        <v>9</v>
      </c>
      <c r="K79" s="59" t="s">
        <v>10</v>
      </c>
      <c r="L79" s="59"/>
      <c r="M79" s="59"/>
      <c r="N79" s="60"/>
      <c r="O79" s="84" t="s">
        <v>76</v>
      </c>
    </row>
    <row r="80" spans="1:20" x14ac:dyDescent="0.25">
      <c r="A80" s="61" t="s">
        <v>11</v>
      </c>
      <c r="B80" s="6">
        <v>38330</v>
      </c>
      <c r="C80" s="6"/>
      <c r="D80" s="7">
        <v>44410</v>
      </c>
      <c r="E80" s="6">
        <f>1372+250+520.5+410+1054+1097+360.5+901+186</f>
        <v>6151</v>
      </c>
      <c r="F80" s="6">
        <f>27+4+9+7+17+17+6+14+3</f>
        <v>104</v>
      </c>
      <c r="G80" s="8"/>
      <c r="H80" s="9" t="s">
        <v>77</v>
      </c>
      <c r="I80" s="10">
        <f>1554+258.88</f>
        <v>1812.88</v>
      </c>
      <c r="J80" s="10">
        <v>29</v>
      </c>
      <c r="K80" s="11" t="s">
        <v>78</v>
      </c>
      <c r="L80" s="12"/>
      <c r="M80" s="12" t="s">
        <v>79</v>
      </c>
      <c r="N80" s="62"/>
      <c r="O80" s="71">
        <v>29</v>
      </c>
    </row>
    <row r="81" spans="1:16" x14ac:dyDescent="0.25">
      <c r="A81" s="61" t="s">
        <v>11</v>
      </c>
      <c r="B81" s="6">
        <v>38526</v>
      </c>
      <c r="C81" s="9"/>
      <c r="D81" s="116">
        <v>44419</v>
      </c>
      <c r="E81" s="6">
        <v>332</v>
      </c>
      <c r="F81" s="6">
        <v>6</v>
      </c>
      <c r="G81" s="8"/>
      <c r="H81" s="9" t="s">
        <v>95</v>
      </c>
      <c r="I81" s="10">
        <f>2642.16+323.26</f>
        <v>2965.42</v>
      </c>
      <c r="J81" s="10">
        <v>51</v>
      </c>
      <c r="K81" s="11" t="s">
        <v>96</v>
      </c>
      <c r="L81" s="12"/>
      <c r="M81" s="12"/>
      <c r="N81" s="62"/>
      <c r="O81" s="71">
        <v>51</v>
      </c>
    </row>
    <row r="82" spans="1:16" x14ac:dyDescent="0.25">
      <c r="A82" s="61"/>
      <c r="B82" s="6"/>
      <c r="C82" s="9"/>
      <c r="D82" s="9"/>
      <c r="E82" s="6"/>
      <c r="F82" s="6"/>
      <c r="G82" s="8"/>
      <c r="H82" s="9" t="s">
        <v>109</v>
      </c>
      <c r="I82" s="10">
        <v>550.79999999999995</v>
      </c>
      <c r="J82" s="10">
        <v>9</v>
      </c>
      <c r="K82" s="11"/>
      <c r="L82" s="12"/>
      <c r="M82" s="12"/>
      <c r="N82" s="62"/>
      <c r="O82" s="71">
        <v>9</v>
      </c>
    </row>
    <row r="83" spans="1:16" x14ac:dyDescent="0.25">
      <c r="A83" s="69"/>
      <c r="B83" s="8"/>
      <c r="C83" s="13"/>
      <c r="D83" s="13"/>
      <c r="E83" s="8"/>
      <c r="F83" s="8"/>
      <c r="G83" s="8"/>
      <c r="H83" s="9" t="s">
        <v>110</v>
      </c>
      <c r="I83" s="10">
        <v>788.22</v>
      </c>
      <c r="J83" s="10"/>
      <c r="K83" s="26" t="s">
        <v>84</v>
      </c>
      <c r="L83" s="12"/>
      <c r="M83" s="12"/>
      <c r="N83" s="62"/>
      <c r="O83" s="5"/>
    </row>
    <row r="84" spans="1:16" x14ac:dyDescent="0.25">
      <c r="A84" s="69"/>
      <c r="B84" s="8"/>
      <c r="C84" s="13"/>
      <c r="D84" s="13"/>
      <c r="E84" s="8"/>
      <c r="F84" s="8"/>
      <c r="G84" s="8"/>
      <c r="H84" s="9" t="s">
        <v>114</v>
      </c>
      <c r="I84" s="10">
        <f>328.93+25.15</f>
        <v>354.08</v>
      </c>
      <c r="J84" s="10"/>
      <c r="K84" s="11" t="s">
        <v>84</v>
      </c>
      <c r="L84" s="12"/>
      <c r="M84" s="12"/>
      <c r="N84" s="62"/>
      <c r="O84" s="71"/>
      <c r="P84" t="s">
        <v>115</v>
      </c>
    </row>
    <row r="85" spans="1:16" x14ac:dyDescent="0.25">
      <c r="A85" s="69"/>
      <c r="B85" s="8"/>
      <c r="C85" s="13"/>
      <c r="D85" s="13"/>
      <c r="E85" s="14">
        <f>E82+E81+E80</f>
        <v>6483</v>
      </c>
      <c r="F85" s="14">
        <f>F82+F81+F80</f>
        <v>110</v>
      </c>
      <c r="G85" s="8"/>
      <c r="H85" s="13"/>
      <c r="I85" s="14">
        <f>I82+I81+I80+I83+I84</f>
        <v>6471.4000000000005</v>
      </c>
      <c r="J85" s="14">
        <f>J82+J81+J80+J83+J84</f>
        <v>89</v>
      </c>
      <c r="K85" s="15"/>
      <c r="L85" s="13"/>
      <c r="M85" s="13"/>
      <c r="N85" s="64"/>
    </row>
    <row r="86" spans="1:16" x14ac:dyDescent="0.25">
      <c r="A86" s="69"/>
      <c r="B86" s="8"/>
      <c r="C86" s="13"/>
      <c r="D86" s="13"/>
      <c r="E86" s="13"/>
      <c r="F86" s="13"/>
      <c r="G86" s="8"/>
      <c r="H86" s="13"/>
      <c r="I86" s="13"/>
      <c r="J86" s="13"/>
      <c r="K86" s="13"/>
      <c r="L86" s="8"/>
      <c r="M86" s="8"/>
      <c r="N86" s="64"/>
      <c r="O86" s="17"/>
    </row>
    <row r="87" spans="1:16" x14ac:dyDescent="0.25">
      <c r="A87" s="69"/>
      <c r="B87" s="8"/>
      <c r="C87" s="13"/>
      <c r="D87" s="13"/>
      <c r="E87" s="13"/>
      <c r="F87" s="13"/>
      <c r="G87" s="14">
        <f>E85-I85</f>
        <v>11.599999999999454</v>
      </c>
      <c r="H87" s="18" t="s">
        <v>116</v>
      </c>
      <c r="I87" s="14"/>
      <c r="J87" s="14"/>
      <c r="K87" s="14"/>
      <c r="L87" s="8"/>
      <c r="M87" s="8"/>
      <c r="N87" s="64"/>
      <c r="O87" s="121">
        <f>110-O85-O83-O82-O81-O80</f>
        <v>21</v>
      </c>
    </row>
    <row r="88" spans="1:16" ht="15.75" thickBot="1" x14ac:dyDescent="0.3">
      <c r="A88" s="70"/>
      <c r="B88" s="66"/>
      <c r="C88" s="65"/>
      <c r="D88" s="65"/>
      <c r="E88" s="66"/>
      <c r="F88" s="66"/>
      <c r="G88" s="66"/>
      <c r="H88" s="66"/>
      <c r="I88" s="66"/>
      <c r="J88" s="66"/>
      <c r="K88" s="67"/>
      <c r="L88" s="67"/>
      <c r="M88" s="67"/>
      <c r="N88" s="68"/>
    </row>
    <row r="89" spans="1:16" ht="15.75" thickTop="1" x14ac:dyDescent="0.25">
      <c r="A89" s="8"/>
      <c r="B89" s="8"/>
      <c r="C89" s="13"/>
      <c r="D89" s="13"/>
      <c r="E89" s="8"/>
      <c r="F89" s="8"/>
      <c r="G89" s="8"/>
      <c r="H89" s="8"/>
      <c r="I89" s="8"/>
      <c r="J89" s="8"/>
      <c r="K89" s="17"/>
      <c r="L89" s="17"/>
      <c r="M89" s="17"/>
      <c r="N89" s="17"/>
    </row>
    <row r="91" spans="1:16" s="4" customFormat="1" ht="15.75" thickBot="1" x14ac:dyDescent="0.3">
      <c r="A91" s="3" t="s">
        <v>68</v>
      </c>
      <c r="B91" s="1"/>
      <c r="C91" s="1"/>
      <c r="D91" s="1"/>
      <c r="E91" s="1"/>
      <c r="F91" s="1"/>
      <c r="G91" s="1"/>
      <c r="H91" s="1"/>
      <c r="I91" s="1"/>
      <c r="J91" s="1"/>
      <c r="K91"/>
      <c r="L91"/>
      <c r="M91"/>
      <c r="N91"/>
    </row>
    <row r="92" spans="1:16" ht="15.75" thickTop="1" x14ac:dyDescent="0.25">
      <c r="A92" s="57" t="s">
        <v>1</v>
      </c>
      <c r="B92" s="56" t="s">
        <v>2</v>
      </c>
      <c r="C92" s="56" t="s">
        <v>3</v>
      </c>
      <c r="D92" s="56" t="s">
        <v>13</v>
      </c>
      <c r="E92" s="56" t="s">
        <v>14</v>
      </c>
      <c r="F92" s="56" t="s">
        <v>6</v>
      </c>
      <c r="G92" s="58"/>
      <c r="H92" s="56" t="s">
        <v>7</v>
      </c>
      <c r="I92" s="56" t="s">
        <v>8</v>
      </c>
      <c r="J92" s="56" t="s">
        <v>9</v>
      </c>
      <c r="K92" s="59" t="s">
        <v>10</v>
      </c>
      <c r="L92" s="59"/>
      <c r="M92" s="59"/>
      <c r="N92" s="60"/>
      <c r="O92" s="84" t="s">
        <v>72</v>
      </c>
      <c r="P92" s="33" t="s">
        <v>74</v>
      </c>
    </row>
    <row r="93" spans="1:16" x14ac:dyDescent="0.25">
      <c r="A93" s="61" t="s">
        <v>11</v>
      </c>
      <c r="B93" s="6">
        <v>38375</v>
      </c>
      <c r="C93" s="6"/>
      <c r="D93" s="7">
        <v>44412</v>
      </c>
      <c r="E93" s="6">
        <v>531.1</v>
      </c>
      <c r="F93" s="6">
        <v>9</v>
      </c>
      <c r="G93" s="8"/>
      <c r="H93" s="9" t="s">
        <v>75</v>
      </c>
      <c r="I93" s="10">
        <v>1077.24</v>
      </c>
      <c r="J93" s="10">
        <v>18</v>
      </c>
      <c r="K93" s="11"/>
      <c r="L93" s="12"/>
      <c r="M93" s="12"/>
      <c r="N93" s="62"/>
      <c r="O93" s="71">
        <v>9</v>
      </c>
      <c r="P93" s="5">
        <v>9</v>
      </c>
    </row>
    <row r="94" spans="1:16" x14ac:dyDescent="0.25">
      <c r="A94" s="61" t="s">
        <v>11</v>
      </c>
      <c r="B94" s="6">
        <v>38526</v>
      </c>
      <c r="C94" s="9"/>
      <c r="D94" s="116">
        <v>44419</v>
      </c>
      <c r="E94" s="6">
        <v>1065.0999999999999</v>
      </c>
      <c r="F94" s="6">
        <v>18</v>
      </c>
      <c r="G94" s="8"/>
      <c r="H94" s="9" t="s">
        <v>107</v>
      </c>
      <c r="I94" s="10">
        <v>416.85</v>
      </c>
      <c r="J94" s="10">
        <v>8</v>
      </c>
      <c r="K94" s="11"/>
      <c r="L94" s="12"/>
      <c r="M94" s="12"/>
      <c r="N94" s="62"/>
      <c r="O94" s="71">
        <v>8</v>
      </c>
      <c r="P94" s="5"/>
    </row>
    <row r="95" spans="1:16" x14ac:dyDescent="0.25">
      <c r="A95" s="61"/>
      <c r="B95" s="6"/>
      <c r="C95" s="9"/>
      <c r="D95" s="9"/>
      <c r="E95" s="6"/>
      <c r="F95" s="6"/>
      <c r="G95" s="8"/>
      <c r="H95" s="9"/>
      <c r="I95" s="9"/>
      <c r="J95" s="31"/>
      <c r="K95" s="11"/>
      <c r="L95" s="12"/>
      <c r="M95" s="12"/>
      <c r="N95" s="62"/>
      <c r="O95" s="71"/>
      <c r="P95" s="5"/>
    </row>
    <row r="96" spans="1:16" x14ac:dyDescent="0.25">
      <c r="A96" s="69"/>
      <c r="B96" s="8"/>
      <c r="C96" s="13"/>
      <c r="D96" s="13"/>
      <c r="E96" s="8"/>
      <c r="F96" s="8"/>
      <c r="G96" s="8"/>
      <c r="H96" s="9"/>
      <c r="I96" s="9"/>
      <c r="J96" s="31"/>
      <c r="K96" s="11"/>
      <c r="L96" s="12"/>
      <c r="M96" s="12"/>
      <c r="N96" s="62"/>
      <c r="O96" s="71"/>
      <c r="P96" s="5"/>
    </row>
    <row r="97" spans="1:16" x14ac:dyDescent="0.25">
      <c r="A97" s="69"/>
      <c r="B97" s="8"/>
      <c r="C97" s="13"/>
      <c r="D97" s="13"/>
      <c r="E97" s="8"/>
      <c r="F97" s="8"/>
      <c r="G97" s="8"/>
      <c r="H97" s="9"/>
      <c r="I97" s="9"/>
      <c r="J97" s="120"/>
      <c r="K97" s="11"/>
      <c r="L97" s="12"/>
      <c r="M97" s="12"/>
      <c r="N97" s="62"/>
      <c r="O97" s="71"/>
      <c r="P97" s="5"/>
    </row>
    <row r="98" spans="1:16" x14ac:dyDescent="0.25">
      <c r="A98" s="69"/>
      <c r="B98" s="8"/>
      <c r="C98" s="13"/>
      <c r="D98" s="13"/>
      <c r="E98" s="14">
        <f t="shared" ref="E98:F98" si="0">E95+E94+E93+E96+E97</f>
        <v>1596.1999999999998</v>
      </c>
      <c r="F98" s="14">
        <f t="shared" si="0"/>
        <v>27</v>
      </c>
      <c r="G98" s="8"/>
      <c r="H98" s="13"/>
      <c r="I98" s="14">
        <f>I95+I94+I93+I96+I97</f>
        <v>1494.0900000000001</v>
      </c>
      <c r="J98" s="14">
        <f>J95+J94+J93+J96+J97</f>
        <v>26</v>
      </c>
      <c r="K98" s="13"/>
      <c r="L98" s="8"/>
      <c r="M98" s="8"/>
      <c r="N98" s="64"/>
      <c r="O98" s="17"/>
    </row>
    <row r="99" spans="1:16" x14ac:dyDescent="0.25">
      <c r="A99" s="69"/>
      <c r="B99" s="8"/>
      <c r="C99" s="13"/>
      <c r="D99" s="13"/>
      <c r="E99" s="13"/>
      <c r="F99" s="13"/>
      <c r="G99" s="8"/>
      <c r="H99" s="13"/>
      <c r="I99" s="13"/>
      <c r="J99" s="13"/>
      <c r="K99" s="13"/>
      <c r="L99" s="8"/>
      <c r="M99" s="8"/>
      <c r="N99" s="64"/>
    </row>
    <row r="100" spans="1:16" x14ac:dyDescent="0.25">
      <c r="A100" s="69"/>
      <c r="B100" s="8"/>
      <c r="C100" s="13"/>
      <c r="D100" s="13"/>
      <c r="E100" s="13"/>
      <c r="F100" s="13"/>
      <c r="G100" s="14">
        <f>E98-I98</f>
        <v>102.10999999999967</v>
      </c>
      <c r="H100" s="18"/>
      <c r="I100" s="14"/>
      <c r="J100" s="14"/>
      <c r="K100" s="14"/>
      <c r="L100" s="8"/>
      <c r="M100" s="8"/>
      <c r="N100" s="64"/>
      <c r="O100" s="71">
        <f>18-O98-O96-O95-O94-O93</f>
        <v>1</v>
      </c>
      <c r="P100" s="5">
        <f>9-P97-P96-P95-P93-P94</f>
        <v>0</v>
      </c>
    </row>
    <row r="101" spans="1:16" ht="15.75" thickBot="1" x14ac:dyDescent="0.3">
      <c r="A101" s="70"/>
      <c r="B101" s="66"/>
      <c r="C101" s="65"/>
      <c r="D101" s="65"/>
      <c r="E101" s="65"/>
      <c r="F101" s="65"/>
      <c r="G101" s="66"/>
      <c r="H101" s="66"/>
      <c r="I101" s="66"/>
      <c r="J101" s="66"/>
      <c r="K101" s="67"/>
      <c r="L101" s="67"/>
      <c r="M101" s="67"/>
      <c r="N101" s="68"/>
      <c r="P101" s="17"/>
    </row>
    <row r="102" spans="1:16" ht="15.75" thickTop="1" x14ac:dyDescent="0.25">
      <c r="A102" s="8"/>
      <c r="B102" s="8"/>
      <c r="C102" s="13"/>
      <c r="D102" s="13"/>
      <c r="E102" s="13"/>
      <c r="F102" s="13"/>
      <c r="G102" s="8"/>
      <c r="H102" s="8"/>
      <c r="I102" s="8"/>
      <c r="J102" s="8"/>
      <c r="K102" s="17"/>
      <c r="L102" s="17"/>
      <c r="M102" s="17"/>
      <c r="N102" s="17"/>
    </row>
    <row r="103" spans="1:16" x14ac:dyDescent="0.25">
      <c r="A103" s="8"/>
      <c r="B103" s="8"/>
      <c r="C103" s="13"/>
      <c r="D103" s="13"/>
      <c r="E103" s="13"/>
      <c r="F103" s="13"/>
      <c r="G103" s="8"/>
      <c r="H103" s="8"/>
      <c r="I103" s="8"/>
      <c r="J103" s="8"/>
      <c r="K103" s="17"/>
      <c r="L103" s="17"/>
      <c r="M103" s="17"/>
      <c r="N103" s="17"/>
    </row>
    <row r="104" spans="1:16" ht="15.75" thickBot="1" x14ac:dyDescent="0.3">
      <c r="A104" s="3" t="s">
        <v>69</v>
      </c>
      <c r="O104" s="4"/>
      <c r="P104" s="4"/>
    </row>
    <row r="105" spans="1:16" ht="15.75" thickTop="1" x14ac:dyDescent="0.25">
      <c r="A105" s="57" t="s">
        <v>1</v>
      </c>
      <c r="B105" s="56" t="s">
        <v>2</v>
      </c>
      <c r="C105" s="56" t="s">
        <v>3</v>
      </c>
      <c r="D105" s="56" t="s">
        <v>13</v>
      </c>
      <c r="E105" s="56" t="s">
        <v>14</v>
      </c>
      <c r="F105" s="56" t="s">
        <v>6</v>
      </c>
      <c r="G105" s="58"/>
      <c r="H105" s="56" t="s">
        <v>7</v>
      </c>
      <c r="I105" s="56" t="s">
        <v>8</v>
      </c>
      <c r="J105" s="56" t="s">
        <v>9</v>
      </c>
      <c r="K105" s="59" t="s">
        <v>10</v>
      </c>
      <c r="L105" s="59"/>
      <c r="M105" s="59"/>
      <c r="N105" s="60"/>
      <c r="O105" s="84" t="s">
        <v>64</v>
      </c>
      <c r="P105" s="83"/>
    </row>
    <row r="106" spans="1:16" x14ac:dyDescent="0.25">
      <c r="A106" s="61" t="s">
        <v>11</v>
      </c>
      <c r="B106" s="6">
        <v>38375</v>
      </c>
      <c r="C106" s="6"/>
      <c r="D106" s="7">
        <v>44412</v>
      </c>
      <c r="E106" s="6">
        <v>597.20000000000005</v>
      </c>
      <c r="F106" s="6">
        <v>10</v>
      </c>
      <c r="G106" s="8"/>
      <c r="H106" s="9" t="s">
        <v>108</v>
      </c>
      <c r="I106" s="10">
        <v>554.04</v>
      </c>
      <c r="J106" s="10">
        <v>10</v>
      </c>
      <c r="K106" s="11"/>
      <c r="L106" s="12"/>
      <c r="M106" s="12"/>
      <c r="N106" s="62"/>
      <c r="O106" s="71">
        <v>10</v>
      </c>
      <c r="P106" s="17"/>
    </row>
    <row r="107" spans="1:16" x14ac:dyDescent="0.25">
      <c r="A107" s="61"/>
      <c r="B107" s="6"/>
      <c r="C107" s="9"/>
      <c r="D107" s="9"/>
      <c r="E107" s="6"/>
      <c r="F107" s="6"/>
      <c r="G107" s="8"/>
      <c r="H107" s="9"/>
      <c r="I107" s="10"/>
      <c r="J107" s="10"/>
      <c r="K107" s="11"/>
      <c r="L107" s="12"/>
      <c r="M107" s="12"/>
      <c r="N107" s="62"/>
      <c r="O107" s="71"/>
      <c r="P107" s="17"/>
    </row>
    <row r="108" spans="1:16" x14ac:dyDescent="0.25">
      <c r="A108" s="61"/>
      <c r="B108" s="6"/>
      <c r="C108" s="9"/>
      <c r="D108" s="9"/>
      <c r="E108" s="6"/>
      <c r="F108" s="6"/>
      <c r="G108" s="8"/>
      <c r="H108" s="9"/>
      <c r="I108" s="9"/>
      <c r="J108" s="31"/>
      <c r="K108" s="11"/>
      <c r="L108" s="12"/>
      <c r="M108" s="12"/>
      <c r="N108" s="62"/>
      <c r="O108" s="71"/>
      <c r="P108" s="17"/>
    </row>
    <row r="109" spans="1:16" x14ac:dyDescent="0.25">
      <c r="A109" s="69"/>
      <c r="B109" s="8"/>
      <c r="C109" s="13"/>
      <c r="D109" s="13"/>
      <c r="E109" s="8"/>
      <c r="F109" s="8"/>
      <c r="G109" s="8"/>
      <c r="H109" s="9"/>
      <c r="I109" s="9"/>
      <c r="J109" s="31"/>
      <c r="K109" s="11"/>
      <c r="L109" s="12"/>
      <c r="M109" s="12"/>
      <c r="N109" s="62"/>
      <c r="O109" s="71"/>
      <c r="P109" s="17"/>
    </row>
    <row r="110" spans="1:16" x14ac:dyDescent="0.25">
      <c r="A110" s="69"/>
      <c r="B110" s="8"/>
      <c r="C110" s="13"/>
      <c r="D110" s="13"/>
      <c r="E110" s="8"/>
      <c r="F110" s="8"/>
      <c r="G110" s="8"/>
      <c r="H110" s="9"/>
      <c r="I110" s="9"/>
      <c r="J110" s="120"/>
      <c r="K110" s="11"/>
      <c r="L110" s="12"/>
      <c r="M110" s="12"/>
      <c r="N110" s="62"/>
      <c r="O110" s="71"/>
      <c r="P110" s="17"/>
    </row>
    <row r="111" spans="1:16" x14ac:dyDescent="0.25">
      <c r="A111" s="69"/>
      <c r="B111" s="8"/>
      <c r="C111" s="13"/>
      <c r="D111" s="13"/>
      <c r="E111" s="14">
        <f t="shared" ref="E111:F111" si="1">E108+E107+E106+E109+E110</f>
        <v>597.20000000000005</v>
      </c>
      <c r="F111" s="14">
        <f t="shared" si="1"/>
        <v>10</v>
      </c>
      <c r="G111" s="8"/>
      <c r="H111" s="13"/>
      <c r="I111" s="14">
        <f t="shared" ref="I111:J111" si="2">I108+I107+I106+I109+I110</f>
        <v>554.04</v>
      </c>
      <c r="J111" s="14">
        <f t="shared" si="2"/>
        <v>10</v>
      </c>
      <c r="K111" s="13"/>
      <c r="L111" s="8"/>
      <c r="M111" s="8"/>
      <c r="N111" s="64"/>
      <c r="O111" s="16"/>
      <c r="P111" s="17"/>
    </row>
    <row r="112" spans="1:16" x14ac:dyDescent="0.25">
      <c r="A112" s="69"/>
      <c r="B112" s="8"/>
      <c r="C112" s="13"/>
      <c r="D112" s="13"/>
      <c r="E112" s="13"/>
      <c r="F112" s="13"/>
      <c r="G112" s="8"/>
      <c r="H112" s="13"/>
      <c r="I112" s="13"/>
      <c r="J112" s="13"/>
      <c r="K112" s="13"/>
      <c r="L112" s="8"/>
      <c r="M112" s="8"/>
      <c r="N112" s="64"/>
      <c r="P112" s="17"/>
    </row>
    <row r="113" spans="1:22" x14ac:dyDescent="0.25">
      <c r="A113" s="69"/>
      <c r="B113" s="8"/>
      <c r="C113" s="13"/>
      <c r="D113" s="13"/>
      <c r="E113" s="13"/>
      <c r="F113" s="13"/>
      <c r="G113" s="14">
        <f>E111-I111</f>
        <v>43.160000000000082</v>
      </c>
      <c r="H113" s="18" t="s">
        <v>12</v>
      </c>
      <c r="I113" s="14"/>
      <c r="J113" s="14"/>
      <c r="K113" s="14"/>
      <c r="L113" s="8"/>
      <c r="M113" s="8"/>
      <c r="N113" s="64"/>
      <c r="O113" s="71">
        <f>10-O111-O109-O108-O107-O106</f>
        <v>0</v>
      </c>
      <c r="P113" s="17"/>
    </row>
    <row r="114" spans="1:22" ht="15.75" thickBot="1" x14ac:dyDescent="0.3">
      <c r="A114" s="70"/>
      <c r="B114" s="66"/>
      <c r="C114" s="65"/>
      <c r="D114" s="65"/>
      <c r="E114" s="65"/>
      <c r="F114" s="65"/>
      <c r="G114" s="66"/>
      <c r="H114" s="66"/>
      <c r="I114" s="66"/>
      <c r="J114" s="66"/>
      <c r="K114" s="67"/>
      <c r="L114" s="67"/>
      <c r="M114" s="67"/>
      <c r="N114" s="68"/>
    </row>
    <row r="115" spans="1:22" ht="15.75" thickTop="1" x14ac:dyDescent="0.25">
      <c r="A115" s="8"/>
      <c r="B115" s="8"/>
      <c r="C115" s="13"/>
      <c r="D115" s="13"/>
      <c r="E115" s="13"/>
      <c r="F115" s="13"/>
      <c r="G115" s="8"/>
      <c r="H115" s="8"/>
      <c r="I115" s="8"/>
      <c r="J115" s="8"/>
      <c r="K115" s="17"/>
      <c r="L115" s="17"/>
      <c r="M115" s="17"/>
      <c r="N115" s="17"/>
    </row>
    <row r="116" spans="1:22" x14ac:dyDescent="0.25">
      <c r="A116" s="32"/>
      <c r="B116" s="8"/>
      <c r="C116" s="13"/>
      <c r="D116" s="13"/>
      <c r="E116" s="13"/>
      <c r="F116" s="13"/>
      <c r="T116" s="4"/>
      <c r="U116" s="4"/>
    </row>
    <row r="117" spans="1:22" s="4" customFormat="1" ht="15.75" thickBot="1" x14ac:dyDescent="0.3">
      <c r="A117" s="3" t="s">
        <v>54</v>
      </c>
      <c r="B117" s="1"/>
      <c r="C117" s="1"/>
      <c r="D117" s="1"/>
      <c r="E117" s="1"/>
      <c r="F117" s="1"/>
      <c r="G117" s="1"/>
      <c r="H117" s="1"/>
      <c r="I117"/>
      <c r="J117" s="1"/>
      <c r="K117"/>
      <c r="L117"/>
      <c r="M117"/>
      <c r="N117"/>
      <c r="O117" s="83"/>
      <c r="P117" s="83"/>
      <c r="Q117" s="83"/>
      <c r="R117" s="83"/>
      <c r="S117" s="83"/>
      <c r="T117" s="83"/>
      <c r="U117"/>
    </row>
    <row r="118" spans="1:22" ht="15.75" thickTop="1" x14ac:dyDescent="0.25">
      <c r="A118" s="57" t="s">
        <v>1</v>
      </c>
      <c r="B118" s="56" t="s">
        <v>2</v>
      </c>
      <c r="C118" s="56" t="s">
        <v>3</v>
      </c>
      <c r="D118" s="56" t="s">
        <v>4</v>
      </c>
      <c r="E118" s="56" t="s">
        <v>5</v>
      </c>
      <c r="F118" s="56" t="s">
        <v>6</v>
      </c>
      <c r="G118" s="58"/>
      <c r="H118" s="56" t="s">
        <v>7</v>
      </c>
      <c r="I118" s="56" t="s">
        <v>8</v>
      </c>
      <c r="J118" s="56" t="s">
        <v>9</v>
      </c>
      <c r="K118" s="59" t="s">
        <v>10</v>
      </c>
      <c r="L118" s="59"/>
      <c r="M118" s="59"/>
      <c r="N118" s="60"/>
      <c r="O118" s="84" t="s">
        <v>65</v>
      </c>
      <c r="P118" s="33" t="s">
        <v>66</v>
      </c>
      <c r="Q118" s="17"/>
      <c r="R118" s="17"/>
      <c r="S118" s="17"/>
      <c r="T118" s="17"/>
      <c r="U118" s="17"/>
      <c r="V118" s="17"/>
    </row>
    <row r="119" spans="1:22" x14ac:dyDescent="0.25">
      <c r="A119" s="61" t="s">
        <v>67</v>
      </c>
      <c r="B119" s="6"/>
      <c r="C119" s="6"/>
      <c r="D119" s="7">
        <v>44413</v>
      </c>
      <c r="E119" s="6">
        <v>85.4</v>
      </c>
      <c r="F119" s="6">
        <v>4</v>
      </c>
      <c r="G119" s="8"/>
      <c r="H119" s="9" t="s">
        <v>80</v>
      </c>
      <c r="I119" s="10" t="s">
        <v>81</v>
      </c>
      <c r="J119" s="10">
        <v>4</v>
      </c>
      <c r="K119" s="11"/>
      <c r="L119" s="12"/>
      <c r="M119" s="12"/>
      <c r="N119" s="62"/>
      <c r="O119" s="71">
        <v>2</v>
      </c>
      <c r="P119" s="5">
        <v>2</v>
      </c>
      <c r="Q119" s="17"/>
      <c r="R119" s="17"/>
      <c r="S119" s="17"/>
      <c r="T119" s="17"/>
      <c r="U119" s="17"/>
      <c r="V119" s="17"/>
    </row>
    <row r="120" spans="1:22" x14ac:dyDescent="0.25">
      <c r="A120" s="61"/>
      <c r="B120" s="6"/>
      <c r="C120" s="6"/>
      <c r="D120" s="7"/>
      <c r="E120" s="6"/>
      <c r="F120" s="6"/>
      <c r="G120" s="8"/>
      <c r="H120" s="9"/>
      <c r="I120" s="10"/>
      <c r="J120" s="10"/>
      <c r="K120" s="11"/>
      <c r="L120" s="12"/>
      <c r="M120" s="12"/>
      <c r="N120" s="62"/>
      <c r="O120" s="71"/>
      <c r="P120" s="5"/>
      <c r="Q120" s="17"/>
      <c r="R120" s="17"/>
      <c r="S120" s="17"/>
      <c r="T120" s="17"/>
      <c r="U120" s="17"/>
      <c r="V120" s="17"/>
    </row>
    <row r="121" spans="1:22" x14ac:dyDescent="0.25">
      <c r="A121" s="61"/>
      <c r="B121" s="6"/>
      <c r="C121" s="9"/>
      <c r="D121" s="9"/>
      <c r="E121" s="6"/>
      <c r="F121" s="6"/>
      <c r="G121" s="8"/>
      <c r="H121" s="9"/>
      <c r="I121" s="10"/>
      <c r="J121" s="10"/>
      <c r="K121" s="11"/>
      <c r="L121" s="12"/>
      <c r="M121" s="12"/>
      <c r="N121" s="62"/>
      <c r="O121" s="71"/>
      <c r="P121" s="5"/>
      <c r="Q121" s="17"/>
      <c r="R121" s="17"/>
      <c r="S121" s="17"/>
      <c r="T121" s="17"/>
      <c r="U121" s="17"/>
      <c r="V121" s="17"/>
    </row>
    <row r="122" spans="1:22" x14ac:dyDescent="0.25">
      <c r="A122" s="69"/>
      <c r="B122" s="8"/>
      <c r="C122" s="13"/>
      <c r="D122" s="13"/>
      <c r="E122" s="8"/>
      <c r="F122" s="8"/>
      <c r="G122" s="8"/>
      <c r="H122" s="9"/>
      <c r="I122" s="10"/>
      <c r="J122" s="10"/>
      <c r="K122" s="11"/>
      <c r="L122" s="12"/>
      <c r="M122" s="12"/>
      <c r="N122" s="62"/>
      <c r="O122" s="5"/>
      <c r="P122" s="5"/>
      <c r="Q122" s="17"/>
      <c r="R122" s="17"/>
      <c r="S122" s="17"/>
      <c r="T122" s="17"/>
      <c r="U122" s="17"/>
      <c r="V122" s="17"/>
    </row>
    <row r="123" spans="1:22" x14ac:dyDescent="0.25">
      <c r="A123" s="69"/>
      <c r="B123" s="8"/>
      <c r="C123" s="13"/>
      <c r="D123" s="13"/>
      <c r="E123" s="8"/>
      <c r="F123" s="8"/>
      <c r="G123" s="8"/>
      <c r="H123" s="9"/>
      <c r="I123" s="10"/>
      <c r="J123" s="10"/>
      <c r="K123" s="11"/>
      <c r="L123" s="12"/>
      <c r="M123" s="12"/>
      <c r="N123" s="62"/>
      <c r="O123" s="71"/>
      <c r="P123" s="5"/>
      <c r="Q123" s="17"/>
      <c r="R123" s="17"/>
      <c r="S123" s="17"/>
      <c r="T123" s="17"/>
      <c r="U123" s="17"/>
      <c r="V123" s="17"/>
    </row>
    <row r="124" spans="1:22" x14ac:dyDescent="0.25">
      <c r="A124" s="69"/>
      <c r="B124" s="8"/>
      <c r="C124" s="13"/>
      <c r="D124" s="13"/>
      <c r="E124" s="14">
        <f t="shared" ref="E124:F124" si="3">E121+E120+E119+E122+E123</f>
        <v>85.4</v>
      </c>
      <c r="F124" s="14">
        <f t="shared" si="3"/>
        <v>4</v>
      </c>
      <c r="G124" s="8"/>
      <c r="H124" s="13"/>
      <c r="I124" s="14"/>
      <c r="J124" s="14">
        <f t="shared" ref="J124" si="4">J121+J120+J119+J122+J123</f>
        <v>4</v>
      </c>
      <c r="K124" s="13"/>
      <c r="L124" s="8"/>
      <c r="M124" s="8"/>
      <c r="N124" s="64"/>
      <c r="Q124" s="17"/>
      <c r="R124" s="17"/>
      <c r="S124" s="17"/>
      <c r="T124" s="17"/>
      <c r="U124" s="17"/>
      <c r="V124" s="17"/>
    </row>
    <row r="125" spans="1:22" x14ac:dyDescent="0.25">
      <c r="A125" s="69"/>
      <c r="B125" s="8"/>
      <c r="C125" s="13"/>
      <c r="D125" s="13"/>
      <c r="E125" s="13"/>
      <c r="F125" s="13"/>
      <c r="G125" s="8"/>
      <c r="H125" s="13"/>
      <c r="I125" s="13"/>
      <c r="J125" s="13"/>
      <c r="K125" s="13"/>
      <c r="L125" s="8"/>
      <c r="M125" s="8"/>
      <c r="N125" s="64"/>
      <c r="O125" s="17"/>
      <c r="P125" s="17"/>
      <c r="Q125" s="17"/>
      <c r="R125" s="17"/>
      <c r="S125" s="17"/>
      <c r="T125" s="17"/>
      <c r="U125" s="17"/>
      <c r="V125" s="17"/>
    </row>
    <row r="126" spans="1:22" x14ac:dyDescent="0.25">
      <c r="A126" s="69"/>
      <c r="B126" s="8"/>
      <c r="C126" s="13"/>
      <c r="D126" s="13"/>
      <c r="E126" s="13"/>
      <c r="F126" s="13"/>
      <c r="G126" s="18" t="s">
        <v>82</v>
      </c>
      <c r="H126" s="18"/>
      <c r="I126" s="14"/>
      <c r="J126" s="14"/>
      <c r="K126" s="14"/>
      <c r="L126" s="8"/>
      <c r="M126" s="8"/>
      <c r="N126" s="64"/>
      <c r="O126" s="115">
        <f>2-O124-O123-O122-O121-O120-O119</f>
        <v>0</v>
      </c>
      <c r="P126" s="5">
        <f>2-P124-P123-P122-P121-P120-P119</f>
        <v>0</v>
      </c>
    </row>
    <row r="127" spans="1:22" s="4" customFormat="1" ht="15.75" thickBot="1" x14ac:dyDescent="0.3">
      <c r="A127" s="70"/>
      <c r="B127" s="66"/>
      <c r="C127" s="65"/>
      <c r="D127" s="65"/>
      <c r="E127" s="65"/>
      <c r="F127" s="65"/>
      <c r="G127" s="66"/>
      <c r="H127" s="66"/>
      <c r="I127" s="66"/>
      <c r="J127" s="66"/>
      <c r="K127" s="67"/>
      <c r="L127" s="67"/>
      <c r="M127" s="67"/>
      <c r="N127" s="68"/>
      <c r="O127" s="83"/>
      <c r="P127" s="83"/>
      <c r="Q127" s="83"/>
      <c r="R127" s="83"/>
    </row>
    <row r="128" spans="1:22" ht="15.75" thickTop="1" x14ac:dyDescent="0.25">
      <c r="O128" s="17"/>
      <c r="P128" s="17"/>
      <c r="Q128" s="17"/>
      <c r="R128" s="17"/>
      <c r="S128" s="17"/>
    </row>
    <row r="129" spans="1:19" x14ac:dyDescent="0.25">
      <c r="O129" s="17"/>
      <c r="P129" s="17"/>
      <c r="Q129" s="17"/>
      <c r="R129" s="17"/>
      <c r="S129" s="17"/>
    </row>
    <row r="130" spans="1:19" ht="15.75" thickBot="1" x14ac:dyDescent="0.3">
      <c r="A130" s="3" t="s">
        <v>54</v>
      </c>
      <c r="O130" s="17"/>
      <c r="P130" s="17"/>
      <c r="Q130" s="17"/>
      <c r="R130" s="17"/>
      <c r="S130" s="17"/>
    </row>
    <row r="131" spans="1:19" ht="15.75" thickTop="1" x14ac:dyDescent="0.25">
      <c r="A131" s="57" t="s">
        <v>1</v>
      </c>
      <c r="B131" s="56" t="s">
        <v>2</v>
      </c>
      <c r="C131" s="56" t="s">
        <v>3</v>
      </c>
      <c r="D131" s="56" t="s">
        <v>4</v>
      </c>
      <c r="E131" s="56" t="s">
        <v>5</v>
      </c>
      <c r="F131" s="56" t="s">
        <v>6</v>
      </c>
      <c r="G131" s="58"/>
      <c r="H131" s="56" t="s">
        <v>7</v>
      </c>
      <c r="I131" s="56" t="s">
        <v>8</v>
      </c>
      <c r="J131" s="56" t="s">
        <v>9</v>
      </c>
      <c r="K131" s="59" t="s">
        <v>10</v>
      </c>
      <c r="L131" s="59"/>
      <c r="M131" s="59"/>
      <c r="N131" s="60"/>
      <c r="O131" s="84" t="s">
        <v>88</v>
      </c>
      <c r="P131" s="33" t="s">
        <v>87</v>
      </c>
      <c r="Q131" s="33" t="s">
        <v>86</v>
      </c>
      <c r="R131" s="17"/>
      <c r="S131" s="17"/>
    </row>
    <row r="132" spans="1:19" x14ac:dyDescent="0.25">
      <c r="A132" s="61" t="s">
        <v>85</v>
      </c>
      <c r="B132" s="6">
        <v>1777</v>
      </c>
      <c r="C132" s="6"/>
      <c r="D132" s="7">
        <v>44452</v>
      </c>
      <c r="E132" s="6">
        <v>1398.7</v>
      </c>
      <c r="F132" s="6">
        <v>60</v>
      </c>
      <c r="G132" s="8"/>
      <c r="H132" s="9" t="s">
        <v>97</v>
      </c>
      <c r="I132" s="10">
        <v>314.68</v>
      </c>
      <c r="J132" s="10"/>
      <c r="K132" s="26" t="s">
        <v>84</v>
      </c>
      <c r="L132" s="12"/>
      <c r="M132" s="12"/>
      <c r="N132" s="62"/>
      <c r="O132" s="71"/>
      <c r="P132" s="5"/>
      <c r="Q132" s="5"/>
      <c r="R132" s="17" t="s">
        <v>98</v>
      </c>
      <c r="S132" s="17"/>
    </row>
    <row r="133" spans="1:19" x14ac:dyDescent="0.25">
      <c r="A133" s="61"/>
      <c r="B133" s="6"/>
      <c r="C133" s="9"/>
      <c r="D133" s="9"/>
      <c r="E133" s="6"/>
      <c r="F133" s="6"/>
      <c r="G133" s="8"/>
      <c r="H133" s="9" t="s">
        <v>99</v>
      </c>
      <c r="I133" s="10">
        <f>214+47.97</f>
        <v>261.97000000000003</v>
      </c>
      <c r="J133" s="10"/>
      <c r="K133" s="11" t="s">
        <v>84</v>
      </c>
      <c r="L133" s="12"/>
      <c r="M133" s="12"/>
      <c r="N133" s="62"/>
      <c r="O133" s="71"/>
      <c r="P133" s="5"/>
      <c r="Q133" s="5"/>
      <c r="R133" s="17" t="s">
        <v>112</v>
      </c>
      <c r="S133" s="17"/>
    </row>
    <row r="134" spans="1:19" x14ac:dyDescent="0.25">
      <c r="A134" s="61"/>
      <c r="B134" s="6"/>
      <c r="C134" s="9"/>
      <c r="D134" s="9"/>
      <c r="E134" s="6"/>
      <c r="F134" s="6"/>
      <c r="G134" s="8"/>
      <c r="H134" s="9" t="s">
        <v>100</v>
      </c>
      <c r="I134" s="10">
        <f>210+27.05</f>
        <v>237.05</v>
      </c>
      <c r="J134" s="10"/>
      <c r="K134" s="11" t="s">
        <v>84</v>
      </c>
      <c r="L134" s="12"/>
      <c r="M134" s="12"/>
      <c r="N134" s="62"/>
      <c r="O134" s="71"/>
      <c r="P134" s="5"/>
      <c r="Q134" s="5"/>
      <c r="R134" s="17" t="s">
        <v>101</v>
      </c>
      <c r="S134" s="17"/>
    </row>
    <row r="135" spans="1:19" x14ac:dyDescent="0.25">
      <c r="A135" s="69"/>
      <c r="B135" s="8"/>
      <c r="C135" s="13"/>
      <c r="D135" s="13"/>
      <c r="E135" s="8"/>
      <c r="F135" s="8"/>
      <c r="G135" s="8"/>
      <c r="H135" s="9" t="s">
        <v>103</v>
      </c>
      <c r="I135" s="10">
        <f>405+46.8</f>
        <v>451.8</v>
      </c>
      <c r="J135" s="10"/>
      <c r="K135" s="11" t="s">
        <v>84</v>
      </c>
      <c r="L135" s="12"/>
      <c r="M135" s="12"/>
      <c r="N135" s="62"/>
      <c r="O135" s="5"/>
      <c r="P135" s="5"/>
      <c r="Q135" s="5"/>
      <c r="R135" s="16" t="s">
        <v>102</v>
      </c>
      <c r="S135" s="17"/>
    </row>
    <row r="136" spans="1:19" x14ac:dyDescent="0.25">
      <c r="A136" s="69"/>
      <c r="B136" s="8"/>
      <c r="C136" s="13"/>
      <c r="D136" s="13"/>
      <c r="E136" s="8"/>
      <c r="F136" s="8"/>
      <c r="G136" s="8"/>
      <c r="H136" s="9" t="s">
        <v>117</v>
      </c>
      <c r="I136" s="10" t="s">
        <v>81</v>
      </c>
      <c r="J136" s="10"/>
      <c r="K136" s="11" t="s">
        <v>84</v>
      </c>
      <c r="L136" s="12"/>
      <c r="M136" s="12"/>
      <c r="N136" s="62"/>
      <c r="O136" s="71"/>
      <c r="P136" s="5"/>
      <c r="Q136" s="5"/>
      <c r="R136" s="16" t="s">
        <v>81</v>
      </c>
      <c r="S136" s="17"/>
    </row>
    <row r="137" spans="1:19" x14ac:dyDescent="0.25">
      <c r="A137" s="69"/>
      <c r="B137" s="8"/>
      <c r="C137" s="13"/>
      <c r="D137" s="13"/>
      <c r="E137" s="14">
        <f t="shared" ref="E137:F137" si="5">E134+E133+E132+E135+E136</f>
        <v>1398.7</v>
      </c>
      <c r="F137" s="14">
        <f t="shared" si="5"/>
        <v>60</v>
      </c>
      <c r="G137" s="8"/>
      <c r="H137" s="13"/>
      <c r="I137" s="14">
        <v>0</v>
      </c>
      <c r="J137" s="14">
        <f t="shared" ref="J137" si="6">J134+J133+J132+J135+J136</f>
        <v>0</v>
      </c>
      <c r="K137" s="13"/>
      <c r="L137" s="8"/>
      <c r="M137" s="8"/>
      <c r="N137" s="64"/>
    </row>
    <row r="138" spans="1:19" x14ac:dyDescent="0.25">
      <c r="A138" s="69"/>
      <c r="B138" s="8"/>
      <c r="C138" s="13"/>
      <c r="D138" s="13"/>
      <c r="E138" s="13"/>
      <c r="F138" s="13"/>
      <c r="G138" s="8"/>
      <c r="H138" s="13"/>
      <c r="I138" s="13"/>
      <c r="J138" s="13"/>
      <c r="K138" s="13"/>
      <c r="L138" s="8"/>
      <c r="M138" s="8"/>
      <c r="N138" s="64"/>
      <c r="O138" s="17"/>
      <c r="P138" s="17"/>
      <c r="Q138" s="17"/>
    </row>
    <row r="139" spans="1:19" x14ac:dyDescent="0.25">
      <c r="A139" s="69"/>
      <c r="B139" s="8"/>
      <c r="C139" s="13"/>
      <c r="D139" s="13"/>
      <c r="E139" s="13"/>
      <c r="F139" s="13"/>
      <c r="G139" s="18" t="s">
        <v>118</v>
      </c>
      <c r="H139" s="18"/>
      <c r="I139" s="14"/>
      <c r="J139" s="14"/>
      <c r="K139" s="14"/>
      <c r="L139" s="8"/>
      <c r="M139" s="8"/>
      <c r="N139" s="64"/>
      <c r="O139" s="115">
        <f>19-O137-O136-O135-O134-O133-O132</f>
        <v>19</v>
      </c>
      <c r="P139" s="5">
        <f>36-P137-P136-P135-P134-P133-P132</f>
        <v>36</v>
      </c>
      <c r="Q139" s="5">
        <f>5-Q137-Q136-Q135-Q134-Q133-Q132</f>
        <v>5</v>
      </c>
    </row>
    <row r="140" spans="1:19" s="4" customFormat="1" ht="15.75" thickBot="1" x14ac:dyDescent="0.3">
      <c r="A140" s="70"/>
      <c r="B140" s="66"/>
      <c r="C140" s="65"/>
      <c r="D140" s="65"/>
      <c r="E140" s="65"/>
      <c r="F140" s="65"/>
      <c r="G140" s="66"/>
      <c r="H140" s="66"/>
      <c r="I140" s="66"/>
      <c r="J140" s="66"/>
      <c r="K140" s="67"/>
      <c r="L140" s="67"/>
      <c r="M140" s="67"/>
      <c r="N140" s="68"/>
    </row>
    <row r="141" spans="1:19" ht="15.75" thickTop="1" x14ac:dyDescent="0.25"/>
    <row r="143" spans="1:19" ht="15.75" thickBot="1" x14ac:dyDescent="0.3"/>
    <row r="144" spans="1:19" ht="15.75" thickTop="1" x14ac:dyDescent="0.25">
      <c r="A144" s="57" t="s">
        <v>1</v>
      </c>
      <c r="B144" s="56" t="s">
        <v>2</v>
      </c>
      <c r="C144" s="56" t="s">
        <v>3</v>
      </c>
      <c r="D144" s="56" t="s">
        <v>4</v>
      </c>
      <c r="E144" s="56" t="s">
        <v>14</v>
      </c>
      <c r="F144" s="56" t="s">
        <v>6</v>
      </c>
      <c r="G144" s="58"/>
      <c r="H144" s="56" t="s">
        <v>7</v>
      </c>
      <c r="I144" s="56" t="s">
        <v>8</v>
      </c>
      <c r="J144" s="56" t="s">
        <v>9</v>
      </c>
      <c r="K144" s="59" t="s">
        <v>10</v>
      </c>
      <c r="L144" s="59"/>
      <c r="M144" s="59"/>
      <c r="N144" s="60"/>
      <c r="O144" s="84"/>
      <c r="P144" s="33"/>
    </row>
    <row r="145" spans="1:16" x14ac:dyDescent="0.25">
      <c r="A145" s="61"/>
      <c r="B145" s="6"/>
      <c r="C145" s="6"/>
      <c r="D145" s="7"/>
      <c r="E145" s="6"/>
      <c r="F145" s="6"/>
      <c r="G145" s="8"/>
      <c r="H145" s="9"/>
      <c r="I145" s="10"/>
      <c r="J145" s="10"/>
      <c r="K145" s="11"/>
      <c r="L145" s="12"/>
      <c r="M145" s="12"/>
      <c r="N145" s="62"/>
      <c r="O145" s="71"/>
      <c r="P145" s="5"/>
    </row>
    <row r="146" spans="1:16" x14ac:dyDescent="0.25">
      <c r="A146" s="61"/>
      <c r="B146" s="6"/>
      <c r="C146" s="9"/>
      <c r="D146" s="9"/>
      <c r="E146" s="6"/>
      <c r="F146" s="6"/>
      <c r="G146" s="8"/>
      <c r="H146" s="9"/>
      <c r="I146" s="10"/>
      <c r="J146" s="10"/>
      <c r="K146" s="11"/>
      <c r="L146" s="12"/>
      <c r="M146" s="12"/>
      <c r="N146" s="62"/>
      <c r="O146" s="71"/>
      <c r="P146" s="5"/>
    </row>
    <row r="147" spans="1:16" x14ac:dyDescent="0.25">
      <c r="A147" s="61"/>
      <c r="B147" s="6"/>
      <c r="C147" s="9"/>
      <c r="D147" s="9"/>
      <c r="E147" s="6"/>
      <c r="F147" s="6"/>
      <c r="G147" s="8"/>
      <c r="H147" s="9"/>
      <c r="I147" s="10"/>
      <c r="J147" s="10"/>
      <c r="K147" s="11"/>
      <c r="L147" s="12"/>
      <c r="M147" s="12"/>
      <c r="N147" s="62"/>
      <c r="O147" s="71"/>
      <c r="P147" s="5"/>
    </row>
    <row r="148" spans="1:16" x14ac:dyDescent="0.25">
      <c r="A148" s="69"/>
      <c r="B148" s="8"/>
      <c r="C148" s="13"/>
      <c r="D148" s="13"/>
      <c r="E148" s="8"/>
      <c r="F148" s="8"/>
      <c r="G148" s="8"/>
      <c r="H148" s="9"/>
      <c r="I148" s="10"/>
      <c r="J148" s="10"/>
      <c r="K148" s="11"/>
      <c r="L148" s="12"/>
      <c r="M148" s="12"/>
      <c r="N148" s="62"/>
      <c r="O148" s="5"/>
      <c r="P148" s="5"/>
    </row>
    <row r="149" spans="1:16" x14ac:dyDescent="0.25">
      <c r="A149" s="69"/>
      <c r="B149" s="8"/>
      <c r="C149" s="13"/>
      <c r="D149" s="13"/>
      <c r="E149" s="8"/>
      <c r="F149" s="8"/>
      <c r="G149" s="8"/>
      <c r="H149" s="9"/>
      <c r="I149" s="10"/>
      <c r="J149" s="10"/>
      <c r="K149" s="11"/>
      <c r="L149" s="12"/>
      <c r="M149" s="12"/>
      <c r="N149" s="62"/>
      <c r="O149" s="71"/>
      <c r="P149" s="5"/>
    </row>
    <row r="150" spans="1:16" x14ac:dyDescent="0.25">
      <c r="A150" s="69"/>
      <c r="B150" s="8"/>
      <c r="C150" s="13"/>
      <c r="D150" s="13"/>
      <c r="E150" s="14">
        <f t="shared" ref="E150" si="7">E147+E146+E145+E148+E149</f>
        <v>0</v>
      </c>
      <c r="F150" s="14">
        <f t="shared" ref="F150" si="8">F147+F146+F145+F148+F149</f>
        <v>0</v>
      </c>
      <c r="G150" s="8"/>
      <c r="H150" s="13"/>
      <c r="I150" s="14">
        <f t="shared" ref="I150" si="9">I147+I146+I145+I148+I149</f>
        <v>0</v>
      </c>
      <c r="J150" s="14">
        <f t="shared" ref="J150" si="10">J147+J146+J145+J148+J149</f>
        <v>0</v>
      </c>
      <c r="K150" s="13"/>
      <c r="L150" s="8"/>
      <c r="M150" s="8"/>
      <c r="N150" s="64"/>
    </row>
    <row r="151" spans="1:16" x14ac:dyDescent="0.25">
      <c r="A151" s="69"/>
      <c r="B151" s="8"/>
      <c r="C151" s="13"/>
      <c r="D151" s="13"/>
      <c r="E151" s="13"/>
      <c r="F151" s="13"/>
      <c r="G151" s="8"/>
      <c r="H151" s="13"/>
      <c r="I151" s="13"/>
      <c r="J151" s="13"/>
      <c r="K151" s="13"/>
      <c r="L151" s="8"/>
      <c r="M151" s="8"/>
      <c r="N151" s="64"/>
      <c r="O151" s="17"/>
      <c r="P151" s="17"/>
    </row>
    <row r="152" spans="1:16" x14ac:dyDescent="0.25">
      <c r="A152" s="69"/>
      <c r="B152" s="8"/>
      <c r="C152" s="13"/>
      <c r="D152" s="13"/>
      <c r="E152" s="13"/>
      <c r="F152" s="13"/>
      <c r="G152" s="14">
        <f>E150-I150</f>
        <v>0</v>
      </c>
      <c r="H152" s="18"/>
      <c r="I152" s="14"/>
      <c r="J152" s="14"/>
      <c r="K152" s="14"/>
      <c r="L152" s="8"/>
      <c r="M152" s="8"/>
      <c r="N152" s="64"/>
      <c r="O152" s="121"/>
      <c r="P152" s="5"/>
    </row>
    <row r="153" spans="1:16" ht="15.75" thickBot="1" x14ac:dyDescent="0.3">
      <c r="A153" s="70"/>
      <c r="B153" s="66"/>
      <c r="C153" s="65"/>
      <c r="D153" s="65"/>
      <c r="E153" s="65"/>
      <c r="F153" s="65"/>
      <c r="G153" s="66"/>
      <c r="H153" s="66"/>
      <c r="I153" s="66"/>
      <c r="J153" s="66"/>
      <c r="K153" s="67"/>
      <c r="L153" s="67"/>
      <c r="M153" s="67"/>
      <c r="N153" s="68"/>
      <c r="O153" s="4"/>
      <c r="P153" s="4"/>
    </row>
    <row r="154" spans="1:16" ht="15.75" thickTop="1" x14ac:dyDescent="0.25"/>
    <row r="156" spans="1:16" ht="15.75" thickBot="1" x14ac:dyDescent="0.3"/>
    <row r="157" spans="1:16" ht="15.75" thickTop="1" x14ac:dyDescent="0.25">
      <c r="A157" s="57" t="s">
        <v>1</v>
      </c>
      <c r="B157" s="56" t="s">
        <v>2</v>
      </c>
      <c r="C157" s="56" t="s">
        <v>3</v>
      </c>
      <c r="D157" s="56" t="s">
        <v>4</v>
      </c>
      <c r="E157" s="56" t="s">
        <v>14</v>
      </c>
      <c r="F157" s="56" t="s">
        <v>6</v>
      </c>
      <c r="G157" s="58"/>
      <c r="H157" s="56" t="s">
        <v>7</v>
      </c>
      <c r="I157" s="56" t="s">
        <v>8</v>
      </c>
      <c r="J157" s="56" t="s">
        <v>9</v>
      </c>
      <c r="K157" s="59" t="s">
        <v>10</v>
      </c>
      <c r="L157" s="59"/>
      <c r="M157" s="59"/>
      <c r="N157" s="60"/>
      <c r="O157" s="84"/>
      <c r="P157" s="33"/>
    </row>
    <row r="158" spans="1:16" x14ac:dyDescent="0.25">
      <c r="A158" s="61"/>
      <c r="B158" s="6"/>
      <c r="C158" s="6"/>
      <c r="D158" s="7"/>
      <c r="E158" s="6"/>
      <c r="F158" s="6"/>
      <c r="G158" s="8"/>
      <c r="H158" s="9"/>
      <c r="I158" s="10"/>
      <c r="J158" s="10"/>
      <c r="K158" s="11"/>
      <c r="L158" s="12"/>
      <c r="M158" s="12"/>
      <c r="N158" s="62"/>
      <c r="O158" s="71"/>
      <c r="P158" s="5"/>
    </row>
    <row r="159" spans="1:16" x14ac:dyDescent="0.25">
      <c r="A159" s="61"/>
      <c r="B159" s="6"/>
      <c r="C159" s="9"/>
      <c r="D159" s="9"/>
      <c r="E159" s="6"/>
      <c r="F159" s="6"/>
      <c r="G159" s="8"/>
      <c r="H159" s="9"/>
      <c r="I159" s="10"/>
      <c r="J159" s="10"/>
      <c r="K159" s="11"/>
      <c r="L159" s="12"/>
      <c r="M159" s="12"/>
      <c r="N159" s="62"/>
      <c r="O159" s="71"/>
      <c r="P159" s="5"/>
    </row>
    <row r="160" spans="1:16" x14ac:dyDescent="0.25">
      <c r="A160" s="61"/>
      <c r="B160" s="6"/>
      <c r="C160" s="9"/>
      <c r="D160" s="9"/>
      <c r="E160" s="6"/>
      <c r="F160" s="6"/>
      <c r="G160" s="8"/>
      <c r="H160" s="9"/>
      <c r="I160" s="10"/>
      <c r="J160" s="10"/>
      <c r="K160" s="11"/>
      <c r="L160" s="12"/>
      <c r="M160" s="12"/>
      <c r="N160" s="62"/>
      <c r="O160" s="71"/>
      <c r="P160" s="5"/>
    </row>
    <row r="161" spans="1:16" x14ac:dyDescent="0.25">
      <c r="A161" s="69"/>
      <c r="B161" s="8"/>
      <c r="C161" s="13"/>
      <c r="D161" s="13"/>
      <c r="E161" s="8"/>
      <c r="F161" s="8"/>
      <c r="G161" s="8"/>
      <c r="H161" s="9"/>
      <c r="I161" s="10"/>
      <c r="J161" s="10"/>
      <c r="K161" s="11"/>
      <c r="L161" s="12"/>
      <c r="M161" s="12"/>
      <c r="N161" s="62"/>
      <c r="O161" s="5"/>
      <c r="P161" s="5"/>
    </row>
    <row r="162" spans="1:16" x14ac:dyDescent="0.25">
      <c r="A162" s="69"/>
      <c r="B162" s="8"/>
      <c r="C162" s="13"/>
      <c r="D162" s="13"/>
      <c r="E162" s="8"/>
      <c r="F162" s="8"/>
      <c r="G162" s="8"/>
      <c r="H162" s="9"/>
      <c r="I162" s="10"/>
      <c r="J162" s="10"/>
      <c r="K162" s="11"/>
      <c r="L162" s="12"/>
      <c r="M162" s="12"/>
      <c r="N162" s="62"/>
      <c r="O162" s="71"/>
      <c r="P162" s="5"/>
    </row>
    <row r="163" spans="1:16" x14ac:dyDescent="0.25">
      <c r="A163" s="69"/>
      <c r="B163" s="8"/>
      <c r="C163" s="13"/>
      <c r="D163" s="13"/>
      <c r="E163" s="14">
        <f t="shared" ref="E163" si="11">E160+E159+E158+E161+E162</f>
        <v>0</v>
      </c>
      <c r="F163" s="14">
        <f t="shared" ref="F163" si="12">F160+F159+F158+F161+F162</f>
        <v>0</v>
      </c>
      <c r="G163" s="8"/>
      <c r="H163" s="13"/>
      <c r="I163" s="14">
        <f t="shared" ref="I163" si="13">I160+I159+I158+I161+I162</f>
        <v>0</v>
      </c>
      <c r="J163" s="14">
        <f t="shared" ref="J163" si="14">J160+J159+J158+J161+J162</f>
        <v>0</v>
      </c>
      <c r="K163" s="13"/>
      <c r="L163" s="8"/>
      <c r="M163" s="8"/>
      <c r="N163" s="64"/>
    </row>
    <row r="164" spans="1:16" x14ac:dyDescent="0.25">
      <c r="A164" s="69"/>
      <c r="B164" s="8"/>
      <c r="C164" s="13"/>
      <c r="D164" s="13"/>
      <c r="E164" s="13"/>
      <c r="F164" s="13"/>
      <c r="G164" s="8"/>
      <c r="H164" s="13"/>
      <c r="I164" s="13"/>
      <c r="J164" s="13"/>
      <c r="K164" s="13"/>
      <c r="L164" s="8"/>
      <c r="M164" s="8"/>
      <c r="N164" s="64"/>
      <c r="O164" s="17"/>
      <c r="P164" s="17"/>
    </row>
    <row r="165" spans="1:16" x14ac:dyDescent="0.25">
      <c r="A165" s="69"/>
      <c r="B165" s="8"/>
      <c r="C165" s="13"/>
      <c r="D165" s="13"/>
      <c r="E165" s="13"/>
      <c r="F165" s="13"/>
      <c r="G165" s="14">
        <f>E163-I163</f>
        <v>0</v>
      </c>
      <c r="H165" s="18"/>
      <c r="I165" s="14"/>
      <c r="J165" s="14"/>
      <c r="K165" s="14"/>
      <c r="L165" s="8"/>
      <c r="M165" s="8"/>
      <c r="N165" s="64"/>
      <c r="O165" s="121"/>
      <c r="P165" s="5"/>
    </row>
    <row r="166" spans="1:16" ht="15.75" thickBot="1" x14ac:dyDescent="0.3">
      <c r="A166" s="70"/>
      <c r="B166" s="66"/>
      <c r="C166" s="65"/>
      <c r="D166" s="65"/>
      <c r="E166" s="65"/>
      <c r="F166" s="65"/>
      <c r="G166" s="66"/>
      <c r="H166" s="66"/>
      <c r="I166" s="66"/>
      <c r="J166" s="66"/>
      <c r="K166" s="67"/>
      <c r="L166" s="67"/>
      <c r="M166" s="67"/>
      <c r="N166" s="68"/>
      <c r="O166" s="4"/>
      <c r="P166" s="4"/>
    </row>
    <row r="167" spans="1:16" ht="15.75" thickTop="1" x14ac:dyDescent="0.25">
      <c r="O167" s="16"/>
      <c r="P167" s="16"/>
    </row>
    <row r="168" spans="1:16" x14ac:dyDescent="0.25">
      <c r="O168" s="53"/>
      <c r="P168" s="53"/>
    </row>
    <row r="169" spans="1:16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6"/>
      <c r="L169" s="16"/>
      <c r="M169" s="16"/>
      <c r="N169" s="16"/>
      <c r="O169" s="16"/>
      <c r="P169" s="16"/>
    </row>
    <row r="170" spans="1:16" x14ac:dyDescent="0.25">
      <c r="A170" s="52"/>
      <c r="B170" s="13"/>
      <c r="C170" s="13"/>
      <c r="D170" s="13"/>
      <c r="E170" s="13"/>
      <c r="F170" s="13"/>
      <c r="G170" s="13"/>
      <c r="H170" s="13"/>
      <c r="I170" s="13"/>
      <c r="J170" s="13"/>
      <c r="K170" s="16"/>
      <c r="L170" s="16"/>
      <c r="M170" s="16"/>
      <c r="N170" s="16"/>
      <c r="O170" s="16"/>
      <c r="P170" s="16"/>
    </row>
    <row r="171" spans="1:16" x14ac:dyDescent="0.2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3"/>
      <c r="L171" s="53"/>
      <c r="M171" s="53"/>
      <c r="N171" s="53"/>
      <c r="O171" s="16"/>
      <c r="P171" s="16"/>
    </row>
    <row r="172" spans="1:16" x14ac:dyDescent="0.25">
      <c r="A172" s="13"/>
      <c r="B172" s="13"/>
      <c r="C172" s="13"/>
      <c r="D172" s="55"/>
      <c r="E172" s="13"/>
      <c r="F172" s="13"/>
      <c r="G172" s="13"/>
      <c r="H172" s="13"/>
      <c r="I172" s="13"/>
      <c r="J172" s="13"/>
      <c r="K172" s="16"/>
      <c r="L172" s="16"/>
      <c r="M172" s="16"/>
      <c r="N172" s="16"/>
      <c r="O172" s="16"/>
      <c r="P172" s="16"/>
    </row>
    <row r="173" spans="1:16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6"/>
      <c r="L173" s="16"/>
      <c r="M173" s="16"/>
      <c r="N173" s="16"/>
      <c r="O173" s="16"/>
      <c r="P173" s="16"/>
    </row>
    <row r="174" spans="1:16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6"/>
      <c r="L174" s="16"/>
      <c r="M174" s="16"/>
      <c r="N174" s="16"/>
      <c r="O174" s="16"/>
      <c r="P174" s="16"/>
    </row>
    <row r="175" spans="1:16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5"/>
      <c r="K175" s="16"/>
      <c r="L175" s="16"/>
      <c r="M175" s="16"/>
      <c r="N175" s="16"/>
      <c r="O175" s="16"/>
      <c r="P175" s="16"/>
    </row>
    <row r="176" spans="1:16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6"/>
      <c r="P176" s="16"/>
    </row>
    <row r="177" spans="1:16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6"/>
      <c r="P177" s="16"/>
    </row>
    <row r="178" spans="1:16" x14ac:dyDescent="0.25">
      <c r="A178" s="13"/>
      <c r="B178" s="13"/>
      <c r="C178" s="13"/>
      <c r="D178" s="13"/>
      <c r="E178" s="13"/>
      <c r="F178" s="13"/>
      <c r="G178" s="13"/>
      <c r="H178" s="15"/>
      <c r="I178" s="13"/>
      <c r="J178" s="13"/>
      <c r="K178" s="13"/>
      <c r="L178" s="13"/>
      <c r="M178" s="13"/>
      <c r="N178" s="13"/>
    </row>
    <row r="179" spans="1:16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6"/>
      <c r="L179" s="16"/>
      <c r="M179" s="16"/>
      <c r="N179" s="16"/>
    </row>
    <row r="180" spans="1:1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6"/>
      <c r="L180" s="16"/>
      <c r="M180" s="16"/>
      <c r="N180" s="16"/>
    </row>
  </sheetData>
  <mergeCells count="2">
    <mergeCell ref="K67:N67"/>
    <mergeCell ref="K69:N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2021-08-06T12:59:18Z</dcterms:created>
  <dcterms:modified xsi:type="dcterms:W3CDTF">2022-01-17T18:14:51Z</dcterms:modified>
</cp:coreProperties>
</file>