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filterPrivacy="1"/>
  <xr:revisionPtr revIDLastSave="25" documentId="13_ncr:1_{197A7734-220E-4156-9028-604206A3C8C6}" xr6:coauthVersionLast="47" xr6:coauthVersionMax="47" xr10:uidLastSave="{2A0E3FB1-05BA-46D7-87C0-BC1A7E2513FC}"/>
  <bookViews>
    <workbookView xWindow="-120" yWindow="-120" windowWidth="29040" windowHeight="17640" firstSheet="2" xr2:uid="{83E43DC8-C7A0-4A4D-AAF4-DA46DABAE971}"/>
  </bookViews>
  <sheets>
    <sheet name="Project Tracker" sheetId="4" r:id="rId1"/>
    <sheet name="Gant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'Gantt chart'!$C$1</definedName>
    <definedName name="ScrollingIncrement">Milestones[Position]</definedName>
    <definedName name="Start_Date">'Project Tracker'!$D$2</definedName>
    <definedName name="StartDateTable">Milestones[Start Date]</definedName>
    <definedName name="StartOnDay">Milestones[Start-on 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G21" i="4"/>
  <c r="B6" i="2"/>
  <c r="C20" i="4" l="1"/>
  <c r="C19" i="4"/>
  <c r="C18" i="4"/>
  <c r="C17" i="4"/>
  <c r="C16" i="4"/>
  <c r="C15" i="4"/>
  <c r="C14" i="4"/>
  <c r="C13" i="4"/>
  <c r="C12" i="4"/>
  <c r="C11" i="4"/>
  <c r="C10" i="4"/>
  <c r="C10" i="2" s="1"/>
  <c r="C9" i="4"/>
  <c r="C9" i="2" s="1"/>
  <c r="C8" i="4"/>
  <c r="C7" i="4"/>
  <c r="C7" i="2" s="1"/>
  <c r="C8" i="2" l="1"/>
  <c r="D7" i="4"/>
  <c r="F25" i="4"/>
  <c r="G25" i="4" s="1"/>
  <c r="C6" i="4" l="1"/>
  <c r="C6" i="2" s="1"/>
  <c r="B10" i="2"/>
  <c r="B9" i="2"/>
  <c r="B8" i="2"/>
  <c r="D2" i="4" l="1"/>
  <c r="D8" i="4"/>
  <c r="F8" i="4" s="1"/>
  <c r="D6" i="4"/>
  <c r="D8" i="2" l="1"/>
  <c r="G8" i="4"/>
  <c r="F6" i="4"/>
  <c r="D6" i="2" s="1"/>
  <c r="D15" i="4"/>
  <c r="F15" i="4" s="1"/>
  <c r="G15" i="4" s="1"/>
  <c r="D9" i="4"/>
  <c r="F9" i="4" s="1"/>
  <c r="D9" i="2" s="1"/>
  <c r="B7" i="2"/>
  <c r="E8" i="2" l="1"/>
  <c r="G9" i="4"/>
  <c r="E9" i="2" s="1"/>
  <c r="D16" i="4"/>
  <c r="F16" i="4" s="1"/>
  <c r="G16" i="4" s="1"/>
  <c r="D10" i="4"/>
  <c r="F10" i="4" s="1"/>
  <c r="D10" i="2" s="1"/>
  <c r="G10" i="4" l="1"/>
  <c r="E10" i="2" s="1"/>
  <c r="D11" i="4"/>
  <c r="D14" i="4"/>
  <c r="F14" i="4" s="1"/>
  <c r="G14" i="4" s="1"/>
  <c r="G6" i="4"/>
  <c r="E6" i="2" l="1"/>
  <c r="F11" i="4"/>
  <c r="D12" i="4"/>
  <c r="F12" i="4" s="1"/>
  <c r="G12" i="4" s="1"/>
  <c r="F7" i="4"/>
  <c r="D7" i="2" s="1"/>
  <c r="G11" i="4" l="1"/>
  <c r="G7" i="4"/>
  <c r="D13" i="4"/>
  <c r="F13" i="4" s="1"/>
  <c r="G13" i="4" s="1"/>
  <c r="E7" i="2" l="1"/>
  <c r="D17" i="4"/>
  <c r="F17" i="4" s="1"/>
  <c r="G17" i="4" l="1"/>
  <c r="D20" i="4"/>
  <c r="F20" i="4" s="1"/>
  <c r="G20" i="4" s="1"/>
  <c r="F24" i="4" l="1"/>
  <c r="G24" i="4" s="1"/>
  <c r="D18" i="4"/>
  <c r="F22" i="4" l="1"/>
  <c r="F18" i="4"/>
  <c r="G18" i="4" s="1"/>
  <c r="G22" i="4"/>
  <c r="D19" i="4"/>
  <c r="F19" i="4" s="1"/>
  <c r="G19" i="4" s="1"/>
  <c r="D3" i="4" l="1"/>
  <c r="F23" i="4"/>
  <c r="G23" i="4" l="1"/>
</calcChain>
</file>

<file path=xl/sharedStrings.xml><?xml version="1.0" encoding="utf-8"?>
<sst xmlns="http://schemas.openxmlformats.org/spreadsheetml/2006/main" count="57" uniqueCount="55">
  <si>
    <t>Create a Project Tracker in this worksheet.
The title of this worksheet is in cell B1. 
Information about how to use this worksheet, including instructions for screen readers, is in the About worksheet.</t>
  </si>
  <si>
    <t>Project Tracker</t>
  </si>
  <si>
    <t>The Start date can be manually input in cell D2, or use the template’s sample formula to find the smallest date in the milestone column from the milestone table below.</t>
  </si>
  <si>
    <t>Start date:</t>
  </si>
  <si>
    <t>The End date can be manually input in cell D3, or use the template’s sample formula to find the largest date in the milestone column from the milestone table below.</t>
  </si>
  <si>
    <t>End date:</t>
  </si>
  <si>
    <t>Information about the milestone table columns is in cells B4 to G4.</t>
  </si>
  <si>
    <t>Enter a sequential set of numbers in the column below.</t>
  </si>
  <si>
    <t>Enter the start date for the milestone or activity in the column below.</t>
  </si>
  <si>
    <t>Enter the end date for the milestone or activity in the column below.</t>
  </si>
  <si>
    <t>Enter the milestone and/or activity description in the column below. This description will appear in the Project Chart.</t>
  </si>
  <si>
    <t>Auto-calculated. The data below, under this column, is used for charting the milestones and activities.</t>
  </si>
  <si>
    <t xml:space="preserve">Auto-calculated. Duration of each task </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</si>
  <si>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</si>
  <si>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Position</t>
  </si>
  <si>
    <t>Start Date</t>
  </si>
  <si>
    <t>End Date</t>
  </si>
  <si>
    <t>Milestone/Activity</t>
  </si>
  <si>
    <t>Start-on day</t>
  </si>
  <si>
    <t>Task Duration</t>
  </si>
  <si>
    <t>upgrade report</t>
  </si>
  <si>
    <t>Phase1: design probes</t>
  </si>
  <si>
    <t>Phase1: find participants</t>
  </si>
  <si>
    <t>Phase 1: study</t>
  </si>
  <si>
    <t>Phase 2: system design</t>
  </si>
  <si>
    <t>prototype 1</t>
  </si>
  <si>
    <t>prototype 2</t>
  </si>
  <si>
    <t>prototype 3</t>
  </si>
  <si>
    <t>Phase 3:</t>
  </si>
  <si>
    <t>design</t>
  </si>
  <si>
    <t>find participants</t>
  </si>
  <si>
    <t>Do study</t>
  </si>
  <si>
    <t>Analyse results</t>
  </si>
  <si>
    <t>Write up</t>
  </si>
  <si>
    <t>Dissertation writing</t>
  </si>
  <si>
    <t>submit</t>
  </si>
  <si>
    <t>To add more milestones/activities, insert new rows above this line.
This is the last instruction in this worksheet.</t>
  </si>
  <si>
    <t>To add more Milestones/Activities, insert new rows above this line</t>
  </si>
  <si>
    <t>Gantt chart with the capability to scroll, a scrolling increment C1 increments the date range showing future activities.
This is the last instruction in this worksheet.</t>
  </si>
  <si>
    <t>Scrolling Increment:</t>
  </si>
  <si>
    <t>About this workbook</t>
  </si>
  <si>
    <t xml:space="preserve">
Enter your data in the Project Tracker worksheet, then scroll through a visual representation of your timeline in the Gantt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</si>
  <si>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You can scroll back and forth by entering value in 'Gantt chart!C1'
</t>
  </si>
  <si>
    <t>Guide for screen readers</t>
  </si>
  <si>
    <t xml:space="preserve">There are 4 worksheets in this workbook. 
Project Tracker
Gantt chart
About
Dynamic Chart Data (Hidden)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</si>
  <si>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</si>
  <si>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</si>
  <si>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</si>
  <si>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Table title is in cell B4.</t>
  </si>
  <si>
    <t>Dynamic Data Table</t>
  </si>
  <si>
    <t>Table headings are in cells B5 to E5. 
A note is in cell F5.
This table will chart up to 5 milestones at one time. 
Do not modify or delete this worksheet or its contents.</t>
  </si>
  <si>
    <t>milestone</t>
  </si>
  <si>
    <t>date</t>
  </si>
  <si>
    <t>duration</t>
  </si>
  <si>
    <t>&lt;--chart up to 5 milestones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</si>
</sst>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
      <left/>
      <right style="thin">
        <color theme="4" tint="0.39994506668294322"/>
      </right>
      <top/>
      <bottom style="thin">
        <color theme="4" tint="0.39994506668294322"/>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7" applyNumberFormat="0" applyAlignment="0" applyProtection="0"/>
    <xf numFmtId="0" fontId="13" fillId="11" borderId="8" applyNumberFormat="0" applyAlignment="0" applyProtection="0"/>
    <xf numFmtId="0" fontId="14" fillId="11" borderId="7" applyNumberFormat="0" applyAlignment="0" applyProtection="0"/>
    <xf numFmtId="0" fontId="15" fillId="0" borderId="9" applyNumberFormat="0" applyFill="0" applyAlignment="0" applyProtection="0"/>
    <xf numFmtId="0" fontId="2" fillId="12" borderId="10" applyNumberFormat="0" applyAlignment="0" applyProtection="0"/>
    <xf numFmtId="0" fontId="16" fillId="0" borderId="0" applyNumberFormat="0" applyFill="0" applyBorder="0" applyAlignment="0" applyProtection="0"/>
    <xf numFmtId="0" fontId="1" fillId="13" borderId="11" applyNumberFormat="0" applyFont="0" applyAlignment="0" applyProtection="0"/>
    <xf numFmtId="0" fontId="17" fillId="0" borderId="12"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33">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6" fillId="0" borderId="0" xfId="5">
      <alignment horizontal="left"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166" fontId="0" fillId="5" borderId="0" xfId="6" applyFont="1" applyFill="1" applyBorder="1">
      <alignment horizontal="center"/>
    </xf>
    <xf numFmtId="0" fontId="7" fillId="6" borderId="0" xfId="8" applyFill="1">
      <alignment wrapText="1"/>
    </xf>
    <xf numFmtId="0" fontId="0" fillId="0" borderId="17" xfId="0" applyBorder="1"/>
    <xf numFmtId="0" fontId="0" fillId="0" borderId="18" xfId="0" applyBorder="1"/>
    <xf numFmtId="0" fontId="0" fillId="0" borderId="19" xfId="0" applyBorder="1"/>
    <xf numFmtId="0" fontId="0" fillId="0" borderId="13" xfId="0" applyBorder="1" applyAlignment="1">
      <alignment horizontal="center"/>
    </xf>
    <xf numFmtId="0" fontId="0" fillId="0" borderId="14" xfId="0" applyBorder="1"/>
    <xf numFmtId="0" fontId="0" fillId="0" borderId="15" xfId="0" applyBorder="1" applyAlignment="1">
      <alignment horizontal="center"/>
    </xf>
    <xf numFmtId="0" fontId="0" fillId="0" borderId="20" xfId="0" applyBorder="1"/>
    <xf numFmtId="14" fontId="0" fillId="0" borderId="0" xfId="4" applyFont="1">
      <alignment horizontal="center" vertical="center"/>
    </xf>
    <xf numFmtId="14" fontId="0" fillId="0" borderId="16" xfId="4" applyFont="1" applyBorder="1">
      <alignment horizontal="center" vertical="center"/>
    </xf>
    <xf numFmtId="0" fontId="18" fillId="0" borderId="0" xfId="0" applyFont="1" applyAlignment="1">
      <alignment horizontal="center" vertical="center"/>
    </xf>
    <xf numFmtId="0" fontId="0" fillId="0" borderId="13" xfId="0" applyFont="1" applyFill="1" applyBorder="1" applyAlignment="1">
      <alignment horizontal="center"/>
    </xf>
    <xf numFmtId="14" fontId="0" fillId="0" borderId="0" xfId="4" applyFont="1" applyFill="1">
      <alignment horizontal="center" vertical="center"/>
    </xf>
    <xf numFmtId="0" fontId="0" fillId="0" borderId="14" xfId="0" applyFont="1" applyBorder="1"/>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21">
    <dxf>
      <numFmt numFmtId="0" formatCode="General"/>
      <border diagonalUp="0" diagonalDown="0">
        <left/>
        <right style="medium">
          <color theme="5" tint="-0.249977111117893"/>
        </right>
        <top/>
        <bottom/>
      </border>
    </dxf>
    <dxf>
      <border diagonalUp="0" diagonalDown="0" outline="0">
        <left/>
        <right style="medium">
          <color theme="5" tint="-0.249977111117893"/>
        </right>
        <top/>
        <bottom/>
      </border>
    </dxf>
    <dxf>
      <numFmt numFmtId="0" formatCode="General"/>
    </dxf>
    <dxf>
      <numFmt numFmtId="167" formatCode="dd/mm/yyyy"/>
    </dxf>
    <dxf>
      <numFmt numFmtId="0" formatCode="General"/>
      <border diagonalUp="0" diagonalDown="0">
        <left style="medium">
          <color theme="5" tint="-0.249977111117893"/>
        </left>
        <right/>
        <top/>
        <bottom/>
        <vertical/>
        <horizontal/>
      </border>
    </dxf>
    <dxf>
      <border diagonalUp="0" diagonalDown="0" outline="0">
        <left style="medium">
          <color theme="5" tint="-0.249977111117893"/>
        </left>
        <right/>
        <top/>
        <bottom/>
      </border>
    </dxf>
    <dxf>
      <border outline="0">
        <bottom style="medium">
          <color theme="5" tint="-0.249977111117893"/>
        </bottom>
      </border>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b val="0"/>
        <i val="0"/>
        <strike val="0"/>
        <condense val="0"/>
        <extend val="0"/>
        <outline val="0"/>
        <shadow val="0"/>
        <u val="none"/>
        <vertAlign val="baseline"/>
        <sz val="11"/>
        <color theme="1"/>
        <name val="Calibri"/>
        <family val="2"/>
        <scheme val="minor"/>
      </font>
      <border diagonalUp="0" diagonalDown="0" outline="0">
        <left/>
        <right style="thin">
          <color theme="4" tint="0.39994506668294322"/>
        </right>
        <top/>
        <bottom/>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TableStyle="Gantt Chart table style" defaultPivotStyle="PivotStyleLight16">
    <tableStyle name="Gantt Chart table style" pivot="0" count="2" xr9:uid="{D7A9D309-76D4-47FD-AAFA-79E72526BC00}">
      <tableStyleElement type="headerRow" dxfId="20"/>
      <tableStyleElement type="first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upgrade report</c:v>
                </c:pt>
                <c:pt idx="1">
                  <c:v>Phase1: design probes</c:v>
                </c:pt>
                <c:pt idx="2">
                  <c:v>Phase1: find participants</c:v>
                </c:pt>
                <c:pt idx="3">
                  <c:v>Phase 1: study</c:v>
                </c:pt>
                <c:pt idx="4">
                  <c:v>Phase 2: system design</c:v>
                </c:pt>
              </c:strCache>
            </c:strRef>
          </c:cat>
          <c:val>
            <c:numRef>
              <c:f>'Dynamic Chart Data Hidden'!$C$6:$C$10</c:f>
              <c:numCache>
                <c:formatCode>m/d/yyyy</c:formatCode>
                <c:ptCount val="5"/>
                <c:pt idx="0">
                  <c:v>45443</c:v>
                </c:pt>
                <c:pt idx="1">
                  <c:v>45458</c:v>
                </c:pt>
                <c:pt idx="2">
                  <c:v>45423</c:v>
                </c:pt>
                <c:pt idx="3">
                  <c:v>45455</c:v>
                </c:pt>
                <c:pt idx="4">
                  <c:v>45468</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9097BD7D-7CF6-4C25-AB01-15739DD55912}"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B237FE35-20B3-4751-B5D9-72DDE8F522CB}"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290E763F-E9EC-420E-9AD4-0EDF2311E89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1FDAA03A-8E24-4DFA-837C-BFCA9EA56EF6}"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9BBAA3F6-A0AA-4D53-A2CA-5B6EF23AD49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upgrade report</c:v>
                </c:pt>
                <c:pt idx="1">
                  <c:v>Phase1: design probes</c:v>
                </c:pt>
                <c:pt idx="2">
                  <c:v>Phase1: find participants</c:v>
                </c:pt>
                <c:pt idx="3">
                  <c:v>Phase 1: study</c:v>
                </c:pt>
                <c:pt idx="4">
                  <c:v>Phase 2: system design</c:v>
                </c:pt>
              </c:strCache>
            </c:strRef>
          </c:cat>
          <c:val>
            <c:numRef>
              <c:f>'Dynamic Chart Data Hidden'!$E$6:$E$10</c:f>
              <c:numCache>
                <c:formatCode>General</c:formatCode>
                <c:ptCount val="5"/>
                <c:pt idx="0">
                  <c:v>11</c:v>
                </c:pt>
                <c:pt idx="1">
                  <c:v>16</c:v>
                </c:pt>
                <c:pt idx="2">
                  <c:v>153</c:v>
                </c:pt>
                <c:pt idx="3">
                  <c:v>151</c:v>
                </c:pt>
                <c:pt idx="4">
                  <c:v>15</c:v>
                </c:pt>
              </c:numCache>
            </c:numRef>
          </c:val>
          <c:extLst>
            <c:ext xmlns:c15="http://schemas.microsoft.com/office/drawing/2012/chart" uri="{02D57815-91ED-43cb-92C2-25804820EDAC}">
              <c15:datalabelsRange>
                <c15:f>'Dynamic Chart Data Hidden'!$B$6:$B$11</c15:f>
                <c15:dlblRangeCache>
                  <c:ptCount val="6"/>
                  <c:pt idx="0">
                    <c:v>upgrade report</c:v>
                  </c:pt>
                  <c:pt idx="1">
                    <c:v>Phase1: design probes</c:v>
                  </c:pt>
                  <c:pt idx="2">
                    <c:v>Phase1: find participants</c:v>
                  </c:pt>
                  <c:pt idx="3">
                    <c:v>Phase 1: study</c:v>
                  </c:pt>
                  <c:pt idx="4">
                    <c:v>Phase 2: system design</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809]dd\ mmmm\ yy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171448</xdr:colOff>
      <xdr:row>1</xdr:row>
      <xdr:rowOff>19049</xdr:rowOff>
    </xdr:from>
    <xdr:to>
      <xdr:col>16</xdr:col>
      <xdr:colOff>342900</xdr:colOff>
      <xdr:row>28</xdr:row>
      <xdr:rowOff>48578</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5">
  <autoFilter ref="B5:G25" xr:uid="{951635E4-FCFF-47B1-A6C6-5C24ECDE9A5A}"/>
  <sortState xmlns:xlrd2="http://schemas.microsoft.com/office/spreadsheetml/2017/richdata2" ref="B6:G25">
    <sortCondition ref="C6:C25"/>
    <sortCondition ref="D6:D25"/>
  </sortState>
  <tableColumns count="6">
    <tableColumn id="12" xr3:uid="{417148D6-7A28-40C6-80F2-B6C648F24A03}" name="Position" totalsRowLabel="Total" dataDxfId="17" totalsRowDxfId="18"/>
    <tableColumn id="2" xr3:uid="{0B09DBBE-2FBF-46E2-8C69-E2CFCC08C5F9}" name="Start Date" dataDxfId="15" totalsRowDxfId="16" dataCellStyle="Date"/>
    <tableColumn id="3" xr3:uid="{5169FF04-1487-4814-B98C-C577FE120139}" name="End Date" dataDxfId="13" totalsRowDxfId="14" dataCellStyle="Date"/>
    <tableColumn id="10" xr3:uid="{DBA6C66F-3413-4788-966C-44D320586126}" name="Milestone/Activity" dataDxfId="11" totalsRowDxfId="12">
      <calculatedColumnFormula>"Activity"&amp;" "&amp;ROW($A1)</calculatedColumnFormula>
    </tableColumn>
    <tableColumn id="11" xr3:uid="{31798575-BD57-466D-AC99-9EF7707B63C7}" name="Start-on day" dataDxfId="9" totalsRowDxfId="10" dataCellStyle="Comma">
      <calculatedColumnFormula>IFERROR(IF(OR(LEN(Milestones[[#This Row],[Start Date]])=0,LEN(Milestones[[#This Row],[End Date]])=0),"",INT(C6)-INT($C$6)),"")</calculatedColumnFormula>
    </tableColumn>
    <tableColumn id="8" xr3:uid="{A36515AD-389B-4321-BB8D-89BAC7740995}" name="Task Duration" totalsRowFunction="count" dataDxfId="7" totalsRowDxfId="8" dataCellStyle="Comma">
      <calculatedColumnFormula>IFERROR(IF(Milestones[[#This Row],[Start-on day]]=0,DATEDIF(Milestones[[#This Row],[Start Date]],Milestones[[#This Row],[End Date]],"d")+1,IF(LEN(Milestones[[#This Row],[Start-on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ableBorderDxfId="6"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totalsRowLabel="Total" dataDxfId="4" totalsRowDxfId="5">
      <calculatedColumnFormula>IFERROR(IF(LEN(OFFSET('Project Tracker'!$E6,Scrolling,0,1,1))=0,"",INDEX(Milestones[],'Project Tracker'!$B6+Scrolling,4)),"")</calculatedColumnFormula>
    </tableColumn>
    <tableColumn id="2" xr3:uid="{24BD43CB-1C65-4F2C-BE9D-D5C601681B07}" name="date" dataDxfId="3">
      <calculatedColumnFormula>IFERROR(IF(LEN(OFFSET('Project Tracker'!$C6,Scrolling,0,1,1))=0,End_Date,INDEX(Milestones[],'Project Tracker'!$B6+Scrolling,2)),"")</calculatedColumnFormula>
    </tableColumn>
    <tableColumn id="3" xr3:uid="{1391FB0D-B504-4322-B211-D2B787F64A2D}" name="Start-on day" dataDxfId="2">
      <calculatedColumnFormula>IFERROR(IF(LEN(OFFSET('Project Tracker'!$F6,Scrolling,0,1,1))=0,"",INDEX(Milestones[],'Project Tracker'!$B6+Scrolling,5)),"")</calculatedColumnFormula>
    </tableColumn>
    <tableColumn id="4" xr3:uid="{21D31F93-1DE3-4841-8614-466E50A648E8}" name="duration" totalsRowFunction="sum" dataDxfId="0" totalsRowDxfId="1">
      <calculatedColumnFormula>IFERROR(IF(LEN(OFFSET('Project Tracker'!$G6,Scrolling,0,1,1))=0,"",INDEX(Milestones[],'Project Tracker'!$B6+Scrolling,6)),"")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6"/>
  <sheetViews>
    <sheetView showGridLines="0" tabSelected="1" zoomScaleNormal="100" workbookViewId="0">
      <selection activeCell="J16" sqref="J16"/>
    </sheetView>
  </sheetViews>
  <sheetFormatPr defaultRowHeight="15"/>
  <cols>
    <col min="1" max="1" width="2.7109375" style="14" customWidth="1"/>
    <col min="2" max="2" width="15.140625" customWidth="1"/>
    <col min="3" max="3" width="20.140625" customWidth="1"/>
    <col min="4" max="4" width="15.7109375" customWidth="1"/>
    <col min="5" max="5" width="25.85546875" customWidth="1"/>
    <col min="6" max="6" width="20.28515625" hidden="1" customWidth="1"/>
    <col min="7" max="7" width="18.42578125" hidden="1" customWidth="1"/>
    <col min="8" max="8" width="2.5703125" customWidth="1"/>
  </cols>
  <sheetData>
    <row r="1" spans="1:7" ht="50.1" customHeight="1">
      <c r="A1" s="17" t="s">
        <v>0</v>
      </c>
      <c r="B1" s="1" t="s">
        <v>1</v>
      </c>
    </row>
    <row r="2" spans="1:7" ht="30" customHeight="1" thickBot="1">
      <c r="A2" s="14" t="s">
        <v>2</v>
      </c>
      <c r="C2" s="2" t="s">
        <v>3</v>
      </c>
      <c r="D2" s="10">
        <f ca="1">IFERROR(IF(MIN(Milestones[Start Date])=0,TODAY(),MIN(Milestones[Start Date])),TODAY())</f>
        <v>45423</v>
      </c>
    </row>
    <row r="3" spans="1:7" ht="30" customHeight="1" thickBot="1">
      <c r="A3" s="14" t="s">
        <v>4</v>
      </c>
      <c r="C3" s="11" t="s">
        <v>5</v>
      </c>
      <c r="D3" s="10">
        <f ca="1">IFERROR(IF(MAX(Milestones[End Date])=0,TODAY(),MAX(Milestones[End Date])),TODAY())</f>
        <v>45633</v>
      </c>
      <c r="E3" s="12"/>
    </row>
    <row r="4" spans="1:7" ht="105" customHeight="1">
      <c r="A4" s="14" t="s">
        <v>6</v>
      </c>
      <c r="B4" s="16" t="s">
        <v>7</v>
      </c>
      <c r="C4" s="16" t="s">
        <v>8</v>
      </c>
      <c r="D4" s="16" t="s">
        <v>9</v>
      </c>
      <c r="E4" s="16" t="s">
        <v>10</v>
      </c>
      <c r="F4" s="19" t="s">
        <v>11</v>
      </c>
      <c r="G4" s="19" t="s">
        <v>12</v>
      </c>
    </row>
    <row r="5" spans="1:7" ht="15" customHeight="1">
      <c r="A5" s="15" t="s">
        <v>13</v>
      </c>
      <c r="B5" s="21" t="s">
        <v>14</v>
      </c>
      <c r="C5" s="20" t="s">
        <v>15</v>
      </c>
      <c r="D5" s="20" t="s">
        <v>16</v>
      </c>
      <c r="E5" s="22" t="s">
        <v>17</v>
      </c>
      <c r="F5" t="s">
        <v>18</v>
      </c>
      <c r="G5" t="s">
        <v>19</v>
      </c>
    </row>
    <row r="6" spans="1:7">
      <c r="B6" s="23">
        <v>1</v>
      </c>
      <c r="C6" s="27">
        <f ca="1">TODAY()-10</f>
        <v>45443</v>
      </c>
      <c r="D6" s="27">
        <f ca="1">Milestones[[#This Row],[Start Date]]+10</f>
        <v>45453</v>
      </c>
      <c r="E6" s="24" t="s">
        <v>20</v>
      </c>
      <c r="F6" s="18">
        <f ca="1">IFERROR(IF(OR(LEN(Milestones[[#This Row],[Start Date]])=0,LEN(Milestones[[#This Row],[End Date]])=0),"",INT(C6)-INT($C$6)),"")</f>
        <v>0</v>
      </c>
      <c r="G6" s="18">
        <f ca="1">IFERROR(IF(Milestones[[#This Row],[Start-on day]]=0,DATEDIF(Milestones[[#This Row],[Start Date]],Milestones[[#This Row],[End Date]],"d")+1,IF(LEN(Milestones[[#This Row],[Start-on day]])=0,"",DATEDIF(Milestones[[#This Row],[Start Date]],Milestones[[#This Row],[End Date]],"d")+1)),0)</f>
        <v>11</v>
      </c>
    </row>
    <row r="7" spans="1:7">
      <c r="B7" s="23">
        <v>2</v>
      </c>
      <c r="C7" s="27">
        <f ca="1">TODAY()+5</f>
        <v>45458</v>
      </c>
      <c r="D7" s="27">
        <f ca="1">Milestones[[#This Row],[Start Date]]+15</f>
        <v>45473</v>
      </c>
      <c r="E7" s="24" t="s">
        <v>21</v>
      </c>
      <c r="F7" s="18">
        <f ca="1">IFERROR(IF(OR(LEN(Milestones[[#This Row],[Start Date]])=0,LEN(Milestones[[#This Row],[End Date]])=0),"",INT(C7)-INT($C$6)),"")</f>
        <v>15</v>
      </c>
      <c r="G7" s="18">
        <f ca="1">IFERROR(IF(Milestones[[#This Row],[Start-on day]]=0,DATEDIF(Milestones[[#This Row],[Start Date]],Milestones[[#This Row],[End Date]],"d")+1,IF(LEN(Milestones[[#This Row],[Start-on day]])=0,"",DATEDIF(Milestones[[#This Row],[Start Date]],Milestones[[#This Row],[End Date]],"d")+1)),0)</f>
        <v>16</v>
      </c>
    </row>
    <row r="8" spans="1:7">
      <c r="B8" s="23">
        <v>3</v>
      </c>
      <c r="C8" s="27">
        <f ca="1">TODAY()-30</f>
        <v>45423</v>
      </c>
      <c r="D8" s="27">
        <f ca="1">Milestones[[#This Row],[Start Date]]+152</f>
        <v>45575</v>
      </c>
      <c r="E8" s="24" t="s">
        <v>22</v>
      </c>
      <c r="F8" s="18">
        <f ca="1">IFERROR(IF(OR(LEN(Milestones[[#This Row],[Start Date]])=0,LEN(Milestones[[#This Row],[End Date]])=0),"",INT(C8)-INT($C$6)),"")</f>
        <v>-20</v>
      </c>
      <c r="G8" s="18">
        <f ca="1">IFERROR(IF(Milestones[[#This Row],[Start-on day]]=0,DATEDIF(Milestones[[#This Row],[Start Date]],Milestones[[#This Row],[End Date]],"d")+1,IF(LEN(Milestones[[#This Row],[Start-on day]])=0,"",DATEDIF(Milestones[[#This Row],[Start Date]],Milestones[[#This Row],[End Date]],"d")+1)),0)</f>
        <v>153</v>
      </c>
    </row>
    <row r="9" spans="1:7">
      <c r="B9" s="23">
        <v>4</v>
      </c>
      <c r="C9" s="27">
        <f ca="1">TODAY()+2</f>
        <v>45455</v>
      </c>
      <c r="D9" s="27">
        <f ca="1">Milestones[[#This Row],[Start Date]]+150</f>
        <v>45605</v>
      </c>
      <c r="E9" s="24" t="s">
        <v>23</v>
      </c>
      <c r="F9" s="18">
        <f ca="1">IFERROR(IF(OR(LEN(Milestones[[#This Row],[Start Date]])=0,LEN(Milestones[[#This Row],[End Date]])=0),"",INT(C9)-INT($C$6)),"")</f>
        <v>12</v>
      </c>
      <c r="G9" s="18">
        <f ca="1">IFERROR(IF(Milestones[[#This Row],[Start-on day]]=0,DATEDIF(Milestones[[#This Row],[Start Date]],Milestones[[#This Row],[End Date]],"d")+1,IF(LEN(Milestones[[#This Row],[Start-on day]])=0,"",DATEDIF(Milestones[[#This Row],[Start Date]],Milestones[[#This Row],[End Date]],"d")+1)),0)</f>
        <v>151</v>
      </c>
    </row>
    <row r="10" spans="1:7">
      <c r="B10" s="23">
        <v>5</v>
      </c>
      <c r="C10" s="27">
        <f ca="1">TODAY()+15</f>
        <v>45468</v>
      </c>
      <c r="D10" s="27">
        <f ca="1">Milestones[[#This Row],[Start Date]]+14</f>
        <v>45482</v>
      </c>
      <c r="E10" s="24" t="s">
        <v>24</v>
      </c>
      <c r="F10" s="18">
        <f ca="1">IFERROR(IF(OR(LEN(Milestones[[#This Row],[Start Date]])=0,LEN(Milestones[[#This Row],[End Date]])=0),"",INT(C10)-INT($C$6)),"")</f>
        <v>25</v>
      </c>
      <c r="G10" s="18">
        <f ca="1">IFERROR(IF(Milestones[[#This Row],[Start-on day]]=0,DATEDIF(Milestones[[#This Row],[Start Date]],Milestones[[#This Row],[End Date]],"d")+1,IF(LEN(Milestones[[#This Row],[Start-on day]])=0,"",DATEDIF(Milestones[[#This Row],[Start Date]],Milestones[[#This Row],[End Date]],"d")+1)),0)</f>
        <v>15</v>
      </c>
    </row>
    <row r="11" spans="1:7">
      <c r="B11" s="23">
        <v>6</v>
      </c>
      <c r="C11" s="27">
        <f ca="1">TODAY()+30</f>
        <v>45483</v>
      </c>
      <c r="D11" s="27">
        <f ca="1">Milestones[[#This Row],[Start Date]]+45</f>
        <v>45528</v>
      </c>
      <c r="E11" s="24" t="s">
        <v>25</v>
      </c>
      <c r="F11" s="18">
        <f ca="1">IFERROR(IF(OR(LEN(Milestones[[#This Row],[Start Date]])=0,LEN(Milestones[[#This Row],[End Date]])=0),"",INT(C11)-INT($C$6)),"")</f>
        <v>40</v>
      </c>
      <c r="G11" s="18">
        <f ca="1">IFERROR(IF(Milestones[[#This Row],[Start-on day]]=0,DATEDIF(Milestones[[#This Row],[Start Date]],Milestones[[#This Row],[End Date]],"d")+1,IF(LEN(Milestones[[#This Row],[Start-on day]])=0,"",DATEDIF(Milestones[[#This Row],[Start Date]],Milestones[[#This Row],[End Date]],"d")+1)),0)</f>
        <v>46</v>
      </c>
    </row>
    <row r="12" spans="1:7">
      <c r="B12" s="23">
        <v>7</v>
      </c>
      <c r="C12" s="27">
        <f ca="1">TODAY()+45</f>
        <v>45498</v>
      </c>
      <c r="D12" s="27">
        <f ca="1">Milestones[[#This Row],[Start Date]]+56</f>
        <v>45554</v>
      </c>
      <c r="E12" s="24" t="s">
        <v>26</v>
      </c>
      <c r="F12" s="18">
        <f ca="1">IFERROR(IF(OR(LEN(Milestones[[#This Row],[Start Date]])=0,LEN(Milestones[[#This Row],[End Date]])=0),"",INT(C12)-INT($C$6)),"")</f>
        <v>55</v>
      </c>
      <c r="G12" s="18">
        <f ca="1">IFERROR(IF(Milestones[[#This Row],[Start-on day]]=0,DATEDIF(Milestones[[#This Row],[Start Date]],Milestones[[#This Row],[End Date]],"d")+1,IF(LEN(Milestones[[#This Row],[Start-on day]])=0,"",DATEDIF(Milestones[[#This Row],[Start Date]],Milestones[[#This Row],[End Date]],"d")+1)),0)</f>
        <v>57</v>
      </c>
    </row>
    <row r="13" spans="1:7">
      <c r="B13" s="23">
        <v>8</v>
      </c>
      <c r="C13" s="27">
        <f ca="1">TODAY()+60</f>
        <v>45513</v>
      </c>
      <c r="D13" s="27">
        <f ca="1">Milestones[[#This Row],[Start Date]]+30</f>
        <v>45543</v>
      </c>
      <c r="E13" s="24" t="s">
        <v>27</v>
      </c>
      <c r="F13" s="18">
        <f ca="1">IFERROR(IF(OR(LEN(Milestones[[#This Row],[Start Date]])=0,LEN(Milestones[[#This Row],[End Date]])=0),"",INT(C13)-INT($C$6)),"")</f>
        <v>70</v>
      </c>
      <c r="G13" s="18">
        <f ca="1">IFERROR(IF(Milestones[[#This Row],[Start-on day]]=0,DATEDIF(Milestones[[#This Row],[Start Date]],Milestones[[#This Row],[End Date]],"d")+1,IF(LEN(Milestones[[#This Row],[Start-on day]])=0,"",DATEDIF(Milestones[[#This Row],[Start Date]],Milestones[[#This Row],[End Date]],"d")+1)),0)</f>
        <v>31</v>
      </c>
    </row>
    <row r="14" spans="1:7">
      <c r="B14" s="23">
        <v>9</v>
      </c>
      <c r="C14" s="27">
        <f ca="1">TODAY()+37</f>
        <v>45490</v>
      </c>
      <c r="D14" s="27">
        <f ca="1">Milestones[[#This Row],[Start Date]]+22</f>
        <v>45512</v>
      </c>
      <c r="E14" s="24" t="s">
        <v>27</v>
      </c>
      <c r="F14" s="18">
        <f ca="1">IFERROR(IF(OR(LEN(Milestones[[#This Row],[Start Date]])=0,LEN(Milestones[[#This Row],[End Date]])=0),"",INT(C14)-INT($C$6)),"")</f>
        <v>47</v>
      </c>
      <c r="G14" s="18">
        <f ca="1">IFERROR(IF(Milestones[[#This Row],[Start-on day]]=0,DATEDIF(Milestones[[#This Row],[Start Date]],Milestones[[#This Row],[End Date]],"d")+1,IF(LEN(Milestones[[#This Row],[Start-on day]])=0,"",DATEDIF(Milestones[[#This Row],[Start Date]],Milestones[[#This Row],[End Date]],"d")+1)),0)</f>
        <v>23</v>
      </c>
    </row>
    <row r="15" spans="1:7">
      <c r="B15" s="23">
        <v>10</v>
      </c>
      <c r="C15" s="27">
        <f ca="1">TODAY()-20</f>
        <v>45433</v>
      </c>
      <c r="D15" s="27">
        <f ca="1">Milestones[[#This Row],[Start Date]]+160</f>
        <v>45593</v>
      </c>
      <c r="E15" s="24" t="s">
        <v>28</v>
      </c>
      <c r="F15" s="18">
        <f ca="1">IFERROR(IF(OR(LEN(Milestones[[#This Row],[Start Date]])=0,LEN(Milestones[[#This Row],[End Date]])=0),"",INT(C15)-INT($C$6)),"")</f>
        <v>-10</v>
      </c>
      <c r="G15" s="18">
        <f ca="1">IFERROR(IF(Milestones[[#This Row],[Start-on day]]=0,DATEDIF(Milestones[[#This Row],[Start Date]],Milestones[[#This Row],[End Date]],"d")+1,IF(LEN(Milestones[[#This Row],[Start-on day]])=0,"",DATEDIF(Milestones[[#This Row],[Start Date]],Milestones[[#This Row],[End Date]],"d")+1)),0)</f>
        <v>161</v>
      </c>
    </row>
    <row r="16" spans="1:7">
      <c r="B16" s="23">
        <v>11</v>
      </c>
      <c r="C16" s="27">
        <f ca="1">TODAY()+20</f>
        <v>45473</v>
      </c>
      <c r="D16" s="27">
        <f ca="1">Milestones[[#This Row],[Start Date]]+65</f>
        <v>45538</v>
      </c>
      <c r="E16" s="24" t="s">
        <v>29</v>
      </c>
      <c r="F16" s="18">
        <f ca="1">IFERROR(IF(OR(LEN(Milestones[[#This Row],[Start Date]])=0,LEN(Milestones[[#This Row],[End Date]])=0),"",INT(C16)-INT($C$6)),"")</f>
        <v>30</v>
      </c>
      <c r="G16" s="18">
        <f ca="1">IFERROR(IF(Milestones[[#This Row],[Start-on day]]=0,DATEDIF(Milestones[[#This Row],[Start Date]],Milestones[[#This Row],[End Date]],"d")+1,IF(LEN(Milestones[[#This Row],[Start-on day]])=0,"",DATEDIF(Milestones[[#This Row],[Start Date]],Milestones[[#This Row],[End Date]],"d")+1)),0)</f>
        <v>66</v>
      </c>
    </row>
    <row r="17" spans="1:7">
      <c r="B17" s="23">
        <v>12</v>
      </c>
      <c r="C17" s="27">
        <f ca="1">TODAY()+70</f>
        <v>45523</v>
      </c>
      <c r="D17" s="27">
        <f ca="1">Milestones[[#This Row],[Start Date]]+67</f>
        <v>45590</v>
      </c>
      <c r="E17" s="24" t="s">
        <v>30</v>
      </c>
      <c r="F17" s="18">
        <f ca="1">IFERROR(IF(OR(LEN(Milestones[[#This Row],[Start Date]])=0,LEN(Milestones[[#This Row],[End Date]])=0),"",INT(C17)-INT($C$6)),"")</f>
        <v>80</v>
      </c>
      <c r="G17" s="18">
        <f ca="1">IFERROR(IF(Milestones[[#This Row],[Start-on day]]=0,DATEDIF(Milestones[[#This Row],[Start Date]],Milestones[[#This Row],[End Date]],"d")+1,IF(LEN(Milestones[[#This Row],[Start-on day]])=0,"",DATEDIF(Milestones[[#This Row],[Start Date]],Milestones[[#This Row],[End Date]],"d")+1)),0)</f>
        <v>68</v>
      </c>
    </row>
    <row r="18" spans="1:7">
      <c r="B18" s="23">
        <v>13</v>
      </c>
      <c r="C18" s="27">
        <f ca="1">TODAY()+90</f>
        <v>45543</v>
      </c>
      <c r="D18" s="27">
        <f ca="1">Milestones[[#This Row],[Start Date]]+14</f>
        <v>45557</v>
      </c>
      <c r="E18" s="32" t="s">
        <v>31</v>
      </c>
      <c r="F18" s="18" t="str">
        <f ca="1">IFERROR(IF(OR(LEN(Milestones[[#This Row],[Start Date]])=0,LEN(Milestones[[#This Row],[End Date]])=0),"",INT(#REF!)-INT($C$6)),"")</f>
        <v/>
      </c>
      <c r="G18" s="18" t="str">
        <f ca="1">IFERROR(IF(Milestones[[#This Row],[Start-on day]]=0,DATEDIF(Milestones[[#This Row],[Start Date]],Milestones[[#This Row],[End Date]],"d")+1,IF(LEN(Milestones[[#This Row],[Start-on day]])=0,"",DATEDIF(Milestones[[#This Row],[Start Date]],Milestones[[#This Row],[End Date]],"d")+1)),0)</f>
        <v/>
      </c>
    </row>
    <row r="19" spans="1:7">
      <c r="B19" s="23">
        <v>14</v>
      </c>
      <c r="C19" s="27">
        <f ca="1">TODAY()+100</f>
        <v>45553</v>
      </c>
      <c r="D19" s="27">
        <f ca="1">Milestones[[#This Row],[Start Date]]+3</f>
        <v>45556</v>
      </c>
      <c r="E19" s="32" t="s">
        <v>32</v>
      </c>
      <c r="F19" s="18" t="str">
        <f ca="1">IFERROR(IF(OR(LEN(Milestones[[#This Row],[Start Date]])=0,LEN(Milestones[[#This Row],[End Date]])=0),"",INT(#REF!)-INT($C$6)),"")</f>
        <v/>
      </c>
      <c r="G19" s="18" t="str">
        <f ca="1">IFERROR(IF(Milestones[[#This Row],[Start-on day]]=0,DATEDIF(Milestones[[#This Row],[Start Date]],Milestones[[#This Row],[End Date]],"d")+1,IF(LEN(Milestones[[#This Row],[Start-on day]])=0,"",DATEDIF(Milestones[[#This Row],[Start Date]],Milestones[[#This Row],[End Date]],"d")+1)),0)</f>
        <v/>
      </c>
    </row>
    <row r="20" spans="1:7">
      <c r="B20" s="23">
        <v>15</v>
      </c>
      <c r="C20" s="27">
        <f ca="1">TODAY()+50</f>
        <v>45503</v>
      </c>
      <c r="D20" s="27">
        <f ca="1">Milestones[[#This Row],[Start Date]]+130</f>
        <v>45633</v>
      </c>
      <c r="E20" s="32" t="s">
        <v>33</v>
      </c>
      <c r="F20" s="18" t="str">
        <f ca="1">IFERROR(IF(OR(LEN(Milestones[[#This Row],[Start Date]])=0,LEN(Milestones[[#This Row],[End Date]])=0),"",INT(#REF!)-INT($C$6)),"")</f>
        <v/>
      </c>
      <c r="G20" s="18" t="str">
        <f ca="1">IFERROR(IF(Milestones[[#This Row],[Start-on day]]=0,DATEDIF(Milestones[[#This Row],[Start Date]],Milestones[[#This Row],[End Date]],"d")+1,IF(LEN(Milestones[[#This Row],[Start-on day]])=0,"",DATEDIF(Milestones[[#This Row],[Start Date]],Milestones[[#This Row],[End Date]],"d")+1)),0)</f>
        <v/>
      </c>
    </row>
    <row r="21" spans="1:7">
      <c r="B21" s="30"/>
      <c r="C21" s="31"/>
      <c r="D21" s="31"/>
      <c r="E21" s="32" t="s">
        <v>34</v>
      </c>
      <c r="F21" s="18" t="str">
        <f>IFERROR(IF(OR(LEN(Milestones[[#This Row],[Start Date]])=0,LEN(Milestones[[#This Row],[End Date]])=0),"",INT(C21)-INT($C$6)),"")</f>
        <v/>
      </c>
      <c r="G21" s="18" t="str">
        <f>IFERROR(IF(Milestones[[#This Row],[Start-on day]]=0,DATEDIF(Milestones[[#This Row],[Start Date]],Milestones[[#This Row],[End Date]],"d")+1,IF(LEN(Milestones[[#This Row],[Start-on day]])=0,"",DATEDIF(Milestones[[#This Row],[Start Date]],Milestones[[#This Row],[End Date]],"d")+1)),0)</f>
        <v/>
      </c>
    </row>
    <row r="22" spans="1:7">
      <c r="B22" s="30"/>
      <c r="C22" s="31">
        <v>46357</v>
      </c>
      <c r="D22" s="31"/>
      <c r="E22" s="24" t="s">
        <v>35</v>
      </c>
      <c r="F22" s="18" t="str">
        <f>IFERROR(IF(OR(LEN(Milestones[[#This Row],[Start Date]])=0,LEN(Milestones[[#This Row],[End Date]])=0),"",INT(C18)-INT($C$6)),"")</f>
        <v/>
      </c>
      <c r="G22" s="18" t="str">
        <f>IFERROR(IF(Milestones[[#This Row],[Start-on day]]=0,DATEDIF(Milestones[[#This Row],[Start Date]],Milestones[[#This Row],[End Date]],"d")+1,IF(LEN(Milestones[[#This Row],[Start-on day]])=0,"",DATEDIF(Milestones[[#This Row],[Start Date]],Milestones[[#This Row],[End Date]],"d")+1)),0)</f>
        <v/>
      </c>
    </row>
    <row r="23" spans="1:7">
      <c r="B23" s="30"/>
      <c r="C23" s="31"/>
      <c r="D23" s="31"/>
      <c r="E23" s="24"/>
      <c r="F23" s="18" t="str">
        <f>IFERROR(IF(OR(LEN(Milestones[[#This Row],[Start Date]])=0,LEN(Milestones[[#This Row],[End Date]])=0),"",INT(C19)-INT($C$6)),"")</f>
        <v/>
      </c>
      <c r="G23" s="18" t="str">
        <f>IFERROR(IF(Milestones[[#This Row],[Start-on day]]=0,DATEDIF(Milestones[[#This Row],[Start Date]],Milestones[[#This Row],[End Date]],"d")+1,IF(LEN(Milestones[[#This Row],[Start-on day]])=0,"",DATEDIF(Milestones[[#This Row],[Start Date]],Milestones[[#This Row],[End Date]],"d")+1)),0)</f>
        <v/>
      </c>
    </row>
    <row r="24" spans="1:7">
      <c r="B24" s="30"/>
      <c r="C24" s="31"/>
      <c r="D24" s="31"/>
      <c r="E24" s="24"/>
      <c r="F24" s="18" t="str">
        <f>IFERROR(IF(OR(LEN(Milestones[[#This Row],[Start Date]])=0,LEN(Milestones[[#This Row],[End Date]])=0),"",INT(C20)-INT($C$6)),"")</f>
        <v/>
      </c>
      <c r="G24" s="18" t="str">
        <f>IFERROR(IF(Milestones[[#This Row],[Start-on day]]=0,DATEDIF(Milestones[[#This Row],[Start Date]],Milestones[[#This Row],[End Date]],"d")+1,IF(LEN(Milestones[[#This Row],[Start-on day]])=0,"",DATEDIF(Milestones[[#This Row],[Start Date]],Milestones[[#This Row],[End Date]],"d")+1)),0)</f>
        <v/>
      </c>
    </row>
    <row r="25" spans="1:7">
      <c r="B25" s="25"/>
      <c r="C25" s="28"/>
      <c r="D25" s="28"/>
      <c r="E25" s="26"/>
      <c r="F25" s="18" t="str">
        <f>IFERROR(IF(OR(LEN(Milestones[[#This Row],[Start Date]])=0,LEN(Milestones[[#This Row],[End Date]])=0),"",INT(C25)-INT($C$6)),"")</f>
        <v/>
      </c>
      <c r="G25" s="18" t="str">
        <f>IFERROR(IF(Milestones[[#This Row],[Start-on day]]=0,DATEDIF(Milestones[[#This Row],[Start Date]],Milestones[[#This Row],[End Date]],"d")+1,IF(LEN(Milestones[[#This Row],[Start-on day]])=0,"",DATEDIF(Milestones[[#This Row],[Start Date]],Milestones[[#This Row],[End Date]],"d")+1)),0)</f>
        <v/>
      </c>
    </row>
    <row r="26" spans="1:7">
      <c r="A26" s="14" t="s">
        <v>36</v>
      </c>
      <c r="B26" s="13" t="s">
        <v>37</v>
      </c>
      <c r="C26" s="13"/>
      <c r="D26" s="13"/>
      <c r="E26" s="13"/>
      <c r="F26" s="13"/>
      <c r="G26"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zoomScaleNormal="100" workbookViewId="0"/>
  </sheetViews>
  <sheetFormatPr defaultRowHeight="15"/>
  <cols>
    <col min="1" max="1" width="2.5703125" customWidth="1"/>
    <col min="2" max="2" width="19.85546875" customWidth="1"/>
  </cols>
  <sheetData>
    <row r="1" spans="1:3" ht="27.75" customHeight="1">
      <c r="A1" s="15" t="s">
        <v>38</v>
      </c>
      <c r="B1" s="29" t="s">
        <v>39</v>
      </c>
      <c r="C1" s="29">
        <v>0</v>
      </c>
    </row>
    <row r="2" spans="1:3" ht="14.45" customHeight="1"/>
    <row r="3" spans="1:3" ht="14.45" customHeight="1"/>
  </sheetData>
  <dataValidations count="1">
    <dataValidation allowBlank="1" showInputMessage="1" showErrorMessage="1" promptTitle="Scrolling Increment" prompt="Changing this number will scroll the Gantt Chart." sqref="C1" xr:uid="{71F0885F-3AE1-4760-8878-DABCD535613C}"/>
  </dataValidations>
  <printOptions horizontalCentered="1"/>
  <pageMargins left="0.7" right="0.7" top="0.75" bottom="0.75" header="0.3" footer="0.3"/>
  <pageSetup paperSize="9" scale="54"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heetViews>
  <sheetFormatPr defaultRowHeight="15"/>
  <cols>
    <col min="1" max="1" width="78.7109375" customWidth="1"/>
  </cols>
  <sheetData>
    <row r="1" spans="1:1" ht="50.1" customHeight="1">
      <c r="A1" s="1" t="s">
        <v>40</v>
      </c>
    </row>
    <row r="2" spans="1:1" ht="50.1" customHeight="1">
      <c r="A2" s="4" t="s">
        <v>41</v>
      </c>
    </row>
    <row r="3" spans="1:1" ht="180">
      <c r="A3" s="4" t="s">
        <v>42</v>
      </c>
    </row>
    <row r="4" spans="1:1">
      <c r="A4" s="5" t="s">
        <v>43</v>
      </c>
    </row>
    <row r="5" spans="1:1" ht="255">
      <c r="A5" s="4" t="s">
        <v>44</v>
      </c>
    </row>
    <row r="6" spans="1:1">
      <c r="A6" t="s">
        <v>45</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defaultRowHeight="15"/>
  <cols>
    <col min="1" max="1" width="2.5703125" style="14" customWidth="1"/>
    <col min="2" max="2" width="20.5703125" customWidth="1"/>
    <col min="3" max="3" width="15.7109375" customWidth="1"/>
    <col min="4" max="4" width="23.140625" customWidth="1"/>
    <col min="5" max="5" width="15.7109375" customWidth="1"/>
  </cols>
  <sheetData>
    <row r="1" spans="1:6" ht="50.1" customHeight="1">
      <c r="A1" s="14" t="s">
        <v>46</v>
      </c>
      <c r="B1" s="1" t="s">
        <v>47</v>
      </c>
    </row>
    <row r="4" spans="1:6">
      <c r="A4" s="14" t="s">
        <v>48</v>
      </c>
      <c r="B4" t="s">
        <v>49</v>
      </c>
    </row>
    <row r="5" spans="1:6" ht="15.75" thickBot="1">
      <c r="A5" s="14" t="s">
        <v>50</v>
      </c>
      <c r="B5" s="3" t="s">
        <v>51</v>
      </c>
      <c r="C5" s="3" t="s">
        <v>52</v>
      </c>
      <c r="D5" s="3" t="s">
        <v>18</v>
      </c>
      <c r="E5" s="3" t="s">
        <v>53</v>
      </c>
      <c r="F5" t="s">
        <v>54</v>
      </c>
    </row>
    <row r="6" spans="1:6" ht="15.75" thickBot="1">
      <c r="B6" s="6" t="str">
        <f ca="1">IFERROR(IF(LEN(OFFSET('Project Tracker'!$E6,Scrolling,0,1,1))=0,"",INDEX(Milestones[],'Project Tracker'!$B6+Scrolling,4)),"")</f>
        <v>upgrade report</v>
      </c>
      <c r="C6" s="7">
        <f ca="1">IFERROR(IF(LEN(OFFSET('Project Tracker'!$C6,Scrolling,0,1,1))=0,End_Date,INDEX(Milestones[],'Project Tracker'!$B6+Scrolling,2)),"")</f>
        <v>45443</v>
      </c>
      <c r="D6" s="8">
        <f ca="1">IFERROR(IF(LEN(OFFSET('Project Tracker'!$F6,Scrolling,0,1,1))=0,"",INDEX(Milestones[],'Project Tracker'!$B6+Scrolling,5)),"")</f>
        <v>0</v>
      </c>
      <c r="E6" s="9">
        <f ca="1">IFERROR(IF(LEN(OFFSET('Project Tracker'!$G6,Scrolling,0,1,1))=0,"",INDEX(Milestones[],'Project Tracker'!$B6+Scrolling,6)),"")</f>
        <v>11</v>
      </c>
    </row>
    <row r="7" spans="1:6" ht="15.75" thickBot="1">
      <c r="B7" s="6" t="str">
        <f ca="1">IFERROR(IF(LEN(OFFSET('Project Tracker'!$E7,Scrolling,0,1,1))=0,"",INDEX(Milestones[],'Project Tracker'!$B7+Scrolling,4)),"")</f>
        <v>Phase1: design probes</v>
      </c>
      <c r="C7" s="7">
        <f ca="1">IFERROR(IF(LEN(OFFSET('Project Tracker'!$C7,Scrolling,0,1,1))=0,End_Date,INDEX(Milestones[],'Project Tracker'!$B7+Scrolling,2)),"")</f>
        <v>45458</v>
      </c>
      <c r="D7" s="8">
        <f ca="1">IFERROR(IF(LEN(OFFSET('Project Tracker'!$F7,Scrolling,0,1,1))=0,"",INDEX(Milestones[],'Project Tracker'!$B7+Scrolling,5)),"")</f>
        <v>15</v>
      </c>
      <c r="E7" s="9">
        <f ca="1">IFERROR(IF(LEN(OFFSET('Project Tracker'!$G7,Scrolling,0,1,1))=0,"",INDEX(Milestones[],'Project Tracker'!$B7+Scrolling,6)),"")</f>
        <v>16</v>
      </c>
    </row>
    <row r="8" spans="1:6" ht="15.75" thickBot="1">
      <c r="B8" s="6" t="str">
        <f ca="1">IFERROR(IF(LEN(OFFSET('Project Tracker'!$E8,Scrolling,0,1,1))=0,"",INDEX(Milestones[],'Project Tracker'!$B8+Scrolling,4)),"")</f>
        <v>Phase1: find participants</v>
      </c>
      <c r="C8" s="7">
        <f ca="1">IFERROR(IF(LEN(OFFSET('Project Tracker'!$C8,Scrolling,0,1,1))=0,End_Date,INDEX(Milestones[],'Project Tracker'!$B8+Scrolling,2)),"")</f>
        <v>45423</v>
      </c>
      <c r="D8" s="8">
        <f ca="1">IFERROR(IF(LEN(OFFSET('Project Tracker'!$F8,Scrolling,0,1,1))=0,"",INDEX(Milestones[],'Project Tracker'!$B8+Scrolling,5)),"")</f>
        <v>-20</v>
      </c>
      <c r="E8" s="9">
        <f ca="1">IFERROR(IF(LEN(OFFSET('Project Tracker'!$G8,Scrolling,0,1,1))=0,"",INDEX(Milestones[],'Project Tracker'!$B8+Scrolling,6)),"")</f>
        <v>153</v>
      </c>
    </row>
    <row r="9" spans="1:6" ht="15.75" thickBot="1">
      <c r="B9" s="6" t="str">
        <f ca="1">IFERROR(IF(LEN(OFFSET('Project Tracker'!$E9,Scrolling,0,1,1))=0,"",INDEX(Milestones[],'Project Tracker'!$B9+Scrolling,4)),"")</f>
        <v>Phase 1: study</v>
      </c>
      <c r="C9" s="7">
        <f ca="1">IFERROR(IF(LEN(OFFSET('Project Tracker'!$C9,Scrolling,0,1,1))=0,End_Date,INDEX(Milestones[],'Project Tracker'!$B9+Scrolling,2)),"")</f>
        <v>45455</v>
      </c>
      <c r="D9" s="8">
        <f ca="1">IFERROR(IF(LEN(OFFSET('Project Tracker'!$F9,Scrolling,0,1,1))=0,"",INDEX(Milestones[],'Project Tracker'!$B9+Scrolling,5)),"")</f>
        <v>12</v>
      </c>
      <c r="E9" s="9">
        <f ca="1">IFERROR(IF(LEN(OFFSET('Project Tracker'!$G9,Scrolling,0,1,1))=0,"",INDEX(Milestones[],'Project Tracker'!$B9+Scrolling,6)),"")</f>
        <v>151</v>
      </c>
    </row>
    <row r="10" spans="1:6">
      <c r="B10" s="6" t="str">
        <f ca="1">IFERROR(IF(LEN(OFFSET('Project Tracker'!$E10,Scrolling,0,1,1))=0,"",INDEX(Milestones[],'Project Tracker'!$B10+Scrolling,4)),"")</f>
        <v>Phase 2: system design</v>
      </c>
      <c r="C10" s="7">
        <f ca="1">IFERROR(IF(LEN(OFFSET('Project Tracker'!$C10,Scrolling,0,1,1))=0,End_Date,INDEX(Milestones[],'Project Tracker'!$B10+Scrolling,2)),"")</f>
        <v>45468</v>
      </c>
      <c r="D10" s="8">
        <f ca="1">IFERROR(IF(LEN(OFFSET('Project Tracker'!$F10,Scrolling,0,1,1))=0,"",INDEX(Milestones[],'Project Tracker'!$B10+Scrolling,5)),"")</f>
        <v>25</v>
      </c>
      <c r="E10" s="9">
        <f ca="1">IFERROR(IF(LEN(OFFSET('Project Tracker'!$G10,Scrolling,0,1,1))=0,"",INDEX(Milestones[],'Project Tracker'!$B10+Scrolling,6)),"")</f>
        <v>15</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Martin.Dupras</cp:lastModifiedBy>
  <cp:revision/>
  <dcterms:created xsi:type="dcterms:W3CDTF">2024-06-10T12:09:57Z</dcterms:created>
  <dcterms:modified xsi:type="dcterms:W3CDTF">2024-06-10T12:13:11Z</dcterms:modified>
  <cp:category/>
  <cp:contentStatus/>
</cp:coreProperties>
</file>