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garcia/Desktop/untitled folder/Desktop Asus/Research Topic Literature/Social Planning/2. H.H. District TOD &amp; Urban Form Efficiency/Paper02 /IjDRR Submission/Supplementary Information/Transportation Research Part D/"/>
    </mc:Choice>
  </mc:AlternateContent>
  <xr:revisionPtr revIDLastSave="0" documentId="8_{D6F90EF0-8FD8-AE4D-B371-291CF96E70C1}" xr6:coauthVersionLast="47" xr6:coauthVersionMax="47" xr10:uidLastSave="{00000000-0000-0000-0000-000000000000}"/>
  <bookViews>
    <workbookView xWindow="2080" yWindow="1000" windowWidth="27640" windowHeight="15760" activeTab="5" xr2:uid="{78DC7228-5A41-D140-B464-7A172EB493E0}"/>
  </bookViews>
  <sheets>
    <sheet name="Travel Schedules Simulation" sheetId="1" r:id="rId1"/>
    <sheet name="Simulation from New Lots (2019)" sheetId="2" r:id="rId2"/>
    <sheet name="Simulation from New Lots (2030)" sheetId="3" r:id="rId3"/>
    <sheet name="Simulation Public Trans. (2030)" sheetId="4" r:id="rId4"/>
    <sheet name="Travel Analysis" sheetId="5" r:id="rId5"/>
    <sheet name="Output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6" i="5" l="1"/>
  <c r="J136" i="5"/>
  <c r="I136" i="5"/>
  <c r="H136" i="5"/>
  <c r="G136" i="5"/>
  <c r="F136" i="5"/>
  <c r="E136" i="5"/>
  <c r="D136" i="5"/>
  <c r="C136" i="5"/>
  <c r="K91" i="5"/>
  <c r="J91" i="5"/>
  <c r="I91" i="5"/>
  <c r="H91" i="5"/>
  <c r="G91" i="5"/>
  <c r="F91" i="5"/>
  <c r="E91" i="5"/>
  <c r="D91" i="5"/>
  <c r="C91" i="5"/>
  <c r="O46" i="6"/>
  <c r="N46" i="6"/>
  <c r="L46" i="6"/>
  <c r="K46" i="6"/>
  <c r="J46" i="6"/>
  <c r="I46" i="6"/>
  <c r="F46" i="6"/>
  <c r="E46" i="6"/>
  <c r="D46" i="6"/>
  <c r="Q45" i="6"/>
  <c r="P45" i="6"/>
  <c r="R45" i="6" s="1"/>
  <c r="M45" i="6"/>
  <c r="G45" i="6"/>
  <c r="H45" i="6" s="1"/>
  <c r="P44" i="6"/>
  <c r="R44" i="6" s="1"/>
  <c r="M44" i="6"/>
  <c r="H44" i="6"/>
  <c r="R43" i="6"/>
  <c r="Q43" i="6"/>
  <c r="P43" i="6"/>
  <c r="M43" i="6"/>
  <c r="G43" i="6"/>
  <c r="H43" i="6" s="1"/>
  <c r="Q42" i="6"/>
  <c r="P42" i="6"/>
  <c r="R42" i="6" s="1"/>
  <c r="M42" i="6"/>
  <c r="G42" i="6"/>
  <c r="H42" i="6" s="1"/>
  <c r="Q41" i="6"/>
  <c r="P41" i="6"/>
  <c r="R41" i="6" s="1"/>
  <c r="G41" i="6"/>
  <c r="H41" i="6" s="1"/>
  <c r="P40" i="6"/>
  <c r="R40" i="6" s="1"/>
  <c r="M40" i="6"/>
  <c r="H40" i="6"/>
  <c r="Q39" i="6"/>
  <c r="P39" i="6"/>
  <c r="R39" i="6" s="1"/>
  <c r="M39" i="6"/>
  <c r="H39" i="6"/>
  <c r="P38" i="6"/>
  <c r="R38" i="6" s="1"/>
  <c r="M38" i="6"/>
  <c r="H38" i="6"/>
  <c r="Q37" i="6"/>
  <c r="P37" i="6"/>
  <c r="R37" i="6" s="1"/>
  <c r="M37" i="6"/>
  <c r="G37" i="6"/>
  <c r="H37" i="6" s="1"/>
  <c r="Q36" i="6"/>
  <c r="P36" i="6"/>
  <c r="R36" i="6" s="1"/>
  <c r="M36" i="6"/>
  <c r="H36" i="6"/>
  <c r="G36" i="6"/>
  <c r="Q35" i="6"/>
  <c r="R35" i="6" s="1"/>
  <c r="P35" i="6"/>
  <c r="M35" i="6"/>
  <c r="G35" i="6"/>
  <c r="H35" i="6" s="1"/>
  <c r="R34" i="6"/>
  <c r="P34" i="6"/>
  <c r="M34" i="6"/>
  <c r="H34" i="6"/>
  <c r="Q33" i="6"/>
  <c r="P33" i="6"/>
  <c r="R33" i="6" s="1"/>
  <c r="M33" i="6"/>
  <c r="H33" i="6"/>
  <c r="G33" i="6"/>
  <c r="Q32" i="6"/>
  <c r="R32" i="6" s="1"/>
  <c r="P32" i="6"/>
  <c r="M32" i="6"/>
  <c r="G32" i="6"/>
  <c r="H32" i="6" s="1"/>
  <c r="R31" i="6"/>
  <c r="Q31" i="6"/>
  <c r="P31" i="6"/>
  <c r="M31" i="6"/>
  <c r="G31" i="6"/>
  <c r="H31" i="6" s="1"/>
  <c r="Q30" i="6"/>
  <c r="P30" i="6"/>
  <c r="R30" i="6" s="1"/>
  <c r="M30" i="6"/>
  <c r="G30" i="6"/>
  <c r="H30" i="6" s="1"/>
  <c r="P29" i="6"/>
  <c r="R29" i="6" s="1"/>
  <c r="M29" i="6"/>
  <c r="H29" i="6"/>
  <c r="R28" i="6"/>
  <c r="Q28" i="6"/>
  <c r="P28" i="6"/>
  <c r="M28" i="6"/>
  <c r="G28" i="6"/>
  <c r="H28" i="6" s="1"/>
  <c r="P27" i="6"/>
  <c r="R27" i="6" s="1"/>
  <c r="M27" i="6"/>
  <c r="H27" i="6"/>
  <c r="Q26" i="6"/>
  <c r="R26" i="6" s="1"/>
  <c r="P26" i="6"/>
  <c r="M26" i="6"/>
  <c r="G26" i="6"/>
  <c r="H26" i="6" s="1"/>
  <c r="R25" i="6"/>
  <c r="Q25" i="6"/>
  <c r="P25" i="6"/>
  <c r="M25" i="6"/>
  <c r="G25" i="6"/>
  <c r="H25" i="6" s="1"/>
  <c r="Q24" i="6"/>
  <c r="P24" i="6"/>
  <c r="R24" i="6" s="1"/>
  <c r="M24" i="6"/>
  <c r="G24" i="6"/>
  <c r="H24" i="6" s="1"/>
  <c r="P23" i="6"/>
  <c r="R23" i="6" s="1"/>
  <c r="M23" i="6"/>
  <c r="H23" i="6"/>
  <c r="R22" i="6"/>
  <c r="P22" i="6"/>
  <c r="M22" i="6"/>
  <c r="H22" i="6"/>
  <c r="Q21" i="6"/>
  <c r="P21" i="6"/>
  <c r="R21" i="6" s="1"/>
  <c r="M21" i="6"/>
  <c r="H21" i="6"/>
  <c r="G21" i="6"/>
  <c r="Q20" i="6"/>
  <c r="R20" i="6" s="1"/>
  <c r="P20" i="6"/>
  <c r="M20" i="6"/>
  <c r="G20" i="6"/>
  <c r="H20" i="6" s="1"/>
  <c r="R19" i="6"/>
  <c r="Q19" i="6"/>
  <c r="P19" i="6"/>
  <c r="M19" i="6"/>
  <c r="G19" i="6"/>
  <c r="H19" i="6" s="1"/>
  <c r="P18" i="6"/>
  <c r="R18" i="6" s="1"/>
  <c r="M18" i="6"/>
  <c r="H18" i="6"/>
  <c r="Q17" i="6"/>
  <c r="R17" i="6" s="1"/>
  <c r="P17" i="6"/>
  <c r="M17" i="6"/>
  <c r="G17" i="6"/>
  <c r="H17" i="6" s="1"/>
  <c r="R16" i="6"/>
  <c r="Q16" i="6"/>
  <c r="P16" i="6"/>
  <c r="M16" i="6"/>
  <c r="G16" i="6"/>
  <c r="H16" i="6" s="1"/>
  <c r="Q15" i="6"/>
  <c r="P15" i="6"/>
  <c r="R15" i="6" s="1"/>
  <c r="M15" i="6"/>
  <c r="G15" i="6"/>
  <c r="H15" i="6" s="1"/>
  <c r="Q14" i="6"/>
  <c r="P14" i="6"/>
  <c r="R14" i="6" s="1"/>
  <c r="M14" i="6"/>
  <c r="H14" i="6"/>
  <c r="G14" i="6"/>
  <c r="P13" i="6"/>
  <c r="R13" i="6" s="1"/>
  <c r="M13" i="6"/>
  <c r="H13" i="6"/>
  <c r="Q12" i="6"/>
  <c r="P12" i="6"/>
  <c r="R12" i="6" s="1"/>
  <c r="M12" i="6"/>
  <c r="G12" i="6"/>
  <c r="H12" i="6" s="1"/>
  <c r="Q11" i="6"/>
  <c r="P11" i="6"/>
  <c r="R11" i="6" s="1"/>
  <c r="M11" i="6"/>
  <c r="H11" i="6"/>
  <c r="G11" i="6"/>
  <c r="Q10" i="6"/>
  <c r="R10" i="6" s="1"/>
  <c r="P10" i="6"/>
  <c r="M10" i="6"/>
  <c r="G10" i="6"/>
  <c r="H10" i="6" s="1"/>
  <c r="R9" i="6"/>
  <c r="Q9" i="6"/>
  <c r="P9" i="6"/>
  <c r="M9" i="6"/>
  <c r="G9" i="6"/>
  <c r="H9" i="6" s="1"/>
  <c r="P8" i="6"/>
  <c r="R8" i="6" s="1"/>
  <c r="M8" i="6"/>
  <c r="H8" i="6"/>
  <c r="Q7" i="6"/>
  <c r="R7" i="6" s="1"/>
  <c r="P7" i="6"/>
  <c r="M7" i="6"/>
  <c r="G7" i="6"/>
  <c r="G46" i="6" s="1"/>
  <c r="R6" i="6"/>
  <c r="P6" i="6"/>
  <c r="M6" i="6"/>
  <c r="H6" i="6"/>
  <c r="Q5" i="6"/>
  <c r="Q46" i="6" s="1"/>
  <c r="P5" i="6"/>
  <c r="P46" i="6" s="1"/>
  <c r="M5" i="6"/>
  <c r="M46" i="6" s="1"/>
  <c r="H5" i="6"/>
  <c r="G5" i="6"/>
  <c r="M45" i="5"/>
  <c r="L45" i="5"/>
  <c r="K45" i="5"/>
  <c r="J45" i="5"/>
  <c r="I45" i="5"/>
  <c r="H45" i="5"/>
  <c r="G45" i="5"/>
  <c r="F45" i="5"/>
  <c r="E45" i="5"/>
  <c r="D45" i="5"/>
  <c r="C45" i="5"/>
  <c r="U45" i="4"/>
  <c r="T45" i="4"/>
  <c r="Q45" i="4"/>
  <c r="P45" i="4"/>
  <c r="M45" i="4"/>
  <c r="L45" i="4"/>
  <c r="K45" i="4"/>
  <c r="Q45" i="3"/>
  <c r="P45" i="3"/>
  <c r="M45" i="3"/>
  <c r="L45" i="3"/>
  <c r="K45" i="3"/>
  <c r="Q45" i="2"/>
  <c r="P45" i="2"/>
  <c r="M45" i="2"/>
  <c r="L45" i="2"/>
  <c r="K45" i="2"/>
  <c r="L45" i="1"/>
  <c r="J45" i="1"/>
  <c r="N44" i="1"/>
  <c r="M44" i="1"/>
  <c r="N43" i="1"/>
  <c r="M43" i="1"/>
  <c r="N42" i="1"/>
  <c r="M42" i="1"/>
  <c r="N41" i="1"/>
  <c r="M41" i="1"/>
  <c r="N40" i="1"/>
  <c r="M40" i="1"/>
  <c r="N39" i="1"/>
  <c r="M39" i="1"/>
  <c r="N37" i="1"/>
  <c r="M37" i="1"/>
  <c r="N36" i="1"/>
  <c r="M36" i="1"/>
  <c r="N35" i="1"/>
  <c r="M35" i="1"/>
  <c r="Q34" i="1"/>
  <c r="Q45" i="1" s="1"/>
  <c r="N34" i="1"/>
  <c r="M34" i="1"/>
  <c r="N33" i="1"/>
  <c r="M33" i="1"/>
  <c r="N31" i="1"/>
  <c r="M31" i="1"/>
  <c r="N30" i="1"/>
  <c r="M30" i="1"/>
  <c r="N29" i="1"/>
  <c r="M29" i="1"/>
  <c r="N27" i="1"/>
  <c r="M27" i="1"/>
  <c r="N26" i="1"/>
  <c r="M26" i="1"/>
  <c r="N25" i="1"/>
  <c r="M25" i="1"/>
  <c r="N24" i="1"/>
  <c r="M24" i="1"/>
  <c r="N23" i="1"/>
  <c r="M23" i="1"/>
  <c r="N21" i="1"/>
  <c r="M21" i="1"/>
  <c r="N20" i="1"/>
  <c r="M20" i="1"/>
  <c r="N19" i="1"/>
  <c r="M19" i="1"/>
  <c r="M18" i="1"/>
  <c r="N17" i="1"/>
  <c r="M17" i="1"/>
  <c r="M15" i="1"/>
  <c r="N14" i="1"/>
  <c r="M14" i="1"/>
  <c r="N13" i="1"/>
  <c r="M13" i="1"/>
  <c r="M45" i="1" s="1"/>
  <c r="N11" i="1"/>
  <c r="N10" i="1"/>
  <c r="N9" i="1"/>
  <c r="N8" i="1"/>
  <c r="P8" i="1" s="1"/>
  <c r="N7" i="1"/>
  <c r="N6" i="1"/>
  <c r="P6" i="1" s="1"/>
  <c r="P4" i="1"/>
  <c r="P45" i="1" s="1"/>
  <c r="N4" i="1"/>
  <c r="H46" i="6" l="1"/>
  <c r="Q47" i="6"/>
  <c r="P47" i="6"/>
  <c r="H7" i="6"/>
  <c r="R5" i="6"/>
  <c r="R46" i="6" s="1"/>
  <c r="R47" i="6" l="1"/>
</calcChain>
</file>

<file path=xl/sharedStrings.xml><?xml version="1.0" encoding="utf-8"?>
<sst xmlns="http://schemas.openxmlformats.org/spreadsheetml/2006/main" count="1064" uniqueCount="266">
  <si>
    <t>Travel in Settlement</t>
  </si>
  <si>
    <t>Total Meters Travelled</t>
  </si>
  <si>
    <t>Fuel Consumption</t>
  </si>
  <si>
    <t>HH Link</t>
  </si>
  <si>
    <t>Persons</t>
  </si>
  <si>
    <t>HH State</t>
  </si>
  <si>
    <t>LandUse State</t>
  </si>
  <si>
    <t>Plot</t>
  </si>
  <si>
    <t>Destination</t>
  </si>
  <si>
    <t>Motorbike</t>
  </si>
  <si>
    <t>Meters</t>
  </si>
  <si>
    <t>VMT (m)</t>
  </si>
  <si>
    <r>
      <t>CO</t>
    </r>
    <r>
      <rPr>
        <b/>
        <sz val="9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 xml:space="preserve"> (g)</t>
    </r>
  </si>
  <si>
    <t>29.2 km/L</t>
  </si>
  <si>
    <t>45.0 km/L</t>
  </si>
  <si>
    <t>Total ($)</t>
  </si>
  <si>
    <t>Energy (MJ)</t>
  </si>
  <si>
    <t>-</t>
  </si>
  <si>
    <t>SI</t>
  </si>
  <si>
    <t>WS</t>
  </si>
  <si>
    <t>S10</t>
  </si>
  <si>
    <t xml:space="preserve">Kaliadem </t>
  </si>
  <si>
    <t>o</t>
  </si>
  <si>
    <t>S2</t>
  </si>
  <si>
    <t>C</t>
  </si>
  <si>
    <t>ES</t>
  </si>
  <si>
    <t>Q10</t>
  </si>
  <si>
    <t>OS</t>
  </si>
  <si>
    <t>S6</t>
  </si>
  <si>
    <t>ON</t>
  </si>
  <si>
    <t>O1</t>
  </si>
  <si>
    <t>Ngudi Makmur 1</t>
  </si>
  <si>
    <t>O3</t>
  </si>
  <si>
    <t>V5</t>
  </si>
  <si>
    <t>SE</t>
  </si>
  <si>
    <t>f15</t>
  </si>
  <si>
    <t>SW</t>
  </si>
  <si>
    <t>e6</t>
  </si>
  <si>
    <t>Desa Petung</t>
  </si>
  <si>
    <t>T</t>
  </si>
  <si>
    <t>Kaliadem</t>
  </si>
  <si>
    <t>e4</t>
  </si>
  <si>
    <t>Hyatt Hotel</t>
  </si>
  <si>
    <t>E</t>
  </si>
  <si>
    <t>SD Neger Cangkringan</t>
  </si>
  <si>
    <t>T3</t>
  </si>
  <si>
    <t>T1</t>
  </si>
  <si>
    <t>Tlogo putri</t>
  </si>
  <si>
    <t>WN</t>
  </si>
  <si>
    <t>O13</t>
  </si>
  <si>
    <t>M13</t>
  </si>
  <si>
    <t>Operasi UPP Kaliurang</t>
  </si>
  <si>
    <t>EN</t>
  </si>
  <si>
    <t>J6</t>
  </si>
  <si>
    <t>Y8</t>
  </si>
  <si>
    <t>d13</t>
  </si>
  <si>
    <t>Kaliadem / Desa Petung</t>
  </si>
  <si>
    <t>Se</t>
  </si>
  <si>
    <t>Lava tour</t>
  </si>
  <si>
    <t>a3</t>
  </si>
  <si>
    <t>f3</t>
  </si>
  <si>
    <t>SMP Cangrinkgan</t>
  </si>
  <si>
    <t>e7</t>
  </si>
  <si>
    <t>a1</t>
  </si>
  <si>
    <t>a4</t>
  </si>
  <si>
    <t>b1</t>
  </si>
  <si>
    <t>b4</t>
  </si>
  <si>
    <t>O6</t>
  </si>
  <si>
    <t>Calculation</t>
  </si>
  <si>
    <t>fuel</t>
  </si>
  <si>
    <t>1L = 0.49$</t>
  </si>
  <si>
    <t>survey</t>
  </si>
  <si>
    <t>Mode</t>
  </si>
  <si>
    <t>1L = 45km</t>
  </si>
  <si>
    <t>Honda Vario 125cc 4 - strokes</t>
  </si>
  <si>
    <t>Energy/Petrol</t>
  </si>
  <si>
    <t>1L = 34.5MJ</t>
  </si>
  <si>
    <t>https://www.quora.com/How-much-energy-is-released-by-burning-1-litre-of-petrol</t>
  </si>
  <si>
    <t>CO2</t>
  </si>
  <si>
    <t>55g/km</t>
  </si>
  <si>
    <t>https://theicct.org/sites/default/files/publications/twothree_wheelers_2007.pdf</t>
  </si>
  <si>
    <t>Velocity</t>
  </si>
  <si>
    <t>42km/h</t>
  </si>
  <si>
    <t>45km/L</t>
  </si>
  <si>
    <t>10.77km/h</t>
  </si>
  <si>
    <t>28.12km/L</t>
  </si>
  <si>
    <t>SUGIYANTO, G. “The Effect of Congestion Pricing Scheme on the Generalized Cost and Speed of a Motorcycle”. Walailak Journal of Science and Technology (WJST), Vol. 15, no. 1, Dec. 2016, pp. 95-106, http://wjst.wu.ac.th/index.php/wjst/article/view/2347.</t>
  </si>
  <si>
    <t>Zone</t>
  </si>
  <si>
    <t>Activity-Based Travel Tours to "Primary" Destinations 2019</t>
  </si>
  <si>
    <t>Origin - Destination</t>
  </si>
  <si>
    <t>Travel Route</t>
  </si>
  <si>
    <t>Velocity Segments</t>
  </si>
  <si>
    <t>Tour Distance (km)</t>
  </si>
  <si>
    <t>N.</t>
  </si>
  <si>
    <t>From / To</t>
  </si>
  <si>
    <t>Via</t>
  </si>
  <si>
    <t>Mean Width</t>
  </si>
  <si>
    <t>1. High / R. Width</t>
  </si>
  <si>
    <t>2. Low / R. Width</t>
  </si>
  <si>
    <t>3. High / R. Width</t>
  </si>
  <si>
    <t>4. Low / R. Width</t>
  </si>
  <si>
    <t>5. High / R. Width</t>
  </si>
  <si>
    <t>Low</t>
  </si>
  <si>
    <t>High</t>
  </si>
  <si>
    <t>Total</t>
  </si>
  <si>
    <t>Access North</t>
  </si>
  <si>
    <t>Jl. Kaliadem Raya</t>
  </si>
  <si>
    <t>7.31m</t>
  </si>
  <si>
    <t>1,212m / 7.75m</t>
  </si>
  <si>
    <t>1,286m / 7.85m</t>
  </si>
  <si>
    <t>680m / 7.29m</t>
  </si>
  <si>
    <t>3,053.7m / 6.35m</t>
  </si>
  <si>
    <t>12.46Km</t>
  </si>
  <si>
    <t>Access South</t>
  </si>
  <si>
    <t>Jl. Wukirsari</t>
  </si>
  <si>
    <t>4.80m</t>
  </si>
  <si>
    <t>968m / 3.62m</t>
  </si>
  <si>
    <t>1,438m / 4.42m</t>
  </si>
  <si>
    <t>1,564m / 7.10m</t>
  </si>
  <si>
    <t>693m / 4.09m</t>
  </si>
  <si>
    <t>9.33Km</t>
  </si>
  <si>
    <t>Jl. Petung Merapi</t>
  </si>
  <si>
    <t>7.49m</t>
  </si>
  <si>
    <t>702m / 7.85m</t>
  </si>
  <si>
    <t>1,522m / 6.88m</t>
  </si>
  <si>
    <t>6.87Km</t>
  </si>
  <si>
    <t>Jl. Kaliurang</t>
  </si>
  <si>
    <t>17.9km</t>
  </si>
  <si>
    <t>Negeri Cangkringan</t>
  </si>
  <si>
    <t>7.51m</t>
  </si>
  <si>
    <t>400m / 7.28m</t>
  </si>
  <si>
    <t>3.22km</t>
  </si>
  <si>
    <t>Access NW</t>
  </si>
  <si>
    <t>Tlogo putri Jeep</t>
  </si>
  <si>
    <t>8.07m</t>
  </si>
  <si>
    <t>2,716m / 6.87m</t>
  </si>
  <si>
    <t>3,057m / 9.53m</t>
  </si>
  <si>
    <t>862m / 7.82m</t>
  </si>
  <si>
    <t>13.27km</t>
  </si>
  <si>
    <t>UPP Kaliurang</t>
  </si>
  <si>
    <t>8.32m</t>
  </si>
  <si>
    <t>2,672m / 9.78m</t>
  </si>
  <si>
    <t>10.77km</t>
  </si>
  <si>
    <t>Stonehenge</t>
  </si>
  <si>
    <t>Jl. Raya Merapi Golf</t>
  </si>
  <si>
    <t>6.34m</t>
  </si>
  <si>
    <t>558.8m / 6.36m</t>
  </si>
  <si>
    <t>1,950m / 6.52m</t>
  </si>
  <si>
    <t>1,075m / 6.15m</t>
  </si>
  <si>
    <t>7.168km</t>
  </si>
  <si>
    <t>Lava Tour</t>
  </si>
  <si>
    <t>8.35m</t>
  </si>
  <si>
    <t>2,059m / 9.83m</t>
  </si>
  <si>
    <t>9.55km</t>
  </si>
  <si>
    <t>Unnamed road</t>
  </si>
  <si>
    <t>8.00m</t>
  </si>
  <si>
    <t>950m / 8.00m</t>
  </si>
  <si>
    <t>1.9km</t>
  </si>
  <si>
    <t>Private Transport Fuel Consumption</t>
  </si>
  <si>
    <t xml:space="preserve">Synthetic HH </t>
  </si>
  <si>
    <t>Cluster</t>
  </si>
  <si>
    <t xml:space="preserve">Market </t>
  </si>
  <si>
    <t>Walking</t>
  </si>
  <si>
    <t>Kaliadem / Market</t>
  </si>
  <si>
    <t>Walk 22 %</t>
  </si>
  <si>
    <t>HH Code</t>
  </si>
  <si>
    <t>Note: The "HH Code" is in order of interviews (for reference, see Fig. 11 from our Supplementary Material.</t>
  </si>
  <si>
    <t>Node 2 jobs</t>
  </si>
  <si>
    <t>Node 2 Jobs</t>
  </si>
  <si>
    <t>Walk 32 %</t>
  </si>
  <si>
    <t>HH code</t>
  </si>
  <si>
    <t>New Settlement -  Daily Travel in 2019</t>
  </si>
  <si>
    <t>Pagerjurang Settlement -  Daily Travel, 2019</t>
  </si>
  <si>
    <t>New Settlement - Daily Travel in 2030</t>
  </si>
  <si>
    <t>Origin - Destination Travel Routines Table</t>
  </si>
  <si>
    <t>Distance</t>
  </si>
  <si>
    <t>Access NE</t>
  </si>
  <si>
    <t>6.23Km</t>
  </si>
  <si>
    <t>1,333m / 7.75m</t>
  </si>
  <si>
    <t>1135 m</t>
  </si>
  <si>
    <t>709m / 7.85m</t>
  </si>
  <si>
    <t>Access SE</t>
  </si>
  <si>
    <t>4.67Km</t>
  </si>
  <si>
    <t>1,571m / 7.10m</t>
  </si>
  <si>
    <t>3.43Km</t>
  </si>
  <si>
    <t>1,395m / 6.88m</t>
  </si>
  <si>
    <t>1.61km</t>
  </si>
  <si>
    <t>1,610m / 7.75m</t>
  </si>
  <si>
    <t>Access N</t>
  </si>
  <si>
    <t>6.63km</t>
  </si>
  <si>
    <t>3570m / 6.87m</t>
  </si>
  <si>
    <t>1,374m / 9.53m</t>
  </si>
  <si>
    <t>1686m / 7.82m</t>
  </si>
  <si>
    <t>5.38km</t>
  </si>
  <si>
    <t>3.58km</t>
  </si>
  <si>
    <t>4.77km</t>
  </si>
  <si>
    <t>1200m / 9.83m</t>
  </si>
  <si>
    <t>950m</t>
  </si>
  <si>
    <t>1MJ=0.28Kwh</t>
  </si>
  <si>
    <t>Survey</t>
  </si>
  <si>
    <t>Vehicle Meters Travelled</t>
  </si>
  <si>
    <t>Public Transport Fuel Consumption / 6 passenger</t>
  </si>
  <si>
    <t>8.47 Km/L</t>
  </si>
  <si>
    <t>9.80 Km/L</t>
  </si>
  <si>
    <t>Mini Bus</t>
  </si>
  <si>
    <t>Sub Total</t>
  </si>
  <si>
    <t>Private 34%</t>
  </si>
  <si>
    <t>Public 32%</t>
  </si>
  <si>
    <t>$ 3.47</t>
  </si>
  <si>
    <t>248.89 MJ</t>
  </si>
  <si>
    <t>New Settlement -  Daily Travel in 2030 with Mini Bus Transport</t>
  </si>
  <si>
    <t xml:space="preserve">Note: This simulation is for reference use only and more detailed information about calculations are referenced in Chapter 7 of our supplementary information </t>
  </si>
  <si>
    <t>Monthly Travel Expenditures inside the Settlement by Clustering Subjects into Travel-Efficient Neighborhoods</t>
  </si>
  <si>
    <t>Higher Income by Reducing Travel Expenses</t>
  </si>
  <si>
    <t>Fuel in New Settlement (2019)</t>
  </si>
  <si>
    <t>Fuel in Old Settlement (2019)</t>
  </si>
  <si>
    <t>Motorbikes</t>
  </si>
  <si>
    <t>Operating Cost</t>
  </si>
  <si>
    <t>Maintenance</t>
  </si>
  <si>
    <t>Subtotal Old (2019)</t>
  </si>
  <si>
    <t>Subtotal New (2019)</t>
  </si>
  <si>
    <t>Savings</t>
  </si>
  <si>
    <t>HH Savings</t>
  </si>
  <si>
    <t xml:space="preserve">HH Income during Survey </t>
  </si>
  <si>
    <t>HH Income after Clustering</t>
  </si>
  <si>
    <t>Pedestrian</t>
  </si>
  <si>
    <t>25 HH Total</t>
  </si>
  <si>
    <t>Monthly Travel Expenditure inside the Settlement after Public Transportation Becomes Available</t>
  </si>
  <si>
    <t xml:space="preserve"> Public Transportation (2030)</t>
  </si>
  <si>
    <t>Fuel in New Settlement (2030)</t>
  </si>
  <si>
    <t>Subtotal New (2030)</t>
  </si>
  <si>
    <t>Subtotal P. T. (2030)</t>
  </si>
  <si>
    <t>HH No.</t>
  </si>
  <si>
    <t>Subject No.</t>
  </si>
  <si>
    <t>Settlement Travel</t>
  </si>
  <si>
    <t>Total Travel</t>
  </si>
  <si>
    <t>Fuel Savings</t>
  </si>
  <si>
    <t>Total Expenditures (Monthly)</t>
  </si>
  <si>
    <t>Km.1</t>
  </si>
  <si>
    <t>Fuel.1</t>
  </si>
  <si>
    <t>Km.2</t>
  </si>
  <si>
    <t>Fuel.2</t>
  </si>
  <si>
    <t>Km</t>
  </si>
  <si>
    <t>Fuel</t>
  </si>
  <si>
    <t>Total (2019)</t>
  </si>
  <si>
    <t>Total (2030)</t>
  </si>
  <si>
    <t>25 HH</t>
  </si>
  <si>
    <t>Mean Expense per person</t>
  </si>
  <si>
    <t>Monthly Travel Expenditure inside the Settlement after the OLUTM Model</t>
  </si>
  <si>
    <t xml:space="preserve">Note: The "HH code" corresponds to the original code. Some HHs were randomly selected more than once from our synthetic dataset. </t>
  </si>
  <si>
    <t>Monthly Travel Expenditures in Pagerjurang</t>
  </si>
  <si>
    <t>Subjects</t>
  </si>
  <si>
    <t>Dist. (km)</t>
  </si>
  <si>
    <t>Fuel ($)</t>
  </si>
  <si>
    <t>Savings ($)</t>
  </si>
  <si>
    <t>Travel in Total</t>
  </si>
  <si>
    <t>Expenditure per Person</t>
  </si>
  <si>
    <t>Expenditure per Household</t>
  </si>
  <si>
    <t>Travel Expenditures</t>
  </si>
  <si>
    <t>Before Intervention (2019 / 2030)</t>
  </si>
  <si>
    <t>528 / 605</t>
  </si>
  <si>
    <t xml:space="preserve">Total: </t>
  </si>
  <si>
    <t>$3,636</t>
  </si>
  <si>
    <t>After Intervention (2019 / 2030)</t>
  </si>
  <si>
    <t xml:space="preserve">Savings after Implementation </t>
  </si>
  <si>
    <t>Statistical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</si>
</sst>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(* #,##0_);_(* \(#,##0\);_(* &quot;-&quot;_);_(@_)"/>
    <numFmt numFmtId="164" formatCode="0.000"/>
    <numFmt numFmtId="165" formatCode="_([$$-409]* #,##0.00_);_([$$-409]* \(#,##0.00\);_([$$-409]* &quot;-&quot;??_);_(@_)"/>
    <numFmt numFmtId="166" formatCode="#,##0.000"/>
    <numFmt numFmtId="167" formatCode="0.0%"/>
    <numFmt numFmtId="168" formatCode="_([$$-409]* #,##0.000_);_([$$-409]* \(#,##0.000\);_([$$-409]* &quot;-&quot;??_);_(@_)"/>
    <numFmt numFmtId="169" formatCode="0.0"/>
    <numFmt numFmtId="170" formatCode="_(* #,##0.00_);_(* \(#,##0.00\);_(* &quot;-&quot;_);_(@_)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 (Body)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2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Arial"/>
      <family val="2"/>
    </font>
    <font>
      <sz val="8"/>
      <color theme="1"/>
      <name val="Times New Roman"/>
      <family val="1"/>
    </font>
    <font>
      <b/>
      <sz val="8"/>
      <color theme="1"/>
      <name val="Times New Roman"/>
      <family val="1"/>
    </font>
    <font>
      <sz val="8"/>
      <color rgb="FF000000"/>
      <name val="Times New Roman"/>
      <family val="1"/>
    </font>
    <font>
      <sz val="6.5"/>
      <color rgb="FF000000"/>
      <name val="Times New Roman"/>
      <family val="1"/>
    </font>
    <font>
      <b/>
      <sz val="6.5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510">
    <xf numFmtId="0" fontId="0" fillId="0" borderId="0" xfId="0"/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2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0" xfId="0" applyFont="1" applyBorder="1"/>
    <xf numFmtId="0" fontId="2" fillId="0" borderId="10" xfId="0" applyFon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13" xfId="0" applyFont="1" applyBorder="1" applyAlignment="1">
      <alignment horizontal="center"/>
    </xf>
    <xf numFmtId="0" fontId="0" fillId="0" borderId="14" xfId="0" applyBorder="1"/>
    <xf numFmtId="0" fontId="5" fillId="0" borderId="1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64" fontId="4" fillId="0" borderId="15" xfId="0" applyNumberFormat="1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2" fontId="4" fillId="0" borderId="14" xfId="0" applyNumberFormat="1" applyFont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0" fillId="0" borderId="10" xfId="0" applyBorder="1"/>
    <xf numFmtId="0" fontId="5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3" fontId="4" fillId="0" borderId="9" xfId="0" applyNumberFormat="1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2" fontId="4" fillId="0" borderId="10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6" fillId="0" borderId="20" xfId="0" applyFont="1" applyBorder="1"/>
    <xf numFmtId="0" fontId="5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3" fontId="4" fillId="0" borderId="21" xfId="0" applyNumberFormat="1" applyFont="1" applyBorder="1" applyAlignment="1">
      <alignment horizontal="center"/>
    </xf>
    <xf numFmtId="164" fontId="4" fillId="0" borderId="15" xfId="0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0" fillId="0" borderId="20" xfId="0" applyBorder="1"/>
    <xf numFmtId="0" fontId="5" fillId="0" borderId="21" xfId="0" applyFont="1" applyBorder="1" applyAlignment="1">
      <alignment horizontal="center"/>
    </xf>
    <xf numFmtId="3" fontId="4" fillId="0" borderId="17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3" fontId="4" fillId="0" borderId="20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2" fontId="7" fillId="0" borderId="14" xfId="0" applyNumberFormat="1" applyFont="1" applyBorder="1" applyAlignment="1">
      <alignment horizontal="center"/>
    </xf>
    <xf numFmtId="3" fontId="4" fillId="0" borderId="10" xfId="0" applyNumberFormat="1" applyFont="1" applyBorder="1" applyAlignment="1">
      <alignment horizontal="center"/>
    </xf>
    <xf numFmtId="3" fontId="4" fillId="0" borderId="9" xfId="0" applyNumberFormat="1" applyFont="1" applyBorder="1" applyAlignment="1">
      <alignment horizontal="center"/>
    </xf>
    <xf numFmtId="3" fontId="4" fillId="0" borderId="14" xfId="0" applyNumberFormat="1" applyFont="1" applyBorder="1" applyAlignment="1">
      <alignment horizontal="center"/>
    </xf>
    <xf numFmtId="2" fontId="7" fillId="0" borderId="14" xfId="0" applyNumberFormat="1" applyFont="1" applyBorder="1" applyAlignment="1">
      <alignment horizontal="center"/>
    </xf>
    <xf numFmtId="3" fontId="4" fillId="0" borderId="10" xfId="0" applyNumberFormat="1" applyFont="1" applyBorder="1" applyAlignment="1">
      <alignment horizontal="center"/>
    </xf>
    <xf numFmtId="2" fontId="7" fillId="0" borderId="10" xfId="0" applyNumberFormat="1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0" borderId="23" xfId="0" applyFont="1" applyBorder="1" applyAlignment="1">
      <alignment horizontal="center"/>
    </xf>
    <xf numFmtId="0" fontId="0" fillId="0" borderId="24" xfId="0" applyBorder="1"/>
    <xf numFmtId="0" fontId="5" fillId="0" borderId="25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3" fontId="4" fillId="0" borderId="25" xfId="0" applyNumberFormat="1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9" xfId="0" applyBorder="1"/>
    <xf numFmtId="0" fontId="5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3" fontId="4" fillId="0" borderId="3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1" fontId="4" fillId="3" borderId="1" xfId="1" applyFont="1" applyFill="1" applyBorder="1" applyAlignment="1">
      <alignment horizontal="center"/>
    </xf>
    <xf numFmtId="41" fontId="4" fillId="3" borderId="3" xfId="1" applyFont="1" applyFill="1" applyBorder="1" applyAlignment="1">
      <alignment horizontal="center"/>
    </xf>
    <xf numFmtId="3" fontId="4" fillId="3" borderId="32" xfId="0" applyNumberFormat="1" applyFont="1" applyFill="1" applyBorder="1" applyAlignment="1">
      <alignment horizontal="center"/>
    </xf>
    <xf numFmtId="41" fontId="4" fillId="3" borderId="1" xfId="1" applyFont="1" applyFill="1" applyBorder="1" applyAlignment="1">
      <alignment horizontal="center"/>
    </xf>
    <xf numFmtId="9" fontId="4" fillId="3" borderId="1" xfId="2" applyFont="1" applyFill="1" applyBorder="1" applyAlignment="1">
      <alignment vertical="center"/>
    </xf>
    <xf numFmtId="165" fontId="4" fillId="3" borderId="2" xfId="1" applyNumberFormat="1" applyFont="1" applyFill="1" applyBorder="1" applyAlignment="1">
      <alignment vertical="center"/>
    </xf>
    <xf numFmtId="165" fontId="4" fillId="3" borderId="3" xfId="1" applyNumberFormat="1" applyFont="1" applyFill="1" applyBorder="1" applyAlignment="1">
      <alignment vertical="center"/>
    </xf>
    <xf numFmtId="2" fontId="7" fillId="3" borderId="3" xfId="0" applyNumberFormat="1" applyFont="1" applyFill="1" applyBorder="1" applyAlignment="1">
      <alignment horizontal="center"/>
    </xf>
    <xf numFmtId="0" fontId="2" fillId="0" borderId="33" xfId="0" applyFont="1" applyBorder="1"/>
    <xf numFmtId="0" fontId="4" fillId="0" borderId="34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/>
    </xf>
    <xf numFmtId="0" fontId="4" fillId="0" borderId="37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8" fillId="0" borderId="0" xfId="3"/>
    <xf numFmtId="0" fontId="9" fillId="0" borderId="39" xfId="0" applyFont="1" applyBorder="1" applyAlignment="1">
      <alignment horizontal="center"/>
    </xf>
    <xf numFmtId="0" fontId="9" fillId="0" borderId="40" xfId="0" applyFont="1" applyBorder="1" applyAlignment="1">
      <alignment horizontal="center"/>
    </xf>
    <xf numFmtId="0" fontId="9" fillId="0" borderId="41" xfId="0" applyFont="1" applyBorder="1" applyAlignment="1">
      <alignment horizontal="center"/>
    </xf>
    <xf numFmtId="0" fontId="9" fillId="0" borderId="42" xfId="0" applyFont="1" applyBorder="1"/>
    <xf numFmtId="0" fontId="9" fillId="0" borderId="43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42" xfId="0" applyFont="1" applyBorder="1" applyAlignment="1">
      <alignment horizontal="right"/>
    </xf>
    <xf numFmtId="0" fontId="9" fillId="0" borderId="43" xfId="0" applyFont="1" applyBorder="1" applyAlignment="1">
      <alignment horizontal="center"/>
    </xf>
    <xf numFmtId="0" fontId="9" fillId="0" borderId="43" xfId="0" applyFont="1" applyBorder="1"/>
    <xf numFmtId="0" fontId="9" fillId="0" borderId="44" xfId="0" applyFont="1" applyBorder="1" applyAlignment="1">
      <alignment horizontal="center"/>
    </xf>
    <xf numFmtId="0" fontId="9" fillId="0" borderId="43" xfId="0" applyFont="1" applyBorder="1" applyAlignment="1">
      <alignment horizontal="left"/>
    </xf>
    <xf numFmtId="166" fontId="9" fillId="0" borderId="43" xfId="0" applyNumberFormat="1" applyFont="1" applyBorder="1" applyAlignment="1">
      <alignment horizontal="center"/>
    </xf>
    <xf numFmtId="0" fontId="9" fillId="0" borderId="43" xfId="0" applyFont="1" applyBorder="1" applyAlignment="1">
      <alignment horizontal="center" vertical="center"/>
    </xf>
    <xf numFmtId="0" fontId="9" fillId="0" borderId="45" xfId="0" applyFont="1" applyBorder="1"/>
    <xf numFmtId="0" fontId="9" fillId="0" borderId="46" xfId="0" applyFont="1" applyBorder="1" applyAlignment="1">
      <alignment horizontal="left"/>
    </xf>
    <xf numFmtId="0" fontId="9" fillId="0" borderId="46" xfId="0" applyFont="1" applyBorder="1"/>
    <xf numFmtId="0" fontId="9" fillId="0" borderId="46" xfId="0" applyFont="1" applyBorder="1" applyAlignment="1">
      <alignment horizontal="center"/>
    </xf>
    <xf numFmtId="166" fontId="9" fillId="0" borderId="46" xfId="0" applyNumberFormat="1" applyFont="1" applyBorder="1" applyAlignment="1">
      <alignment horizontal="center"/>
    </xf>
    <xf numFmtId="0" fontId="9" fillId="0" borderId="47" xfId="0" applyFont="1" applyBorder="1" applyAlignment="1">
      <alignment horizontal="center"/>
    </xf>
    <xf numFmtId="0" fontId="9" fillId="0" borderId="43" xfId="0" applyFont="1" applyFill="1" applyBorder="1" applyAlignment="1">
      <alignment horizontal="center"/>
    </xf>
    <xf numFmtId="0" fontId="9" fillId="0" borderId="43" xfId="0" applyFont="1" applyFill="1" applyBorder="1"/>
    <xf numFmtId="0" fontId="9" fillId="0" borderId="43" xfId="0" applyFont="1" applyFill="1" applyBorder="1" applyAlignment="1">
      <alignment horizontal="center"/>
    </xf>
    <xf numFmtId="0" fontId="9" fillId="0" borderId="43" xfId="0" applyFont="1" applyFill="1" applyBorder="1" applyAlignment="1">
      <alignment horizontal="center" vertical="center"/>
    </xf>
    <xf numFmtId="0" fontId="9" fillId="0" borderId="46" xfId="0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4" fontId="4" fillId="0" borderId="11" xfId="0" applyNumberFormat="1" applyFont="1" applyBorder="1" applyAlignment="1">
      <alignment horizontal="center"/>
    </xf>
    <xf numFmtId="164" fontId="4" fillId="0" borderId="13" xfId="0" applyNumberFormat="1" applyFont="1" applyBorder="1" applyAlignment="1">
      <alignment horizontal="center"/>
    </xf>
    <xf numFmtId="2" fontId="10" fillId="0" borderId="14" xfId="0" applyNumberFormat="1" applyFont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16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2" fontId="10" fillId="0" borderId="14" xfId="0" applyNumberFormat="1" applyFont="1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64" fontId="4" fillId="0" borderId="16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2" fontId="10" fillId="0" borderId="10" xfId="0" applyNumberFormat="1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3" fontId="4" fillId="0" borderId="15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25" xfId="0" applyFont="1" applyBorder="1" applyAlignment="1">
      <alignment horizontal="center" vertical="center"/>
    </xf>
    <xf numFmtId="3" fontId="4" fillId="0" borderId="25" xfId="0" applyNumberFormat="1" applyFont="1" applyBorder="1" applyAlignment="1">
      <alignment horizontal="center"/>
    </xf>
    <xf numFmtId="3" fontId="4" fillId="0" borderId="9" xfId="0" applyNumberFormat="1" applyFont="1" applyBorder="1"/>
    <xf numFmtId="0" fontId="4" fillId="0" borderId="10" xfId="0" applyFont="1" applyBorder="1"/>
    <xf numFmtId="164" fontId="4" fillId="0" borderId="16" xfId="0" applyNumberFormat="1" applyFont="1" applyBorder="1"/>
    <xf numFmtId="0" fontId="4" fillId="0" borderId="16" xfId="0" applyFont="1" applyBorder="1"/>
    <xf numFmtId="164" fontId="4" fillId="0" borderId="4" xfId="0" applyNumberFormat="1" applyFont="1" applyBorder="1"/>
    <xf numFmtId="2" fontId="4" fillId="0" borderId="10" xfId="0" applyNumberFormat="1" applyFont="1" applyBorder="1"/>
    <xf numFmtId="0" fontId="5" fillId="0" borderId="9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6" xfId="0" applyBorder="1" applyAlignment="1">
      <alignment horizontal="center"/>
    </xf>
    <xf numFmtId="3" fontId="4" fillId="0" borderId="9" xfId="1" applyNumberFormat="1" applyFont="1" applyFill="1" applyBorder="1" applyAlignment="1">
      <alignment horizontal="center"/>
    </xf>
    <xf numFmtId="164" fontId="4" fillId="0" borderId="16" xfId="0" applyNumberFormat="1" applyFont="1" applyBorder="1" applyAlignment="1">
      <alignment horizontal="center"/>
    </xf>
    <xf numFmtId="2" fontId="10" fillId="0" borderId="10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2" fontId="10" fillId="0" borderId="24" xfId="0" applyNumberFormat="1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28" xfId="0" applyBorder="1" applyAlignment="1">
      <alignment horizontal="center" vertical="center"/>
    </xf>
    <xf numFmtId="3" fontId="4" fillId="0" borderId="49" xfId="0" applyNumberFormat="1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0" fillId="3" borderId="32" xfId="0" applyFill="1" applyBorder="1"/>
    <xf numFmtId="167" fontId="0" fillId="3" borderId="1" xfId="2" applyNumberFormat="1" applyFont="1" applyFill="1" applyBorder="1" applyAlignment="1">
      <alignment horizontal="center"/>
    </xf>
    <xf numFmtId="41" fontId="0" fillId="3" borderId="3" xfId="1" applyFont="1" applyFill="1" applyBorder="1" applyAlignment="1"/>
    <xf numFmtId="41" fontId="0" fillId="3" borderId="1" xfId="1" applyFont="1" applyFill="1" applyBorder="1" applyAlignment="1">
      <alignment horizontal="center"/>
    </xf>
    <xf numFmtId="41" fontId="0" fillId="3" borderId="3" xfId="1" applyFont="1" applyFill="1" applyBorder="1" applyAlignment="1">
      <alignment horizontal="center"/>
    </xf>
    <xf numFmtId="9" fontId="0" fillId="3" borderId="1" xfId="0" applyNumberFormat="1" applyFill="1" applyBorder="1"/>
    <xf numFmtId="0" fontId="0" fillId="3" borderId="2" xfId="0" applyFill="1" applyBorder="1"/>
    <xf numFmtId="165" fontId="0" fillId="3" borderId="3" xfId="0" applyNumberFormat="1" applyFill="1" applyBorder="1"/>
    <xf numFmtId="0" fontId="0" fillId="3" borderId="32" xfId="1" applyNumberFormat="1" applyFont="1" applyFill="1" applyBorder="1"/>
    <xf numFmtId="0" fontId="2" fillId="0" borderId="37" xfId="0" applyFont="1" applyBorder="1" applyAlignment="1">
      <alignment horizontal="center"/>
    </xf>
    <xf numFmtId="3" fontId="4" fillId="0" borderId="25" xfId="0" applyNumberFormat="1" applyFont="1" applyBorder="1"/>
    <xf numFmtId="0" fontId="5" fillId="0" borderId="9" xfId="0" applyFont="1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/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3" xfId="0" applyBorder="1" applyAlignment="1">
      <alignment horizontal="right"/>
    </xf>
    <xf numFmtId="0" fontId="0" fillId="0" borderId="54" xfId="0" applyBorder="1" applyAlignment="1">
      <alignment horizontal="center"/>
    </xf>
    <xf numFmtId="0" fontId="0" fillId="0" borderId="54" xfId="0" applyBorder="1"/>
    <xf numFmtId="0" fontId="0" fillId="0" borderId="55" xfId="0" applyBorder="1"/>
    <xf numFmtId="0" fontId="0" fillId="0" borderId="54" xfId="0" applyBorder="1" applyAlignment="1">
      <alignment horizontal="left"/>
    </xf>
    <xf numFmtId="0" fontId="0" fillId="0" borderId="55" xfId="0" applyBorder="1" applyAlignment="1">
      <alignment horizontal="center"/>
    </xf>
    <xf numFmtId="0" fontId="0" fillId="0" borderId="55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/>
    <xf numFmtId="0" fontId="0" fillId="0" borderId="57" xfId="0" applyBorder="1" applyAlignment="1">
      <alignment horizontal="center"/>
    </xf>
    <xf numFmtId="0" fontId="0" fillId="0" borderId="57" xfId="0" applyBorder="1"/>
    <xf numFmtId="0" fontId="0" fillId="0" borderId="58" xfId="0" applyBorder="1" applyAlignment="1">
      <alignment horizontal="center"/>
    </xf>
    <xf numFmtId="0" fontId="0" fillId="0" borderId="54" xfId="0" applyFill="1" applyBorder="1"/>
    <xf numFmtId="0" fontId="0" fillId="0" borderId="54" xfId="0" applyFill="1" applyBorder="1" applyAlignment="1">
      <alignment horizontal="left"/>
    </xf>
    <xf numFmtId="0" fontId="0" fillId="0" borderId="5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2" fillId="0" borderId="59" xfId="0" applyFont="1" applyBorder="1" applyAlignment="1">
      <alignment horizontal="center"/>
    </xf>
    <xf numFmtId="0" fontId="2" fillId="0" borderId="60" xfId="0" applyFont="1" applyBorder="1" applyAlignment="1">
      <alignment horizontal="center"/>
    </xf>
    <xf numFmtId="0" fontId="2" fillId="0" borderId="61" xfId="0" applyFont="1" applyBorder="1"/>
    <xf numFmtId="0" fontId="5" fillId="0" borderId="62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/>
    </xf>
    <xf numFmtId="0" fontId="2" fillId="0" borderId="64" xfId="0" applyFont="1" applyBorder="1" applyAlignment="1">
      <alignment horizontal="center"/>
    </xf>
    <xf numFmtId="0" fontId="2" fillId="0" borderId="65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64" xfId="0" applyFont="1" applyBorder="1"/>
    <xf numFmtId="0" fontId="2" fillId="0" borderId="66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67" xfId="0" applyFont="1" applyBorder="1"/>
    <xf numFmtId="0" fontId="2" fillId="0" borderId="68" xfId="0" applyFont="1" applyBorder="1" applyAlignment="1">
      <alignment horizontal="center"/>
    </xf>
    <xf numFmtId="164" fontId="4" fillId="0" borderId="21" xfId="0" applyNumberFormat="1" applyFont="1" applyBorder="1" applyAlignment="1">
      <alignment horizontal="center"/>
    </xf>
    <xf numFmtId="2" fontId="10" fillId="0" borderId="16" xfId="0" applyNumberFormat="1" applyFont="1" applyBorder="1" applyAlignment="1">
      <alignment horizontal="center"/>
    </xf>
    <xf numFmtId="2" fontId="10" fillId="0" borderId="25" xfId="0" applyNumberFormat="1" applyFont="1" applyBorder="1" applyAlignment="1">
      <alignment horizontal="center"/>
    </xf>
    <xf numFmtId="2" fontId="10" fillId="0" borderId="0" xfId="0" applyNumberFormat="1" applyFont="1" applyAlignment="1">
      <alignment horizontal="center"/>
    </xf>
    <xf numFmtId="2" fontId="10" fillId="0" borderId="23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64" fontId="4" fillId="0" borderId="25" xfId="0" applyNumberFormat="1" applyFont="1" applyBorder="1" applyAlignment="1">
      <alignment horizontal="center"/>
    </xf>
    <xf numFmtId="2" fontId="10" fillId="0" borderId="17" xfId="0" applyNumberFormat="1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2" fontId="10" fillId="0" borderId="21" xfId="0" applyNumberFormat="1" applyFont="1" applyBorder="1" applyAlignment="1">
      <alignment horizontal="center"/>
    </xf>
    <xf numFmtId="2" fontId="10" fillId="0" borderId="19" xfId="0" applyNumberFormat="1" applyFont="1" applyBorder="1" applyAlignment="1">
      <alignment horizontal="center"/>
    </xf>
    <xf numFmtId="164" fontId="10" fillId="0" borderId="21" xfId="0" applyNumberFormat="1" applyFont="1" applyBorder="1" applyAlignment="1">
      <alignment horizontal="center"/>
    </xf>
    <xf numFmtId="164" fontId="10" fillId="0" borderId="17" xfId="0" applyNumberFormat="1" applyFont="1" applyBorder="1" applyAlignment="1">
      <alignment horizontal="center"/>
    </xf>
    <xf numFmtId="164" fontId="10" fillId="0" borderId="19" xfId="0" applyNumberFormat="1" applyFont="1" applyBorder="1" applyAlignment="1">
      <alignment horizontal="center"/>
    </xf>
    <xf numFmtId="2" fontId="10" fillId="0" borderId="20" xfId="0" applyNumberFormat="1" applyFont="1" applyBorder="1" applyAlignment="1">
      <alignment horizontal="center"/>
    </xf>
    <xf numFmtId="3" fontId="4" fillId="0" borderId="11" xfId="0" applyNumberFormat="1" applyFont="1" applyBorder="1" applyAlignment="1">
      <alignment horizontal="center"/>
    </xf>
    <xf numFmtId="2" fontId="10" fillId="0" borderId="15" xfId="0" applyNumberFormat="1" applyFont="1" applyBorder="1" applyAlignment="1">
      <alignment horizontal="center"/>
    </xf>
    <xf numFmtId="2" fontId="10" fillId="0" borderId="11" xfId="0" applyNumberFormat="1" applyFont="1" applyBorder="1" applyAlignment="1">
      <alignment horizontal="center"/>
    </xf>
    <xf numFmtId="2" fontId="10" fillId="0" borderId="13" xfId="0" applyNumberFormat="1" applyFont="1" applyBorder="1" applyAlignment="1">
      <alignment horizontal="center"/>
    </xf>
    <xf numFmtId="3" fontId="4" fillId="0" borderId="16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10" fillId="0" borderId="9" xfId="0" applyNumberFormat="1" applyFont="1" applyBorder="1" applyAlignment="1">
      <alignment horizontal="center"/>
    </xf>
    <xf numFmtId="164" fontId="10" fillId="0" borderId="16" xfId="0" applyNumberFormat="1" applyFont="1" applyBorder="1" applyAlignment="1">
      <alignment horizontal="center"/>
    </xf>
    <xf numFmtId="164" fontId="10" fillId="0" borderId="4" xfId="0" applyNumberFormat="1" applyFont="1" applyBorder="1" applyAlignment="1">
      <alignment horizontal="center"/>
    </xf>
    <xf numFmtId="2" fontId="10" fillId="0" borderId="9" xfId="0" applyNumberFormat="1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3" fontId="4" fillId="0" borderId="0" xfId="0" applyNumberFormat="1" applyFont="1"/>
    <xf numFmtId="0" fontId="4" fillId="0" borderId="11" xfId="0" applyFont="1" applyBorder="1"/>
    <xf numFmtId="164" fontId="4" fillId="0" borderId="15" xfId="0" applyNumberFormat="1" applyFont="1" applyBorder="1"/>
    <xf numFmtId="0" fontId="4" fillId="0" borderId="13" xfId="0" applyFont="1" applyBorder="1"/>
    <xf numFmtId="2" fontId="10" fillId="0" borderId="11" xfId="0" applyNumberFormat="1" applyFont="1" applyBorder="1"/>
    <xf numFmtId="3" fontId="4" fillId="0" borderId="16" xfId="0" applyNumberFormat="1" applyFont="1" applyBorder="1"/>
    <xf numFmtId="164" fontId="4" fillId="0" borderId="9" xfId="0" applyNumberFormat="1" applyFont="1" applyBorder="1"/>
    <xf numFmtId="0" fontId="4" fillId="0" borderId="4" xfId="0" applyFont="1" applyBorder="1"/>
    <xf numFmtId="2" fontId="10" fillId="0" borderId="16" xfId="0" applyNumberFormat="1" applyFont="1" applyBorder="1"/>
    <xf numFmtId="2" fontId="4" fillId="0" borderId="25" xfId="0" applyNumberFormat="1" applyFont="1" applyBorder="1"/>
    <xf numFmtId="2" fontId="4" fillId="0" borderId="0" xfId="0" applyNumberFormat="1" applyFont="1"/>
    <xf numFmtId="2" fontId="4" fillId="0" borderId="23" xfId="0" applyNumberFormat="1" applyFont="1" applyBorder="1"/>
    <xf numFmtId="2" fontId="4" fillId="0" borderId="24" xfId="0" applyNumberFormat="1" applyFont="1" applyBorder="1"/>
    <xf numFmtId="0" fontId="6" fillId="0" borderId="14" xfId="0" applyFont="1" applyBorder="1"/>
    <xf numFmtId="3" fontId="4" fillId="0" borderId="0" xfId="0" applyNumberFormat="1" applyFont="1" applyAlignment="1">
      <alignment horizontal="center"/>
    </xf>
    <xf numFmtId="164" fontId="4" fillId="0" borderId="25" xfId="0" applyNumberFormat="1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10" fillId="0" borderId="0" xfId="0" applyFont="1" applyAlignment="1">
      <alignment horizontal="center"/>
    </xf>
    <xf numFmtId="3" fontId="4" fillId="0" borderId="16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164" fontId="10" fillId="0" borderId="20" xfId="0" applyNumberFormat="1" applyFont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4" fontId="10" fillId="0" borderId="10" xfId="0" applyNumberFormat="1" applyFont="1" applyBorder="1" applyAlignment="1">
      <alignment horizontal="center"/>
    </xf>
    <xf numFmtId="0" fontId="5" fillId="0" borderId="49" xfId="0" applyFont="1" applyBorder="1" applyAlignment="1">
      <alignment horizontal="center" vertical="center"/>
    </xf>
    <xf numFmtId="164" fontId="4" fillId="0" borderId="49" xfId="0" applyNumberFormat="1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0" fillId="0" borderId="69" xfId="0" applyFont="1" applyBorder="1" applyAlignment="1">
      <alignment horizontal="center"/>
    </xf>
    <xf numFmtId="0" fontId="10" fillId="0" borderId="70" xfId="0" applyFont="1" applyBorder="1" applyAlignment="1">
      <alignment horizontal="center"/>
    </xf>
    <xf numFmtId="0" fontId="10" fillId="0" borderId="31" xfId="0" applyFont="1" applyBorder="1" applyAlignment="1">
      <alignment horizontal="center"/>
    </xf>
    <xf numFmtId="0" fontId="0" fillId="0" borderId="33" xfId="0" applyBorder="1"/>
    <xf numFmtId="0" fontId="0" fillId="3" borderId="39" xfId="2" applyNumberFormat="1" applyFont="1" applyFill="1" applyBorder="1" applyAlignment="1">
      <alignment horizontal="center" vertical="center"/>
    </xf>
    <xf numFmtId="41" fontId="0" fillId="3" borderId="41" xfId="1" applyFont="1" applyFill="1" applyBorder="1" applyAlignment="1">
      <alignment vertical="center"/>
    </xf>
    <xf numFmtId="41" fontId="0" fillId="3" borderId="40" xfId="1" applyFont="1" applyFill="1" applyBorder="1" applyAlignment="1">
      <alignment horizontal="center" vertical="center"/>
    </xf>
    <xf numFmtId="9" fontId="0" fillId="0" borderId="39" xfId="0" applyNumberFormat="1" applyBorder="1" applyAlignment="1">
      <alignment horizontal="center"/>
    </xf>
    <xf numFmtId="9" fontId="0" fillId="0" borderId="40" xfId="0" applyNumberFormat="1" applyBorder="1" applyAlignment="1">
      <alignment horizontal="center"/>
    </xf>
    <xf numFmtId="165" fontId="0" fillId="0" borderId="64" xfId="0" applyNumberFormat="1" applyBorder="1"/>
    <xf numFmtId="2" fontId="0" fillId="0" borderId="40" xfId="1" applyNumberFormat="1" applyFont="1" applyFill="1" applyBorder="1" applyAlignment="1">
      <alignment horizontal="center"/>
    </xf>
    <xf numFmtId="9" fontId="0" fillId="0" borderId="39" xfId="1" applyNumberFormat="1" applyFont="1" applyFill="1" applyBorder="1" applyAlignment="1">
      <alignment horizontal="center"/>
    </xf>
    <xf numFmtId="9" fontId="0" fillId="0" borderId="40" xfId="1" applyNumberFormat="1" applyFont="1" applyFill="1" applyBorder="1" applyAlignment="1">
      <alignment horizontal="center"/>
    </xf>
    <xf numFmtId="168" fontId="0" fillId="0" borderId="64" xfId="1" applyNumberFormat="1" applyFont="1" applyFill="1" applyBorder="1"/>
    <xf numFmtId="2" fontId="0" fillId="0" borderId="41" xfId="1" applyNumberFormat="1" applyFont="1" applyFill="1" applyBorder="1"/>
    <xf numFmtId="0" fontId="5" fillId="0" borderId="0" xfId="0" applyFont="1" applyAlignment="1">
      <alignment horizontal="center" vertical="center"/>
    </xf>
    <xf numFmtId="0" fontId="0" fillId="0" borderId="48" xfId="0" applyBorder="1"/>
    <xf numFmtId="0" fontId="0" fillId="3" borderId="30" xfId="2" applyNumberFormat="1" applyFont="1" applyFill="1" applyBorder="1" applyAlignment="1">
      <alignment horizontal="center" vertical="center"/>
    </xf>
    <xf numFmtId="41" fontId="0" fillId="3" borderId="31" xfId="1" applyFont="1" applyFill="1" applyBorder="1" applyAlignment="1">
      <alignment vertical="center"/>
    </xf>
    <xf numFmtId="41" fontId="0" fillId="3" borderId="69" xfId="1" applyFon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165" fontId="0" fillId="3" borderId="71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5" fillId="0" borderId="25" xfId="0" applyFont="1" applyFill="1" applyBorder="1" applyAlignment="1">
      <alignment horizontal="center"/>
    </xf>
    <xf numFmtId="0" fontId="4" fillId="0" borderId="24" xfId="0" applyFont="1" applyFill="1" applyBorder="1" applyAlignment="1">
      <alignment horizontal="center"/>
    </xf>
    <xf numFmtId="0" fontId="5" fillId="0" borderId="21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/>
    </xf>
    <xf numFmtId="0" fontId="5" fillId="0" borderId="21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3" fontId="4" fillId="0" borderId="14" xfId="0" applyNumberFormat="1" applyFont="1" applyFill="1" applyBorder="1" applyAlignment="1">
      <alignment horizontal="center"/>
    </xf>
    <xf numFmtId="3" fontId="4" fillId="0" borderId="10" xfId="0" applyNumberFormat="1" applyFont="1" applyFill="1" applyBorder="1" applyAlignment="1">
      <alignment horizontal="center"/>
    </xf>
    <xf numFmtId="0" fontId="5" fillId="0" borderId="25" xfId="0" applyFont="1" applyFill="1" applyBorder="1" applyAlignment="1">
      <alignment horizontal="center"/>
    </xf>
    <xf numFmtId="0" fontId="4" fillId="0" borderId="24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2" fillId="0" borderId="72" xfId="0" applyFont="1" applyBorder="1"/>
    <xf numFmtId="0" fontId="0" fillId="0" borderId="43" xfId="0" applyBorder="1" applyAlignment="1">
      <alignment horizontal="center"/>
    </xf>
    <xf numFmtId="0" fontId="0" fillId="0" borderId="43" xfId="0" applyBorder="1"/>
    <xf numFmtId="0" fontId="0" fillId="4" borderId="43" xfId="0" applyFill="1" applyBorder="1" applyAlignment="1">
      <alignment horizontal="center"/>
    </xf>
    <xf numFmtId="0" fontId="4" fillId="0" borderId="43" xfId="0" applyFont="1" applyBorder="1" applyAlignment="1">
      <alignment horizontal="center" vertical="center"/>
    </xf>
    <xf numFmtId="0" fontId="0" fillId="4" borderId="43" xfId="0" applyFill="1" applyBorder="1"/>
    <xf numFmtId="0" fontId="4" fillId="0" borderId="43" xfId="0" applyFont="1" applyBorder="1" applyAlignment="1">
      <alignment horizontal="center"/>
    </xf>
    <xf numFmtId="0" fontId="0" fillId="0" borderId="43" xfId="0" applyBorder="1" applyAlignment="1">
      <alignment horizontal="right" vertical="center"/>
    </xf>
    <xf numFmtId="0" fontId="0" fillId="0" borderId="43" xfId="0" applyBorder="1" applyAlignment="1">
      <alignment horizontal="right"/>
    </xf>
    <xf numFmtId="0" fontId="0" fillId="0" borderId="73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73" xfId="0" applyBorder="1" applyAlignment="1">
      <alignment horizontal="right"/>
    </xf>
    <xf numFmtId="0" fontId="0" fillId="4" borderId="73" xfId="0" applyFill="1" applyBorder="1" applyAlignment="1">
      <alignment horizontal="right"/>
    </xf>
    <xf numFmtId="0" fontId="0" fillId="0" borderId="5" xfId="0" applyBorder="1" applyAlignment="1">
      <alignment horizontal="right"/>
    </xf>
    <xf numFmtId="0" fontId="0" fillId="4" borderId="5" xfId="0" applyFill="1" applyBorder="1" applyAlignment="1">
      <alignment horizontal="right"/>
    </xf>
    <xf numFmtId="0" fontId="0" fillId="5" borderId="43" xfId="0" applyFill="1" applyBorder="1"/>
    <xf numFmtId="0" fontId="0" fillId="0" borderId="43" xfId="0" applyFill="1" applyBorder="1" applyAlignment="1">
      <alignment horizontal="center"/>
    </xf>
    <xf numFmtId="0" fontId="0" fillId="0" borderId="43" xfId="0" applyFill="1" applyBorder="1"/>
    <xf numFmtId="0" fontId="0" fillId="0" borderId="73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0" fontId="0" fillId="0" borderId="0" xfId="0" applyFill="1"/>
    <xf numFmtId="0" fontId="0" fillId="0" borderId="43" xfId="0" applyFill="1" applyBorder="1" applyAlignment="1">
      <alignment horizontal="right"/>
    </xf>
    <xf numFmtId="0" fontId="4" fillId="0" borderId="19" xfId="0" applyFont="1" applyBorder="1" applyAlignment="1">
      <alignment horizontal="center" vertical="center"/>
    </xf>
    <xf numFmtId="0" fontId="6" fillId="4" borderId="73" xfId="0" applyFont="1" applyFill="1" applyBorder="1" applyAlignment="1">
      <alignment horizontal="right"/>
    </xf>
    <xf numFmtId="0" fontId="6" fillId="4" borderId="5" xfId="0" applyFont="1" applyFill="1" applyBorder="1" applyAlignment="1">
      <alignment horizontal="right"/>
    </xf>
    <xf numFmtId="0" fontId="0" fillId="0" borderId="0" xfId="0" applyAlignment="1">
      <alignment horizontal="center"/>
    </xf>
    <xf numFmtId="0" fontId="4" fillId="0" borderId="36" xfId="0" applyFont="1" applyBorder="1" applyAlignment="1">
      <alignment horizontal="center" vertical="center"/>
    </xf>
    <xf numFmtId="0" fontId="0" fillId="0" borderId="13" xfId="0" applyBorder="1"/>
    <xf numFmtId="2" fontId="0" fillId="0" borderId="22" xfId="0" applyNumberFormat="1" applyBorder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2" fontId="4" fillId="0" borderId="22" xfId="0" applyNumberFormat="1" applyFont="1" applyBorder="1" applyAlignment="1">
      <alignment horizontal="right" vertical="center"/>
    </xf>
    <xf numFmtId="2" fontId="0" fillId="0" borderId="23" xfId="0" applyNumberFormat="1" applyBorder="1" applyAlignment="1">
      <alignment horizontal="right" vertical="center"/>
    </xf>
    <xf numFmtId="2" fontId="0" fillId="0" borderId="73" xfId="0" applyNumberFormat="1" applyBorder="1"/>
    <xf numFmtId="0" fontId="0" fillId="0" borderId="13" xfId="0" applyBorder="1" applyAlignment="1">
      <alignment horizontal="right" vertical="center"/>
    </xf>
    <xf numFmtId="2" fontId="0" fillId="0" borderId="0" xfId="0" applyNumberFormat="1"/>
    <xf numFmtId="0" fontId="0" fillId="0" borderId="22" xfId="0" applyBorder="1"/>
    <xf numFmtId="2" fontId="6" fillId="0" borderId="0" xfId="0" applyNumberFormat="1" applyFont="1" applyAlignment="1">
      <alignment horizontal="right"/>
    </xf>
    <xf numFmtId="2" fontId="0" fillId="0" borderId="24" xfId="0" applyNumberFormat="1" applyBorder="1"/>
    <xf numFmtId="0" fontId="0" fillId="0" borderId="23" xfId="0" applyBorder="1"/>
    <xf numFmtId="0" fontId="0" fillId="0" borderId="23" xfId="0" applyBorder="1" applyAlignment="1">
      <alignment horizontal="right" vertical="center"/>
    </xf>
    <xf numFmtId="0" fontId="0" fillId="0" borderId="4" xfId="0" applyBorder="1"/>
    <xf numFmtId="2" fontId="0" fillId="0" borderId="8" xfId="0" applyNumberFormat="1" applyBorder="1" applyAlignment="1">
      <alignment horizontal="right" vertical="center"/>
    </xf>
    <xf numFmtId="2" fontId="0" fillId="0" borderId="16" xfId="0" applyNumberFormat="1" applyBorder="1" applyAlignment="1">
      <alignment horizontal="right" vertical="center"/>
    </xf>
    <xf numFmtId="2" fontId="4" fillId="0" borderId="8" xfId="0" applyNumberFormat="1" applyFont="1" applyBorder="1" applyAlignment="1">
      <alignment horizontal="right" vertical="center"/>
    </xf>
    <xf numFmtId="2" fontId="0" fillId="0" borderId="43" xfId="0" applyNumberFormat="1" applyBorder="1"/>
    <xf numFmtId="0" fontId="0" fillId="0" borderId="8" xfId="0" applyBorder="1"/>
    <xf numFmtId="0" fontId="0" fillId="0" borderId="16" xfId="0" applyBorder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43" xfId="0" applyFill="1" applyBorder="1" applyAlignment="1">
      <alignment horizontal="right" vertical="center"/>
    </xf>
    <xf numFmtId="0" fontId="0" fillId="0" borderId="73" xfId="0" applyFill="1" applyBorder="1" applyAlignment="1">
      <alignment horizontal="right" vertical="center"/>
    </xf>
    <xf numFmtId="0" fontId="0" fillId="0" borderId="5" xfId="0" applyFill="1" applyBorder="1" applyAlignment="1">
      <alignment horizontal="right" vertical="center"/>
    </xf>
    <xf numFmtId="0" fontId="0" fillId="0" borderId="73" xfId="0" applyFill="1" applyBorder="1"/>
    <xf numFmtId="0" fontId="0" fillId="0" borderId="5" xfId="0" applyFill="1" applyBorder="1"/>
    <xf numFmtId="0" fontId="4" fillId="4" borderId="19" xfId="0" applyFont="1" applyFill="1" applyBorder="1" applyAlignment="1">
      <alignment horizontal="center" vertical="center"/>
    </xf>
    <xf numFmtId="0" fontId="0" fillId="4" borderId="43" xfId="0" applyFill="1" applyBorder="1" applyAlignment="1">
      <alignment horizontal="right" vertical="center"/>
    </xf>
    <xf numFmtId="0" fontId="0" fillId="4" borderId="43" xfId="0" applyFill="1" applyBorder="1" applyAlignment="1">
      <alignment horizontal="right"/>
    </xf>
    <xf numFmtId="0" fontId="4" fillId="4" borderId="19" xfId="0" applyFont="1" applyFill="1" applyBorder="1" applyAlignment="1">
      <alignment horizontal="center"/>
    </xf>
    <xf numFmtId="0" fontId="0" fillId="4" borderId="43" xfId="0" applyFill="1" applyBorder="1" applyAlignment="1">
      <alignment horizontal="right" vertical="center"/>
    </xf>
    <xf numFmtId="0" fontId="0" fillId="4" borderId="73" xfId="0" applyFill="1" applyBorder="1" applyAlignment="1">
      <alignment horizontal="right" vertical="center"/>
    </xf>
    <xf numFmtId="0" fontId="0" fillId="4" borderId="5" xfId="0" applyFill="1" applyBorder="1" applyAlignment="1">
      <alignment horizontal="right" vertical="center"/>
    </xf>
    <xf numFmtId="0" fontId="0" fillId="4" borderId="74" xfId="0" applyFill="1" applyBorder="1" applyAlignment="1">
      <alignment horizontal="right" vertical="center"/>
    </xf>
    <xf numFmtId="0" fontId="0" fillId="4" borderId="74" xfId="0" applyFill="1" applyBorder="1" applyAlignment="1">
      <alignment horizontal="right"/>
    </xf>
    <xf numFmtId="0" fontId="4" fillId="0" borderId="19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/>
    </xf>
    <xf numFmtId="9" fontId="12" fillId="0" borderId="0" xfId="1" applyNumberFormat="1" applyFont="1" applyFill="1" applyBorder="1" applyAlignment="1">
      <alignment horizontal="right" vertical="center"/>
    </xf>
    <xf numFmtId="9" fontId="12" fillId="0" borderId="0" xfId="2" applyFont="1" applyFill="1" applyBorder="1" applyAlignment="1">
      <alignment horizontal="right" vertical="center"/>
    </xf>
    <xf numFmtId="41" fontId="12" fillId="0" borderId="0" xfId="1" applyFont="1" applyFill="1" applyBorder="1" applyAlignment="1">
      <alignment horizontal="right" vertical="center"/>
    </xf>
    <xf numFmtId="170" fontId="12" fillId="0" borderId="0" xfId="1" applyNumberFormat="1" applyFont="1" applyFill="1" applyBorder="1" applyAlignment="1"/>
    <xf numFmtId="0" fontId="0" fillId="6" borderId="38" xfId="0" applyFill="1" applyBorder="1" applyAlignment="1">
      <alignment horizontal="center"/>
    </xf>
    <xf numFmtId="0" fontId="0" fillId="6" borderId="26" xfId="0" applyFill="1" applyBorder="1"/>
    <xf numFmtId="169" fontId="0" fillId="6" borderId="26" xfId="0" applyNumberFormat="1" applyFill="1" applyBorder="1"/>
    <xf numFmtId="2" fontId="0" fillId="6" borderId="26" xfId="0" applyNumberFormat="1" applyFill="1" applyBorder="1"/>
    <xf numFmtId="169" fontId="0" fillId="6" borderId="29" xfId="0" applyNumberFormat="1" applyFill="1" applyBorder="1"/>
    <xf numFmtId="0" fontId="2" fillId="6" borderId="33" xfId="0" applyFont="1" applyFill="1" applyBorder="1" applyAlignment="1">
      <alignment horizontal="center" vertical="center"/>
    </xf>
    <xf numFmtId="0" fontId="0" fillId="6" borderId="64" xfId="0" applyFill="1" applyBorder="1" applyAlignment="1">
      <alignment horizontal="center" vertical="center"/>
    </xf>
    <xf numFmtId="0" fontId="0" fillId="6" borderId="65" xfId="0" applyFill="1" applyBorder="1" applyAlignment="1">
      <alignment horizontal="center"/>
    </xf>
    <xf numFmtId="0" fontId="0" fillId="6" borderId="40" xfId="0" applyFill="1" applyBorder="1" applyAlignment="1">
      <alignment horizontal="center"/>
    </xf>
    <xf numFmtId="0" fontId="0" fillId="6" borderId="64" xfId="0" applyFill="1" applyBorder="1" applyAlignment="1">
      <alignment horizontal="center"/>
    </xf>
    <xf numFmtId="0" fontId="0" fillId="6" borderId="73" xfId="0" applyFill="1" applyBorder="1" applyAlignment="1">
      <alignment horizontal="center" vertical="center"/>
    </xf>
    <xf numFmtId="0" fontId="0" fillId="6" borderId="75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/>
    </xf>
    <xf numFmtId="0" fontId="2" fillId="6" borderId="36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8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 vertical="center"/>
    </xf>
    <xf numFmtId="0" fontId="11" fillId="6" borderId="16" xfId="0" applyFont="1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4" fillId="0" borderId="43" xfId="0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43" xfId="0" applyFont="1" applyFill="1" applyBorder="1"/>
    <xf numFmtId="0" fontId="0" fillId="0" borderId="43" xfId="0" applyFont="1" applyFill="1" applyBorder="1" applyAlignment="1">
      <alignment horizontal="center"/>
    </xf>
    <xf numFmtId="0" fontId="4" fillId="4" borderId="43" xfId="0" applyFont="1" applyFill="1" applyBorder="1" applyAlignment="1">
      <alignment horizontal="center" vertical="center"/>
    </xf>
    <xf numFmtId="0" fontId="4" fillId="4" borderId="43" xfId="0" applyFont="1" applyFill="1" applyBorder="1" applyAlignment="1">
      <alignment horizontal="center"/>
    </xf>
    <xf numFmtId="0" fontId="15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15" fillId="0" borderId="0" xfId="0" applyFont="1" applyBorder="1" applyAlignment="1">
      <alignment vertical="center"/>
    </xf>
    <xf numFmtId="0" fontId="15" fillId="0" borderId="16" xfId="0" applyFont="1" applyBorder="1" applyAlignment="1">
      <alignment vertical="center"/>
    </xf>
    <xf numFmtId="0" fontId="15" fillId="0" borderId="16" xfId="0" applyFont="1" applyBorder="1" applyAlignment="1">
      <alignment horizontal="center" vertical="center"/>
    </xf>
    <xf numFmtId="9" fontId="15" fillId="0" borderId="16" xfId="0" applyNumberFormat="1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9" fontId="15" fillId="0" borderId="4" xfId="0" applyNumberFormat="1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5" fillId="0" borderId="74" xfId="0" applyFont="1" applyBorder="1" applyAlignment="1">
      <alignment horizontal="center" vertical="center"/>
    </xf>
    <xf numFmtId="0" fontId="15" fillId="0" borderId="11" xfId="0" applyFont="1" applyBorder="1" applyAlignment="1">
      <alignment vertical="center"/>
    </xf>
    <xf numFmtId="3" fontId="15" fillId="0" borderId="11" xfId="0" applyNumberFormat="1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0" fillId="0" borderId="16" xfId="0" applyBorder="1" applyAlignment="1">
      <alignment vertical="center"/>
    </xf>
    <xf numFmtId="0" fontId="15" fillId="0" borderId="11" xfId="0" applyFont="1" applyBorder="1" applyAlignment="1">
      <alignment vertical="center"/>
    </xf>
    <xf numFmtId="0" fontId="15" fillId="0" borderId="16" xfId="0" applyFont="1" applyBorder="1" applyAlignment="1">
      <alignment vertical="center"/>
    </xf>
    <xf numFmtId="0" fontId="15" fillId="0" borderId="4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3" fontId="15" fillId="0" borderId="13" xfId="0" applyNumberFormat="1" applyFont="1" applyBorder="1" applyAlignment="1">
      <alignment horizontal="center" vertical="center"/>
    </xf>
    <xf numFmtId="3" fontId="1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15" fillId="0" borderId="11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right" vertical="center"/>
    </xf>
    <xf numFmtId="0" fontId="15" fillId="6" borderId="11" xfId="0" applyFont="1" applyFill="1" applyBorder="1" applyAlignment="1">
      <alignment horizontal="left" vertical="center"/>
    </xf>
    <xf numFmtId="0" fontId="15" fillId="6" borderId="11" xfId="0" applyFont="1" applyFill="1" applyBorder="1" applyAlignment="1">
      <alignment horizontal="center" vertical="center"/>
    </xf>
    <xf numFmtId="0" fontId="15" fillId="6" borderId="11" xfId="0" applyFont="1" applyFill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41" fontId="12" fillId="0" borderId="0" xfId="1" applyFont="1" applyFill="1" applyBorder="1"/>
    <xf numFmtId="0" fontId="12" fillId="0" borderId="0" xfId="0" applyFont="1" applyFill="1" applyBorder="1"/>
    <xf numFmtId="0" fontId="12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right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left" vertical="center"/>
    </xf>
    <xf numFmtId="2" fontId="12" fillId="0" borderId="0" xfId="0" applyNumberFormat="1" applyFont="1" applyFill="1" applyBorder="1" applyAlignment="1">
      <alignment horizontal="right" vertical="center"/>
    </xf>
    <xf numFmtId="2" fontId="14" fillId="0" borderId="0" xfId="0" applyNumberFormat="1" applyFont="1" applyFill="1" applyBorder="1" applyAlignment="1">
      <alignment horizontal="right" vertical="center"/>
    </xf>
    <xf numFmtId="169" fontId="12" fillId="0" borderId="0" xfId="0" applyNumberFormat="1" applyFont="1" applyFill="1" applyBorder="1" applyAlignment="1">
      <alignment horizontal="right" vertical="center"/>
    </xf>
    <xf numFmtId="9" fontId="12" fillId="0" borderId="0" xfId="0" applyNumberFormat="1" applyFont="1" applyFill="1" applyBorder="1" applyAlignment="1">
      <alignment horizontal="right" vertical="center"/>
    </xf>
    <xf numFmtId="9" fontId="14" fillId="0" borderId="0" xfId="0" applyNumberFormat="1" applyFont="1" applyFill="1" applyBorder="1" applyAlignment="1">
      <alignment horizontal="right" vertical="center"/>
    </xf>
    <xf numFmtId="0" fontId="14" fillId="0" borderId="0" xfId="0" applyFont="1" applyFill="1" applyBorder="1" applyAlignment="1">
      <alignment horizontal="right" vertical="center"/>
    </xf>
    <xf numFmtId="0" fontId="12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right"/>
    </xf>
    <xf numFmtId="41" fontId="12" fillId="0" borderId="0" xfId="1" applyFont="1" applyFill="1" applyBorder="1" applyAlignment="1"/>
    <xf numFmtId="170" fontId="12" fillId="0" borderId="0" xfId="1" applyNumberFormat="1" applyFont="1" applyFill="1" applyBorder="1" applyAlignment="1">
      <alignment horizontal="right"/>
    </xf>
    <xf numFmtId="3" fontId="12" fillId="0" borderId="0" xfId="1" applyNumberFormat="1" applyFont="1" applyFill="1" applyBorder="1"/>
    <xf numFmtId="0" fontId="13" fillId="0" borderId="1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/>
    </xf>
    <xf numFmtId="0" fontId="13" fillId="0" borderId="3" xfId="0" applyFont="1" applyFill="1" applyBorder="1" applyAlignment="1">
      <alignment horizontal="center"/>
    </xf>
  </cellXfs>
  <cellStyles count="4">
    <cellStyle name="Comma [0]" xfId="1" builtinId="6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theicct.org/sites/default/files/publications/twothree_wheelers_2007.pdf" TargetMode="External"/><Relationship Id="rId1" Type="http://schemas.openxmlformats.org/officeDocument/2006/relationships/hyperlink" Target="https://www.quora.com/How-much-energy-is-released-by-burning-1-litre-of-petro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quora.com/How-much-energy-is-released-by-burning-1-litre-of-petro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79FAB-03C7-5C4F-AC2E-8DA6536B816D}">
  <dimension ref="B1:AF47"/>
  <sheetViews>
    <sheetView topLeftCell="A10" zoomScale="79" zoomScaleNormal="79" workbookViewId="0">
      <selection activeCell="B3" sqref="B3"/>
    </sheetView>
  </sheetViews>
  <sheetFormatPr baseColWidth="10" defaultRowHeight="16" x14ac:dyDescent="0.2"/>
  <cols>
    <col min="6" max="6" width="13.83203125" customWidth="1"/>
    <col min="9" max="9" width="21.6640625" customWidth="1"/>
  </cols>
  <sheetData>
    <row r="1" spans="2:32" ht="17" thickBot="1" x14ac:dyDescent="0.25"/>
    <row r="2" spans="2:32" ht="17" thickBot="1" x14ac:dyDescent="0.25">
      <c r="B2" s="1" t="s">
        <v>172</v>
      </c>
      <c r="C2" s="2"/>
      <c r="D2" s="2"/>
      <c r="E2" s="2"/>
      <c r="F2" s="2"/>
      <c r="G2" s="2"/>
      <c r="H2" s="2"/>
      <c r="I2" s="3"/>
      <c r="J2" s="4" t="s">
        <v>0</v>
      </c>
      <c r="K2" s="5"/>
      <c r="L2" s="4" t="s">
        <v>1</v>
      </c>
      <c r="M2" s="5"/>
      <c r="N2" s="4" t="s">
        <v>2</v>
      </c>
      <c r="O2" s="6"/>
      <c r="P2" s="6"/>
      <c r="Q2" s="5"/>
      <c r="T2" t="s">
        <v>68</v>
      </c>
      <c r="U2" s="91"/>
    </row>
    <row r="3" spans="2:32" x14ac:dyDescent="0.2">
      <c r="B3" s="101" t="s">
        <v>165</v>
      </c>
      <c r="C3" s="7" t="s">
        <v>3</v>
      </c>
      <c r="D3" s="8" t="s">
        <v>4</v>
      </c>
      <c r="E3" s="9" t="s">
        <v>5</v>
      </c>
      <c r="F3" s="9" t="s">
        <v>6</v>
      </c>
      <c r="G3" s="9" t="s">
        <v>87</v>
      </c>
      <c r="H3" s="9" t="s">
        <v>7</v>
      </c>
      <c r="I3" s="10" t="s">
        <v>8</v>
      </c>
      <c r="J3" s="11" t="s">
        <v>9</v>
      </c>
      <c r="K3" s="12" t="s">
        <v>10</v>
      </c>
      <c r="L3" s="13" t="s">
        <v>11</v>
      </c>
      <c r="M3" s="14" t="s">
        <v>12</v>
      </c>
      <c r="N3" s="15" t="s">
        <v>13</v>
      </c>
      <c r="O3" s="16" t="s">
        <v>14</v>
      </c>
      <c r="P3" s="17" t="s">
        <v>15</v>
      </c>
      <c r="Q3" s="18" t="s">
        <v>16</v>
      </c>
      <c r="U3" s="91"/>
    </row>
    <row r="4" spans="2:32" x14ac:dyDescent="0.2">
      <c r="B4" s="102">
        <v>1</v>
      </c>
      <c r="C4" s="19" t="s">
        <v>17</v>
      </c>
      <c r="D4" s="19">
        <v>2</v>
      </c>
      <c r="E4" s="20">
        <v>20</v>
      </c>
      <c r="F4" s="21" t="s">
        <v>18</v>
      </c>
      <c r="G4" s="19" t="s">
        <v>19</v>
      </c>
      <c r="H4" s="19" t="s">
        <v>20</v>
      </c>
      <c r="I4" s="22" t="s">
        <v>21</v>
      </c>
      <c r="J4" s="23" t="s">
        <v>22</v>
      </c>
      <c r="K4" s="24">
        <v>956</v>
      </c>
      <c r="L4" s="25">
        <v>13416</v>
      </c>
      <c r="M4" s="26">
        <v>737</v>
      </c>
      <c r="N4" s="27">
        <f>((V30+K4)/28100)*0.49</f>
        <v>1.6670462633451958E-2</v>
      </c>
      <c r="O4" s="26">
        <v>9.4E-2</v>
      </c>
      <c r="P4" s="28">
        <f>N4+O4</f>
        <v>0.11067046263345195</v>
      </c>
      <c r="Q4" s="29">
        <v>12.45</v>
      </c>
      <c r="T4" s="108" t="s">
        <v>69</v>
      </c>
      <c r="U4" s="91" t="s">
        <v>70</v>
      </c>
      <c r="V4" t="s">
        <v>71</v>
      </c>
    </row>
    <row r="5" spans="2:32" x14ac:dyDescent="0.2">
      <c r="B5" s="103"/>
      <c r="C5" s="30"/>
      <c r="D5" s="30"/>
      <c r="E5" s="31"/>
      <c r="F5" s="32" t="s">
        <v>18</v>
      </c>
      <c r="G5" s="30"/>
      <c r="H5" s="30"/>
      <c r="I5" s="33" t="s">
        <v>21</v>
      </c>
      <c r="J5" s="34"/>
      <c r="K5" s="35"/>
      <c r="L5" s="36"/>
      <c r="M5" s="37"/>
      <c r="N5" s="38"/>
      <c r="O5" s="37"/>
      <c r="P5" s="39"/>
      <c r="Q5" s="40"/>
      <c r="T5" s="108" t="s">
        <v>72</v>
      </c>
      <c r="U5" s="91" t="s">
        <v>73</v>
      </c>
      <c r="V5" s="109" t="s">
        <v>74</v>
      </c>
    </row>
    <row r="6" spans="2:32" x14ac:dyDescent="0.2">
      <c r="B6" s="104">
        <v>2</v>
      </c>
      <c r="C6" s="42" t="s">
        <v>17</v>
      </c>
      <c r="D6" s="43">
        <v>1</v>
      </c>
      <c r="E6" s="44">
        <v>21</v>
      </c>
      <c r="F6" s="45" t="s">
        <v>18</v>
      </c>
      <c r="G6" s="42" t="s">
        <v>19</v>
      </c>
      <c r="H6" s="42" t="s">
        <v>23</v>
      </c>
      <c r="I6" s="46" t="s">
        <v>21</v>
      </c>
      <c r="J6" s="47" t="s">
        <v>22</v>
      </c>
      <c r="K6" s="48">
        <v>794</v>
      </c>
      <c r="L6" s="49">
        <v>13254</v>
      </c>
      <c r="M6" s="41">
        <v>728.7</v>
      </c>
      <c r="N6" s="50">
        <f>((V30+K6)/28100)*0.49</f>
        <v>1.3845551601423487E-2</v>
      </c>
      <c r="O6" s="51">
        <v>9.4E-2</v>
      </c>
      <c r="P6" s="52">
        <f>N6+O6</f>
        <v>0.10784555160142349</v>
      </c>
      <c r="Q6" s="53">
        <v>12.29</v>
      </c>
      <c r="T6" s="108" t="s">
        <v>75</v>
      </c>
      <c r="U6" s="91" t="s">
        <v>76</v>
      </c>
      <c r="V6" s="110" t="s">
        <v>77</v>
      </c>
    </row>
    <row r="7" spans="2:32" x14ac:dyDescent="0.2">
      <c r="B7" s="104">
        <v>3</v>
      </c>
      <c r="C7" s="42" t="s">
        <v>17</v>
      </c>
      <c r="D7" s="43">
        <v>1</v>
      </c>
      <c r="E7" s="44">
        <v>5</v>
      </c>
      <c r="F7" s="45" t="s">
        <v>24</v>
      </c>
      <c r="G7" s="42" t="s">
        <v>25</v>
      </c>
      <c r="H7" s="42" t="s">
        <v>26</v>
      </c>
      <c r="I7" s="54" t="s">
        <v>21</v>
      </c>
      <c r="J7" s="55" t="s">
        <v>22</v>
      </c>
      <c r="K7" s="48">
        <v>717.8</v>
      </c>
      <c r="L7" s="49">
        <v>26948</v>
      </c>
      <c r="M7" s="56">
        <v>1481</v>
      </c>
      <c r="N7" s="50">
        <f>((V30+K7)/28100)*0.49</f>
        <v>1.251679715302491E-2</v>
      </c>
      <c r="O7" s="51">
        <v>9.4E-2</v>
      </c>
      <c r="P7" s="48">
        <v>0.17299999999999999</v>
      </c>
      <c r="Q7" s="53">
        <v>12.17</v>
      </c>
      <c r="T7" s="108" t="s">
        <v>78</v>
      </c>
      <c r="U7" s="91" t="s">
        <v>79</v>
      </c>
      <c r="V7" s="110" t="s">
        <v>80</v>
      </c>
    </row>
    <row r="8" spans="2:32" x14ac:dyDescent="0.2">
      <c r="B8" s="104">
        <v>4</v>
      </c>
      <c r="C8" s="42" t="s">
        <v>17</v>
      </c>
      <c r="D8" s="43">
        <v>1</v>
      </c>
      <c r="E8" s="44">
        <v>21</v>
      </c>
      <c r="F8" s="45" t="s">
        <v>18</v>
      </c>
      <c r="G8" s="42" t="s">
        <v>27</v>
      </c>
      <c r="H8" s="42" t="s">
        <v>28</v>
      </c>
      <c r="I8" s="46" t="s">
        <v>21</v>
      </c>
      <c r="J8" s="55" t="s">
        <v>22</v>
      </c>
      <c r="K8" s="48">
        <v>820</v>
      </c>
      <c r="L8" s="49">
        <v>13280</v>
      </c>
      <c r="M8" s="41">
        <v>730.4</v>
      </c>
      <c r="N8" s="50">
        <f>((V30+K8)/28100)*0.49</f>
        <v>1.4298932384341637E-2</v>
      </c>
      <c r="O8" s="51">
        <v>9.4E-2</v>
      </c>
      <c r="P8" s="52">
        <f>N8+O8</f>
        <v>0.10829893238434164</v>
      </c>
      <c r="Q8" s="53">
        <v>12.29</v>
      </c>
      <c r="T8" s="108" t="s">
        <v>81</v>
      </c>
      <c r="U8" s="91" t="s">
        <v>82</v>
      </c>
      <c r="V8" t="s">
        <v>83</v>
      </c>
    </row>
    <row r="9" spans="2:32" x14ac:dyDescent="0.2">
      <c r="B9" s="104">
        <v>5</v>
      </c>
      <c r="C9" s="42">
        <v>6</v>
      </c>
      <c r="D9" s="43">
        <v>1</v>
      </c>
      <c r="E9" s="44">
        <v>21</v>
      </c>
      <c r="F9" s="45" t="s">
        <v>18</v>
      </c>
      <c r="G9" s="42" t="s">
        <v>29</v>
      </c>
      <c r="H9" s="42" t="s">
        <v>30</v>
      </c>
      <c r="I9" s="54" t="s">
        <v>31</v>
      </c>
      <c r="J9" s="55" t="s">
        <v>22</v>
      </c>
      <c r="K9" s="48">
        <v>646</v>
      </c>
      <c r="L9" s="49">
        <v>9972</v>
      </c>
      <c r="M9" s="41">
        <v>548.29999999999995</v>
      </c>
      <c r="N9" s="50">
        <f>((V31+K9)/28100)*0.49</f>
        <v>1.1264768683274022E-2</v>
      </c>
      <c r="O9" s="41">
        <v>5.5E-2</v>
      </c>
      <c r="P9" s="48">
        <v>0.14099999999999999</v>
      </c>
      <c r="Q9" s="53">
        <v>9.92</v>
      </c>
      <c r="U9" s="91" t="s">
        <v>84</v>
      </c>
      <c r="V9" t="s">
        <v>85</v>
      </c>
      <c r="W9" t="s">
        <v>86</v>
      </c>
    </row>
    <row r="10" spans="2:32" x14ac:dyDescent="0.2">
      <c r="B10" s="104">
        <v>6</v>
      </c>
      <c r="C10" s="42">
        <v>5</v>
      </c>
      <c r="D10" s="43">
        <v>1</v>
      </c>
      <c r="E10" s="44">
        <v>5</v>
      </c>
      <c r="F10" s="45" t="s">
        <v>24</v>
      </c>
      <c r="G10" s="42" t="s">
        <v>29</v>
      </c>
      <c r="H10" s="42" t="s">
        <v>32</v>
      </c>
      <c r="I10" s="46" t="s">
        <v>31</v>
      </c>
      <c r="J10" s="55" t="s">
        <v>22</v>
      </c>
      <c r="K10" s="48">
        <v>646</v>
      </c>
      <c r="L10" s="49">
        <v>9972</v>
      </c>
      <c r="M10" s="41">
        <v>548.29999999999995</v>
      </c>
      <c r="N10" s="50">
        <f>((V31+K10)/28100)*0.49</f>
        <v>1.1264768683274022E-2</v>
      </c>
      <c r="O10" s="41">
        <v>5.5E-2</v>
      </c>
      <c r="P10" s="48">
        <v>0.14099999999999999</v>
      </c>
      <c r="Q10" s="53">
        <v>9.92</v>
      </c>
    </row>
    <row r="11" spans="2:32" ht="17" thickBot="1" x14ac:dyDescent="0.25">
      <c r="B11" s="102">
        <v>7</v>
      </c>
      <c r="C11" s="19" t="s">
        <v>17</v>
      </c>
      <c r="D11" s="19">
        <v>2</v>
      </c>
      <c r="E11" s="20">
        <v>20</v>
      </c>
      <c r="F11" s="21" t="s">
        <v>18</v>
      </c>
      <c r="G11" s="19" t="s">
        <v>25</v>
      </c>
      <c r="H11" s="19" t="s">
        <v>33</v>
      </c>
      <c r="I11" s="22" t="s">
        <v>31</v>
      </c>
      <c r="J11" s="23" t="s">
        <v>22</v>
      </c>
      <c r="K11" s="57">
        <v>334</v>
      </c>
      <c r="L11" s="25">
        <v>9660</v>
      </c>
      <c r="M11" s="26">
        <v>528</v>
      </c>
      <c r="N11" s="27">
        <f>((V31+K11)/28100)*0.49</f>
        <v>5.8241992882562283E-3</v>
      </c>
      <c r="O11" s="26">
        <v>5.5E-2</v>
      </c>
      <c r="P11" s="57">
        <v>0.13500000000000001</v>
      </c>
      <c r="Q11" s="58">
        <v>9.5</v>
      </c>
    </row>
    <row r="12" spans="2:32" x14ac:dyDescent="0.2">
      <c r="B12" s="103"/>
      <c r="C12" s="30"/>
      <c r="D12" s="30"/>
      <c r="E12" s="31"/>
      <c r="F12" s="32" t="s">
        <v>18</v>
      </c>
      <c r="G12" s="30"/>
      <c r="H12" s="30"/>
      <c r="I12" s="33" t="s">
        <v>31</v>
      </c>
      <c r="J12" s="34"/>
      <c r="K12" s="59"/>
      <c r="L12" s="36"/>
      <c r="M12" s="37"/>
      <c r="N12" s="38"/>
      <c r="O12" s="37"/>
      <c r="P12" s="59"/>
      <c r="Q12" s="60"/>
      <c r="T12" s="111" t="s">
        <v>88</v>
      </c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3"/>
    </row>
    <row r="13" spans="2:32" x14ac:dyDescent="0.2">
      <c r="B13" s="102">
        <v>8</v>
      </c>
      <c r="C13" s="19" t="s">
        <v>17</v>
      </c>
      <c r="D13" s="19">
        <v>2</v>
      </c>
      <c r="E13" s="20">
        <v>20</v>
      </c>
      <c r="F13" s="21" t="s">
        <v>18</v>
      </c>
      <c r="G13" s="19" t="s">
        <v>34</v>
      </c>
      <c r="H13" s="19" t="s">
        <v>35</v>
      </c>
      <c r="I13" s="46" t="s">
        <v>21</v>
      </c>
      <c r="J13" s="61" t="s">
        <v>22</v>
      </c>
      <c r="K13" s="62">
        <v>1106</v>
      </c>
      <c r="L13" s="49">
        <v>13568</v>
      </c>
      <c r="M13" s="51">
        <f>(L13*0.001)*55</f>
        <v>746.24</v>
      </c>
      <c r="N13" s="50">
        <f>((V30+K13)/28100)*0.49</f>
        <v>1.9286120996441281E-2</v>
      </c>
      <c r="O13" s="51">
        <v>9.4E-2</v>
      </c>
      <c r="P13" s="63">
        <v>0.17899999999999999</v>
      </c>
      <c r="Q13" s="64">
        <v>12.59</v>
      </c>
      <c r="T13" s="114"/>
      <c r="U13" s="115" t="s">
        <v>89</v>
      </c>
      <c r="V13" s="115"/>
      <c r="W13" s="116" t="s">
        <v>90</v>
      </c>
      <c r="X13" s="117"/>
      <c r="Y13" s="133" t="s">
        <v>91</v>
      </c>
      <c r="Z13" s="133"/>
      <c r="AA13" s="133"/>
      <c r="AB13" s="133"/>
      <c r="AC13" s="133"/>
      <c r="AD13" s="116" t="s">
        <v>92</v>
      </c>
      <c r="AE13" s="118"/>
      <c r="AF13" s="119"/>
    </row>
    <row r="14" spans="2:32" x14ac:dyDescent="0.2">
      <c r="B14" s="103"/>
      <c r="C14" s="30"/>
      <c r="D14" s="30"/>
      <c r="E14" s="31"/>
      <c r="F14" s="32" t="s">
        <v>18</v>
      </c>
      <c r="G14" s="30"/>
      <c r="H14" s="30"/>
      <c r="I14" s="46" t="s">
        <v>21</v>
      </c>
      <c r="J14" s="61" t="s">
        <v>22</v>
      </c>
      <c r="K14" s="65">
        <v>1106</v>
      </c>
      <c r="L14" s="66">
        <v>13568</v>
      </c>
      <c r="M14" s="51">
        <f>(L14*0.001)*55</f>
        <v>746.24</v>
      </c>
      <c r="N14" s="50">
        <f>((V30+K14)/28100)*0.49</f>
        <v>1.9286120996441281E-2</v>
      </c>
      <c r="O14" s="51">
        <v>9.4E-2</v>
      </c>
      <c r="P14" s="63">
        <v>0.17899999999999999</v>
      </c>
      <c r="Q14" s="64">
        <v>12.59</v>
      </c>
      <c r="T14" s="120" t="s">
        <v>93</v>
      </c>
      <c r="U14" s="115" t="s">
        <v>94</v>
      </c>
      <c r="V14" s="115"/>
      <c r="W14" s="121" t="s">
        <v>95</v>
      </c>
      <c r="X14" s="122" t="s">
        <v>96</v>
      </c>
      <c r="Y14" s="134" t="s">
        <v>97</v>
      </c>
      <c r="Z14" s="134" t="s">
        <v>98</v>
      </c>
      <c r="AA14" s="134" t="s">
        <v>99</v>
      </c>
      <c r="AB14" s="134" t="s">
        <v>100</v>
      </c>
      <c r="AC14" s="134" t="s">
        <v>101</v>
      </c>
      <c r="AD14" s="121" t="s">
        <v>102</v>
      </c>
      <c r="AE14" s="121" t="s">
        <v>103</v>
      </c>
      <c r="AF14" s="123" t="s">
        <v>104</v>
      </c>
    </row>
    <row r="15" spans="2:32" x14ac:dyDescent="0.2">
      <c r="B15" s="102">
        <v>9</v>
      </c>
      <c r="C15" s="19" t="s">
        <v>17</v>
      </c>
      <c r="D15" s="19">
        <v>2</v>
      </c>
      <c r="E15" s="20">
        <v>53</v>
      </c>
      <c r="F15" s="21" t="s">
        <v>18</v>
      </c>
      <c r="G15" s="19" t="s">
        <v>36</v>
      </c>
      <c r="H15" s="19" t="s">
        <v>37</v>
      </c>
      <c r="I15" s="22" t="s">
        <v>38</v>
      </c>
      <c r="J15" s="23" t="s">
        <v>22</v>
      </c>
      <c r="K15" s="67">
        <v>1143</v>
      </c>
      <c r="L15" s="25">
        <v>13605</v>
      </c>
      <c r="M15" s="26">
        <f t="shared" ref="M15:M44" si="0">(L15*0.001)*55</f>
        <v>748.27499999999998</v>
      </c>
      <c r="N15" s="27">
        <v>8.5999999999999993E-2</v>
      </c>
      <c r="O15" s="26">
        <v>9.4E-2</v>
      </c>
      <c r="P15" s="57">
        <v>0.18</v>
      </c>
      <c r="Q15" s="68">
        <v>12.59</v>
      </c>
      <c r="T15" s="114">
        <v>1</v>
      </c>
      <c r="U15" s="124" t="s">
        <v>105</v>
      </c>
      <c r="V15" s="124" t="s">
        <v>40</v>
      </c>
      <c r="W15" s="124" t="s">
        <v>106</v>
      </c>
      <c r="X15" s="121" t="s">
        <v>107</v>
      </c>
      <c r="Y15" s="135" t="s">
        <v>17</v>
      </c>
      <c r="Z15" s="135" t="s">
        <v>108</v>
      </c>
      <c r="AA15" s="135" t="s">
        <v>109</v>
      </c>
      <c r="AB15" s="135" t="s">
        <v>110</v>
      </c>
      <c r="AC15" s="134" t="s">
        <v>111</v>
      </c>
      <c r="AD15" s="125">
        <v>3.7839999999999998</v>
      </c>
      <c r="AE15" s="125">
        <v>8.6780000000000008</v>
      </c>
      <c r="AF15" s="123" t="s">
        <v>112</v>
      </c>
    </row>
    <row r="16" spans="2:32" x14ac:dyDescent="0.2">
      <c r="B16" s="103"/>
      <c r="C16" s="30"/>
      <c r="D16" s="30"/>
      <c r="E16" s="31"/>
      <c r="F16" s="32" t="s">
        <v>39</v>
      </c>
      <c r="G16" s="30"/>
      <c r="H16" s="30"/>
      <c r="I16" s="33" t="s">
        <v>40</v>
      </c>
      <c r="J16" s="34"/>
      <c r="K16" s="69"/>
      <c r="L16" s="36"/>
      <c r="M16" s="37"/>
      <c r="N16" s="38"/>
      <c r="O16" s="37"/>
      <c r="P16" s="59"/>
      <c r="Q16" s="70"/>
      <c r="T16" s="114">
        <v>2</v>
      </c>
      <c r="U16" s="124" t="s">
        <v>113</v>
      </c>
      <c r="V16" s="122" t="s">
        <v>31</v>
      </c>
      <c r="W16" s="124" t="s">
        <v>114</v>
      </c>
      <c r="X16" s="121" t="s">
        <v>115</v>
      </c>
      <c r="Y16" s="135" t="s">
        <v>116</v>
      </c>
      <c r="Z16" s="135" t="s">
        <v>117</v>
      </c>
      <c r="AA16" s="135" t="s">
        <v>118</v>
      </c>
      <c r="AB16" s="135" t="s">
        <v>119</v>
      </c>
      <c r="AC16" s="135" t="s">
        <v>17</v>
      </c>
      <c r="AD16" s="125">
        <v>4.2619999999999996</v>
      </c>
      <c r="AE16" s="125">
        <v>5.0640000000000001</v>
      </c>
      <c r="AF16" s="123" t="s">
        <v>120</v>
      </c>
    </row>
    <row r="17" spans="2:32" x14ac:dyDescent="0.2">
      <c r="B17" s="102">
        <v>10</v>
      </c>
      <c r="C17" s="19" t="s">
        <v>17</v>
      </c>
      <c r="D17" s="19">
        <v>3</v>
      </c>
      <c r="E17" s="20">
        <v>16</v>
      </c>
      <c r="F17" s="21" t="s">
        <v>24</v>
      </c>
      <c r="G17" s="19" t="s">
        <v>36</v>
      </c>
      <c r="H17" s="19" t="s">
        <v>41</v>
      </c>
      <c r="I17" s="22" t="s">
        <v>21</v>
      </c>
      <c r="J17" s="55" t="s">
        <v>22</v>
      </c>
      <c r="K17" s="48">
        <v>1093</v>
      </c>
      <c r="L17" s="49">
        <v>13735</v>
      </c>
      <c r="M17" s="51">
        <f t="shared" si="0"/>
        <v>755.42499999999995</v>
      </c>
      <c r="N17" s="50">
        <f>((V30+K17)/28100)*0.49</f>
        <v>1.9059430604982205E-2</v>
      </c>
      <c r="O17" s="51">
        <v>9.4E-2</v>
      </c>
      <c r="P17" s="63">
        <v>0.17899999999999999</v>
      </c>
      <c r="Q17" s="64">
        <v>12.59</v>
      </c>
      <c r="T17" s="114">
        <v>3</v>
      </c>
      <c r="U17" s="124" t="s">
        <v>105</v>
      </c>
      <c r="V17" s="122" t="s">
        <v>38</v>
      </c>
      <c r="W17" s="124" t="s">
        <v>121</v>
      </c>
      <c r="X17" s="121" t="s">
        <v>122</v>
      </c>
      <c r="Y17" s="136" t="s">
        <v>17</v>
      </c>
      <c r="Z17" s="135" t="s">
        <v>108</v>
      </c>
      <c r="AA17" s="134" t="s">
        <v>123</v>
      </c>
      <c r="AB17" s="134" t="s">
        <v>124</v>
      </c>
      <c r="AC17" s="136" t="s">
        <v>17</v>
      </c>
      <c r="AD17" s="125">
        <v>5.468</v>
      </c>
      <c r="AE17" s="125">
        <v>1.4039999999999999</v>
      </c>
      <c r="AF17" s="123" t="s">
        <v>125</v>
      </c>
    </row>
    <row r="18" spans="2:32" x14ac:dyDescent="0.2">
      <c r="B18" s="105"/>
      <c r="C18" s="72"/>
      <c r="D18" s="72"/>
      <c r="E18" s="73"/>
      <c r="F18" s="74" t="s">
        <v>39</v>
      </c>
      <c r="G18" s="72"/>
      <c r="H18" s="72"/>
      <c r="I18" s="75" t="s">
        <v>42</v>
      </c>
      <c r="J18" s="61" t="s">
        <v>22</v>
      </c>
      <c r="K18" s="48">
        <v>276</v>
      </c>
      <c r="L18" s="49">
        <v>18176</v>
      </c>
      <c r="M18" s="51">
        <f t="shared" si="0"/>
        <v>999.68000000000006</v>
      </c>
      <c r="N18" s="50" t="s">
        <v>17</v>
      </c>
      <c r="O18" s="51">
        <v>0.19400000000000001</v>
      </c>
      <c r="P18" s="63">
        <v>0.19400000000000001</v>
      </c>
      <c r="Q18" s="64">
        <v>13.66</v>
      </c>
      <c r="T18" s="114">
        <v>4</v>
      </c>
      <c r="U18" s="124" t="s">
        <v>113</v>
      </c>
      <c r="V18" s="122" t="s">
        <v>42</v>
      </c>
      <c r="W18" s="124" t="s">
        <v>126</v>
      </c>
      <c r="X18" s="126" t="s">
        <v>17</v>
      </c>
      <c r="Y18" s="136" t="s">
        <v>17</v>
      </c>
      <c r="Z18" s="136" t="s">
        <v>17</v>
      </c>
      <c r="AA18" s="136" t="s">
        <v>17</v>
      </c>
      <c r="AB18" s="136" t="s">
        <v>17</v>
      </c>
      <c r="AC18" s="136" t="s">
        <v>17</v>
      </c>
      <c r="AD18" s="125"/>
      <c r="AE18" s="125"/>
      <c r="AF18" s="123" t="s">
        <v>127</v>
      </c>
    </row>
    <row r="19" spans="2:32" x14ac:dyDescent="0.2">
      <c r="B19" s="105"/>
      <c r="C19" s="72"/>
      <c r="D19" s="72"/>
      <c r="E19" s="31"/>
      <c r="F19" s="74" t="s">
        <v>43</v>
      </c>
      <c r="G19" s="30"/>
      <c r="H19" s="30"/>
      <c r="I19" s="75" t="s">
        <v>44</v>
      </c>
      <c r="J19" s="76" t="s">
        <v>22</v>
      </c>
      <c r="K19" s="77">
        <v>1093</v>
      </c>
      <c r="L19" s="66">
        <v>3917</v>
      </c>
      <c r="M19" s="51">
        <f t="shared" si="0"/>
        <v>215.435</v>
      </c>
      <c r="N19" s="50">
        <f>((V34+K19)/28100)*0.49</f>
        <v>1.9059430604982205E-2</v>
      </c>
      <c r="O19" s="51">
        <v>8.0000000000000002E-3</v>
      </c>
      <c r="P19" s="63">
        <v>6.9000000000000006E-2</v>
      </c>
      <c r="Q19" s="64">
        <v>5.42</v>
      </c>
      <c r="T19" s="114">
        <v>5</v>
      </c>
      <c r="U19" s="124" t="s">
        <v>105</v>
      </c>
      <c r="V19" s="122" t="s">
        <v>128</v>
      </c>
      <c r="W19" s="124" t="s">
        <v>121</v>
      </c>
      <c r="X19" s="121" t="s">
        <v>129</v>
      </c>
      <c r="Y19" s="135" t="s">
        <v>17</v>
      </c>
      <c r="Z19" s="135" t="s">
        <v>108</v>
      </c>
      <c r="AA19" s="135" t="s">
        <v>130</v>
      </c>
      <c r="AB19" s="135" t="s">
        <v>17</v>
      </c>
      <c r="AC19" s="135" t="s">
        <v>17</v>
      </c>
      <c r="AD19" s="125">
        <v>2.4239999999999999</v>
      </c>
      <c r="AE19" s="125">
        <v>0.8</v>
      </c>
      <c r="AF19" s="123" t="s">
        <v>131</v>
      </c>
    </row>
    <row r="20" spans="2:32" x14ac:dyDescent="0.2">
      <c r="B20" s="102">
        <v>11</v>
      </c>
      <c r="C20" s="19" t="s">
        <v>17</v>
      </c>
      <c r="D20" s="19">
        <v>3</v>
      </c>
      <c r="E20" s="20">
        <v>23</v>
      </c>
      <c r="F20" s="21" t="s">
        <v>18</v>
      </c>
      <c r="G20" s="19" t="s">
        <v>19</v>
      </c>
      <c r="H20" s="19" t="s">
        <v>45</v>
      </c>
      <c r="I20" s="22" t="s">
        <v>21</v>
      </c>
      <c r="J20" s="55" t="s">
        <v>22</v>
      </c>
      <c r="K20" s="48">
        <v>738</v>
      </c>
      <c r="L20" s="49">
        <v>13200</v>
      </c>
      <c r="M20" s="51">
        <f t="shared" si="0"/>
        <v>726.00000000000011</v>
      </c>
      <c r="N20" s="50">
        <f>((V30+K20)/28100)*0.49</f>
        <v>1.2869039145907472E-2</v>
      </c>
      <c r="O20" s="51">
        <v>9.4E-2</v>
      </c>
      <c r="P20" s="63">
        <v>0.17299999999999999</v>
      </c>
      <c r="Q20" s="64">
        <v>12.17</v>
      </c>
      <c r="T20" s="114">
        <v>6</v>
      </c>
      <c r="U20" s="124" t="s">
        <v>132</v>
      </c>
      <c r="V20" s="122" t="s">
        <v>133</v>
      </c>
      <c r="W20" s="122" t="s">
        <v>126</v>
      </c>
      <c r="X20" s="121" t="s">
        <v>134</v>
      </c>
      <c r="Y20" s="136" t="s">
        <v>17</v>
      </c>
      <c r="Z20" s="136" t="s">
        <v>135</v>
      </c>
      <c r="AA20" s="136" t="s">
        <v>136</v>
      </c>
      <c r="AB20" s="136" t="s">
        <v>137</v>
      </c>
      <c r="AC20" s="136" t="s">
        <v>17</v>
      </c>
      <c r="AD20" s="125">
        <v>7.1559999999999997</v>
      </c>
      <c r="AE20" s="125">
        <v>6.1139999999999999</v>
      </c>
      <c r="AF20" s="123" t="s">
        <v>138</v>
      </c>
    </row>
    <row r="21" spans="2:32" x14ac:dyDescent="0.2">
      <c r="B21" s="105"/>
      <c r="C21" s="72"/>
      <c r="D21" s="72"/>
      <c r="E21" s="73"/>
      <c r="F21" s="74" t="s">
        <v>18</v>
      </c>
      <c r="G21" s="72"/>
      <c r="H21" s="72"/>
      <c r="I21" s="75" t="s">
        <v>21</v>
      </c>
      <c r="J21" s="23" t="s">
        <v>22</v>
      </c>
      <c r="K21" s="78">
        <v>738</v>
      </c>
      <c r="L21" s="79">
        <v>13200</v>
      </c>
      <c r="M21" s="26">
        <f t="shared" si="0"/>
        <v>726.00000000000011</v>
      </c>
      <c r="N21" s="27">
        <f>((V30+K21)/28100)*0.49</f>
        <v>1.2869039145907472E-2</v>
      </c>
      <c r="O21" s="26">
        <v>9.4E-2</v>
      </c>
      <c r="P21" s="57">
        <v>0.17299999999999999</v>
      </c>
      <c r="Q21" s="68">
        <v>12.17</v>
      </c>
      <c r="T21" s="114">
        <v>7</v>
      </c>
      <c r="U21" s="124" t="s">
        <v>132</v>
      </c>
      <c r="V21" s="122" t="s">
        <v>139</v>
      </c>
      <c r="W21" s="122" t="s">
        <v>126</v>
      </c>
      <c r="X21" s="121" t="s">
        <v>140</v>
      </c>
      <c r="Y21" s="135" t="s">
        <v>17</v>
      </c>
      <c r="Z21" s="136" t="s">
        <v>135</v>
      </c>
      <c r="AA21" s="135" t="s">
        <v>141</v>
      </c>
      <c r="AB21" s="135" t="s">
        <v>17</v>
      </c>
      <c r="AC21" s="135" t="s">
        <v>17</v>
      </c>
      <c r="AD21" s="125">
        <v>5.4320000000000004</v>
      </c>
      <c r="AE21" s="125">
        <v>5.3440000000000003</v>
      </c>
      <c r="AF21" s="123" t="s">
        <v>142</v>
      </c>
    </row>
    <row r="22" spans="2:32" x14ac:dyDescent="0.2">
      <c r="B22" s="103"/>
      <c r="C22" s="30"/>
      <c r="D22" s="30"/>
      <c r="E22" s="31"/>
      <c r="F22" s="32" t="s">
        <v>18</v>
      </c>
      <c r="G22" s="30"/>
      <c r="H22" s="30"/>
      <c r="I22" s="33" t="s">
        <v>21</v>
      </c>
      <c r="J22" s="34"/>
      <c r="K22" s="59"/>
      <c r="L22" s="36"/>
      <c r="M22" s="37"/>
      <c r="N22" s="38"/>
      <c r="O22" s="37"/>
      <c r="P22" s="59"/>
      <c r="Q22" s="70"/>
      <c r="T22" s="114">
        <v>8</v>
      </c>
      <c r="U22" s="124" t="s">
        <v>132</v>
      </c>
      <c r="V22" s="122" t="s">
        <v>143</v>
      </c>
      <c r="W22" s="122" t="s">
        <v>144</v>
      </c>
      <c r="X22" s="126" t="s">
        <v>145</v>
      </c>
      <c r="Y22" s="136" t="s">
        <v>17</v>
      </c>
      <c r="Z22" s="136" t="s">
        <v>146</v>
      </c>
      <c r="AA22" s="136" t="s">
        <v>147</v>
      </c>
      <c r="AB22" s="136" t="s">
        <v>148</v>
      </c>
      <c r="AC22" s="136" t="s">
        <v>17</v>
      </c>
      <c r="AD22" s="125">
        <v>3.2675999999999998</v>
      </c>
      <c r="AE22" s="125">
        <v>3.9</v>
      </c>
      <c r="AF22" s="123" t="s">
        <v>149</v>
      </c>
    </row>
    <row r="23" spans="2:32" x14ac:dyDescent="0.2">
      <c r="B23" s="104">
        <v>12</v>
      </c>
      <c r="C23" s="43" t="s">
        <v>17</v>
      </c>
      <c r="D23" s="43">
        <v>1</v>
      </c>
      <c r="E23" s="44">
        <v>5</v>
      </c>
      <c r="F23" s="45" t="s">
        <v>24</v>
      </c>
      <c r="G23" s="42" t="s">
        <v>19</v>
      </c>
      <c r="H23" s="42" t="s">
        <v>46</v>
      </c>
      <c r="I23" s="54" t="s">
        <v>47</v>
      </c>
      <c r="J23" s="55" t="s">
        <v>22</v>
      </c>
      <c r="K23" s="48">
        <v>566</v>
      </c>
      <c r="L23" s="49">
        <v>13836</v>
      </c>
      <c r="M23" s="51">
        <f t="shared" si="0"/>
        <v>760.98</v>
      </c>
      <c r="N23" s="50">
        <f>((V35+K23)/28100)*0.49</f>
        <v>9.8697508896797136E-3</v>
      </c>
      <c r="O23" s="51">
        <v>6.6000000000000003E-2</v>
      </c>
      <c r="P23" s="63">
        <v>0.20100000000000001</v>
      </c>
      <c r="Q23" s="64">
        <v>14.14</v>
      </c>
      <c r="T23" s="114">
        <v>9</v>
      </c>
      <c r="U23" s="124" t="s">
        <v>132</v>
      </c>
      <c r="V23" s="122" t="s">
        <v>150</v>
      </c>
      <c r="W23" s="122" t="s">
        <v>126</v>
      </c>
      <c r="X23" s="121" t="s">
        <v>151</v>
      </c>
      <c r="Y23" s="135" t="s">
        <v>17</v>
      </c>
      <c r="Z23" s="136" t="s">
        <v>135</v>
      </c>
      <c r="AA23" s="135" t="s">
        <v>152</v>
      </c>
      <c r="AB23" s="135" t="s">
        <v>17</v>
      </c>
      <c r="AC23" s="135" t="s">
        <v>17</v>
      </c>
      <c r="AD23" s="125">
        <v>5.4320000000000004</v>
      </c>
      <c r="AE23" s="125">
        <v>4.1180000000000003</v>
      </c>
      <c r="AF23" s="123" t="s">
        <v>153</v>
      </c>
    </row>
    <row r="24" spans="2:32" ht="17" thickBot="1" x14ac:dyDescent="0.25">
      <c r="B24" s="106">
        <v>13</v>
      </c>
      <c r="C24" s="43" t="s">
        <v>17</v>
      </c>
      <c r="D24" s="43">
        <v>1</v>
      </c>
      <c r="E24" s="44">
        <v>5</v>
      </c>
      <c r="F24" s="45" t="s">
        <v>24</v>
      </c>
      <c r="G24" s="42" t="s">
        <v>48</v>
      </c>
      <c r="H24" s="42" t="s">
        <v>49</v>
      </c>
      <c r="I24" s="54" t="s">
        <v>38</v>
      </c>
      <c r="J24" s="55" t="s">
        <v>22</v>
      </c>
      <c r="K24" s="48">
        <v>717</v>
      </c>
      <c r="L24" s="49">
        <v>7589</v>
      </c>
      <c r="M24" s="51">
        <f t="shared" si="0"/>
        <v>417.39500000000004</v>
      </c>
      <c r="N24" s="50">
        <f>((V32+K24)/28100)*0.49</f>
        <v>1.2502846975088968E-2</v>
      </c>
      <c r="O24" s="51">
        <v>1.4999999999999999E-2</v>
      </c>
      <c r="P24" s="63">
        <v>0.123</v>
      </c>
      <c r="Q24" s="64">
        <v>8.65</v>
      </c>
      <c r="T24" s="127">
        <v>10</v>
      </c>
      <c r="U24" s="128" t="s">
        <v>105</v>
      </c>
      <c r="V24" s="129" t="s">
        <v>61</v>
      </c>
      <c r="W24" s="129" t="s">
        <v>154</v>
      </c>
      <c r="X24" s="130" t="s">
        <v>155</v>
      </c>
      <c r="Y24" s="137" t="s">
        <v>17</v>
      </c>
      <c r="Z24" s="137" t="s">
        <v>156</v>
      </c>
      <c r="AA24" s="137" t="s">
        <v>17</v>
      </c>
      <c r="AB24" s="137" t="s">
        <v>17</v>
      </c>
      <c r="AC24" s="137" t="s">
        <v>17</v>
      </c>
      <c r="AD24" s="131">
        <v>1.9</v>
      </c>
      <c r="AE24" s="131"/>
      <c r="AF24" s="132" t="s">
        <v>157</v>
      </c>
    </row>
    <row r="25" spans="2:32" x14ac:dyDescent="0.2">
      <c r="B25" s="102">
        <v>14</v>
      </c>
      <c r="C25" s="19" t="s">
        <v>17</v>
      </c>
      <c r="D25" s="19">
        <v>2</v>
      </c>
      <c r="E25" s="20">
        <v>20</v>
      </c>
      <c r="F25" s="21" t="s">
        <v>18</v>
      </c>
      <c r="G25" s="19" t="s">
        <v>48</v>
      </c>
      <c r="H25" s="19" t="s">
        <v>50</v>
      </c>
      <c r="I25" s="22" t="s">
        <v>21</v>
      </c>
      <c r="J25" s="55" t="s">
        <v>22</v>
      </c>
      <c r="K25" s="48">
        <v>612</v>
      </c>
      <c r="L25" s="49">
        <v>13074</v>
      </c>
      <c r="M25" s="51">
        <f t="shared" si="0"/>
        <v>719.06999999999994</v>
      </c>
      <c r="N25" s="50">
        <f>((V30+K25)/28100)*0.49</f>
        <v>1.0671886120996442E-2</v>
      </c>
      <c r="O25" s="51">
        <v>9.4E-2</v>
      </c>
      <c r="P25" s="63">
        <v>0.17100000000000001</v>
      </c>
      <c r="Q25" s="64">
        <v>12.03</v>
      </c>
    </row>
    <row r="26" spans="2:32" x14ac:dyDescent="0.2">
      <c r="B26" s="103"/>
      <c r="C26" s="30"/>
      <c r="D26" s="30"/>
      <c r="E26" s="31"/>
      <c r="F26" s="32" t="s">
        <v>18</v>
      </c>
      <c r="G26" s="30"/>
      <c r="H26" s="30"/>
      <c r="I26" s="33" t="s">
        <v>51</v>
      </c>
      <c r="J26" s="55" t="s">
        <v>22</v>
      </c>
      <c r="K26" s="80">
        <v>749</v>
      </c>
      <c r="L26" s="66">
        <v>22037</v>
      </c>
      <c r="M26" s="51">
        <f t="shared" si="0"/>
        <v>1212.0349999999999</v>
      </c>
      <c r="N26" s="50">
        <f>((V36+K26)/28100)*0.49</f>
        <v>1.306085409252669E-2</v>
      </c>
      <c r="O26" s="51">
        <v>5.8000000000000003E-2</v>
      </c>
      <c r="P26" s="63">
        <v>0.16600000000000001</v>
      </c>
      <c r="Q26" s="64">
        <v>11.68</v>
      </c>
    </row>
    <row r="27" spans="2:32" x14ac:dyDescent="0.2">
      <c r="B27" s="102">
        <v>15</v>
      </c>
      <c r="C27" s="19" t="s">
        <v>17</v>
      </c>
      <c r="D27" s="19">
        <v>2</v>
      </c>
      <c r="E27" s="20">
        <v>20</v>
      </c>
      <c r="F27" s="21" t="s">
        <v>18</v>
      </c>
      <c r="G27" s="19" t="s">
        <v>52</v>
      </c>
      <c r="H27" s="19" t="s">
        <v>53</v>
      </c>
      <c r="I27" s="22" t="s">
        <v>21</v>
      </c>
      <c r="J27" s="23" t="s">
        <v>22</v>
      </c>
      <c r="K27" s="57">
        <v>458</v>
      </c>
      <c r="L27" s="25">
        <v>12920</v>
      </c>
      <c r="M27" s="26">
        <f t="shared" si="0"/>
        <v>710.6</v>
      </c>
      <c r="N27" s="27">
        <f>((V30+K27)/28100)*0.49</f>
        <v>7.9864768683274023E-3</v>
      </c>
      <c r="O27" s="26">
        <v>9.4E-2</v>
      </c>
      <c r="P27" s="57">
        <v>0.16700000000000001</v>
      </c>
      <c r="Q27" s="68">
        <v>11.82</v>
      </c>
    </row>
    <row r="28" spans="2:32" x14ac:dyDescent="0.2">
      <c r="B28" s="103"/>
      <c r="C28" s="30"/>
      <c r="D28" s="30"/>
      <c r="E28" s="31"/>
      <c r="F28" s="32" t="s">
        <v>18</v>
      </c>
      <c r="G28" s="30"/>
      <c r="H28" s="30"/>
      <c r="I28" s="33" t="s">
        <v>21</v>
      </c>
      <c r="J28" s="34"/>
      <c r="K28" s="59"/>
      <c r="L28" s="36"/>
      <c r="M28" s="37"/>
      <c r="N28" s="38"/>
      <c r="O28" s="37"/>
      <c r="P28" s="59"/>
      <c r="Q28" s="70"/>
    </row>
    <row r="29" spans="2:32" x14ac:dyDescent="0.2">
      <c r="B29" s="102">
        <v>16</v>
      </c>
      <c r="C29" s="19" t="s">
        <v>17</v>
      </c>
      <c r="D29" s="19">
        <v>2</v>
      </c>
      <c r="E29" s="20">
        <v>20</v>
      </c>
      <c r="F29" s="21" t="s">
        <v>18</v>
      </c>
      <c r="G29" s="19" t="s">
        <v>19</v>
      </c>
      <c r="H29" s="19" t="s">
        <v>54</v>
      </c>
      <c r="I29" s="22" t="s">
        <v>38</v>
      </c>
      <c r="J29" s="55" t="s">
        <v>22</v>
      </c>
      <c r="K29" s="48">
        <v>943</v>
      </c>
      <c r="L29" s="49">
        <v>7815</v>
      </c>
      <c r="M29" s="51">
        <f t="shared" si="0"/>
        <v>429.82500000000005</v>
      </c>
      <c r="N29" s="50">
        <f>((V32+K29)/28100)*0.49</f>
        <v>1.6443772241992883E-2</v>
      </c>
      <c r="O29" s="51">
        <v>1.4999999999999999E-2</v>
      </c>
      <c r="P29" s="63">
        <v>0.127</v>
      </c>
      <c r="Q29" s="64">
        <v>8.93</v>
      </c>
    </row>
    <row r="30" spans="2:32" x14ac:dyDescent="0.2">
      <c r="B30" s="103"/>
      <c r="C30" s="30"/>
      <c r="D30" s="30"/>
      <c r="E30" s="31"/>
      <c r="F30" s="32" t="s">
        <v>18</v>
      </c>
      <c r="G30" s="30"/>
      <c r="H30" s="30"/>
      <c r="I30" s="33" t="s">
        <v>38</v>
      </c>
      <c r="J30" s="55" t="s">
        <v>22</v>
      </c>
      <c r="K30" s="80">
        <v>943</v>
      </c>
      <c r="L30" s="66">
        <v>7815</v>
      </c>
      <c r="M30" s="51">
        <f t="shared" si="0"/>
        <v>429.82500000000005</v>
      </c>
      <c r="N30" s="50">
        <f>((V32+K30)/28100)*0.49</f>
        <v>1.6443772241992883E-2</v>
      </c>
      <c r="O30" s="51">
        <v>1.4999999999999999E-2</v>
      </c>
      <c r="P30" s="63">
        <v>0.127</v>
      </c>
      <c r="Q30" s="64">
        <v>8.93</v>
      </c>
    </row>
    <row r="31" spans="2:32" x14ac:dyDescent="0.2">
      <c r="B31" s="102">
        <v>17</v>
      </c>
      <c r="C31" s="19" t="s">
        <v>17</v>
      </c>
      <c r="D31" s="19">
        <v>3</v>
      </c>
      <c r="E31" s="20">
        <v>54</v>
      </c>
      <c r="F31" s="21" t="s">
        <v>18</v>
      </c>
      <c r="G31" s="19" t="s">
        <v>34</v>
      </c>
      <c r="H31" s="19" t="s">
        <v>55</v>
      </c>
      <c r="I31" s="22" t="s">
        <v>21</v>
      </c>
      <c r="J31" s="23" t="s">
        <v>22</v>
      </c>
      <c r="K31" s="57">
        <v>1928</v>
      </c>
      <c r="L31" s="25">
        <v>21262</v>
      </c>
      <c r="M31" s="26">
        <f t="shared" si="0"/>
        <v>1169.4100000000001</v>
      </c>
      <c r="N31" s="27">
        <f>((V30+K31)/28100)*0.49</f>
        <v>3.3619928825622772E-2</v>
      </c>
      <c r="O31" s="26">
        <v>9.4E-2</v>
      </c>
      <c r="P31" s="57">
        <v>0.19400000000000001</v>
      </c>
      <c r="Q31" s="68">
        <v>13.65</v>
      </c>
    </row>
    <row r="32" spans="2:32" x14ac:dyDescent="0.2">
      <c r="B32" s="105"/>
      <c r="C32" s="72"/>
      <c r="D32" s="72"/>
      <c r="E32" s="73"/>
      <c r="F32" s="74" t="s">
        <v>39</v>
      </c>
      <c r="G32" s="72"/>
      <c r="H32" s="72"/>
      <c r="I32" s="75" t="s">
        <v>56</v>
      </c>
      <c r="J32" s="34"/>
      <c r="K32" s="59"/>
      <c r="L32" s="36"/>
      <c r="M32" s="37"/>
      <c r="N32" s="38"/>
      <c r="O32" s="37"/>
      <c r="P32" s="59"/>
      <c r="Q32" s="70"/>
    </row>
    <row r="33" spans="2:17" x14ac:dyDescent="0.2">
      <c r="B33" s="103"/>
      <c r="C33" s="30"/>
      <c r="D33" s="30"/>
      <c r="E33" s="31"/>
      <c r="F33" s="32" t="s">
        <v>57</v>
      </c>
      <c r="G33" s="30"/>
      <c r="H33" s="30"/>
      <c r="I33" s="33" t="s">
        <v>58</v>
      </c>
      <c r="J33" s="55" t="s">
        <v>22</v>
      </c>
      <c r="K33" s="80">
        <v>1928</v>
      </c>
      <c r="L33" s="66">
        <v>11473</v>
      </c>
      <c r="M33" s="51">
        <f t="shared" si="0"/>
        <v>631.01499999999999</v>
      </c>
      <c r="N33" s="50">
        <f>((V38+K33)/28100)*0.49</f>
        <v>3.3619928825622772E-2</v>
      </c>
      <c r="O33" s="51">
        <v>4.3999999999999997E-2</v>
      </c>
      <c r="P33" s="63">
        <v>0.17199999999999999</v>
      </c>
      <c r="Q33" s="64">
        <v>12.1</v>
      </c>
    </row>
    <row r="34" spans="2:17" x14ac:dyDescent="0.2">
      <c r="B34" s="102">
        <v>18</v>
      </c>
      <c r="C34" s="19">
        <v>19</v>
      </c>
      <c r="D34" s="19">
        <v>2</v>
      </c>
      <c r="E34" s="20">
        <v>20</v>
      </c>
      <c r="F34" s="21" t="s">
        <v>18</v>
      </c>
      <c r="G34" s="19" t="s">
        <v>36</v>
      </c>
      <c r="H34" s="19" t="s">
        <v>59</v>
      </c>
      <c r="I34" s="22" t="s">
        <v>21</v>
      </c>
      <c r="J34" s="55" t="s">
        <v>22</v>
      </c>
      <c r="K34" s="48">
        <v>968</v>
      </c>
      <c r="L34" s="49">
        <v>13430</v>
      </c>
      <c r="M34" s="51">
        <f t="shared" si="0"/>
        <v>738.65</v>
      </c>
      <c r="N34" s="50">
        <f>((V30+K34)/28100)*0.49</f>
        <v>1.6879715302491102E-2</v>
      </c>
      <c r="O34" s="51">
        <v>9.4E-2</v>
      </c>
      <c r="P34" s="63">
        <v>0.17699999999999999</v>
      </c>
      <c r="Q34" s="64">
        <f>(L34/45000)*34.5</f>
        <v>10.296333333333333</v>
      </c>
    </row>
    <row r="35" spans="2:17" x14ac:dyDescent="0.2">
      <c r="B35" s="103"/>
      <c r="C35" s="30"/>
      <c r="D35" s="30"/>
      <c r="E35" s="31"/>
      <c r="F35" s="32" t="s">
        <v>18</v>
      </c>
      <c r="G35" s="30"/>
      <c r="H35" s="30"/>
      <c r="I35" s="33" t="s">
        <v>21</v>
      </c>
      <c r="J35" s="55" t="s">
        <v>22</v>
      </c>
      <c r="K35" s="80">
        <v>968</v>
      </c>
      <c r="L35" s="66">
        <v>13430</v>
      </c>
      <c r="M35" s="51">
        <f t="shared" si="0"/>
        <v>738.65</v>
      </c>
      <c r="N35" s="50">
        <f>((V30+K35)/28100)*0.49</f>
        <v>1.6879715302491102E-2</v>
      </c>
      <c r="O35" s="51">
        <v>9.4E-2</v>
      </c>
      <c r="P35" s="63">
        <v>0.17699999999999999</v>
      </c>
      <c r="Q35" s="64">
        <v>12.45</v>
      </c>
    </row>
    <row r="36" spans="2:17" x14ac:dyDescent="0.2">
      <c r="B36" s="102">
        <v>19</v>
      </c>
      <c r="C36" s="19">
        <v>18</v>
      </c>
      <c r="D36" s="19">
        <v>3</v>
      </c>
      <c r="E36" s="20">
        <v>52</v>
      </c>
      <c r="F36" s="21" t="s">
        <v>39</v>
      </c>
      <c r="G36" s="19" t="s">
        <v>34</v>
      </c>
      <c r="H36" s="19" t="s">
        <v>60</v>
      </c>
      <c r="I36" s="22" t="s">
        <v>38</v>
      </c>
      <c r="J36" s="55" t="s">
        <v>22</v>
      </c>
      <c r="K36" s="48">
        <v>925</v>
      </c>
      <c r="L36" s="49">
        <v>7797</v>
      </c>
      <c r="M36" s="51">
        <f t="shared" si="0"/>
        <v>428.83500000000004</v>
      </c>
      <c r="N36" s="50">
        <f>((V32+K36)/28100)*0.49</f>
        <v>1.6129893238434164E-2</v>
      </c>
      <c r="O36" s="51">
        <v>1.4999999999999999E-2</v>
      </c>
      <c r="P36" s="63">
        <v>0.126</v>
      </c>
      <c r="Q36" s="64">
        <v>8.86</v>
      </c>
    </row>
    <row r="37" spans="2:17" x14ac:dyDescent="0.2">
      <c r="B37" s="105"/>
      <c r="C37" s="72"/>
      <c r="D37" s="72"/>
      <c r="E37" s="73"/>
      <c r="F37" s="74" t="s">
        <v>43</v>
      </c>
      <c r="G37" s="72"/>
      <c r="H37" s="72"/>
      <c r="I37" s="75" t="s">
        <v>61</v>
      </c>
      <c r="J37" s="23" t="s">
        <v>22</v>
      </c>
      <c r="K37" s="78">
        <v>925</v>
      </c>
      <c r="L37" s="79">
        <v>2825</v>
      </c>
      <c r="M37" s="26">
        <f t="shared" si="0"/>
        <v>155.375</v>
      </c>
      <c r="N37" s="27">
        <f>((V39+K37)/28100)*0.49</f>
        <v>1.6129893238434164E-2</v>
      </c>
      <c r="O37" s="26" t="s">
        <v>17</v>
      </c>
      <c r="P37" s="57">
        <v>4.9000000000000002E-2</v>
      </c>
      <c r="Q37" s="68">
        <v>3.45</v>
      </c>
    </row>
    <row r="38" spans="2:17" x14ac:dyDescent="0.2">
      <c r="B38" s="103"/>
      <c r="C38" s="30"/>
      <c r="D38" s="30"/>
      <c r="E38" s="31"/>
      <c r="F38" s="32" t="s">
        <v>57</v>
      </c>
      <c r="G38" s="30"/>
      <c r="H38" s="30"/>
      <c r="I38" s="33" t="s">
        <v>61</v>
      </c>
      <c r="J38" s="34"/>
      <c r="K38" s="59"/>
      <c r="L38" s="36"/>
      <c r="M38" s="37"/>
      <c r="N38" s="38"/>
      <c r="O38" s="37"/>
      <c r="P38" s="59"/>
      <c r="Q38" s="70"/>
    </row>
    <row r="39" spans="2:17" x14ac:dyDescent="0.2">
      <c r="B39" s="104">
        <v>20</v>
      </c>
      <c r="C39" s="42" t="s">
        <v>17</v>
      </c>
      <c r="D39" s="43">
        <v>1</v>
      </c>
      <c r="E39" s="44">
        <v>6</v>
      </c>
      <c r="F39" s="45" t="s">
        <v>39</v>
      </c>
      <c r="G39" s="42" t="s">
        <v>36</v>
      </c>
      <c r="H39" s="42" t="s">
        <v>62</v>
      </c>
      <c r="I39" s="54" t="s">
        <v>38</v>
      </c>
      <c r="J39" s="55" t="s">
        <v>22</v>
      </c>
      <c r="K39" s="48">
        <v>1100</v>
      </c>
      <c r="L39" s="49">
        <v>7972</v>
      </c>
      <c r="M39" s="51">
        <f t="shared" si="0"/>
        <v>438.46000000000004</v>
      </c>
      <c r="N39" s="50">
        <f>((V32+K39)/28100)*0.49</f>
        <v>1.9181494661921709E-2</v>
      </c>
      <c r="O39" s="51">
        <v>1.4999999999999999E-2</v>
      </c>
      <c r="P39" s="63">
        <v>0.13</v>
      </c>
      <c r="Q39" s="64">
        <v>9.15</v>
      </c>
    </row>
    <row r="40" spans="2:17" x14ac:dyDescent="0.2">
      <c r="B40" s="104">
        <v>21</v>
      </c>
      <c r="C40" s="42" t="s">
        <v>17</v>
      </c>
      <c r="D40" s="43">
        <v>1</v>
      </c>
      <c r="E40" s="44">
        <v>21</v>
      </c>
      <c r="F40" s="45" t="s">
        <v>18</v>
      </c>
      <c r="G40" s="42" t="s">
        <v>36</v>
      </c>
      <c r="H40" s="42" t="s">
        <v>63</v>
      </c>
      <c r="I40" s="54" t="s">
        <v>31</v>
      </c>
      <c r="J40" s="55" t="s">
        <v>22</v>
      </c>
      <c r="K40" s="48">
        <v>300</v>
      </c>
      <c r="L40" s="49">
        <v>9626</v>
      </c>
      <c r="M40" s="51">
        <f t="shared" si="0"/>
        <v>529.42999999999995</v>
      </c>
      <c r="N40" s="50">
        <f>((V31+K40)/28100)*0.49</f>
        <v>5.2313167259786476E-3</v>
      </c>
      <c r="O40" s="41">
        <v>5.5E-2</v>
      </c>
      <c r="P40" s="63">
        <v>0.13500000000000001</v>
      </c>
      <c r="Q40" s="64">
        <v>9.5</v>
      </c>
    </row>
    <row r="41" spans="2:17" x14ac:dyDescent="0.2">
      <c r="B41" s="104">
        <v>22</v>
      </c>
      <c r="C41" s="42" t="s">
        <v>17</v>
      </c>
      <c r="D41" s="43">
        <v>1</v>
      </c>
      <c r="E41" s="44">
        <v>21</v>
      </c>
      <c r="F41" s="45" t="s">
        <v>18</v>
      </c>
      <c r="G41" s="42" t="s">
        <v>36</v>
      </c>
      <c r="H41" s="42" t="s">
        <v>64</v>
      </c>
      <c r="I41" s="54" t="s">
        <v>31</v>
      </c>
      <c r="J41" s="55" t="s">
        <v>22</v>
      </c>
      <c r="K41" s="48">
        <v>300</v>
      </c>
      <c r="L41" s="49">
        <v>9626</v>
      </c>
      <c r="M41" s="51">
        <f t="shared" si="0"/>
        <v>529.42999999999995</v>
      </c>
      <c r="N41" s="50">
        <f>((V31+K41)/28100)*0.49</f>
        <v>5.2313167259786476E-3</v>
      </c>
      <c r="O41" s="41">
        <v>5.5E-2</v>
      </c>
      <c r="P41" s="63">
        <v>0.13500000000000001</v>
      </c>
      <c r="Q41" s="64">
        <v>9.5</v>
      </c>
    </row>
    <row r="42" spans="2:17" x14ac:dyDescent="0.2">
      <c r="B42" s="104">
        <v>23</v>
      </c>
      <c r="C42" s="42" t="s">
        <v>17</v>
      </c>
      <c r="D42" s="43">
        <v>1</v>
      </c>
      <c r="E42" s="44">
        <v>21</v>
      </c>
      <c r="F42" s="45" t="s">
        <v>18</v>
      </c>
      <c r="G42" s="42" t="s">
        <v>36</v>
      </c>
      <c r="H42" s="42" t="s">
        <v>65</v>
      </c>
      <c r="I42" s="54" t="s">
        <v>31</v>
      </c>
      <c r="J42" s="55" t="s">
        <v>22</v>
      </c>
      <c r="K42" s="48">
        <v>348</v>
      </c>
      <c r="L42" s="49">
        <v>9674</v>
      </c>
      <c r="M42" s="51">
        <f t="shared" si="0"/>
        <v>532.06999999999994</v>
      </c>
      <c r="N42" s="50">
        <f>((V31+K42)/28100)*0.49</f>
        <v>6.0683274021352315E-3</v>
      </c>
      <c r="O42" s="41">
        <v>5.5E-2</v>
      </c>
      <c r="P42" s="63">
        <v>0.13500000000000001</v>
      </c>
      <c r="Q42" s="64">
        <v>9.5</v>
      </c>
    </row>
    <row r="43" spans="2:17" x14ac:dyDescent="0.2">
      <c r="B43" s="104">
        <v>24</v>
      </c>
      <c r="C43" s="42" t="s">
        <v>17</v>
      </c>
      <c r="D43" s="43">
        <v>1</v>
      </c>
      <c r="E43" s="44">
        <v>21</v>
      </c>
      <c r="F43" s="45" t="s">
        <v>18</v>
      </c>
      <c r="G43" s="42" t="s">
        <v>36</v>
      </c>
      <c r="H43" s="42" t="s">
        <v>66</v>
      </c>
      <c r="I43" s="54" t="s">
        <v>38</v>
      </c>
      <c r="J43" s="55" t="s">
        <v>22</v>
      </c>
      <c r="K43" s="48">
        <v>970</v>
      </c>
      <c r="L43" s="81">
        <v>7842</v>
      </c>
      <c r="M43" s="51">
        <f t="shared" si="0"/>
        <v>431.31</v>
      </c>
      <c r="N43" s="50">
        <f>((V32+K43)/28100)*0.49</f>
        <v>1.6914590747330961E-2</v>
      </c>
      <c r="O43" s="51">
        <v>1.4999999999999999E-2</v>
      </c>
      <c r="P43" s="63">
        <v>0.127</v>
      </c>
      <c r="Q43" s="64">
        <v>8.93</v>
      </c>
    </row>
    <row r="44" spans="2:17" ht="17" thickBot="1" x14ac:dyDescent="0.25">
      <c r="B44" s="107">
        <v>25</v>
      </c>
      <c r="C44" s="83" t="s">
        <v>17</v>
      </c>
      <c r="D44" s="84">
        <v>1</v>
      </c>
      <c r="E44" s="85">
        <v>21</v>
      </c>
      <c r="F44" s="86" t="s">
        <v>18</v>
      </c>
      <c r="G44" s="83" t="s">
        <v>48</v>
      </c>
      <c r="H44" s="83" t="s">
        <v>67</v>
      </c>
      <c r="I44" s="87" t="s">
        <v>31</v>
      </c>
      <c r="J44" s="88" t="s">
        <v>22</v>
      </c>
      <c r="K44" s="89">
        <v>695</v>
      </c>
      <c r="L44" s="90">
        <v>10021</v>
      </c>
      <c r="M44" s="51">
        <f t="shared" si="0"/>
        <v>551.15500000000009</v>
      </c>
      <c r="N44" s="50">
        <f>((V31+K44)/28100)*0.49</f>
        <v>1.2119217081850533E-2</v>
      </c>
      <c r="O44" s="51">
        <v>5.5E-2</v>
      </c>
      <c r="P44" s="63">
        <v>0.14099999999999999</v>
      </c>
      <c r="Q44" s="64">
        <v>9.92</v>
      </c>
    </row>
    <row r="45" spans="2:17" ht="17" thickBot="1" x14ac:dyDescent="0.25">
      <c r="E45" s="91"/>
      <c r="F45" s="92"/>
      <c r="G45" s="91"/>
      <c r="H45" s="91"/>
      <c r="J45" s="93">
        <f>SUM(K4:K44)</f>
        <v>28549.8</v>
      </c>
      <c r="K45" s="94"/>
      <c r="L45" s="95">
        <f>SUM(L4:L44)</f>
        <v>409535</v>
      </c>
      <c r="M45" s="96">
        <f>SUM(M4:M44)</f>
        <v>22518.515000000003</v>
      </c>
      <c r="N45" s="97"/>
      <c r="O45" s="98"/>
      <c r="P45" s="99">
        <f>SUM(P4:P44)</f>
        <v>5.0228149466192153</v>
      </c>
      <c r="Q45" s="100">
        <f>SUM(Q4:Q44)</f>
        <v>365.80633333333333</v>
      </c>
    </row>
    <row r="47" spans="2:17" x14ac:dyDescent="0.2">
      <c r="B47" t="s">
        <v>166</v>
      </c>
    </row>
  </sheetData>
  <mergeCells count="139">
    <mergeCell ref="P37:P38"/>
    <mergeCell ref="Q37:Q38"/>
    <mergeCell ref="J45:K45"/>
    <mergeCell ref="T12:AF12"/>
    <mergeCell ref="U13:V13"/>
    <mergeCell ref="W13:X13"/>
    <mergeCell ref="Y13:AC13"/>
    <mergeCell ref="AD13:AF13"/>
    <mergeCell ref="U14:V14"/>
    <mergeCell ref="J37:J38"/>
    <mergeCell ref="K37:K38"/>
    <mergeCell ref="L37:L38"/>
    <mergeCell ref="M37:M38"/>
    <mergeCell ref="N37:N38"/>
    <mergeCell ref="O37:O38"/>
    <mergeCell ref="B36:B38"/>
    <mergeCell ref="C36:C38"/>
    <mergeCell ref="D36:D38"/>
    <mergeCell ref="E36:E38"/>
    <mergeCell ref="G36:G38"/>
    <mergeCell ref="H36:H38"/>
    <mergeCell ref="P31:P32"/>
    <mergeCell ref="Q31:Q32"/>
    <mergeCell ref="B34:B35"/>
    <mergeCell ref="C34:C35"/>
    <mergeCell ref="D34:D35"/>
    <mergeCell ref="E34:E35"/>
    <mergeCell ref="G34:G35"/>
    <mergeCell ref="H34:H35"/>
    <mergeCell ref="J31:J32"/>
    <mergeCell ref="K31:K32"/>
    <mergeCell ref="L31:L32"/>
    <mergeCell ref="M31:M32"/>
    <mergeCell ref="N31:N32"/>
    <mergeCell ref="O31:O32"/>
    <mergeCell ref="B31:B33"/>
    <mergeCell ref="C31:C33"/>
    <mergeCell ref="D31:D33"/>
    <mergeCell ref="E31:E33"/>
    <mergeCell ref="G31:G33"/>
    <mergeCell ref="H31:H33"/>
    <mergeCell ref="P27:P28"/>
    <mergeCell ref="Q27:Q28"/>
    <mergeCell ref="B29:B30"/>
    <mergeCell ref="C29:C30"/>
    <mergeCell ref="D29:D30"/>
    <mergeCell ref="E29:E30"/>
    <mergeCell ref="G29:G30"/>
    <mergeCell ref="H29:H30"/>
    <mergeCell ref="J27:J28"/>
    <mergeCell ref="K27:K28"/>
    <mergeCell ref="L27:L28"/>
    <mergeCell ref="M27:M28"/>
    <mergeCell ref="N27:N28"/>
    <mergeCell ref="O27:O28"/>
    <mergeCell ref="B27:B28"/>
    <mergeCell ref="C27:C28"/>
    <mergeCell ref="D27:D28"/>
    <mergeCell ref="E27:E28"/>
    <mergeCell ref="G27:G28"/>
    <mergeCell ref="H27:H28"/>
    <mergeCell ref="P21:P22"/>
    <mergeCell ref="Q21:Q22"/>
    <mergeCell ref="B25:B26"/>
    <mergeCell ref="C25:C26"/>
    <mergeCell ref="D25:D26"/>
    <mergeCell ref="E25:E26"/>
    <mergeCell ref="G25:G26"/>
    <mergeCell ref="H25:H26"/>
    <mergeCell ref="J21:J22"/>
    <mergeCell ref="K21:K22"/>
    <mergeCell ref="L21:L22"/>
    <mergeCell ref="M21:M22"/>
    <mergeCell ref="N21:N22"/>
    <mergeCell ref="O21:O22"/>
    <mergeCell ref="B20:B22"/>
    <mergeCell ref="C20:C22"/>
    <mergeCell ref="D20:D22"/>
    <mergeCell ref="E20:E22"/>
    <mergeCell ref="G20:G22"/>
    <mergeCell ref="H20:H22"/>
    <mergeCell ref="P15:P16"/>
    <mergeCell ref="Q15:Q16"/>
    <mergeCell ref="B17:B19"/>
    <mergeCell ref="C17:C19"/>
    <mergeCell ref="D17:D19"/>
    <mergeCell ref="E17:E19"/>
    <mergeCell ref="G17:G19"/>
    <mergeCell ref="H17:H19"/>
    <mergeCell ref="J15:J16"/>
    <mergeCell ref="K15:K16"/>
    <mergeCell ref="L15:L16"/>
    <mergeCell ref="M15:M16"/>
    <mergeCell ref="N15:N16"/>
    <mergeCell ref="O15:O16"/>
    <mergeCell ref="B15:B16"/>
    <mergeCell ref="C15:C16"/>
    <mergeCell ref="D15:D16"/>
    <mergeCell ref="E15:E16"/>
    <mergeCell ref="G15:G16"/>
    <mergeCell ref="H15:H16"/>
    <mergeCell ref="B13:B14"/>
    <mergeCell ref="C13:C14"/>
    <mergeCell ref="D13:D14"/>
    <mergeCell ref="E13:E14"/>
    <mergeCell ref="G13:G14"/>
    <mergeCell ref="H13:H14"/>
    <mergeCell ref="L11:L12"/>
    <mergeCell ref="M11:M12"/>
    <mergeCell ref="N11:N12"/>
    <mergeCell ref="O11:O12"/>
    <mergeCell ref="P11:P12"/>
    <mergeCell ref="Q11:Q12"/>
    <mergeCell ref="P4:P5"/>
    <mergeCell ref="Q4:Q5"/>
    <mergeCell ref="B11:B12"/>
    <mergeCell ref="C11:C12"/>
    <mergeCell ref="D11:D12"/>
    <mergeCell ref="E11:E12"/>
    <mergeCell ref="G11:G12"/>
    <mergeCell ref="H11:H12"/>
    <mergeCell ref="J11:J12"/>
    <mergeCell ref="K11:K12"/>
    <mergeCell ref="J4:J5"/>
    <mergeCell ref="K4:K5"/>
    <mergeCell ref="L4:L5"/>
    <mergeCell ref="M4:M5"/>
    <mergeCell ref="N4:N5"/>
    <mergeCell ref="O4:O5"/>
    <mergeCell ref="B2:I2"/>
    <mergeCell ref="J2:K2"/>
    <mergeCell ref="L2:M2"/>
    <mergeCell ref="N2:Q2"/>
    <mergeCell ref="B4:B5"/>
    <mergeCell ref="C4:C5"/>
    <mergeCell ref="D4:D5"/>
    <mergeCell ref="E4:E5"/>
    <mergeCell ref="G4:G5"/>
    <mergeCell ref="H4:H5"/>
  </mergeCells>
  <hyperlinks>
    <hyperlink ref="V6" r:id="rId1" xr:uid="{1F7E0FBF-B685-4941-98F3-B49E59C6DD4B}"/>
    <hyperlink ref="V7" r:id="rId2" xr:uid="{C14622E2-61A7-BB4F-A891-05B8636717A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3795D-5330-C94E-B665-DDB287A7ACBF}">
  <dimension ref="B1:Q47"/>
  <sheetViews>
    <sheetView zoomScale="88" zoomScaleNormal="88" workbookViewId="0">
      <selection activeCell="T26" sqref="T26"/>
    </sheetView>
  </sheetViews>
  <sheetFormatPr baseColWidth="10" defaultRowHeight="16" x14ac:dyDescent="0.2"/>
  <cols>
    <col min="2" max="2" width="17.5" customWidth="1"/>
    <col min="3" max="3" width="14.1640625" customWidth="1"/>
    <col min="6" max="6" width="13.83203125" customWidth="1"/>
    <col min="9" max="9" width="19.6640625" customWidth="1"/>
  </cols>
  <sheetData>
    <row r="1" spans="2:17" ht="17" thickBot="1" x14ac:dyDescent="0.25"/>
    <row r="2" spans="2:17" ht="17" thickBot="1" x14ac:dyDescent="0.25">
      <c r="B2" s="1" t="s">
        <v>171</v>
      </c>
      <c r="C2" s="2"/>
      <c r="D2" s="2"/>
      <c r="E2" s="2"/>
      <c r="F2" s="2"/>
      <c r="G2" s="2"/>
      <c r="H2" s="2"/>
      <c r="I2" s="3"/>
      <c r="J2" s="4" t="s">
        <v>0</v>
      </c>
      <c r="K2" s="6"/>
      <c r="L2" s="4" t="s">
        <v>1</v>
      </c>
      <c r="M2" s="5"/>
      <c r="N2" s="6" t="s">
        <v>158</v>
      </c>
      <c r="O2" s="6"/>
      <c r="P2" s="6"/>
      <c r="Q2" s="5"/>
    </row>
    <row r="3" spans="2:17" x14ac:dyDescent="0.2">
      <c r="B3" s="204" t="s">
        <v>165</v>
      </c>
      <c r="C3" s="13" t="s">
        <v>159</v>
      </c>
      <c r="D3" s="9" t="s">
        <v>4</v>
      </c>
      <c r="E3" s="9" t="s">
        <v>5</v>
      </c>
      <c r="F3" s="9" t="s">
        <v>6</v>
      </c>
      <c r="G3" s="9" t="s">
        <v>160</v>
      </c>
      <c r="H3" s="9" t="s">
        <v>7</v>
      </c>
      <c r="I3" s="10" t="s">
        <v>8</v>
      </c>
      <c r="J3" s="11" t="s">
        <v>9</v>
      </c>
      <c r="K3" s="14" t="s">
        <v>10</v>
      </c>
      <c r="L3" s="13" t="s">
        <v>11</v>
      </c>
      <c r="M3" s="12" t="s">
        <v>12</v>
      </c>
      <c r="N3" s="138" t="s">
        <v>13</v>
      </c>
      <c r="O3" s="16" t="s">
        <v>14</v>
      </c>
      <c r="P3" s="7" t="s">
        <v>15</v>
      </c>
      <c r="Q3" s="18" t="s">
        <v>16</v>
      </c>
    </row>
    <row r="4" spans="2:17" x14ac:dyDescent="0.2">
      <c r="B4" s="105">
        <v>18</v>
      </c>
      <c r="C4" s="139">
        <v>356</v>
      </c>
      <c r="D4" s="140">
        <v>2</v>
      </c>
      <c r="E4" s="20">
        <v>19</v>
      </c>
      <c r="F4" s="21" t="s">
        <v>18</v>
      </c>
      <c r="G4" s="20">
        <v>3</v>
      </c>
      <c r="H4" s="19">
        <v>23</v>
      </c>
      <c r="I4" s="22" t="s">
        <v>21</v>
      </c>
      <c r="J4" s="47" t="s">
        <v>22</v>
      </c>
      <c r="K4" s="41">
        <v>202</v>
      </c>
      <c r="L4" s="49">
        <v>12664</v>
      </c>
      <c r="M4" s="63">
        <v>693</v>
      </c>
      <c r="N4" s="141">
        <v>6.9000000000000006E-2</v>
      </c>
      <c r="O4" s="51">
        <v>9.0999999999999998E-2</v>
      </c>
      <c r="P4" s="142">
        <v>0.16</v>
      </c>
      <c r="Q4" s="143">
        <v>12.21</v>
      </c>
    </row>
    <row r="5" spans="2:17" x14ac:dyDescent="0.2">
      <c r="B5" s="105"/>
      <c r="C5" s="144"/>
      <c r="D5" s="145"/>
      <c r="E5" s="31"/>
      <c r="F5" s="32" t="s">
        <v>24</v>
      </c>
      <c r="G5" s="31"/>
      <c r="H5" s="30"/>
      <c r="I5" s="33" t="s">
        <v>161</v>
      </c>
      <c r="J5" s="55" t="s">
        <v>162</v>
      </c>
      <c r="K5" s="146">
        <v>196</v>
      </c>
      <c r="L5" s="66"/>
      <c r="M5" s="63"/>
      <c r="N5" s="141"/>
      <c r="O5" s="51"/>
      <c r="P5" s="21"/>
      <c r="Q5" s="143"/>
    </row>
    <row r="6" spans="2:17" x14ac:dyDescent="0.2">
      <c r="B6" s="147">
        <v>23</v>
      </c>
      <c r="C6" s="148">
        <v>452</v>
      </c>
      <c r="D6" s="149">
        <v>1</v>
      </c>
      <c r="E6" s="44">
        <v>21</v>
      </c>
      <c r="F6" s="45" t="s">
        <v>18</v>
      </c>
      <c r="G6" s="44">
        <v>6</v>
      </c>
      <c r="H6" s="42">
        <v>50</v>
      </c>
      <c r="I6" s="54" t="s">
        <v>31</v>
      </c>
      <c r="J6" s="55" t="s">
        <v>22</v>
      </c>
      <c r="K6" s="41">
        <v>774</v>
      </c>
      <c r="L6" s="49">
        <v>10100</v>
      </c>
      <c r="M6" s="63">
        <v>555</v>
      </c>
      <c r="N6" s="141">
        <v>8.6999999999999994E-2</v>
      </c>
      <c r="O6" s="41">
        <v>5.5E-2</v>
      </c>
      <c r="P6" s="21">
        <v>0.14199999999999999</v>
      </c>
      <c r="Q6" s="143">
        <v>10.050000000000001</v>
      </c>
    </row>
    <row r="7" spans="2:17" x14ac:dyDescent="0.2">
      <c r="B7" s="147">
        <v>6</v>
      </c>
      <c r="C7" s="148">
        <v>115</v>
      </c>
      <c r="D7" s="149">
        <v>1</v>
      </c>
      <c r="E7" s="44">
        <v>5</v>
      </c>
      <c r="F7" s="45" t="s">
        <v>24</v>
      </c>
      <c r="G7" s="44">
        <v>10</v>
      </c>
      <c r="H7" s="42">
        <v>18</v>
      </c>
      <c r="I7" s="46" t="s">
        <v>31</v>
      </c>
      <c r="J7" s="55" t="s">
        <v>22</v>
      </c>
      <c r="K7" s="48">
        <v>220</v>
      </c>
      <c r="L7" s="49">
        <v>9546</v>
      </c>
      <c r="M7" s="41">
        <v>524</v>
      </c>
      <c r="N7" s="50">
        <v>7.8E-2</v>
      </c>
      <c r="O7" s="41">
        <v>5.5E-2</v>
      </c>
      <c r="P7" s="48">
        <v>0.13300000000000001</v>
      </c>
      <c r="Q7" s="53">
        <v>9.3800000000000008</v>
      </c>
    </row>
    <row r="8" spans="2:17" x14ac:dyDescent="0.2">
      <c r="B8" s="147">
        <v>4</v>
      </c>
      <c r="C8" s="148">
        <v>64</v>
      </c>
      <c r="D8" s="149">
        <v>1</v>
      </c>
      <c r="E8" s="44">
        <v>21</v>
      </c>
      <c r="F8" s="45" t="s">
        <v>18</v>
      </c>
      <c r="G8" s="44">
        <v>10</v>
      </c>
      <c r="H8" s="42">
        <v>16</v>
      </c>
      <c r="I8" s="46" t="s">
        <v>21</v>
      </c>
      <c r="J8" s="55" t="s">
        <v>22</v>
      </c>
      <c r="K8" s="41">
        <v>300</v>
      </c>
      <c r="L8" s="49">
        <v>12760</v>
      </c>
      <c r="M8" s="48">
        <v>702</v>
      </c>
      <c r="N8" s="141">
        <v>7.0999999999999994E-2</v>
      </c>
      <c r="O8" s="51">
        <v>9.0999999999999998E-2</v>
      </c>
      <c r="P8" s="150">
        <v>0.16200000000000001</v>
      </c>
      <c r="Q8" s="151">
        <v>11.66</v>
      </c>
    </row>
    <row r="9" spans="2:17" x14ac:dyDescent="0.2">
      <c r="B9" s="147">
        <v>22</v>
      </c>
      <c r="C9" s="148">
        <v>433</v>
      </c>
      <c r="D9" s="149">
        <v>1</v>
      </c>
      <c r="E9" s="44">
        <v>21</v>
      </c>
      <c r="F9" s="45" t="s">
        <v>18</v>
      </c>
      <c r="G9" s="44">
        <v>10</v>
      </c>
      <c r="H9" s="42">
        <v>27</v>
      </c>
      <c r="I9" s="54" t="s">
        <v>31</v>
      </c>
      <c r="J9" s="55" t="s">
        <v>22</v>
      </c>
      <c r="K9" s="41">
        <v>1122</v>
      </c>
      <c r="L9" s="49">
        <v>10462</v>
      </c>
      <c r="M9" s="63">
        <v>575</v>
      </c>
      <c r="N9" s="141">
        <v>9.2999999999999999E-2</v>
      </c>
      <c r="O9" s="41">
        <v>5.5E-2</v>
      </c>
      <c r="P9" s="21">
        <v>0.14899999999999999</v>
      </c>
      <c r="Q9" s="143">
        <v>10.49</v>
      </c>
    </row>
    <row r="10" spans="2:17" x14ac:dyDescent="0.2">
      <c r="B10" s="147">
        <v>23</v>
      </c>
      <c r="C10" s="148">
        <v>450</v>
      </c>
      <c r="D10" s="149">
        <v>1</v>
      </c>
      <c r="E10" s="44">
        <v>21</v>
      </c>
      <c r="F10" s="45" t="s">
        <v>18</v>
      </c>
      <c r="G10" s="44">
        <v>10</v>
      </c>
      <c r="H10" s="42">
        <v>35</v>
      </c>
      <c r="I10" s="54" t="s">
        <v>31</v>
      </c>
      <c r="J10" s="55" t="s">
        <v>22</v>
      </c>
      <c r="K10" s="41">
        <v>884</v>
      </c>
      <c r="L10" s="49">
        <v>10224</v>
      </c>
      <c r="M10" s="63">
        <v>562</v>
      </c>
      <c r="N10" s="141">
        <v>8.8999999999999996E-2</v>
      </c>
      <c r="O10" s="41">
        <v>5.5E-2</v>
      </c>
      <c r="P10" s="21">
        <v>0.14399999999999999</v>
      </c>
      <c r="Q10" s="143">
        <v>10.199999999999999</v>
      </c>
    </row>
    <row r="11" spans="2:17" x14ac:dyDescent="0.2">
      <c r="B11" s="105">
        <v>16</v>
      </c>
      <c r="C11" s="139">
        <v>315</v>
      </c>
      <c r="D11" s="140">
        <v>2</v>
      </c>
      <c r="E11" s="20">
        <v>19</v>
      </c>
      <c r="F11" s="21" t="s">
        <v>18</v>
      </c>
      <c r="G11" s="20">
        <v>7</v>
      </c>
      <c r="H11" s="19">
        <v>19</v>
      </c>
      <c r="I11" s="22" t="s">
        <v>38</v>
      </c>
      <c r="J11" s="55" t="s">
        <v>22</v>
      </c>
      <c r="K11" s="41">
        <v>304</v>
      </c>
      <c r="L11" s="49">
        <v>7164</v>
      </c>
      <c r="M11" s="63">
        <v>394</v>
      </c>
      <c r="N11" s="141">
        <v>0.1</v>
      </c>
      <c r="O11" s="51">
        <v>1.4999999999999999E-2</v>
      </c>
      <c r="P11" s="21">
        <v>0.115</v>
      </c>
      <c r="Q11" s="143">
        <v>8.15</v>
      </c>
    </row>
    <row r="12" spans="2:17" x14ac:dyDescent="0.2">
      <c r="B12" s="105"/>
      <c r="C12" s="144"/>
      <c r="D12" s="145"/>
      <c r="E12" s="31"/>
      <c r="F12" s="32" t="s">
        <v>24</v>
      </c>
      <c r="G12" s="31"/>
      <c r="H12" s="30"/>
      <c r="I12" s="33" t="s">
        <v>161</v>
      </c>
      <c r="J12" s="55" t="s">
        <v>162</v>
      </c>
      <c r="K12" s="146">
        <v>200</v>
      </c>
      <c r="L12" s="66" t="s">
        <v>17</v>
      </c>
      <c r="M12" s="63"/>
      <c r="N12" s="141"/>
      <c r="O12" s="51"/>
      <c r="P12" s="21"/>
      <c r="Q12" s="143"/>
    </row>
    <row r="13" spans="2:17" x14ac:dyDescent="0.2">
      <c r="B13" s="105">
        <v>18</v>
      </c>
      <c r="C13" s="139">
        <v>358</v>
      </c>
      <c r="D13" s="140">
        <v>2</v>
      </c>
      <c r="E13" s="20">
        <v>20</v>
      </c>
      <c r="F13" s="21" t="s">
        <v>18</v>
      </c>
      <c r="G13" s="20">
        <v>1</v>
      </c>
      <c r="H13" s="19">
        <v>38</v>
      </c>
      <c r="I13" s="22" t="s">
        <v>21</v>
      </c>
      <c r="J13" s="55" t="s">
        <v>22</v>
      </c>
      <c r="K13" s="41">
        <v>460</v>
      </c>
      <c r="L13" s="49">
        <v>12920</v>
      </c>
      <c r="M13" s="63">
        <v>711</v>
      </c>
      <c r="N13" s="141">
        <v>7.3999999999999996E-2</v>
      </c>
      <c r="O13" s="51">
        <v>0.09</v>
      </c>
      <c r="P13" s="21">
        <v>0.16500000000000001</v>
      </c>
      <c r="Q13" s="143">
        <v>11.86</v>
      </c>
    </row>
    <row r="14" spans="2:17" x14ac:dyDescent="0.2">
      <c r="B14" s="105"/>
      <c r="C14" s="144"/>
      <c r="D14" s="145"/>
      <c r="E14" s="31"/>
      <c r="F14" s="32" t="s">
        <v>18</v>
      </c>
      <c r="G14" s="31"/>
      <c r="H14" s="30"/>
      <c r="I14" s="33" t="s">
        <v>21</v>
      </c>
      <c r="J14" s="55" t="s">
        <v>22</v>
      </c>
      <c r="K14" s="146">
        <v>460</v>
      </c>
      <c r="L14" s="49">
        <v>12920</v>
      </c>
      <c r="M14" s="63">
        <v>711</v>
      </c>
      <c r="N14" s="141">
        <v>7.3999999999999996E-2</v>
      </c>
      <c r="O14" s="51">
        <v>0.09</v>
      </c>
      <c r="P14" s="21">
        <v>0.16500000000000001</v>
      </c>
      <c r="Q14" s="143">
        <v>11.86</v>
      </c>
    </row>
    <row r="15" spans="2:17" x14ac:dyDescent="0.2">
      <c r="B15" s="105">
        <v>17</v>
      </c>
      <c r="C15" s="139">
        <v>329</v>
      </c>
      <c r="D15" s="140">
        <v>3</v>
      </c>
      <c r="E15" s="20">
        <v>54</v>
      </c>
      <c r="F15" s="21" t="s">
        <v>18</v>
      </c>
      <c r="G15" s="20">
        <v>9</v>
      </c>
      <c r="H15" s="19">
        <v>14</v>
      </c>
      <c r="I15" s="22" t="s">
        <v>21</v>
      </c>
      <c r="J15" s="23" t="s">
        <v>22</v>
      </c>
      <c r="K15" s="26">
        <v>646</v>
      </c>
      <c r="L15" s="25">
        <v>13106</v>
      </c>
      <c r="M15" s="57">
        <v>720.5</v>
      </c>
      <c r="N15" s="152">
        <v>7.6999999999999999E-2</v>
      </c>
      <c r="O15" s="26">
        <v>9.0999999999999998E-2</v>
      </c>
      <c r="P15" s="153">
        <v>0.16800000000000001</v>
      </c>
      <c r="Q15" s="154">
        <v>12.09</v>
      </c>
    </row>
    <row r="16" spans="2:17" x14ac:dyDescent="0.2">
      <c r="B16" s="105"/>
      <c r="C16" s="155"/>
      <c r="D16" s="156"/>
      <c r="E16" s="73"/>
      <c r="F16" s="74" t="s">
        <v>39</v>
      </c>
      <c r="G16" s="73"/>
      <c r="H16" s="72"/>
      <c r="I16" s="75" t="s">
        <v>56</v>
      </c>
      <c r="J16" s="34"/>
      <c r="K16" s="37"/>
      <c r="L16" s="36"/>
      <c r="M16" s="59"/>
      <c r="N16" s="157"/>
      <c r="O16" s="37"/>
      <c r="P16" s="158"/>
      <c r="Q16" s="159"/>
    </row>
    <row r="17" spans="2:17" x14ac:dyDescent="0.2">
      <c r="B17" s="105"/>
      <c r="C17" s="155"/>
      <c r="D17" s="156"/>
      <c r="E17" s="73"/>
      <c r="F17" s="74" t="s">
        <v>57</v>
      </c>
      <c r="G17" s="73"/>
      <c r="H17" s="72"/>
      <c r="I17" s="33" t="s">
        <v>58</v>
      </c>
      <c r="J17" s="55" t="s">
        <v>22</v>
      </c>
      <c r="K17" s="80">
        <v>440</v>
      </c>
      <c r="L17" s="66">
        <v>9990</v>
      </c>
      <c r="M17" s="51">
        <v>549.5</v>
      </c>
      <c r="N17" s="50">
        <v>0.10199999999999999</v>
      </c>
      <c r="O17" s="51">
        <v>4.3999999999999997E-2</v>
      </c>
      <c r="P17" s="63">
        <v>0.14599999999999999</v>
      </c>
      <c r="Q17" s="64">
        <v>10.36</v>
      </c>
    </row>
    <row r="18" spans="2:17" x14ac:dyDescent="0.2">
      <c r="B18" s="105">
        <v>18</v>
      </c>
      <c r="C18" s="139">
        <v>343</v>
      </c>
      <c r="D18" s="140">
        <v>2</v>
      </c>
      <c r="E18" s="20">
        <v>20</v>
      </c>
      <c r="F18" s="51" t="s">
        <v>18</v>
      </c>
      <c r="G18" s="20">
        <v>9</v>
      </c>
      <c r="H18" s="19">
        <v>23</v>
      </c>
      <c r="I18" s="22" t="s">
        <v>21</v>
      </c>
      <c r="J18" s="160" t="s">
        <v>22</v>
      </c>
      <c r="K18" s="51">
        <v>678</v>
      </c>
      <c r="L18" s="161">
        <v>13314</v>
      </c>
      <c r="M18" s="63">
        <v>732</v>
      </c>
      <c r="N18" s="141">
        <v>7.6999999999999999E-2</v>
      </c>
      <c r="O18" s="51">
        <v>0.09</v>
      </c>
      <c r="P18" s="21">
        <v>0.16900000000000001</v>
      </c>
      <c r="Q18" s="143">
        <v>12.13</v>
      </c>
    </row>
    <row r="19" spans="2:17" x14ac:dyDescent="0.2">
      <c r="B19" s="105"/>
      <c r="C19" s="144"/>
      <c r="D19" s="145"/>
      <c r="E19" s="31"/>
      <c r="F19" s="32" t="s">
        <v>18</v>
      </c>
      <c r="G19" s="31"/>
      <c r="H19" s="30"/>
      <c r="I19" s="33" t="s">
        <v>21</v>
      </c>
      <c r="J19" s="61" t="s">
        <v>22</v>
      </c>
      <c r="K19" s="146">
        <v>678</v>
      </c>
      <c r="L19" s="66">
        <v>13314</v>
      </c>
      <c r="M19" s="80">
        <v>732</v>
      </c>
      <c r="N19" s="141">
        <v>7.6999999999999999E-2</v>
      </c>
      <c r="O19" s="51">
        <v>0.09</v>
      </c>
      <c r="P19" s="21">
        <v>0.16900000000000001</v>
      </c>
      <c r="Q19" s="143">
        <v>12.13</v>
      </c>
    </row>
    <row r="20" spans="2:17" x14ac:dyDescent="0.2">
      <c r="B20" s="105">
        <v>19</v>
      </c>
      <c r="C20" s="139">
        <v>367</v>
      </c>
      <c r="D20" s="140">
        <v>3</v>
      </c>
      <c r="E20" s="20">
        <v>52</v>
      </c>
      <c r="F20" s="21" t="s">
        <v>39</v>
      </c>
      <c r="G20" s="20">
        <v>9</v>
      </c>
      <c r="H20" s="19">
        <v>24</v>
      </c>
      <c r="I20" s="22" t="s">
        <v>38</v>
      </c>
      <c r="J20" s="55" t="s">
        <v>22</v>
      </c>
      <c r="K20" s="146">
        <v>678</v>
      </c>
      <c r="L20" s="49">
        <v>7714</v>
      </c>
      <c r="M20" s="63">
        <v>424</v>
      </c>
      <c r="N20" s="141">
        <v>0.107</v>
      </c>
      <c r="O20" s="51">
        <v>1.4999999999999999E-2</v>
      </c>
      <c r="P20" s="21">
        <v>0.122</v>
      </c>
      <c r="Q20" s="143">
        <v>8.6199999999999992</v>
      </c>
    </row>
    <row r="21" spans="2:17" x14ac:dyDescent="0.2">
      <c r="B21" s="105"/>
      <c r="C21" s="155"/>
      <c r="D21" s="156"/>
      <c r="E21" s="73"/>
      <c r="F21" s="74" t="s">
        <v>43</v>
      </c>
      <c r="G21" s="73"/>
      <c r="H21" s="72"/>
      <c r="I21" s="75" t="s">
        <v>61</v>
      </c>
      <c r="J21" s="23" t="s">
        <v>162</v>
      </c>
      <c r="K21" s="162">
        <v>678</v>
      </c>
      <c r="L21" s="79"/>
      <c r="M21" s="57"/>
      <c r="N21" s="152"/>
      <c r="O21" s="26"/>
      <c r="P21" s="153"/>
      <c r="Q21" s="154"/>
    </row>
    <row r="22" spans="2:17" x14ac:dyDescent="0.2">
      <c r="B22" s="105"/>
      <c r="C22" s="144"/>
      <c r="D22" s="145"/>
      <c r="E22" s="31"/>
      <c r="F22" s="32" t="s">
        <v>57</v>
      </c>
      <c r="G22" s="31"/>
      <c r="H22" s="30"/>
      <c r="I22" s="33" t="s">
        <v>61</v>
      </c>
      <c r="J22" s="34"/>
      <c r="K22" s="37"/>
      <c r="L22" s="36"/>
      <c r="M22" s="59"/>
      <c r="N22" s="157"/>
      <c r="O22" s="37"/>
      <c r="P22" s="158"/>
      <c r="Q22" s="159"/>
    </row>
    <row r="23" spans="2:17" x14ac:dyDescent="0.2">
      <c r="B23" s="147">
        <v>22</v>
      </c>
      <c r="C23" s="148">
        <v>420</v>
      </c>
      <c r="D23" s="149">
        <v>1</v>
      </c>
      <c r="E23" s="44">
        <v>21</v>
      </c>
      <c r="F23" s="45" t="s">
        <v>18</v>
      </c>
      <c r="G23" s="44">
        <v>2</v>
      </c>
      <c r="H23" s="42">
        <v>6</v>
      </c>
      <c r="I23" s="54" t="s">
        <v>31</v>
      </c>
      <c r="J23" s="55" t="s">
        <v>22</v>
      </c>
      <c r="K23" s="41">
        <v>516</v>
      </c>
      <c r="L23" s="49">
        <v>9856</v>
      </c>
      <c r="M23" s="63">
        <v>542</v>
      </c>
      <c r="N23" s="141">
        <v>8.3000000000000004E-2</v>
      </c>
      <c r="O23" s="41">
        <v>5.5E-2</v>
      </c>
      <c r="P23" s="21">
        <v>0.13800000000000001</v>
      </c>
      <c r="Q23" s="143">
        <v>9.74</v>
      </c>
    </row>
    <row r="24" spans="2:17" x14ac:dyDescent="0.2">
      <c r="B24" s="147">
        <v>25</v>
      </c>
      <c r="C24" s="148">
        <v>499</v>
      </c>
      <c r="D24" s="149">
        <v>1</v>
      </c>
      <c r="E24" s="44">
        <v>21</v>
      </c>
      <c r="F24" s="45" t="s">
        <v>18</v>
      </c>
      <c r="G24" s="44">
        <v>2</v>
      </c>
      <c r="H24" s="42">
        <v>14</v>
      </c>
      <c r="I24" s="54" t="s">
        <v>31</v>
      </c>
      <c r="J24" s="55" t="s">
        <v>22</v>
      </c>
      <c r="K24" s="41">
        <v>470</v>
      </c>
      <c r="L24" s="49">
        <v>9810</v>
      </c>
      <c r="M24" s="63">
        <v>540</v>
      </c>
      <c r="N24" s="141">
        <v>8.2000000000000003E-2</v>
      </c>
      <c r="O24" s="41">
        <v>5.5E-2</v>
      </c>
      <c r="P24" s="21">
        <v>0.13700000000000001</v>
      </c>
      <c r="Q24" s="143">
        <v>9.69</v>
      </c>
    </row>
    <row r="25" spans="2:17" x14ac:dyDescent="0.2">
      <c r="B25" s="105">
        <v>1</v>
      </c>
      <c r="C25" s="155">
        <v>10</v>
      </c>
      <c r="D25" s="156">
        <v>2</v>
      </c>
      <c r="E25" s="20">
        <v>19</v>
      </c>
      <c r="F25" s="74" t="s">
        <v>18</v>
      </c>
      <c r="G25" s="20">
        <v>2</v>
      </c>
      <c r="H25" s="19">
        <v>13</v>
      </c>
      <c r="I25" s="75" t="s">
        <v>21</v>
      </c>
      <c r="J25" s="163" t="s">
        <v>22</v>
      </c>
      <c r="K25" s="41">
        <v>690</v>
      </c>
      <c r="L25" s="164">
        <v>13150</v>
      </c>
      <c r="M25" s="63">
        <v>723</v>
      </c>
      <c r="N25" s="141">
        <v>7.8E-2</v>
      </c>
      <c r="O25" s="51">
        <v>9.0999999999999998E-2</v>
      </c>
      <c r="P25" s="142">
        <v>0.16900000000000001</v>
      </c>
      <c r="Q25" s="151">
        <v>12.19</v>
      </c>
    </row>
    <row r="26" spans="2:17" x14ac:dyDescent="0.2">
      <c r="B26" s="105"/>
      <c r="C26" s="144"/>
      <c r="D26" s="145"/>
      <c r="E26" s="31"/>
      <c r="F26" s="74" t="s">
        <v>24</v>
      </c>
      <c r="G26" s="31"/>
      <c r="H26" s="30"/>
      <c r="I26" s="33" t="s">
        <v>161</v>
      </c>
      <c r="J26" s="55" t="s">
        <v>162</v>
      </c>
      <c r="K26" s="146">
        <v>670</v>
      </c>
      <c r="L26" s="165"/>
      <c r="M26" s="166"/>
      <c r="N26" s="167"/>
      <c r="O26" s="168"/>
      <c r="P26" s="169"/>
      <c r="Q26" s="170"/>
    </row>
    <row r="27" spans="2:17" x14ac:dyDescent="0.2">
      <c r="B27" s="105">
        <v>8</v>
      </c>
      <c r="C27" s="139">
        <v>151</v>
      </c>
      <c r="D27" s="140">
        <v>2</v>
      </c>
      <c r="E27" s="20">
        <v>20</v>
      </c>
      <c r="F27" s="21" t="s">
        <v>18</v>
      </c>
      <c r="G27" s="19">
        <v>8</v>
      </c>
      <c r="H27" s="19">
        <v>4</v>
      </c>
      <c r="I27" s="46" t="s">
        <v>21</v>
      </c>
      <c r="J27" s="171" t="s">
        <v>22</v>
      </c>
      <c r="K27" s="56">
        <v>853</v>
      </c>
      <c r="L27" s="49">
        <v>13313</v>
      </c>
      <c r="M27" s="63">
        <v>732</v>
      </c>
      <c r="N27" s="141">
        <v>0.08</v>
      </c>
      <c r="O27" s="51">
        <v>9.0999999999999998E-2</v>
      </c>
      <c r="P27" s="21">
        <v>0.17199999999999999</v>
      </c>
      <c r="Q27" s="143">
        <v>12.34</v>
      </c>
    </row>
    <row r="28" spans="2:17" x14ac:dyDescent="0.2">
      <c r="B28" s="105"/>
      <c r="C28" s="144"/>
      <c r="D28" s="145"/>
      <c r="E28" s="31"/>
      <c r="F28" s="74" t="s">
        <v>18</v>
      </c>
      <c r="G28" s="31"/>
      <c r="H28" s="30"/>
      <c r="I28" s="46" t="s">
        <v>21</v>
      </c>
      <c r="J28" s="172" t="s">
        <v>22</v>
      </c>
      <c r="K28" s="56">
        <v>853</v>
      </c>
      <c r="L28" s="49">
        <v>13313</v>
      </c>
      <c r="M28" s="63">
        <v>732</v>
      </c>
      <c r="N28" s="141">
        <v>0.08</v>
      </c>
      <c r="O28" s="51">
        <v>9.0999999999999998E-2</v>
      </c>
      <c r="P28" s="21">
        <v>0.17199999999999999</v>
      </c>
      <c r="Q28" s="143">
        <v>12.34</v>
      </c>
    </row>
    <row r="29" spans="2:17" x14ac:dyDescent="0.2">
      <c r="B29" s="105">
        <v>7</v>
      </c>
      <c r="C29" s="139">
        <v>126</v>
      </c>
      <c r="D29" s="140">
        <v>2</v>
      </c>
      <c r="E29" s="20">
        <v>20</v>
      </c>
      <c r="F29" s="21" t="s">
        <v>18</v>
      </c>
      <c r="G29" s="20">
        <v>8</v>
      </c>
      <c r="H29" s="19">
        <v>3</v>
      </c>
      <c r="I29" s="22" t="s">
        <v>31</v>
      </c>
      <c r="J29" s="23" t="s">
        <v>22</v>
      </c>
      <c r="K29" s="26">
        <v>614</v>
      </c>
      <c r="L29" s="25">
        <v>9954</v>
      </c>
      <c r="M29" s="57">
        <v>547</v>
      </c>
      <c r="N29" s="152">
        <v>8.5000000000000006E-2</v>
      </c>
      <c r="O29" s="26">
        <v>5.5E-2</v>
      </c>
      <c r="P29" s="153">
        <v>0.14000000000000001</v>
      </c>
      <c r="Q29" s="173">
        <v>9.86</v>
      </c>
    </row>
    <row r="30" spans="2:17" x14ac:dyDescent="0.2">
      <c r="B30" s="105"/>
      <c r="C30" s="144"/>
      <c r="D30" s="145"/>
      <c r="E30" s="31"/>
      <c r="F30" s="32" t="s">
        <v>18</v>
      </c>
      <c r="G30" s="31"/>
      <c r="H30" s="30"/>
      <c r="I30" s="33" t="s">
        <v>31</v>
      </c>
      <c r="J30" s="34"/>
      <c r="K30" s="37"/>
      <c r="L30" s="36"/>
      <c r="M30" s="59"/>
      <c r="N30" s="157"/>
      <c r="O30" s="37"/>
      <c r="P30" s="158"/>
      <c r="Q30" s="174"/>
    </row>
    <row r="31" spans="2:17" x14ac:dyDescent="0.2">
      <c r="B31" s="105">
        <v>10</v>
      </c>
      <c r="C31" s="139">
        <v>181</v>
      </c>
      <c r="D31" s="140">
        <v>3</v>
      </c>
      <c r="E31" s="20">
        <v>16</v>
      </c>
      <c r="F31" s="21" t="s">
        <v>24</v>
      </c>
      <c r="G31" s="20">
        <v>8</v>
      </c>
      <c r="H31" s="19">
        <v>7</v>
      </c>
      <c r="I31" s="22" t="s">
        <v>163</v>
      </c>
      <c r="J31" s="55" t="s">
        <v>22</v>
      </c>
      <c r="K31" s="41">
        <v>858</v>
      </c>
      <c r="L31" s="49">
        <v>13318</v>
      </c>
      <c r="M31" s="63">
        <v>733</v>
      </c>
      <c r="N31" s="141">
        <v>0.08</v>
      </c>
      <c r="O31" s="51">
        <v>9.0999999999999998E-2</v>
      </c>
      <c r="P31" s="21">
        <v>0.17100000000000001</v>
      </c>
      <c r="Q31" s="143">
        <v>12.35</v>
      </c>
    </row>
    <row r="32" spans="2:17" x14ac:dyDescent="0.2">
      <c r="B32" s="105"/>
      <c r="C32" s="155"/>
      <c r="D32" s="156"/>
      <c r="E32" s="73"/>
      <c r="F32" s="74" t="s">
        <v>39</v>
      </c>
      <c r="G32" s="73"/>
      <c r="H32" s="72"/>
      <c r="I32" s="75" t="s">
        <v>42</v>
      </c>
      <c r="J32" s="61" t="s">
        <v>22</v>
      </c>
      <c r="K32" s="41">
        <v>502</v>
      </c>
      <c r="L32" s="49">
        <v>18402</v>
      </c>
      <c r="M32" s="63">
        <v>1012</v>
      </c>
      <c r="N32" s="141">
        <v>8.0000000000000002E-3</v>
      </c>
      <c r="O32" s="51">
        <v>0.19500000000000001</v>
      </c>
      <c r="P32" s="21">
        <v>0.20300000000000001</v>
      </c>
      <c r="Q32" s="143">
        <v>14.33</v>
      </c>
    </row>
    <row r="33" spans="2:17" x14ac:dyDescent="0.2">
      <c r="B33" s="105"/>
      <c r="C33" s="155"/>
      <c r="D33" s="156"/>
      <c r="E33" s="31"/>
      <c r="F33" s="74" t="s">
        <v>43</v>
      </c>
      <c r="G33" s="31"/>
      <c r="H33" s="30"/>
      <c r="I33" s="75" t="s">
        <v>44</v>
      </c>
      <c r="J33" s="55" t="s">
        <v>162</v>
      </c>
      <c r="K33" s="92">
        <v>858</v>
      </c>
      <c r="L33" s="66">
        <v>3917</v>
      </c>
      <c r="M33" s="63"/>
      <c r="N33" s="141"/>
      <c r="O33" s="51"/>
      <c r="P33" s="21"/>
      <c r="Q33" s="143"/>
    </row>
    <row r="34" spans="2:17" x14ac:dyDescent="0.2">
      <c r="B34" s="105">
        <v>18</v>
      </c>
      <c r="C34" s="139">
        <v>355</v>
      </c>
      <c r="D34" s="140">
        <v>2</v>
      </c>
      <c r="E34" s="20">
        <v>20</v>
      </c>
      <c r="F34" s="21" t="s">
        <v>18</v>
      </c>
      <c r="G34" s="20">
        <v>11</v>
      </c>
      <c r="H34" s="19">
        <v>41</v>
      </c>
      <c r="I34" s="22" t="s">
        <v>21</v>
      </c>
      <c r="J34" s="55" t="s">
        <v>22</v>
      </c>
      <c r="K34" s="41">
        <v>426</v>
      </c>
      <c r="L34" s="49">
        <v>12886</v>
      </c>
      <c r="M34" s="63">
        <v>708</v>
      </c>
      <c r="N34" s="141">
        <v>7.2999999999999995E-2</v>
      </c>
      <c r="O34" s="51">
        <v>9.0999999999999998E-2</v>
      </c>
      <c r="P34" s="21">
        <v>0.16439999999999999</v>
      </c>
      <c r="Q34" s="143">
        <v>11.82</v>
      </c>
    </row>
    <row r="35" spans="2:17" x14ac:dyDescent="0.2">
      <c r="B35" s="105"/>
      <c r="C35" s="144"/>
      <c r="D35" s="145"/>
      <c r="E35" s="31"/>
      <c r="F35" s="32" t="s">
        <v>18</v>
      </c>
      <c r="G35" s="31"/>
      <c r="H35" s="30"/>
      <c r="I35" s="33" t="s">
        <v>21</v>
      </c>
      <c r="J35" s="55" t="s">
        <v>22</v>
      </c>
      <c r="K35" s="41">
        <v>426</v>
      </c>
      <c r="L35" s="49">
        <v>12886</v>
      </c>
      <c r="M35" s="63">
        <v>708</v>
      </c>
      <c r="N35" s="141">
        <v>7.2999999999999995E-2</v>
      </c>
      <c r="O35" s="51">
        <v>9.0999999999999998E-2</v>
      </c>
      <c r="P35" s="21">
        <v>0.16439999999999999</v>
      </c>
      <c r="Q35" s="143">
        <v>11.82</v>
      </c>
    </row>
    <row r="36" spans="2:17" x14ac:dyDescent="0.2">
      <c r="B36" s="105">
        <v>19</v>
      </c>
      <c r="C36" s="139">
        <v>372</v>
      </c>
      <c r="D36" s="140">
        <v>3</v>
      </c>
      <c r="E36" s="20">
        <v>52</v>
      </c>
      <c r="F36" s="21" t="s">
        <v>39</v>
      </c>
      <c r="G36" s="20">
        <v>11</v>
      </c>
      <c r="H36" s="19">
        <v>51</v>
      </c>
      <c r="I36" s="22" t="s">
        <v>38</v>
      </c>
      <c r="J36" s="55" t="s">
        <v>22</v>
      </c>
      <c r="K36" s="41">
        <v>872</v>
      </c>
      <c r="L36" s="49">
        <v>7732</v>
      </c>
      <c r="M36" s="63">
        <v>425</v>
      </c>
      <c r="N36" s="141">
        <v>0.11</v>
      </c>
      <c r="O36" s="51">
        <v>1.4999999999999999E-2</v>
      </c>
      <c r="P36" s="21">
        <v>0.125</v>
      </c>
      <c r="Q36" s="143">
        <v>8.85</v>
      </c>
    </row>
    <row r="37" spans="2:17" x14ac:dyDescent="0.2">
      <c r="B37" s="105"/>
      <c r="C37" s="155"/>
      <c r="D37" s="156"/>
      <c r="E37" s="73"/>
      <c r="F37" s="74" t="s">
        <v>43</v>
      </c>
      <c r="G37" s="73"/>
      <c r="H37" s="72"/>
      <c r="I37" s="75" t="s">
        <v>61</v>
      </c>
      <c r="J37" s="23" t="s">
        <v>162</v>
      </c>
      <c r="K37" s="162">
        <v>872</v>
      </c>
      <c r="L37" s="79"/>
      <c r="M37" s="57"/>
      <c r="N37" s="152"/>
      <c r="O37" s="26"/>
      <c r="P37" s="153"/>
      <c r="Q37" s="154"/>
    </row>
    <row r="38" spans="2:17" x14ac:dyDescent="0.2">
      <c r="B38" s="105"/>
      <c r="C38" s="144"/>
      <c r="D38" s="145"/>
      <c r="E38" s="31"/>
      <c r="F38" s="32" t="s">
        <v>57</v>
      </c>
      <c r="G38" s="31"/>
      <c r="H38" s="30"/>
      <c r="I38" s="33" t="s">
        <v>61</v>
      </c>
      <c r="J38" s="34"/>
      <c r="K38" s="37"/>
      <c r="L38" s="36"/>
      <c r="M38" s="59"/>
      <c r="N38" s="157"/>
      <c r="O38" s="37"/>
      <c r="P38" s="158"/>
      <c r="Q38" s="159"/>
    </row>
    <row r="39" spans="2:17" x14ac:dyDescent="0.2">
      <c r="B39" s="147">
        <v>12</v>
      </c>
      <c r="C39" s="175">
        <v>231</v>
      </c>
      <c r="D39" s="176">
        <v>1</v>
      </c>
      <c r="E39" s="177">
        <v>5</v>
      </c>
      <c r="F39" s="21" t="s">
        <v>24</v>
      </c>
      <c r="G39" s="177">
        <v>12</v>
      </c>
      <c r="H39" s="178">
        <v>3</v>
      </c>
      <c r="I39" s="54" t="s">
        <v>47</v>
      </c>
      <c r="J39" s="55" t="s">
        <v>22</v>
      </c>
      <c r="K39" s="48">
        <v>840</v>
      </c>
      <c r="L39" s="49">
        <v>14110</v>
      </c>
      <c r="M39" s="51">
        <v>776</v>
      </c>
      <c r="N39" s="50">
        <v>0.13900000000000001</v>
      </c>
      <c r="O39" s="51">
        <v>6.6000000000000003E-2</v>
      </c>
      <c r="P39" s="179">
        <v>0.20499999999999999</v>
      </c>
      <c r="Q39" s="64">
        <v>14.5</v>
      </c>
    </row>
    <row r="40" spans="2:17" x14ac:dyDescent="0.2">
      <c r="B40" s="147">
        <v>24</v>
      </c>
      <c r="C40" s="180">
        <v>469</v>
      </c>
      <c r="D40" s="181">
        <v>1</v>
      </c>
      <c r="E40" s="182">
        <v>21</v>
      </c>
      <c r="F40" s="32" t="s">
        <v>18</v>
      </c>
      <c r="G40" s="182">
        <v>12</v>
      </c>
      <c r="H40" s="183">
        <v>9</v>
      </c>
      <c r="I40" s="33" t="s">
        <v>38</v>
      </c>
      <c r="J40" s="61" t="s">
        <v>22</v>
      </c>
      <c r="K40" s="146">
        <v>751</v>
      </c>
      <c r="L40" s="184">
        <v>7712</v>
      </c>
      <c r="M40" s="80">
        <v>424</v>
      </c>
      <c r="N40" s="185">
        <v>0.108</v>
      </c>
      <c r="O40" s="146">
        <v>1.4999999999999999E-2</v>
      </c>
      <c r="P40" s="32">
        <v>0.123</v>
      </c>
      <c r="Q40" s="186">
        <v>8.6999999999999993</v>
      </c>
    </row>
    <row r="41" spans="2:17" x14ac:dyDescent="0.2">
      <c r="B41" s="147">
        <v>25</v>
      </c>
      <c r="C41" s="180">
        <v>493</v>
      </c>
      <c r="D41" s="181">
        <v>1</v>
      </c>
      <c r="E41" s="182">
        <v>21</v>
      </c>
      <c r="F41" s="32" t="s">
        <v>18</v>
      </c>
      <c r="G41" s="182">
        <v>12</v>
      </c>
      <c r="H41" s="183">
        <v>20</v>
      </c>
      <c r="I41" s="33" t="s">
        <v>31</v>
      </c>
      <c r="J41" s="61" t="s">
        <v>22</v>
      </c>
      <c r="K41" s="146">
        <v>257</v>
      </c>
      <c r="L41" s="66">
        <v>9597</v>
      </c>
      <c r="M41" s="77">
        <v>527</v>
      </c>
      <c r="N41" s="187">
        <v>7.8E-2</v>
      </c>
      <c r="O41" s="92">
        <v>5.5E-2</v>
      </c>
      <c r="P41" s="74">
        <v>0.13300000000000001</v>
      </c>
      <c r="Q41" s="188">
        <v>9.43</v>
      </c>
    </row>
    <row r="42" spans="2:17" x14ac:dyDescent="0.2">
      <c r="B42" s="147">
        <v>25</v>
      </c>
      <c r="C42" s="148">
        <v>498</v>
      </c>
      <c r="D42" s="149">
        <v>1</v>
      </c>
      <c r="E42" s="44">
        <v>21</v>
      </c>
      <c r="F42" s="45" t="s">
        <v>18</v>
      </c>
      <c r="G42" s="44">
        <v>12</v>
      </c>
      <c r="H42" s="42">
        <v>21</v>
      </c>
      <c r="I42" s="54" t="s">
        <v>31</v>
      </c>
      <c r="J42" s="55" t="s">
        <v>22</v>
      </c>
      <c r="K42" s="41">
        <v>346</v>
      </c>
      <c r="L42" s="49">
        <v>9686</v>
      </c>
      <c r="M42" s="63">
        <v>532</v>
      </c>
      <c r="N42" s="141">
        <v>0.08</v>
      </c>
      <c r="O42" s="51">
        <v>5.5E-2</v>
      </c>
      <c r="P42" s="21">
        <v>0.13500000000000001</v>
      </c>
      <c r="Q42" s="143">
        <v>9.5399999999999991</v>
      </c>
    </row>
    <row r="43" spans="2:17" x14ac:dyDescent="0.2">
      <c r="B43" s="147">
        <v>3</v>
      </c>
      <c r="C43" s="180">
        <v>51</v>
      </c>
      <c r="D43" s="181">
        <v>1</v>
      </c>
      <c r="E43" s="182">
        <v>5</v>
      </c>
      <c r="F43" s="32" t="s">
        <v>24</v>
      </c>
      <c r="G43" s="182">
        <v>5</v>
      </c>
      <c r="H43" s="183">
        <v>47</v>
      </c>
      <c r="I43" s="33" t="s">
        <v>161</v>
      </c>
      <c r="J43" s="55" t="s">
        <v>162</v>
      </c>
      <c r="K43" s="146">
        <v>858</v>
      </c>
      <c r="L43" s="66"/>
      <c r="M43" s="62"/>
      <c r="N43" s="141"/>
      <c r="O43" s="51"/>
      <c r="P43" s="45"/>
      <c r="Q43" s="151"/>
    </row>
    <row r="44" spans="2:17" ht="17" thickBot="1" x14ac:dyDescent="0.25">
      <c r="B44" s="189">
        <v>5</v>
      </c>
      <c r="C44" s="190">
        <v>92</v>
      </c>
      <c r="D44" s="191">
        <v>1</v>
      </c>
      <c r="E44" s="85">
        <v>21</v>
      </c>
      <c r="F44" s="86" t="s">
        <v>18</v>
      </c>
      <c r="G44" s="85">
        <v>5</v>
      </c>
      <c r="H44" s="83">
        <v>31</v>
      </c>
      <c r="I44" s="22" t="s">
        <v>31</v>
      </c>
      <c r="J44" s="160" t="s">
        <v>22</v>
      </c>
      <c r="K44" s="51">
        <v>146</v>
      </c>
      <c r="L44" s="192">
        <v>9486</v>
      </c>
      <c r="M44" s="193">
        <v>521</v>
      </c>
      <c r="N44" s="141">
        <v>7.6999999999999999E-2</v>
      </c>
      <c r="O44" s="51">
        <v>5.5E-2</v>
      </c>
      <c r="P44" s="21">
        <v>0.13100000000000001</v>
      </c>
      <c r="Q44" s="194">
        <v>9.2899999999999991</v>
      </c>
    </row>
    <row r="45" spans="2:17" ht="17" thickBot="1" x14ac:dyDescent="0.25">
      <c r="I45" s="195" t="s">
        <v>104</v>
      </c>
      <c r="J45" s="196" t="s">
        <v>164</v>
      </c>
      <c r="K45" s="197">
        <f>SUM(K4:K44)</f>
        <v>21598</v>
      </c>
      <c r="L45" s="198">
        <f>SUM(L4:L44)</f>
        <v>345326</v>
      </c>
      <c r="M45" s="199">
        <f>SUM(M4:M44)</f>
        <v>18767</v>
      </c>
      <c r="N45" s="200"/>
      <c r="O45" s="201"/>
      <c r="P45" s="202">
        <f>SUM(P4:P44)</f>
        <v>4.5918000000000001</v>
      </c>
      <c r="Q45" s="203">
        <f>SUM(Q4:Q44)</f>
        <v>327.98000000000008</v>
      </c>
    </row>
    <row r="47" spans="2:17" x14ac:dyDescent="0.2">
      <c r="B47" t="s">
        <v>249</v>
      </c>
    </row>
  </sheetData>
  <mergeCells count="108">
    <mergeCell ref="P37:P38"/>
    <mergeCell ref="Q37:Q38"/>
    <mergeCell ref="J37:J38"/>
    <mergeCell ref="K37:K38"/>
    <mergeCell ref="L37:L38"/>
    <mergeCell ref="M37:M38"/>
    <mergeCell ref="N37:N38"/>
    <mergeCell ref="O37:O38"/>
    <mergeCell ref="B36:B38"/>
    <mergeCell ref="C36:C38"/>
    <mergeCell ref="D36:D38"/>
    <mergeCell ref="E36:E38"/>
    <mergeCell ref="G36:G38"/>
    <mergeCell ref="H36:H38"/>
    <mergeCell ref="B34:B35"/>
    <mergeCell ref="C34:C35"/>
    <mergeCell ref="D34:D35"/>
    <mergeCell ref="E34:E35"/>
    <mergeCell ref="G34:G35"/>
    <mergeCell ref="H34:H35"/>
    <mergeCell ref="P29:P30"/>
    <mergeCell ref="Q29:Q30"/>
    <mergeCell ref="B31:B33"/>
    <mergeCell ref="C31:C33"/>
    <mergeCell ref="D31:D33"/>
    <mergeCell ref="E31:E33"/>
    <mergeCell ref="G31:G33"/>
    <mergeCell ref="H31:H33"/>
    <mergeCell ref="J29:J30"/>
    <mergeCell ref="K29:K30"/>
    <mergeCell ref="L29:L30"/>
    <mergeCell ref="M29:M30"/>
    <mergeCell ref="N29:N30"/>
    <mergeCell ref="O29:O30"/>
    <mergeCell ref="B29:B30"/>
    <mergeCell ref="C29:C30"/>
    <mergeCell ref="D29:D30"/>
    <mergeCell ref="E29:E30"/>
    <mergeCell ref="G29:G30"/>
    <mergeCell ref="H29:H30"/>
    <mergeCell ref="B27:B28"/>
    <mergeCell ref="C27:C28"/>
    <mergeCell ref="D27:D28"/>
    <mergeCell ref="E27:E28"/>
    <mergeCell ref="G27:G28"/>
    <mergeCell ref="H27:H28"/>
    <mergeCell ref="P21:P22"/>
    <mergeCell ref="Q21:Q22"/>
    <mergeCell ref="B25:B26"/>
    <mergeCell ref="C25:C26"/>
    <mergeCell ref="D25:D26"/>
    <mergeCell ref="E25:E26"/>
    <mergeCell ref="G25:G26"/>
    <mergeCell ref="H25:H26"/>
    <mergeCell ref="J21:J22"/>
    <mergeCell ref="K21:K22"/>
    <mergeCell ref="L21:L22"/>
    <mergeCell ref="M21:M22"/>
    <mergeCell ref="N21:N22"/>
    <mergeCell ref="O21:O22"/>
    <mergeCell ref="B20:B22"/>
    <mergeCell ref="C20:C22"/>
    <mergeCell ref="D20:D22"/>
    <mergeCell ref="E20:E22"/>
    <mergeCell ref="G20:G22"/>
    <mergeCell ref="H20:H22"/>
    <mergeCell ref="P15:P16"/>
    <mergeCell ref="Q15:Q16"/>
    <mergeCell ref="B18:B19"/>
    <mergeCell ref="C18:C19"/>
    <mergeCell ref="D18:D19"/>
    <mergeCell ref="E18:E19"/>
    <mergeCell ref="G18:G19"/>
    <mergeCell ref="H18:H19"/>
    <mergeCell ref="J15:J16"/>
    <mergeCell ref="K15:K16"/>
    <mergeCell ref="L15:L16"/>
    <mergeCell ref="M15:M16"/>
    <mergeCell ref="N15:N16"/>
    <mergeCell ref="O15:O16"/>
    <mergeCell ref="B15:B17"/>
    <mergeCell ref="C15:C17"/>
    <mergeCell ref="D15:D17"/>
    <mergeCell ref="E15:E17"/>
    <mergeCell ref="G15:G17"/>
    <mergeCell ref="H15:H17"/>
    <mergeCell ref="B13:B14"/>
    <mergeCell ref="C13:C14"/>
    <mergeCell ref="D13:D14"/>
    <mergeCell ref="E13:E14"/>
    <mergeCell ref="G13:G14"/>
    <mergeCell ref="H13:H14"/>
    <mergeCell ref="B11:B12"/>
    <mergeCell ref="C11:C12"/>
    <mergeCell ref="D11:D12"/>
    <mergeCell ref="E11:E12"/>
    <mergeCell ref="G11:G12"/>
    <mergeCell ref="H11:H12"/>
    <mergeCell ref="B2:I2"/>
    <mergeCell ref="J2:K2"/>
    <mergeCell ref="L2:M2"/>
    <mergeCell ref="N2:Q2"/>
    <mergeCell ref="B4:B5"/>
    <mergeCell ref="C4:C5"/>
    <mergeCell ref="D4:D5"/>
    <mergeCell ref="E4:E5"/>
    <mergeCell ref="G4:G5"/>
    <mergeCell ref="H4:H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5C269-E6E8-3C45-A19D-BF8946509061}">
  <dimension ref="B1:AD45"/>
  <sheetViews>
    <sheetView zoomScale="87" zoomScaleNormal="87" workbookViewId="0">
      <selection activeCell="V32" sqref="V32"/>
    </sheetView>
  </sheetViews>
  <sheetFormatPr baseColWidth="10" defaultRowHeight="16" x14ac:dyDescent="0.2"/>
  <cols>
    <col min="2" max="2" width="13.6640625" customWidth="1"/>
    <col min="6" max="6" width="13.6640625" customWidth="1"/>
    <col min="9" max="9" width="25.33203125" customWidth="1"/>
    <col min="20" max="20" width="5.1640625" customWidth="1"/>
    <col min="21" max="21" width="14.83203125" customWidth="1"/>
    <col min="22" max="23" width="18" customWidth="1"/>
    <col min="26" max="26" width="19.1640625" customWidth="1"/>
    <col min="27" max="27" width="20.5" customWidth="1"/>
    <col min="28" max="28" width="23.83203125" customWidth="1"/>
    <col min="29" max="29" width="24.33203125" customWidth="1"/>
    <col min="30" max="30" width="20.6640625" customWidth="1"/>
  </cols>
  <sheetData>
    <row r="1" spans="2:30" ht="17" thickBot="1" x14ac:dyDescent="0.25"/>
    <row r="2" spans="2:30" ht="17" thickBot="1" x14ac:dyDescent="0.25">
      <c r="B2" s="1" t="s">
        <v>173</v>
      </c>
      <c r="C2" s="2"/>
      <c r="D2" s="2"/>
      <c r="E2" s="2"/>
      <c r="F2" s="2"/>
      <c r="G2" s="2"/>
      <c r="H2" s="2"/>
      <c r="I2" s="3"/>
      <c r="J2" s="4" t="s">
        <v>0</v>
      </c>
      <c r="K2" s="6"/>
      <c r="L2" s="4" t="s">
        <v>1</v>
      </c>
      <c r="M2" s="5"/>
      <c r="N2" s="6" t="s">
        <v>158</v>
      </c>
      <c r="O2" s="6"/>
      <c r="P2" s="6"/>
      <c r="Q2" s="6"/>
      <c r="T2" s="209" t="s">
        <v>174</v>
      </c>
      <c r="U2" s="210"/>
      <c r="V2" s="210"/>
      <c r="W2" s="210"/>
      <c r="X2" s="210"/>
      <c r="Y2" s="210"/>
      <c r="Z2" s="210"/>
      <c r="AA2" s="210"/>
      <c r="AB2" s="210"/>
      <c r="AC2" s="210"/>
      <c r="AD2" s="211"/>
    </row>
    <row r="3" spans="2:30" x14ac:dyDescent="0.2">
      <c r="B3" s="204" t="s">
        <v>170</v>
      </c>
      <c r="C3" s="16" t="s">
        <v>159</v>
      </c>
      <c r="D3" s="9" t="s">
        <v>4</v>
      </c>
      <c r="E3" s="9" t="s">
        <v>5</v>
      </c>
      <c r="F3" s="9" t="s">
        <v>6</v>
      </c>
      <c r="G3" s="9" t="s">
        <v>160</v>
      </c>
      <c r="H3" s="9" t="s">
        <v>7</v>
      </c>
      <c r="I3" s="10" t="s">
        <v>8</v>
      </c>
      <c r="J3" s="11" t="s">
        <v>9</v>
      </c>
      <c r="K3" s="14" t="s">
        <v>10</v>
      </c>
      <c r="L3" s="13" t="s">
        <v>11</v>
      </c>
      <c r="M3" s="12" t="s">
        <v>12</v>
      </c>
      <c r="N3" s="138" t="s">
        <v>13</v>
      </c>
      <c r="O3" s="16" t="s">
        <v>14</v>
      </c>
      <c r="P3" s="7" t="s">
        <v>15</v>
      </c>
      <c r="Q3" s="18" t="s">
        <v>16</v>
      </c>
      <c r="T3" s="212"/>
      <c r="U3" s="213" t="s">
        <v>89</v>
      </c>
      <c r="V3" s="213"/>
      <c r="W3" s="213" t="s">
        <v>90</v>
      </c>
      <c r="X3" s="213"/>
      <c r="Y3" s="213"/>
      <c r="Z3" s="213" t="s">
        <v>81</v>
      </c>
      <c r="AA3" s="213"/>
      <c r="AB3" s="213"/>
      <c r="AC3" s="213"/>
      <c r="AD3" s="214"/>
    </row>
    <row r="4" spans="2:30" x14ac:dyDescent="0.2">
      <c r="B4" s="105">
        <v>18</v>
      </c>
      <c r="C4" s="19">
        <v>356</v>
      </c>
      <c r="D4" s="140">
        <v>2</v>
      </c>
      <c r="E4" s="20">
        <v>19</v>
      </c>
      <c r="F4" s="21" t="s">
        <v>18</v>
      </c>
      <c r="G4" s="20">
        <v>3</v>
      </c>
      <c r="H4" s="19">
        <v>23</v>
      </c>
      <c r="I4" s="22" t="s">
        <v>21</v>
      </c>
      <c r="J4" s="47" t="s">
        <v>22</v>
      </c>
      <c r="K4" s="41">
        <v>202</v>
      </c>
      <c r="L4" s="49">
        <v>12662</v>
      </c>
      <c r="M4" s="63">
        <v>694</v>
      </c>
      <c r="N4" s="141">
        <v>7.3999999999999996E-2</v>
      </c>
      <c r="O4" s="51">
        <v>9.0999999999999998E-2</v>
      </c>
      <c r="P4" s="21">
        <v>0.16500000000000001</v>
      </c>
      <c r="Q4" s="143">
        <v>11.55</v>
      </c>
      <c r="T4" s="215" t="s">
        <v>93</v>
      </c>
      <c r="U4" s="213" t="s">
        <v>94</v>
      </c>
      <c r="V4" s="213"/>
      <c r="W4" s="216" t="s">
        <v>95</v>
      </c>
      <c r="X4" s="217" t="s">
        <v>96</v>
      </c>
      <c r="Y4" s="217" t="s">
        <v>175</v>
      </c>
      <c r="Z4" s="217" t="s">
        <v>97</v>
      </c>
      <c r="AA4" s="217" t="s">
        <v>98</v>
      </c>
      <c r="AB4" s="217" t="s">
        <v>99</v>
      </c>
      <c r="AC4" s="217" t="s">
        <v>100</v>
      </c>
      <c r="AD4" s="218" t="s">
        <v>101</v>
      </c>
    </row>
    <row r="5" spans="2:30" x14ac:dyDescent="0.2">
      <c r="B5" s="105"/>
      <c r="C5" s="30"/>
      <c r="D5" s="145"/>
      <c r="E5" s="31"/>
      <c r="F5" s="32" t="s">
        <v>24</v>
      </c>
      <c r="G5" s="31"/>
      <c r="H5" s="30"/>
      <c r="I5" s="33" t="s">
        <v>161</v>
      </c>
      <c r="J5" s="55" t="s">
        <v>162</v>
      </c>
      <c r="K5" s="146">
        <v>196</v>
      </c>
      <c r="L5" s="66">
        <v>196</v>
      </c>
      <c r="M5" s="63"/>
      <c r="N5" s="141"/>
      <c r="O5" s="51"/>
      <c r="P5" s="21"/>
      <c r="Q5" s="143"/>
      <c r="T5" s="212">
        <v>1</v>
      </c>
      <c r="U5" s="216" t="s">
        <v>176</v>
      </c>
      <c r="V5" s="219" t="s">
        <v>40</v>
      </c>
      <c r="W5" s="219" t="s">
        <v>106</v>
      </c>
      <c r="X5" s="216" t="s">
        <v>107</v>
      </c>
      <c r="Y5" s="216" t="s">
        <v>177</v>
      </c>
      <c r="Z5" s="216"/>
      <c r="AA5" s="216" t="s">
        <v>178</v>
      </c>
      <c r="AB5" s="220" t="s">
        <v>179</v>
      </c>
      <c r="AC5" s="216" t="s">
        <v>180</v>
      </c>
      <c r="AD5" s="218" t="s">
        <v>111</v>
      </c>
    </row>
    <row r="6" spans="2:30" x14ac:dyDescent="0.2">
      <c r="B6" s="147">
        <v>23</v>
      </c>
      <c r="C6" s="42">
        <v>452</v>
      </c>
      <c r="D6" s="149">
        <v>1</v>
      </c>
      <c r="E6" s="44">
        <v>21</v>
      </c>
      <c r="F6" s="45" t="s">
        <v>18</v>
      </c>
      <c r="G6" s="44">
        <v>6</v>
      </c>
      <c r="H6" s="42">
        <v>50</v>
      </c>
      <c r="I6" s="54" t="s">
        <v>31</v>
      </c>
      <c r="J6" s="55" t="s">
        <v>22</v>
      </c>
      <c r="K6" s="41">
        <v>774</v>
      </c>
      <c r="L6" s="49">
        <v>10105</v>
      </c>
      <c r="M6" s="63">
        <v>555</v>
      </c>
      <c r="N6" s="141">
        <v>8.6999999999999994E-2</v>
      </c>
      <c r="O6" s="41">
        <v>5.5E-2</v>
      </c>
      <c r="P6" s="21">
        <v>0.14199999999999999</v>
      </c>
      <c r="Q6" s="143">
        <v>9.99</v>
      </c>
      <c r="T6" s="212">
        <v>2</v>
      </c>
      <c r="U6" s="216" t="s">
        <v>181</v>
      </c>
      <c r="V6" s="227" t="s">
        <v>31</v>
      </c>
      <c r="W6" s="228" t="s">
        <v>114</v>
      </c>
      <c r="X6" s="229" t="s">
        <v>115</v>
      </c>
      <c r="Y6" s="229" t="s">
        <v>182</v>
      </c>
      <c r="Z6" s="229" t="s">
        <v>116</v>
      </c>
      <c r="AA6" s="229" t="s">
        <v>117</v>
      </c>
      <c r="AB6" s="229" t="s">
        <v>183</v>
      </c>
      <c r="AC6" s="229" t="s">
        <v>119</v>
      </c>
      <c r="AD6" s="220" t="s">
        <v>17</v>
      </c>
    </row>
    <row r="7" spans="2:30" x14ac:dyDescent="0.2">
      <c r="B7" s="147">
        <v>6</v>
      </c>
      <c r="C7" s="42">
        <v>115</v>
      </c>
      <c r="D7" s="149">
        <v>1</v>
      </c>
      <c r="E7" s="44">
        <v>5</v>
      </c>
      <c r="F7" s="45" t="s">
        <v>24</v>
      </c>
      <c r="G7" s="44">
        <v>10</v>
      </c>
      <c r="H7" s="42">
        <v>18</v>
      </c>
      <c r="I7" s="46" t="s">
        <v>167</v>
      </c>
      <c r="J7" s="55" t="s">
        <v>162</v>
      </c>
      <c r="K7" s="41">
        <v>220</v>
      </c>
      <c r="L7" s="49">
        <v>2825</v>
      </c>
      <c r="M7" s="48"/>
      <c r="N7" s="141"/>
      <c r="O7" s="41"/>
      <c r="P7" s="45"/>
      <c r="Q7" s="151"/>
      <c r="T7" s="212">
        <v>3</v>
      </c>
      <c r="U7" s="216" t="s">
        <v>176</v>
      </c>
      <c r="V7" s="217" t="s">
        <v>38</v>
      </c>
      <c r="W7" s="219" t="s">
        <v>121</v>
      </c>
      <c r="X7" s="216" t="s">
        <v>122</v>
      </c>
      <c r="Y7" s="216" t="s">
        <v>184</v>
      </c>
      <c r="Z7" s="216"/>
      <c r="AA7" s="216" t="s">
        <v>178</v>
      </c>
      <c r="AB7" s="216" t="s">
        <v>123</v>
      </c>
      <c r="AC7" s="217" t="s">
        <v>185</v>
      </c>
      <c r="AD7" s="221"/>
    </row>
    <row r="8" spans="2:30" x14ac:dyDescent="0.2">
      <c r="B8" s="147">
        <v>4</v>
      </c>
      <c r="C8" s="42">
        <v>64</v>
      </c>
      <c r="D8" s="149">
        <v>1</v>
      </c>
      <c r="E8" s="44">
        <v>21</v>
      </c>
      <c r="F8" s="45" t="s">
        <v>18</v>
      </c>
      <c r="G8" s="44">
        <v>10</v>
      </c>
      <c r="H8" s="42">
        <v>16</v>
      </c>
      <c r="I8" s="46" t="s">
        <v>21</v>
      </c>
      <c r="J8" s="55" t="s">
        <v>22</v>
      </c>
      <c r="K8" s="41">
        <v>300</v>
      </c>
      <c r="L8" s="49">
        <v>12760</v>
      </c>
      <c r="M8" s="48">
        <v>702</v>
      </c>
      <c r="N8" s="141">
        <v>7.9000000000000001E-2</v>
      </c>
      <c r="O8" s="51">
        <v>9.0999999999999998E-2</v>
      </c>
      <c r="P8" s="150">
        <v>0.17</v>
      </c>
      <c r="Q8" s="151">
        <v>11.97</v>
      </c>
      <c r="T8" s="212">
        <v>4</v>
      </c>
      <c r="U8" s="216" t="s">
        <v>181</v>
      </c>
      <c r="V8" s="217" t="s">
        <v>42</v>
      </c>
      <c r="W8" s="219" t="s">
        <v>126</v>
      </c>
      <c r="X8" s="222" t="s">
        <v>17</v>
      </c>
      <c r="Y8" s="216" t="s">
        <v>127</v>
      </c>
      <c r="Z8" s="222" t="s">
        <v>17</v>
      </c>
      <c r="AA8" s="222" t="s">
        <v>17</v>
      </c>
      <c r="AB8" s="222" t="s">
        <v>17</v>
      </c>
      <c r="AC8" s="222" t="s">
        <v>17</v>
      </c>
      <c r="AD8" s="221" t="s">
        <v>17</v>
      </c>
    </row>
    <row r="9" spans="2:30" x14ac:dyDescent="0.2">
      <c r="B9" s="147">
        <v>22</v>
      </c>
      <c r="C9" s="42">
        <v>433</v>
      </c>
      <c r="D9" s="149">
        <v>1</v>
      </c>
      <c r="E9" s="44">
        <v>21</v>
      </c>
      <c r="F9" s="45" t="s">
        <v>18</v>
      </c>
      <c r="G9" s="44">
        <v>10</v>
      </c>
      <c r="H9" s="42">
        <v>27</v>
      </c>
      <c r="I9" s="54" t="s">
        <v>31</v>
      </c>
      <c r="J9" s="55" t="s">
        <v>22</v>
      </c>
      <c r="K9" s="41">
        <v>1122</v>
      </c>
      <c r="L9" s="49">
        <v>10462</v>
      </c>
      <c r="M9" s="63">
        <v>575</v>
      </c>
      <c r="N9" s="141">
        <v>9.2999999999999999E-2</v>
      </c>
      <c r="O9" s="41">
        <v>5.5E-2</v>
      </c>
      <c r="P9" s="21">
        <v>0.14799999999999999</v>
      </c>
      <c r="Q9" s="143">
        <v>10.48</v>
      </c>
      <c r="T9" s="212">
        <v>5</v>
      </c>
      <c r="U9" s="216" t="s">
        <v>176</v>
      </c>
      <c r="V9" s="217" t="s">
        <v>128</v>
      </c>
      <c r="W9" s="219" t="s">
        <v>121</v>
      </c>
      <c r="X9" s="216" t="s">
        <v>129</v>
      </c>
      <c r="Y9" s="216" t="s">
        <v>186</v>
      </c>
      <c r="Z9" s="216" t="s">
        <v>17</v>
      </c>
      <c r="AA9" s="216" t="s">
        <v>187</v>
      </c>
      <c r="AB9" s="216"/>
      <c r="AC9" s="216" t="s">
        <v>17</v>
      </c>
      <c r="AD9" s="220" t="s">
        <v>17</v>
      </c>
    </row>
    <row r="10" spans="2:30" x14ac:dyDescent="0.2">
      <c r="B10" s="147">
        <v>23</v>
      </c>
      <c r="C10" s="42">
        <v>450</v>
      </c>
      <c r="D10" s="149">
        <v>1</v>
      </c>
      <c r="E10" s="44">
        <v>21</v>
      </c>
      <c r="F10" s="45" t="s">
        <v>18</v>
      </c>
      <c r="G10" s="44">
        <v>10</v>
      </c>
      <c r="H10" s="42">
        <v>35</v>
      </c>
      <c r="I10" s="54" t="s">
        <v>31</v>
      </c>
      <c r="J10" s="55" t="s">
        <v>22</v>
      </c>
      <c r="K10" s="41">
        <v>884</v>
      </c>
      <c r="L10" s="49">
        <v>10224</v>
      </c>
      <c r="M10" s="63">
        <v>562</v>
      </c>
      <c r="N10" s="141">
        <v>0.09</v>
      </c>
      <c r="O10" s="41">
        <v>5.5E-2</v>
      </c>
      <c r="P10" s="21">
        <v>0.14499999999999999</v>
      </c>
      <c r="Q10" s="143">
        <v>10.199999999999999</v>
      </c>
      <c r="T10" s="212">
        <v>6</v>
      </c>
      <c r="U10" s="216" t="s">
        <v>188</v>
      </c>
      <c r="V10" s="217" t="s">
        <v>133</v>
      </c>
      <c r="W10" s="217" t="s">
        <v>126</v>
      </c>
      <c r="X10" s="216" t="s">
        <v>134</v>
      </c>
      <c r="Y10" s="216" t="s">
        <v>189</v>
      </c>
      <c r="Z10" s="222" t="s">
        <v>17</v>
      </c>
      <c r="AA10" s="222" t="s">
        <v>190</v>
      </c>
      <c r="AB10" s="222" t="s">
        <v>191</v>
      </c>
      <c r="AC10" s="222" t="s">
        <v>192</v>
      </c>
      <c r="AD10" s="221" t="s">
        <v>17</v>
      </c>
    </row>
    <row r="11" spans="2:30" x14ac:dyDescent="0.2">
      <c r="B11" s="105">
        <v>16</v>
      </c>
      <c r="C11" s="19">
        <v>315</v>
      </c>
      <c r="D11" s="140">
        <v>2</v>
      </c>
      <c r="E11" s="20">
        <v>19</v>
      </c>
      <c r="F11" s="21" t="s">
        <v>18</v>
      </c>
      <c r="G11" s="20">
        <v>7</v>
      </c>
      <c r="H11" s="19">
        <v>19</v>
      </c>
      <c r="I11" s="22" t="s">
        <v>38</v>
      </c>
      <c r="J11" s="55" t="s">
        <v>22</v>
      </c>
      <c r="K11" s="41">
        <v>304</v>
      </c>
      <c r="L11" s="49">
        <v>7164</v>
      </c>
      <c r="M11" s="63">
        <v>394</v>
      </c>
      <c r="N11" s="141">
        <v>0.10299999999999999</v>
      </c>
      <c r="O11" s="51">
        <v>1.4999999999999999E-2</v>
      </c>
      <c r="P11" s="21">
        <v>0.11799999999999999</v>
      </c>
      <c r="Q11" s="143">
        <v>8.3000000000000007</v>
      </c>
      <c r="T11" s="212">
        <v>7</v>
      </c>
      <c r="U11" s="216" t="s">
        <v>188</v>
      </c>
      <c r="V11" s="217" t="s">
        <v>139</v>
      </c>
      <c r="W11" s="217" t="s">
        <v>126</v>
      </c>
      <c r="X11" s="216" t="s">
        <v>140</v>
      </c>
      <c r="Y11" s="216" t="s">
        <v>193</v>
      </c>
      <c r="Z11" s="216" t="s">
        <v>17</v>
      </c>
      <c r="AA11" s="222" t="s">
        <v>190</v>
      </c>
      <c r="AB11" s="222" t="s">
        <v>191</v>
      </c>
      <c r="AC11" s="216">
        <v>444</v>
      </c>
      <c r="AD11" s="220" t="s">
        <v>17</v>
      </c>
    </row>
    <row r="12" spans="2:30" x14ac:dyDescent="0.2">
      <c r="B12" s="105"/>
      <c r="C12" s="30"/>
      <c r="D12" s="145"/>
      <c r="E12" s="31"/>
      <c r="F12" s="32" t="s">
        <v>24</v>
      </c>
      <c r="G12" s="31"/>
      <c r="H12" s="30"/>
      <c r="I12" s="33" t="s">
        <v>161</v>
      </c>
      <c r="J12" s="55" t="s">
        <v>162</v>
      </c>
      <c r="K12" s="146">
        <v>200</v>
      </c>
      <c r="L12" s="66">
        <v>200</v>
      </c>
      <c r="M12" s="63"/>
      <c r="N12" s="141"/>
      <c r="O12" s="51"/>
      <c r="P12" s="21"/>
      <c r="Q12" s="143"/>
      <c r="T12" s="212">
        <v>8</v>
      </c>
      <c r="U12" s="216" t="s">
        <v>188</v>
      </c>
      <c r="V12" s="217" t="s">
        <v>143</v>
      </c>
      <c r="W12" s="217" t="s">
        <v>144</v>
      </c>
      <c r="X12" s="222" t="s">
        <v>145</v>
      </c>
      <c r="Y12" s="222" t="s">
        <v>194</v>
      </c>
      <c r="Z12" s="222" t="s">
        <v>17</v>
      </c>
      <c r="AA12" s="222" t="s">
        <v>146</v>
      </c>
      <c r="AB12" s="222" t="s">
        <v>147</v>
      </c>
      <c r="AC12" s="222" t="s">
        <v>148</v>
      </c>
      <c r="AD12" s="221" t="s">
        <v>17</v>
      </c>
    </row>
    <row r="13" spans="2:30" x14ac:dyDescent="0.2">
      <c r="B13" s="105">
        <v>18</v>
      </c>
      <c r="C13" s="19">
        <v>358</v>
      </c>
      <c r="D13" s="140">
        <v>2</v>
      </c>
      <c r="E13" s="20">
        <v>20</v>
      </c>
      <c r="F13" s="21" t="s">
        <v>18</v>
      </c>
      <c r="G13" s="20">
        <v>1</v>
      </c>
      <c r="H13" s="19">
        <v>38</v>
      </c>
      <c r="I13" s="22" t="s">
        <v>21</v>
      </c>
      <c r="J13" s="55" t="s">
        <v>22</v>
      </c>
      <c r="K13" s="41">
        <v>460</v>
      </c>
      <c r="L13" s="49">
        <v>12920</v>
      </c>
      <c r="M13" s="63">
        <v>711</v>
      </c>
      <c r="N13" s="141">
        <v>7.9000000000000001E-2</v>
      </c>
      <c r="O13" s="51">
        <v>0.09</v>
      </c>
      <c r="P13" s="21">
        <v>0.17</v>
      </c>
      <c r="Q13" s="143">
        <v>11.89</v>
      </c>
      <c r="T13" s="212">
        <v>9</v>
      </c>
      <c r="U13" s="216" t="s">
        <v>188</v>
      </c>
      <c r="V13" s="217" t="s">
        <v>150</v>
      </c>
      <c r="W13" s="217" t="s">
        <v>126</v>
      </c>
      <c r="X13" s="216" t="s">
        <v>151</v>
      </c>
      <c r="Y13" s="216" t="s">
        <v>195</v>
      </c>
      <c r="Z13" s="216" t="s">
        <v>17</v>
      </c>
      <c r="AA13" s="222" t="s">
        <v>190</v>
      </c>
      <c r="AB13" s="216" t="s">
        <v>196</v>
      </c>
      <c r="AC13" s="216" t="s">
        <v>17</v>
      </c>
      <c r="AD13" s="220" t="s">
        <v>17</v>
      </c>
    </row>
    <row r="14" spans="2:30" ht="17" thickBot="1" x14ac:dyDescent="0.25">
      <c r="B14" s="105"/>
      <c r="C14" s="30"/>
      <c r="D14" s="145"/>
      <c r="E14" s="31"/>
      <c r="F14" s="32" t="s">
        <v>18</v>
      </c>
      <c r="G14" s="31"/>
      <c r="H14" s="30"/>
      <c r="I14" s="33" t="s">
        <v>21</v>
      </c>
      <c r="J14" s="55" t="s">
        <v>22</v>
      </c>
      <c r="K14" s="146">
        <v>460</v>
      </c>
      <c r="L14" s="49">
        <v>12920</v>
      </c>
      <c r="M14" s="63">
        <v>711</v>
      </c>
      <c r="N14" s="141">
        <v>7.9000000000000001E-2</v>
      </c>
      <c r="O14" s="51">
        <v>0.09</v>
      </c>
      <c r="P14" s="21">
        <v>0.17</v>
      </c>
      <c r="Q14" s="143">
        <v>11.89</v>
      </c>
      <c r="T14" s="223">
        <v>10</v>
      </c>
      <c r="U14" s="224" t="s">
        <v>176</v>
      </c>
      <c r="V14" s="225" t="s">
        <v>61</v>
      </c>
      <c r="W14" s="225" t="s">
        <v>154</v>
      </c>
      <c r="X14" s="224" t="s">
        <v>155</v>
      </c>
      <c r="Y14" s="224" t="s">
        <v>197</v>
      </c>
      <c r="Z14" s="224" t="s">
        <v>17</v>
      </c>
      <c r="AA14" s="224" t="s">
        <v>156</v>
      </c>
      <c r="AB14" s="224" t="s">
        <v>17</v>
      </c>
      <c r="AC14" s="224" t="s">
        <v>17</v>
      </c>
      <c r="AD14" s="226" t="s">
        <v>17</v>
      </c>
    </row>
    <row r="15" spans="2:30" x14ac:dyDescent="0.2">
      <c r="B15" s="105">
        <v>17</v>
      </c>
      <c r="C15" s="19">
        <v>329</v>
      </c>
      <c r="D15" s="140">
        <v>3</v>
      </c>
      <c r="E15" s="20">
        <v>54</v>
      </c>
      <c r="F15" s="21" t="s">
        <v>18</v>
      </c>
      <c r="G15" s="20">
        <v>9</v>
      </c>
      <c r="H15" s="19">
        <v>14</v>
      </c>
      <c r="I15" s="22" t="s">
        <v>21</v>
      </c>
      <c r="J15" s="23" t="s">
        <v>22</v>
      </c>
      <c r="K15" s="26">
        <v>646</v>
      </c>
      <c r="L15" s="25">
        <v>13106</v>
      </c>
      <c r="M15" s="57">
        <v>720.5</v>
      </c>
      <c r="N15" s="152">
        <v>8.2000000000000003E-2</v>
      </c>
      <c r="O15" s="26">
        <v>9.0999999999999998E-2</v>
      </c>
      <c r="P15" s="153">
        <v>0.17299999999999999</v>
      </c>
      <c r="Q15" s="154">
        <v>12.17</v>
      </c>
    </row>
    <row r="16" spans="2:30" x14ac:dyDescent="0.2">
      <c r="B16" s="105"/>
      <c r="C16" s="72"/>
      <c r="D16" s="156"/>
      <c r="E16" s="73"/>
      <c r="F16" s="74" t="s">
        <v>39</v>
      </c>
      <c r="G16" s="73"/>
      <c r="H16" s="72"/>
      <c r="I16" s="75" t="s">
        <v>56</v>
      </c>
      <c r="J16" s="34"/>
      <c r="K16" s="37"/>
      <c r="L16" s="36"/>
      <c r="M16" s="59"/>
      <c r="N16" s="157"/>
      <c r="O16" s="37"/>
      <c r="P16" s="158"/>
      <c r="Q16" s="159"/>
    </row>
    <row r="17" spans="2:24" x14ac:dyDescent="0.2">
      <c r="B17" s="105"/>
      <c r="C17" s="72"/>
      <c r="D17" s="156"/>
      <c r="E17" s="73"/>
      <c r="F17" s="74" t="s">
        <v>57</v>
      </c>
      <c r="G17" s="73"/>
      <c r="H17" s="72"/>
      <c r="I17" s="46" t="s">
        <v>167</v>
      </c>
      <c r="J17" s="47" t="s">
        <v>162</v>
      </c>
      <c r="K17" s="48">
        <v>440</v>
      </c>
      <c r="L17" s="164">
        <v>2825</v>
      </c>
      <c r="M17" s="63"/>
      <c r="N17" s="141"/>
      <c r="O17" s="51"/>
      <c r="P17" s="21"/>
      <c r="Q17" s="143"/>
      <c r="U17" s="230" t="s">
        <v>68</v>
      </c>
    </row>
    <row r="18" spans="2:24" x14ac:dyDescent="0.2">
      <c r="B18" s="105">
        <v>18</v>
      </c>
      <c r="C18" s="19">
        <v>343</v>
      </c>
      <c r="D18" s="140">
        <v>2</v>
      </c>
      <c r="E18" s="20">
        <v>20</v>
      </c>
      <c r="F18" s="51" t="s">
        <v>18</v>
      </c>
      <c r="G18" s="20">
        <v>9</v>
      </c>
      <c r="H18" s="19">
        <v>23</v>
      </c>
      <c r="I18" s="22" t="s">
        <v>21</v>
      </c>
      <c r="J18" s="160" t="s">
        <v>22</v>
      </c>
      <c r="K18" s="51">
        <v>678</v>
      </c>
      <c r="L18" s="161">
        <v>13314</v>
      </c>
      <c r="M18" s="63">
        <v>732</v>
      </c>
      <c r="N18" s="141">
        <v>8.5999999999999993E-2</v>
      </c>
      <c r="O18" s="51">
        <v>0.09</v>
      </c>
      <c r="P18" s="21">
        <v>0.17599999999999999</v>
      </c>
      <c r="Q18" s="143">
        <v>12.38</v>
      </c>
      <c r="U18" s="108" t="s">
        <v>69</v>
      </c>
      <c r="W18" s="91" t="s">
        <v>70</v>
      </c>
      <c r="X18" t="s">
        <v>199</v>
      </c>
    </row>
    <row r="19" spans="2:24" x14ac:dyDescent="0.2">
      <c r="B19" s="105"/>
      <c r="C19" s="30"/>
      <c r="D19" s="145"/>
      <c r="E19" s="31"/>
      <c r="F19" s="32" t="s">
        <v>18</v>
      </c>
      <c r="G19" s="31"/>
      <c r="H19" s="30"/>
      <c r="I19" s="33" t="s">
        <v>21</v>
      </c>
      <c r="J19" s="61" t="s">
        <v>22</v>
      </c>
      <c r="K19" s="146">
        <v>678</v>
      </c>
      <c r="L19" s="66">
        <v>13314</v>
      </c>
      <c r="M19" s="80">
        <v>732</v>
      </c>
      <c r="N19" s="185">
        <v>8.5999999999999993E-2</v>
      </c>
      <c r="O19" s="146">
        <v>0.09</v>
      </c>
      <c r="P19" s="32">
        <v>0.17599999999999999</v>
      </c>
      <c r="Q19" s="186">
        <v>12.38</v>
      </c>
      <c r="U19" s="108" t="s">
        <v>72</v>
      </c>
      <c r="W19" s="91" t="s">
        <v>73</v>
      </c>
      <c r="X19" s="109" t="s">
        <v>74</v>
      </c>
    </row>
    <row r="20" spans="2:24" x14ac:dyDescent="0.2">
      <c r="B20" s="105">
        <v>19</v>
      </c>
      <c r="C20" s="19">
        <v>367</v>
      </c>
      <c r="D20" s="140">
        <v>3</v>
      </c>
      <c r="E20" s="20">
        <v>52</v>
      </c>
      <c r="F20" s="21" t="s">
        <v>39</v>
      </c>
      <c r="G20" s="20">
        <v>9</v>
      </c>
      <c r="H20" s="19">
        <v>24</v>
      </c>
      <c r="I20" s="22" t="s">
        <v>38</v>
      </c>
      <c r="J20" s="55" t="s">
        <v>22</v>
      </c>
      <c r="K20" s="146">
        <v>678</v>
      </c>
      <c r="L20" s="49">
        <v>7714</v>
      </c>
      <c r="M20" s="63">
        <v>424</v>
      </c>
      <c r="N20" s="141">
        <v>0.10199999999999999</v>
      </c>
      <c r="O20" s="51">
        <v>1.4999999999999999E-2</v>
      </c>
      <c r="P20" s="21">
        <v>0.11700000000000001</v>
      </c>
      <c r="Q20" s="143">
        <v>8.23</v>
      </c>
      <c r="U20" s="108" t="s">
        <v>75</v>
      </c>
      <c r="V20" t="s">
        <v>198</v>
      </c>
      <c r="W20" s="91" t="s">
        <v>76</v>
      </c>
      <c r="X20" s="110" t="s">
        <v>77</v>
      </c>
    </row>
    <row r="21" spans="2:24" x14ac:dyDescent="0.2">
      <c r="B21" s="105"/>
      <c r="C21" s="72"/>
      <c r="D21" s="156"/>
      <c r="E21" s="73"/>
      <c r="F21" s="74" t="s">
        <v>43</v>
      </c>
      <c r="G21" s="73"/>
      <c r="H21" s="72"/>
      <c r="I21" s="75" t="s">
        <v>61</v>
      </c>
      <c r="J21" s="208" t="s">
        <v>162</v>
      </c>
      <c r="K21" s="162">
        <v>678</v>
      </c>
      <c r="L21" s="205">
        <v>2825</v>
      </c>
      <c r="M21" s="57"/>
      <c r="N21" s="152"/>
      <c r="O21" s="26"/>
      <c r="P21" s="153"/>
      <c r="Q21" s="154"/>
      <c r="U21" s="108" t="s">
        <v>78</v>
      </c>
      <c r="W21" s="91" t="s">
        <v>79</v>
      </c>
      <c r="X21" t="s">
        <v>80</v>
      </c>
    </row>
    <row r="22" spans="2:24" x14ac:dyDescent="0.2">
      <c r="B22" s="105"/>
      <c r="C22" s="30"/>
      <c r="D22" s="145"/>
      <c r="E22" s="31"/>
      <c r="F22" s="32" t="s">
        <v>57</v>
      </c>
      <c r="G22" s="31"/>
      <c r="H22" s="30"/>
      <c r="I22" s="33" t="s">
        <v>61</v>
      </c>
      <c r="J22" s="206"/>
      <c r="K22" s="37"/>
      <c r="L22" s="165">
        <v>2825</v>
      </c>
      <c r="M22" s="59"/>
      <c r="N22" s="157"/>
      <c r="O22" s="37"/>
      <c r="P22" s="158"/>
      <c r="Q22" s="159"/>
      <c r="U22" s="108" t="s">
        <v>81</v>
      </c>
      <c r="W22" s="91" t="s">
        <v>82</v>
      </c>
      <c r="X22" t="s">
        <v>83</v>
      </c>
    </row>
    <row r="23" spans="2:24" x14ac:dyDescent="0.2">
      <c r="B23" s="147">
        <v>22</v>
      </c>
      <c r="C23" s="42">
        <v>420</v>
      </c>
      <c r="D23" s="149">
        <v>1</v>
      </c>
      <c r="E23" s="44">
        <v>21</v>
      </c>
      <c r="F23" s="45" t="s">
        <v>18</v>
      </c>
      <c r="G23" s="44">
        <v>2</v>
      </c>
      <c r="H23" s="42">
        <v>6</v>
      </c>
      <c r="I23" s="54" t="s">
        <v>31</v>
      </c>
      <c r="J23" s="55" t="s">
        <v>22</v>
      </c>
      <c r="K23" s="41">
        <v>516</v>
      </c>
      <c r="L23" s="49">
        <v>9856</v>
      </c>
      <c r="M23" s="63">
        <v>542</v>
      </c>
      <c r="N23" s="141">
        <v>8.3000000000000004E-2</v>
      </c>
      <c r="O23" s="41">
        <v>5.5E-2</v>
      </c>
      <c r="P23" s="21">
        <v>0.13800000000000001</v>
      </c>
      <c r="Q23" s="143">
        <v>9.7100000000000009</v>
      </c>
      <c r="W23" s="91" t="s">
        <v>84</v>
      </c>
      <c r="X23" t="s">
        <v>85</v>
      </c>
    </row>
    <row r="24" spans="2:24" x14ac:dyDescent="0.2">
      <c r="B24" s="147">
        <v>25</v>
      </c>
      <c r="C24" s="42">
        <v>499</v>
      </c>
      <c r="D24" s="149">
        <v>1</v>
      </c>
      <c r="E24" s="44">
        <v>21</v>
      </c>
      <c r="F24" s="45" t="s">
        <v>18</v>
      </c>
      <c r="G24" s="44">
        <v>2</v>
      </c>
      <c r="H24" s="42">
        <v>14</v>
      </c>
      <c r="I24" s="54" t="s">
        <v>31</v>
      </c>
      <c r="J24" s="55" t="s">
        <v>22</v>
      </c>
      <c r="K24" s="41">
        <v>470</v>
      </c>
      <c r="L24" s="49">
        <v>9810</v>
      </c>
      <c r="M24" s="63">
        <v>540</v>
      </c>
      <c r="N24" s="141">
        <v>8.2000000000000003E-2</v>
      </c>
      <c r="O24" s="41">
        <v>5.5E-2</v>
      </c>
      <c r="P24" s="21">
        <v>0.13700000000000001</v>
      </c>
      <c r="Q24" s="143">
        <v>9.64</v>
      </c>
    </row>
    <row r="25" spans="2:24" x14ac:dyDescent="0.2">
      <c r="B25" s="105">
        <v>1</v>
      </c>
      <c r="C25" s="72">
        <v>10</v>
      </c>
      <c r="D25" s="156">
        <v>2</v>
      </c>
      <c r="E25" s="20">
        <v>19</v>
      </c>
      <c r="F25" s="74" t="s">
        <v>18</v>
      </c>
      <c r="G25" s="20">
        <v>2</v>
      </c>
      <c r="H25" s="19">
        <v>13</v>
      </c>
      <c r="I25" s="75" t="s">
        <v>21</v>
      </c>
      <c r="J25" s="163" t="s">
        <v>22</v>
      </c>
      <c r="K25" s="41">
        <v>690</v>
      </c>
      <c r="L25" s="164">
        <v>13150</v>
      </c>
      <c r="M25" s="63">
        <v>723</v>
      </c>
      <c r="N25" s="141">
        <v>8.3000000000000004E-2</v>
      </c>
      <c r="O25" s="51">
        <v>9.0999999999999998E-2</v>
      </c>
      <c r="P25" s="142">
        <v>0.17399999999999999</v>
      </c>
      <c r="Q25" s="151">
        <v>12.45</v>
      </c>
    </row>
    <row r="26" spans="2:24" x14ac:dyDescent="0.2">
      <c r="B26" s="105"/>
      <c r="C26" s="30"/>
      <c r="D26" s="145"/>
      <c r="E26" s="31"/>
      <c r="F26" s="32" t="s">
        <v>24</v>
      </c>
      <c r="G26" s="31"/>
      <c r="H26" s="30"/>
      <c r="I26" s="33" t="s">
        <v>161</v>
      </c>
      <c r="J26" s="55" t="s">
        <v>162</v>
      </c>
      <c r="K26" s="146">
        <v>670</v>
      </c>
      <c r="L26" s="165">
        <v>670</v>
      </c>
      <c r="M26" s="166"/>
      <c r="N26" s="167"/>
      <c r="O26" s="168"/>
      <c r="P26" s="169"/>
      <c r="Q26" s="170"/>
    </row>
    <row r="27" spans="2:24" x14ac:dyDescent="0.2">
      <c r="B27" s="105">
        <v>8</v>
      </c>
      <c r="C27" s="19">
        <v>151</v>
      </c>
      <c r="D27" s="140">
        <v>2</v>
      </c>
      <c r="E27" s="20">
        <v>19</v>
      </c>
      <c r="F27" s="21" t="s">
        <v>18</v>
      </c>
      <c r="G27" s="20">
        <v>8</v>
      </c>
      <c r="H27" s="19">
        <v>4</v>
      </c>
      <c r="I27" s="46" t="s">
        <v>21</v>
      </c>
      <c r="J27" s="171" t="s">
        <v>22</v>
      </c>
      <c r="K27" s="56">
        <v>853</v>
      </c>
      <c r="L27" s="49">
        <v>13313</v>
      </c>
      <c r="M27" s="63">
        <v>732</v>
      </c>
      <c r="N27" s="141">
        <v>8.5999999999999993E-2</v>
      </c>
      <c r="O27" s="51">
        <v>9.0999999999999998E-2</v>
      </c>
      <c r="P27" s="21">
        <v>0.17699999999999999</v>
      </c>
      <c r="Q27" s="143">
        <v>12.66</v>
      </c>
    </row>
    <row r="28" spans="2:24" x14ac:dyDescent="0.2">
      <c r="B28" s="105"/>
      <c r="C28" s="30"/>
      <c r="D28" s="145"/>
      <c r="E28" s="31"/>
      <c r="F28" s="32" t="s">
        <v>24</v>
      </c>
      <c r="G28" s="31"/>
      <c r="H28" s="30"/>
      <c r="I28" s="33" t="s">
        <v>168</v>
      </c>
      <c r="J28" s="55" t="s">
        <v>162</v>
      </c>
      <c r="K28" s="56">
        <v>853</v>
      </c>
      <c r="L28" s="66">
        <v>2825</v>
      </c>
      <c r="M28" s="63"/>
      <c r="N28" s="141"/>
      <c r="O28" s="51"/>
      <c r="P28" s="21"/>
      <c r="Q28" s="143"/>
    </row>
    <row r="29" spans="2:24" x14ac:dyDescent="0.2">
      <c r="B29" s="105">
        <v>7</v>
      </c>
      <c r="C29" s="19">
        <v>126</v>
      </c>
      <c r="D29" s="140">
        <v>2</v>
      </c>
      <c r="E29" s="20">
        <v>20</v>
      </c>
      <c r="F29" s="21" t="s">
        <v>18</v>
      </c>
      <c r="G29" s="20">
        <v>8</v>
      </c>
      <c r="H29" s="19">
        <v>3</v>
      </c>
      <c r="I29" s="22" t="s">
        <v>31</v>
      </c>
      <c r="J29" s="23" t="s">
        <v>22</v>
      </c>
      <c r="K29" s="26">
        <v>614</v>
      </c>
      <c r="L29" s="25">
        <v>9954</v>
      </c>
      <c r="M29" s="57">
        <v>547</v>
      </c>
      <c r="N29" s="152">
        <v>8.5000000000000006E-2</v>
      </c>
      <c r="O29" s="26">
        <v>5.5E-2</v>
      </c>
      <c r="P29" s="153">
        <v>0.14000000000000001</v>
      </c>
      <c r="Q29" s="173">
        <v>9.85</v>
      </c>
    </row>
    <row r="30" spans="2:24" x14ac:dyDescent="0.2">
      <c r="B30" s="105"/>
      <c r="C30" s="30"/>
      <c r="D30" s="145"/>
      <c r="E30" s="31"/>
      <c r="F30" s="32" t="s">
        <v>18</v>
      </c>
      <c r="G30" s="31"/>
      <c r="H30" s="30"/>
      <c r="I30" s="33" t="s">
        <v>31</v>
      </c>
      <c r="J30" s="34"/>
      <c r="K30" s="37"/>
      <c r="L30" s="36"/>
      <c r="M30" s="59"/>
      <c r="N30" s="157"/>
      <c r="O30" s="37"/>
      <c r="P30" s="158"/>
      <c r="Q30" s="174"/>
    </row>
    <row r="31" spans="2:24" x14ac:dyDescent="0.2">
      <c r="B31" s="105">
        <v>10</v>
      </c>
      <c r="C31" s="19">
        <v>181</v>
      </c>
      <c r="D31" s="140">
        <v>3</v>
      </c>
      <c r="E31" s="20">
        <v>16</v>
      </c>
      <c r="F31" s="21" t="s">
        <v>24</v>
      </c>
      <c r="G31" s="20">
        <v>8</v>
      </c>
      <c r="H31" s="19">
        <v>7</v>
      </c>
      <c r="I31" s="22" t="s">
        <v>163</v>
      </c>
      <c r="J31" s="55" t="s">
        <v>22</v>
      </c>
      <c r="K31" s="41">
        <v>858</v>
      </c>
      <c r="L31" s="49">
        <v>13318</v>
      </c>
      <c r="M31" s="63">
        <v>733</v>
      </c>
      <c r="N31" s="141">
        <v>8.5999999999999993E-2</v>
      </c>
      <c r="O31" s="51">
        <v>9.0999999999999998E-2</v>
      </c>
      <c r="P31" s="21">
        <v>0.17699999999999999</v>
      </c>
      <c r="Q31" s="143">
        <v>12.66</v>
      </c>
    </row>
    <row r="32" spans="2:24" x14ac:dyDescent="0.2">
      <c r="B32" s="105"/>
      <c r="C32" s="72"/>
      <c r="D32" s="156"/>
      <c r="E32" s="73"/>
      <c r="F32" s="74" t="s">
        <v>39</v>
      </c>
      <c r="G32" s="73"/>
      <c r="H32" s="72"/>
      <c r="I32" s="75" t="s">
        <v>42</v>
      </c>
      <c r="J32" s="61" t="s">
        <v>22</v>
      </c>
      <c r="K32" s="41">
        <v>502</v>
      </c>
      <c r="L32" s="49">
        <v>18402</v>
      </c>
      <c r="M32" s="63">
        <v>1012</v>
      </c>
      <c r="N32" s="141">
        <v>8.0000000000000002E-3</v>
      </c>
      <c r="O32" s="51">
        <v>0.19500000000000001</v>
      </c>
      <c r="P32" s="21">
        <v>0.20300000000000001</v>
      </c>
      <c r="Q32" s="143">
        <v>14.85</v>
      </c>
    </row>
    <row r="33" spans="2:17" x14ac:dyDescent="0.2">
      <c r="B33" s="105"/>
      <c r="C33" s="72"/>
      <c r="D33" s="156"/>
      <c r="E33" s="31"/>
      <c r="F33" s="74" t="s">
        <v>43</v>
      </c>
      <c r="G33" s="31"/>
      <c r="H33" s="30"/>
      <c r="I33" s="75" t="s">
        <v>44</v>
      </c>
      <c r="J33" s="55" t="s">
        <v>162</v>
      </c>
      <c r="K33" s="92">
        <v>858</v>
      </c>
      <c r="L33" s="66">
        <v>3917</v>
      </c>
      <c r="M33" s="63"/>
      <c r="N33" s="141"/>
      <c r="O33" s="51"/>
      <c r="P33" s="21"/>
      <c r="Q33" s="143"/>
    </row>
    <row r="34" spans="2:17" x14ac:dyDescent="0.2">
      <c r="B34" s="105">
        <v>18</v>
      </c>
      <c r="C34" s="19">
        <v>355</v>
      </c>
      <c r="D34" s="140">
        <v>2</v>
      </c>
      <c r="E34" s="20">
        <v>20</v>
      </c>
      <c r="F34" s="21" t="s">
        <v>18</v>
      </c>
      <c r="G34" s="20">
        <v>11</v>
      </c>
      <c r="H34" s="19">
        <v>41</v>
      </c>
      <c r="I34" s="22" t="s">
        <v>21</v>
      </c>
      <c r="J34" s="55" t="s">
        <v>22</v>
      </c>
      <c r="K34" s="41">
        <v>426</v>
      </c>
      <c r="L34" s="49">
        <v>12886</v>
      </c>
      <c r="M34" s="63">
        <v>708</v>
      </c>
      <c r="N34" s="141">
        <v>7.8E-2</v>
      </c>
      <c r="O34" s="51">
        <v>9.0999999999999998E-2</v>
      </c>
      <c r="P34" s="21">
        <v>0.16900000000000001</v>
      </c>
      <c r="Q34" s="143">
        <v>12.1</v>
      </c>
    </row>
    <row r="35" spans="2:17" x14ac:dyDescent="0.2">
      <c r="B35" s="105"/>
      <c r="C35" s="30"/>
      <c r="D35" s="145"/>
      <c r="E35" s="31"/>
      <c r="F35" s="32" t="s">
        <v>18</v>
      </c>
      <c r="G35" s="31"/>
      <c r="H35" s="30"/>
      <c r="I35" s="33" t="s">
        <v>21</v>
      </c>
      <c r="J35" s="55" t="s">
        <v>22</v>
      </c>
      <c r="K35" s="41">
        <v>426</v>
      </c>
      <c r="L35" s="49">
        <v>12886</v>
      </c>
      <c r="M35" s="63">
        <v>708</v>
      </c>
      <c r="N35" s="141">
        <v>7.8E-2</v>
      </c>
      <c r="O35" s="51">
        <v>9.0999999999999998E-2</v>
      </c>
      <c r="P35" s="21">
        <v>0.16900000000000001</v>
      </c>
      <c r="Q35" s="143">
        <v>12.1</v>
      </c>
    </row>
    <row r="36" spans="2:17" x14ac:dyDescent="0.2">
      <c r="B36" s="105">
        <v>19</v>
      </c>
      <c r="C36" s="19">
        <v>372</v>
      </c>
      <c r="D36" s="140">
        <v>3</v>
      </c>
      <c r="E36" s="20">
        <v>52</v>
      </c>
      <c r="F36" s="21" t="s">
        <v>39</v>
      </c>
      <c r="G36" s="20">
        <v>11</v>
      </c>
      <c r="H36" s="19">
        <v>51</v>
      </c>
      <c r="I36" s="22" t="s">
        <v>38</v>
      </c>
      <c r="J36" s="55" t="s">
        <v>22</v>
      </c>
      <c r="K36" s="41">
        <v>872</v>
      </c>
      <c r="L36" s="49">
        <v>7732</v>
      </c>
      <c r="M36" s="63">
        <v>425</v>
      </c>
      <c r="N36" s="141">
        <v>0.11</v>
      </c>
      <c r="O36" s="51">
        <v>1.4999999999999999E-2</v>
      </c>
      <c r="P36" s="21">
        <v>0.125</v>
      </c>
      <c r="Q36" s="143">
        <v>8.8000000000000007</v>
      </c>
    </row>
    <row r="37" spans="2:17" x14ac:dyDescent="0.2">
      <c r="B37" s="105"/>
      <c r="C37" s="72"/>
      <c r="D37" s="156"/>
      <c r="E37" s="73"/>
      <c r="F37" s="74" t="s">
        <v>43</v>
      </c>
      <c r="G37" s="73"/>
      <c r="H37" s="72"/>
      <c r="I37" s="75" t="s">
        <v>61</v>
      </c>
      <c r="J37" s="208" t="s">
        <v>162</v>
      </c>
      <c r="K37" s="162">
        <v>872</v>
      </c>
      <c r="L37" s="205">
        <v>2825</v>
      </c>
      <c r="M37" s="57"/>
      <c r="N37" s="152"/>
      <c r="O37" s="26"/>
      <c r="P37" s="153"/>
      <c r="Q37" s="154"/>
    </row>
    <row r="38" spans="2:17" x14ac:dyDescent="0.2">
      <c r="B38" s="105"/>
      <c r="C38" s="30"/>
      <c r="D38" s="145"/>
      <c r="E38" s="31"/>
      <c r="F38" s="32" t="s">
        <v>57</v>
      </c>
      <c r="G38" s="31"/>
      <c r="H38" s="30"/>
      <c r="I38" s="33" t="s">
        <v>61</v>
      </c>
      <c r="J38" s="206"/>
      <c r="K38" s="37"/>
      <c r="L38" s="165">
        <v>2825</v>
      </c>
      <c r="M38" s="59"/>
      <c r="N38" s="157"/>
      <c r="O38" s="37"/>
      <c r="P38" s="158"/>
      <c r="Q38" s="159"/>
    </row>
    <row r="39" spans="2:17" x14ac:dyDescent="0.2">
      <c r="B39" s="147">
        <v>12</v>
      </c>
      <c r="C39" s="207">
        <v>231</v>
      </c>
      <c r="D39" s="176">
        <v>1</v>
      </c>
      <c r="E39" s="177">
        <v>5</v>
      </c>
      <c r="F39" s="21" t="s">
        <v>24</v>
      </c>
      <c r="G39" s="177">
        <v>12</v>
      </c>
      <c r="H39" s="178">
        <v>3</v>
      </c>
      <c r="I39" s="75" t="s">
        <v>167</v>
      </c>
      <c r="J39" s="55" t="s">
        <v>162</v>
      </c>
      <c r="K39" s="77">
        <v>840</v>
      </c>
      <c r="L39" s="161">
        <v>2825</v>
      </c>
      <c r="M39" s="63"/>
      <c r="N39" s="141"/>
      <c r="O39" s="51"/>
      <c r="P39" s="21"/>
      <c r="Q39" s="143"/>
    </row>
    <row r="40" spans="2:17" x14ac:dyDescent="0.2">
      <c r="B40" s="147">
        <v>24</v>
      </c>
      <c r="C40" s="183">
        <v>469</v>
      </c>
      <c r="D40" s="181">
        <v>1</v>
      </c>
      <c r="E40" s="182">
        <v>21</v>
      </c>
      <c r="F40" s="32" t="s">
        <v>18</v>
      </c>
      <c r="G40" s="182">
        <v>12</v>
      </c>
      <c r="H40" s="183">
        <v>9</v>
      </c>
      <c r="I40" s="33" t="s">
        <v>38</v>
      </c>
      <c r="J40" s="61" t="s">
        <v>22</v>
      </c>
      <c r="K40" s="146">
        <v>751</v>
      </c>
      <c r="L40" s="184">
        <v>7712</v>
      </c>
      <c r="M40" s="80">
        <v>424</v>
      </c>
      <c r="N40" s="185">
        <v>0.111</v>
      </c>
      <c r="O40" s="146">
        <v>1.4999999999999999E-2</v>
      </c>
      <c r="P40" s="32">
        <v>0.126</v>
      </c>
      <c r="Q40" s="186">
        <v>8.86</v>
      </c>
    </row>
    <row r="41" spans="2:17" x14ac:dyDescent="0.2">
      <c r="B41" s="147">
        <v>25</v>
      </c>
      <c r="C41" s="183">
        <v>493</v>
      </c>
      <c r="D41" s="181">
        <v>1</v>
      </c>
      <c r="E41" s="182">
        <v>21</v>
      </c>
      <c r="F41" s="32" t="s">
        <v>18</v>
      </c>
      <c r="G41" s="182">
        <v>12</v>
      </c>
      <c r="H41" s="183">
        <v>20</v>
      </c>
      <c r="I41" s="33" t="s">
        <v>31</v>
      </c>
      <c r="J41" s="61" t="s">
        <v>22</v>
      </c>
      <c r="K41" s="146">
        <v>257</v>
      </c>
      <c r="L41" s="66">
        <v>9597</v>
      </c>
      <c r="M41" s="77">
        <v>527</v>
      </c>
      <c r="N41" s="187">
        <v>7.9000000000000001E-2</v>
      </c>
      <c r="O41" s="92">
        <v>5.5E-2</v>
      </c>
      <c r="P41" s="74">
        <v>0.13400000000000001</v>
      </c>
      <c r="Q41" s="188">
        <v>9.4499999999999993</v>
      </c>
    </row>
    <row r="42" spans="2:17" x14ac:dyDescent="0.2">
      <c r="B42" s="147">
        <v>25</v>
      </c>
      <c r="C42" s="42">
        <v>498</v>
      </c>
      <c r="D42" s="149">
        <v>1</v>
      </c>
      <c r="E42" s="44">
        <v>21</v>
      </c>
      <c r="F42" s="45" t="s">
        <v>18</v>
      </c>
      <c r="G42" s="44">
        <v>12</v>
      </c>
      <c r="H42" s="42">
        <v>21</v>
      </c>
      <c r="I42" s="54" t="s">
        <v>31</v>
      </c>
      <c r="J42" s="55" t="s">
        <v>22</v>
      </c>
      <c r="K42" s="41">
        <v>346</v>
      </c>
      <c r="L42" s="49">
        <v>9686</v>
      </c>
      <c r="M42" s="63">
        <v>532</v>
      </c>
      <c r="N42" s="141">
        <v>0.08</v>
      </c>
      <c r="O42" s="51">
        <v>5.5E-2</v>
      </c>
      <c r="P42" s="21">
        <v>0.13500000000000001</v>
      </c>
      <c r="Q42" s="143">
        <v>9.5</v>
      </c>
    </row>
    <row r="43" spans="2:17" x14ac:dyDescent="0.2">
      <c r="B43" s="147">
        <v>3</v>
      </c>
      <c r="C43" s="183">
        <v>51</v>
      </c>
      <c r="D43" s="181">
        <v>1</v>
      </c>
      <c r="E43" s="182">
        <v>5</v>
      </c>
      <c r="F43" s="32" t="s">
        <v>24</v>
      </c>
      <c r="G43" s="182">
        <v>5</v>
      </c>
      <c r="H43" s="183">
        <v>47</v>
      </c>
      <c r="I43" s="33" t="s">
        <v>161</v>
      </c>
      <c r="J43" s="55" t="s">
        <v>162</v>
      </c>
      <c r="K43" s="146">
        <v>858</v>
      </c>
      <c r="L43" s="66">
        <v>858</v>
      </c>
      <c r="M43" s="62"/>
      <c r="N43" s="141"/>
      <c r="O43" s="51"/>
      <c r="P43" s="45"/>
      <c r="Q43" s="151"/>
    </row>
    <row r="44" spans="2:17" ht="17" thickBot="1" x14ac:dyDescent="0.25">
      <c r="B44" s="189">
        <v>5</v>
      </c>
      <c r="C44" s="83">
        <v>92</v>
      </c>
      <c r="D44" s="191">
        <v>1</v>
      </c>
      <c r="E44" s="85">
        <v>21</v>
      </c>
      <c r="F44" s="86" t="s">
        <v>18</v>
      </c>
      <c r="G44" s="85">
        <v>5</v>
      </c>
      <c r="H44" s="83">
        <v>31</v>
      </c>
      <c r="I44" s="22" t="s">
        <v>31</v>
      </c>
      <c r="J44" s="160" t="s">
        <v>22</v>
      </c>
      <c r="K44" s="51">
        <v>146</v>
      </c>
      <c r="L44" s="192">
        <v>9486</v>
      </c>
      <c r="M44" s="193">
        <v>521</v>
      </c>
      <c r="N44" s="141">
        <v>7.5999999999999998E-2</v>
      </c>
      <c r="O44" s="51">
        <v>5.5E-2</v>
      </c>
      <c r="P44" s="21">
        <v>0.13200000000000001</v>
      </c>
      <c r="Q44" s="194">
        <v>9.2200000000000006</v>
      </c>
    </row>
    <row r="45" spans="2:17" ht="17" thickBot="1" x14ac:dyDescent="0.25">
      <c r="I45" s="195" t="s">
        <v>104</v>
      </c>
      <c r="J45" s="196" t="s">
        <v>169</v>
      </c>
      <c r="K45" s="197">
        <f>SUM(K4:K44)</f>
        <v>21598</v>
      </c>
      <c r="L45" s="198">
        <f>SUM(L4:L44)</f>
        <v>322894</v>
      </c>
      <c r="M45" s="199">
        <f>SUM(M4:M44)</f>
        <v>16186.5</v>
      </c>
      <c r="N45" s="200">
        <v>-0.16</v>
      </c>
      <c r="O45" s="201"/>
      <c r="P45" s="202">
        <f>SUM(P4:P44)</f>
        <v>4.0059999999999993</v>
      </c>
      <c r="Q45" s="203">
        <f>SUM(Q4:Q44)</f>
        <v>283.27999999999997</v>
      </c>
    </row>
  </sheetData>
  <mergeCells count="109">
    <mergeCell ref="T2:AD2"/>
    <mergeCell ref="U3:V3"/>
    <mergeCell ref="W3:Y3"/>
    <mergeCell ref="Z3:AD3"/>
    <mergeCell ref="U4:V4"/>
    <mergeCell ref="K37:K38"/>
    <mergeCell ref="M37:M38"/>
    <mergeCell ref="N37:N38"/>
    <mergeCell ref="O37:O38"/>
    <mergeCell ref="P37:P38"/>
    <mergeCell ref="Q37:Q38"/>
    <mergeCell ref="B36:B38"/>
    <mergeCell ref="C36:C38"/>
    <mergeCell ref="D36:D38"/>
    <mergeCell ref="E36:E38"/>
    <mergeCell ref="G36:G38"/>
    <mergeCell ref="H36:H38"/>
    <mergeCell ref="B34:B35"/>
    <mergeCell ref="C34:C35"/>
    <mergeCell ref="D34:D35"/>
    <mergeCell ref="E34:E35"/>
    <mergeCell ref="G34:G35"/>
    <mergeCell ref="H34:H35"/>
    <mergeCell ref="P29:P30"/>
    <mergeCell ref="Q29:Q30"/>
    <mergeCell ref="B31:B33"/>
    <mergeCell ref="C31:C33"/>
    <mergeCell ref="D31:D33"/>
    <mergeCell ref="E31:E33"/>
    <mergeCell ref="G31:G33"/>
    <mergeCell ref="H31:H33"/>
    <mergeCell ref="J29:J30"/>
    <mergeCell ref="K29:K30"/>
    <mergeCell ref="L29:L30"/>
    <mergeCell ref="M29:M30"/>
    <mergeCell ref="N29:N30"/>
    <mergeCell ref="O29:O30"/>
    <mergeCell ref="B29:B30"/>
    <mergeCell ref="C29:C30"/>
    <mergeCell ref="D29:D30"/>
    <mergeCell ref="E29:E30"/>
    <mergeCell ref="G29:G30"/>
    <mergeCell ref="H29:H30"/>
    <mergeCell ref="B27:B28"/>
    <mergeCell ref="C27:C28"/>
    <mergeCell ref="D27:D28"/>
    <mergeCell ref="E27:E28"/>
    <mergeCell ref="G27:G28"/>
    <mergeCell ref="H27:H28"/>
    <mergeCell ref="B25:B26"/>
    <mergeCell ref="C25:C26"/>
    <mergeCell ref="D25:D26"/>
    <mergeCell ref="E25:E26"/>
    <mergeCell ref="G25:G26"/>
    <mergeCell ref="H25:H26"/>
    <mergeCell ref="K21:K22"/>
    <mergeCell ref="M21:M22"/>
    <mergeCell ref="N21:N22"/>
    <mergeCell ref="O21:O22"/>
    <mergeCell ref="P21:P22"/>
    <mergeCell ref="Q21:Q22"/>
    <mergeCell ref="B20:B22"/>
    <mergeCell ref="C20:C22"/>
    <mergeCell ref="D20:D22"/>
    <mergeCell ref="E20:E22"/>
    <mergeCell ref="G20:G22"/>
    <mergeCell ref="H20:H22"/>
    <mergeCell ref="P15:P16"/>
    <mergeCell ref="Q15:Q16"/>
    <mergeCell ref="B18:B19"/>
    <mergeCell ref="C18:C19"/>
    <mergeCell ref="D18:D19"/>
    <mergeCell ref="E18:E19"/>
    <mergeCell ref="G18:G19"/>
    <mergeCell ref="H18:H19"/>
    <mergeCell ref="J15:J16"/>
    <mergeCell ref="K15:K16"/>
    <mergeCell ref="L15:L16"/>
    <mergeCell ref="M15:M16"/>
    <mergeCell ref="N15:N16"/>
    <mergeCell ref="O15:O16"/>
    <mergeCell ref="B15:B17"/>
    <mergeCell ref="C15:C17"/>
    <mergeCell ref="D15:D17"/>
    <mergeCell ref="E15:E17"/>
    <mergeCell ref="G15:G17"/>
    <mergeCell ref="H15:H17"/>
    <mergeCell ref="B13:B14"/>
    <mergeCell ref="C13:C14"/>
    <mergeCell ref="D13:D14"/>
    <mergeCell ref="E13:E14"/>
    <mergeCell ref="G13:G14"/>
    <mergeCell ref="H13:H14"/>
    <mergeCell ref="B11:B12"/>
    <mergeCell ref="C11:C12"/>
    <mergeCell ref="D11:D12"/>
    <mergeCell ref="E11:E12"/>
    <mergeCell ref="G11:G12"/>
    <mergeCell ref="H11:H12"/>
    <mergeCell ref="B2:I2"/>
    <mergeCell ref="J2:K2"/>
    <mergeCell ref="L2:M2"/>
    <mergeCell ref="N2:Q2"/>
    <mergeCell ref="B4:B5"/>
    <mergeCell ref="C4:C5"/>
    <mergeCell ref="D4:D5"/>
    <mergeCell ref="E4:E5"/>
    <mergeCell ref="G4:G5"/>
    <mergeCell ref="H4:H5"/>
  </mergeCells>
  <hyperlinks>
    <hyperlink ref="X20" r:id="rId1" xr:uid="{80D21F67-F409-6C4A-82A1-CEB71AB4F4F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CC522-A58F-7B40-8EAE-3A045E6DF727}">
  <dimension ref="B1:U48"/>
  <sheetViews>
    <sheetView zoomScale="54" zoomScaleNormal="54" workbookViewId="0">
      <selection activeCell="Y45" sqref="Y45"/>
    </sheetView>
  </sheetViews>
  <sheetFormatPr baseColWidth="10" defaultRowHeight="16" x14ac:dyDescent="0.2"/>
  <cols>
    <col min="2" max="2" width="15.5" customWidth="1"/>
    <col min="6" max="6" width="14.83203125" customWidth="1"/>
    <col min="9" max="9" width="21.33203125" customWidth="1"/>
    <col min="14" max="14" width="15.1640625" customWidth="1"/>
    <col min="15" max="15" width="14.83203125" customWidth="1"/>
    <col min="16" max="16" width="15.1640625" customWidth="1"/>
    <col min="17" max="18" width="15.5" customWidth="1"/>
    <col min="19" max="19" width="14" customWidth="1"/>
    <col min="21" max="21" width="14" customWidth="1"/>
  </cols>
  <sheetData>
    <row r="1" spans="2:21" ht="17" thickBot="1" x14ac:dyDescent="0.25"/>
    <row r="2" spans="2:21" ht="17" thickBot="1" x14ac:dyDescent="0.25">
      <c r="B2" s="1" t="s">
        <v>210</v>
      </c>
      <c r="C2" s="2"/>
      <c r="D2" s="2"/>
      <c r="E2" s="2"/>
      <c r="F2" s="2"/>
      <c r="G2" s="2"/>
      <c r="H2" s="2"/>
      <c r="I2" s="3"/>
      <c r="J2" s="4" t="s">
        <v>0</v>
      </c>
      <c r="K2" s="5"/>
      <c r="L2" s="4" t="s">
        <v>200</v>
      </c>
      <c r="M2" s="5"/>
      <c r="N2" s="231" t="s">
        <v>158</v>
      </c>
      <c r="O2" s="232"/>
      <c r="P2" s="232"/>
      <c r="Q2" s="233"/>
      <c r="R2" s="231" t="s">
        <v>201</v>
      </c>
      <c r="S2" s="232"/>
      <c r="T2" s="232"/>
      <c r="U2" s="233"/>
    </row>
    <row r="3" spans="2:21" x14ac:dyDescent="0.2">
      <c r="B3" s="347" t="s">
        <v>165</v>
      </c>
      <c r="C3" s="234" t="s">
        <v>159</v>
      </c>
      <c r="D3" s="235" t="s">
        <v>4</v>
      </c>
      <c r="E3" s="235" t="s">
        <v>5</v>
      </c>
      <c r="F3" s="235" t="s">
        <v>6</v>
      </c>
      <c r="G3" s="235" t="s">
        <v>160</v>
      </c>
      <c r="H3" s="235" t="s">
        <v>7</v>
      </c>
      <c r="I3" s="236" t="s">
        <v>8</v>
      </c>
      <c r="J3" s="237" t="s">
        <v>9</v>
      </c>
      <c r="K3" s="238" t="s">
        <v>10</v>
      </c>
      <c r="L3" s="239" t="s">
        <v>11</v>
      </c>
      <c r="M3" s="240" t="s">
        <v>12</v>
      </c>
      <c r="N3" s="241" t="s">
        <v>13</v>
      </c>
      <c r="O3" s="239" t="s">
        <v>14</v>
      </c>
      <c r="P3" s="242" t="s">
        <v>15</v>
      </c>
      <c r="Q3" s="243" t="s">
        <v>16</v>
      </c>
      <c r="R3" s="244" t="s">
        <v>202</v>
      </c>
      <c r="S3" s="243" t="s">
        <v>203</v>
      </c>
      <c r="T3" s="245" t="s">
        <v>15</v>
      </c>
      <c r="U3" s="246" t="s">
        <v>16</v>
      </c>
    </row>
    <row r="4" spans="2:21" x14ac:dyDescent="0.2">
      <c r="B4" s="105">
        <v>18</v>
      </c>
      <c r="C4" s="139">
        <v>356</v>
      </c>
      <c r="D4" s="19">
        <v>2</v>
      </c>
      <c r="E4" s="20">
        <v>19</v>
      </c>
      <c r="F4" s="21" t="s">
        <v>18</v>
      </c>
      <c r="G4" s="19">
        <v>3</v>
      </c>
      <c r="H4" s="19">
        <v>23</v>
      </c>
      <c r="I4" s="22" t="s">
        <v>21</v>
      </c>
      <c r="J4" s="47" t="s">
        <v>22</v>
      </c>
      <c r="K4" s="48">
        <v>202</v>
      </c>
      <c r="L4" s="56">
        <v>12662</v>
      </c>
      <c r="M4" s="41">
        <v>694</v>
      </c>
      <c r="N4" s="247">
        <v>7.3999999999999996E-2</v>
      </c>
      <c r="O4" s="41">
        <v>9.0999999999999998E-2</v>
      </c>
      <c r="P4" s="45">
        <v>0.16500000000000001</v>
      </c>
      <c r="Q4" s="248">
        <v>11.55</v>
      </c>
      <c r="R4" s="249"/>
      <c r="S4" s="250"/>
      <c r="T4" s="251"/>
      <c r="U4" s="188"/>
    </row>
    <row r="5" spans="2:21" x14ac:dyDescent="0.2">
      <c r="B5" s="105"/>
      <c r="C5" s="144"/>
      <c r="D5" s="30"/>
      <c r="E5" s="31"/>
      <c r="F5" s="32" t="s">
        <v>24</v>
      </c>
      <c r="G5" s="30"/>
      <c r="H5" s="30"/>
      <c r="I5" s="33" t="s">
        <v>161</v>
      </c>
      <c r="J5" s="329" t="s">
        <v>162</v>
      </c>
      <c r="K5" s="330">
        <v>196</v>
      </c>
      <c r="L5" s="252"/>
      <c r="M5" s="92"/>
      <c r="N5" s="253"/>
      <c r="O5" s="92"/>
      <c r="P5" s="74"/>
      <c r="Q5" s="250"/>
      <c r="R5" s="249"/>
      <c r="S5" s="250"/>
      <c r="T5" s="251"/>
      <c r="U5" s="188"/>
    </row>
    <row r="6" spans="2:21" x14ac:dyDescent="0.2">
      <c r="B6" s="147">
        <v>23</v>
      </c>
      <c r="C6" s="148">
        <v>452</v>
      </c>
      <c r="D6" s="43">
        <v>1</v>
      </c>
      <c r="E6" s="44">
        <v>21</v>
      </c>
      <c r="F6" s="45" t="s">
        <v>18</v>
      </c>
      <c r="G6" s="42">
        <v>6</v>
      </c>
      <c r="H6" s="42">
        <v>50</v>
      </c>
      <c r="I6" s="54" t="s">
        <v>31</v>
      </c>
      <c r="J6" s="331" t="s">
        <v>22</v>
      </c>
      <c r="K6" s="332">
        <v>774</v>
      </c>
      <c r="L6" s="56">
        <v>10105</v>
      </c>
      <c r="M6" s="41">
        <v>555</v>
      </c>
      <c r="N6" s="247">
        <v>8.6999999999999994E-2</v>
      </c>
      <c r="O6" s="41">
        <v>5.5E-2</v>
      </c>
      <c r="P6" s="45">
        <v>0.14199999999999999</v>
      </c>
      <c r="Q6" s="254">
        <v>9.99</v>
      </c>
      <c r="R6" s="249"/>
      <c r="S6" s="250"/>
      <c r="T6" s="251"/>
      <c r="U6" s="188"/>
    </row>
    <row r="7" spans="2:21" x14ac:dyDescent="0.2">
      <c r="B7" s="147">
        <v>6</v>
      </c>
      <c r="C7" s="148">
        <v>115</v>
      </c>
      <c r="D7" s="43">
        <v>1</v>
      </c>
      <c r="E7" s="44">
        <v>5</v>
      </c>
      <c r="F7" s="45" t="s">
        <v>24</v>
      </c>
      <c r="G7" s="42">
        <v>10</v>
      </c>
      <c r="H7" s="42">
        <v>18</v>
      </c>
      <c r="I7" s="46" t="s">
        <v>167</v>
      </c>
      <c r="J7" s="333" t="s">
        <v>162</v>
      </c>
      <c r="K7" s="332">
        <v>220</v>
      </c>
      <c r="L7" s="56"/>
      <c r="M7" s="41"/>
      <c r="N7" s="50"/>
      <c r="O7" s="41"/>
      <c r="P7" s="45"/>
      <c r="Q7" s="255"/>
      <c r="R7" s="256"/>
      <c r="S7" s="257"/>
      <c r="T7" s="258"/>
      <c r="U7" s="259"/>
    </row>
    <row r="8" spans="2:21" x14ac:dyDescent="0.2">
      <c r="B8" s="147">
        <v>4</v>
      </c>
      <c r="C8" s="148">
        <v>64</v>
      </c>
      <c r="D8" s="43">
        <v>1</v>
      </c>
      <c r="E8" s="44">
        <v>21</v>
      </c>
      <c r="F8" s="45" t="s">
        <v>18</v>
      </c>
      <c r="G8" s="42">
        <v>10</v>
      </c>
      <c r="H8" s="42">
        <v>16</v>
      </c>
      <c r="I8" s="46" t="s">
        <v>21</v>
      </c>
      <c r="J8" s="333" t="s">
        <v>204</v>
      </c>
      <c r="K8" s="334">
        <v>302</v>
      </c>
      <c r="L8" s="56">
        <v>1760</v>
      </c>
      <c r="M8" s="41">
        <v>424</v>
      </c>
      <c r="N8" s="260"/>
      <c r="O8" s="254"/>
      <c r="P8" s="261"/>
      <c r="Q8" s="254"/>
      <c r="R8" s="262">
        <v>2.1000000000000001E-2</v>
      </c>
      <c r="S8" s="263">
        <v>7.0000000000000007E-2</v>
      </c>
      <c r="T8" s="264">
        <v>0.12</v>
      </c>
      <c r="U8" s="265">
        <v>6.39</v>
      </c>
    </row>
    <row r="9" spans="2:21" x14ac:dyDescent="0.2">
      <c r="B9" s="147">
        <v>22</v>
      </c>
      <c r="C9" s="148">
        <v>433</v>
      </c>
      <c r="D9" s="43">
        <v>1</v>
      </c>
      <c r="E9" s="44">
        <v>21</v>
      </c>
      <c r="F9" s="45" t="s">
        <v>18</v>
      </c>
      <c r="G9" s="42">
        <v>10</v>
      </c>
      <c r="H9" s="42">
        <v>27</v>
      </c>
      <c r="I9" s="54" t="s">
        <v>31</v>
      </c>
      <c r="J9" s="333" t="s">
        <v>204</v>
      </c>
      <c r="K9" s="332">
        <v>340</v>
      </c>
      <c r="L9" s="56">
        <v>1508</v>
      </c>
      <c r="M9" s="41">
        <v>363.5</v>
      </c>
      <c r="N9" s="260"/>
      <c r="O9" s="254"/>
      <c r="P9" s="261"/>
      <c r="Q9" s="254"/>
      <c r="R9" s="260"/>
      <c r="S9" s="263">
        <v>7.5399999999999995E-2</v>
      </c>
      <c r="T9" s="264">
        <v>9.8000000000000004E-2</v>
      </c>
      <c r="U9" s="265">
        <v>5.29</v>
      </c>
    </row>
    <row r="10" spans="2:21" x14ac:dyDescent="0.2">
      <c r="B10" s="147">
        <v>23</v>
      </c>
      <c r="C10" s="148">
        <v>450</v>
      </c>
      <c r="D10" s="43">
        <v>1</v>
      </c>
      <c r="E10" s="44">
        <v>21</v>
      </c>
      <c r="F10" s="45" t="s">
        <v>18</v>
      </c>
      <c r="G10" s="42">
        <v>10</v>
      </c>
      <c r="H10" s="42">
        <v>35</v>
      </c>
      <c r="I10" s="54" t="s">
        <v>31</v>
      </c>
      <c r="J10" s="335" t="s">
        <v>204</v>
      </c>
      <c r="K10" s="334">
        <v>424</v>
      </c>
      <c r="L10" s="266">
        <v>1508</v>
      </c>
      <c r="M10" s="51">
        <v>363.5</v>
      </c>
      <c r="N10" s="267"/>
      <c r="O10" s="268"/>
      <c r="P10" s="269"/>
      <c r="Q10" s="268"/>
      <c r="R10" s="260"/>
      <c r="S10" s="263">
        <v>7.5399999999999995E-2</v>
      </c>
      <c r="T10" s="264">
        <v>9.8000000000000004E-2</v>
      </c>
      <c r="U10" s="265">
        <v>5.29</v>
      </c>
    </row>
    <row r="11" spans="2:21" x14ac:dyDescent="0.2">
      <c r="B11" s="105">
        <v>16</v>
      </c>
      <c r="C11" s="139">
        <v>315</v>
      </c>
      <c r="D11" s="19">
        <v>2</v>
      </c>
      <c r="E11" s="20">
        <v>19</v>
      </c>
      <c r="F11" s="21" t="s">
        <v>18</v>
      </c>
      <c r="G11" s="19">
        <v>7</v>
      </c>
      <c r="H11" s="19">
        <v>19</v>
      </c>
      <c r="I11" s="22" t="s">
        <v>38</v>
      </c>
      <c r="J11" s="331" t="s">
        <v>22</v>
      </c>
      <c r="K11" s="332">
        <v>304</v>
      </c>
      <c r="L11" s="56">
        <v>7164</v>
      </c>
      <c r="M11" s="41">
        <v>394</v>
      </c>
      <c r="N11" s="247">
        <v>0.10299999999999999</v>
      </c>
      <c r="O11" s="41">
        <v>1.4999999999999999E-2</v>
      </c>
      <c r="P11" s="45">
        <v>0.11799999999999999</v>
      </c>
      <c r="Q11" s="254">
        <v>8.3000000000000007</v>
      </c>
      <c r="R11" s="249"/>
      <c r="S11" s="250"/>
      <c r="T11" s="251"/>
      <c r="U11" s="188"/>
    </row>
    <row r="12" spans="2:21" x14ac:dyDescent="0.2">
      <c r="B12" s="105"/>
      <c r="C12" s="144"/>
      <c r="D12" s="30"/>
      <c r="E12" s="31"/>
      <c r="F12" s="32" t="s">
        <v>24</v>
      </c>
      <c r="G12" s="30"/>
      <c r="H12" s="30"/>
      <c r="I12" s="46" t="s">
        <v>167</v>
      </c>
      <c r="J12" s="336" t="s">
        <v>162</v>
      </c>
      <c r="K12" s="337">
        <v>200</v>
      </c>
      <c r="L12" s="270"/>
      <c r="M12" s="146"/>
      <c r="N12" s="271"/>
      <c r="O12" s="146"/>
      <c r="P12" s="32"/>
      <c r="Q12" s="248"/>
      <c r="R12" s="249"/>
      <c r="S12" s="250"/>
      <c r="T12" s="251"/>
      <c r="U12" s="188"/>
    </row>
    <row r="13" spans="2:21" x14ac:dyDescent="0.2">
      <c r="B13" s="105">
        <v>18</v>
      </c>
      <c r="C13" s="139">
        <v>358</v>
      </c>
      <c r="D13" s="19">
        <v>2</v>
      </c>
      <c r="E13" s="20">
        <v>20</v>
      </c>
      <c r="F13" s="21" t="s">
        <v>18</v>
      </c>
      <c r="G13" s="19">
        <v>1</v>
      </c>
      <c r="H13" s="19">
        <v>38</v>
      </c>
      <c r="I13" s="22" t="s">
        <v>21</v>
      </c>
      <c r="J13" s="333" t="s">
        <v>204</v>
      </c>
      <c r="K13" s="332">
        <v>460</v>
      </c>
      <c r="L13" s="56">
        <v>1760</v>
      </c>
      <c r="M13" s="41">
        <v>424</v>
      </c>
      <c r="N13" s="260"/>
      <c r="O13" s="254"/>
      <c r="P13" s="261"/>
      <c r="Q13" s="254"/>
      <c r="R13" s="262">
        <v>2.1000000000000001E-2</v>
      </c>
      <c r="S13" s="263">
        <v>7.0000000000000007E-2</v>
      </c>
      <c r="T13" s="264">
        <v>0.12</v>
      </c>
      <c r="U13" s="265">
        <v>6.39</v>
      </c>
    </row>
    <row r="14" spans="2:21" x14ac:dyDescent="0.2">
      <c r="B14" s="105"/>
      <c r="C14" s="144"/>
      <c r="D14" s="30"/>
      <c r="E14" s="31"/>
      <c r="F14" s="32" t="s">
        <v>18</v>
      </c>
      <c r="G14" s="30"/>
      <c r="H14" s="30"/>
      <c r="I14" s="33" t="s">
        <v>21</v>
      </c>
      <c r="J14" s="329" t="s">
        <v>204</v>
      </c>
      <c r="K14" s="330">
        <v>460</v>
      </c>
      <c r="L14" s="252">
        <v>1760</v>
      </c>
      <c r="M14" s="92">
        <v>424</v>
      </c>
      <c r="N14" s="249"/>
      <c r="O14" s="250"/>
      <c r="P14" s="251"/>
      <c r="Q14" s="250"/>
      <c r="R14" s="272">
        <v>2.1000000000000001E-2</v>
      </c>
      <c r="S14" s="273">
        <v>7.0000000000000007E-2</v>
      </c>
      <c r="T14" s="274">
        <v>0.12</v>
      </c>
      <c r="U14" s="186">
        <v>6.39</v>
      </c>
    </row>
    <row r="15" spans="2:21" x14ac:dyDescent="0.2">
      <c r="B15" s="105">
        <v>17</v>
      </c>
      <c r="C15" s="139">
        <v>329</v>
      </c>
      <c r="D15" s="19">
        <v>3</v>
      </c>
      <c r="E15" s="20">
        <v>54</v>
      </c>
      <c r="F15" s="21" t="s">
        <v>18</v>
      </c>
      <c r="G15" s="19">
        <v>9</v>
      </c>
      <c r="H15" s="19">
        <v>14</v>
      </c>
      <c r="I15" s="22" t="s">
        <v>21</v>
      </c>
      <c r="J15" s="333" t="s">
        <v>204</v>
      </c>
      <c r="K15" s="338">
        <v>440</v>
      </c>
      <c r="L15" s="56">
        <v>1760</v>
      </c>
      <c r="M15" s="41">
        <v>424</v>
      </c>
      <c r="N15" s="260"/>
      <c r="O15" s="254"/>
      <c r="P15" s="261"/>
      <c r="Q15" s="254"/>
      <c r="R15" s="262">
        <v>2.1000000000000001E-2</v>
      </c>
      <c r="S15" s="263">
        <v>7.0000000000000007E-2</v>
      </c>
      <c r="T15" s="264">
        <v>0.12</v>
      </c>
      <c r="U15" s="265">
        <v>6.39</v>
      </c>
    </row>
    <row r="16" spans="2:21" x14ac:dyDescent="0.2">
      <c r="B16" s="105"/>
      <c r="C16" s="155"/>
      <c r="D16" s="72"/>
      <c r="E16" s="73"/>
      <c r="F16" s="74" t="s">
        <v>39</v>
      </c>
      <c r="G16" s="72"/>
      <c r="H16" s="72"/>
      <c r="I16" s="75" t="s">
        <v>56</v>
      </c>
      <c r="J16" s="329" t="s">
        <v>204</v>
      </c>
      <c r="K16" s="339"/>
      <c r="L16" s="252">
        <v>1760</v>
      </c>
      <c r="M16" s="92">
        <v>424</v>
      </c>
      <c r="N16" s="249"/>
      <c r="O16" s="250"/>
      <c r="P16" s="251"/>
      <c r="Q16" s="250"/>
      <c r="R16" s="272">
        <v>2.1000000000000001E-2</v>
      </c>
      <c r="S16" s="273">
        <v>7.0000000000000007E-2</v>
      </c>
      <c r="T16" s="274">
        <v>0.12</v>
      </c>
      <c r="U16" s="186">
        <v>6.39</v>
      </c>
    </row>
    <row r="17" spans="2:21" x14ac:dyDescent="0.2">
      <c r="B17" s="105"/>
      <c r="C17" s="144"/>
      <c r="D17" s="30"/>
      <c r="E17" s="31"/>
      <c r="F17" s="32" t="s">
        <v>57</v>
      </c>
      <c r="G17" s="30"/>
      <c r="H17" s="30"/>
      <c r="I17" s="46" t="s">
        <v>167</v>
      </c>
      <c r="J17" s="331" t="s">
        <v>162</v>
      </c>
      <c r="K17" s="332">
        <v>440</v>
      </c>
      <c r="L17" s="56"/>
      <c r="M17" s="41"/>
      <c r="N17" s="247"/>
      <c r="O17" s="41"/>
      <c r="P17" s="45"/>
      <c r="Q17" s="254"/>
      <c r="R17" s="249"/>
      <c r="S17" s="250"/>
      <c r="T17" s="251"/>
      <c r="U17" s="188"/>
    </row>
    <row r="18" spans="2:21" x14ac:dyDescent="0.2">
      <c r="B18" s="105">
        <v>18</v>
      </c>
      <c r="C18" s="139">
        <v>343</v>
      </c>
      <c r="D18" s="19">
        <v>2</v>
      </c>
      <c r="E18" s="20">
        <v>20</v>
      </c>
      <c r="F18" s="21" t="s">
        <v>18</v>
      </c>
      <c r="G18" s="19">
        <v>9</v>
      </c>
      <c r="H18" s="19">
        <v>23</v>
      </c>
      <c r="I18" s="22" t="s">
        <v>21</v>
      </c>
      <c r="J18" s="333" t="s">
        <v>204</v>
      </c>
      <c r="K18" s="332">
        <v>676</v>
      </c>
      <c r="L18" s="56">
        <v>1760</v>
      </c>
      <c r="M18" s="41">
        <v>424</v>
      </c>
      <c r="N18" s="260"/>
      <c r="O18" s="254"/>
      <c r="P18" s="261"/>
      <c r="Q18" s="254"/>
      <c r="R18" s="262">
        <v>2.1000000000000001E-2</v>
      </c>
      <c r="S18" s="263">
        <v>7.0000000000000007E-2</v>
      </c>
      <c r="T18" s="264">
        <v>0.12</v>
      </c>
      <c r="U18" s="265">
        <v>6.39</v>
      </c>
    </row>
    <row r="19" spans="2:21" x14ac:dyDescent="0.2">
      <c r="B19" s="105"/>
      <c r="C19" s="144"/>
      <c r="D19" s="30"/>
      <c r="E19" s="31"/>
      <c r="F19" s="32" t="s">
        <v>18</v>
      </c>
      <c r="G19" s="30"/>
      <c r="H19" s="30"/>
      <c r="I19" s="33" t="s">
        <v>21</v>
      </c>
      <c r="J19" s="336" t="s">
        <v>204</v>
      </c>
      <c r="K19" s="337">
        <v>676</v>
      </c>
      <c r="L19" s="270">
        <v>1760</v>
      </c>
      <c r="M19" s="146">
        <v>424</v>
      </c>
      <c r="N19" s="275"/>
      <c r="O19" s="248"/>
      <c r="P19" s="276"/>
      <c r="Q19" s="248"/>
      <c r="R19" s="272">
        <v>2.1000000000000001E-2</v>
      </c>
      <c r="S19" s="273">
        <v>7.0000000000000007E-2</v>
      </c>
      <c r="T19" s="274">
        <v>0.12</v>
      </c>
      <c r="U19" s="186">
        <v>6.39</v>
      </c>
    </row>
    <row r="20" spans="2:21" x14ac:dyDescent="0.2">
      <c r="B20" s="105">
        <v>19</v>
      </c>
      <c r="C20" s="139">
        <v>367</v>
      </c>
      <c r="D20" s="19">
        <v>3</v>
      </c>
      <c r="E20" s="20">
        <v>52</v>
      </c>
      <c r="F20" s="21" t="s">
        <v>39</v>
      </c>
      <c r="G20" s="19">
        <v>9</v>
      </c>
      <c r="H20" s="19">
        <v>24</v>
      </c>
      <c r="I20" s="22" t="s">
        <v>38</v>
      </c>
      <c r="J20" s="331" t="s">
        <v>22</v>
      </c>
      <c r="K20" s="337">
        <v>678</v>
      </c>
      <c r="L20" s="270">
        <v>7714</v>
      </c>
      <c r="M20" s="92">
        <v>424</v>
      </c>
      <c r="N20" s="253">
        <v>0.10199999999999999</v>
      </c>
      <c r="O20" s="92">
        <v>1.4999999999999999E-2</v>
      </c>
      <c r="P20" s="74">
        <v>0.11700000000000001</v>
      </c>
      <c r="Q20" s="250">
        <v>8.23</v>
      </c>
      <c r="R20" s="249"/>
      <c r="S20" s="250"/>
      <c r="T20" s="251"/>
      <c r="U20" s="188"/>
    </row>
    <row r="21" spans="2:21" x14ac:dyDescent="0.2">
      <c r="B21" s="105"/>
      <c r="C21" s="155"/>
      <c r="D21" s="72"/>
      <c r="E21" s="73"/>
      <c r="F21" s="74" t="s">
        <v>43</v>
      </c>
      <c r="G21" s="72"/>
      <c r="H21" s="72"/>
      <c r="I21" s="75" t="s">
        <v>61</v>
      </c>
      <c r="J21" s="340" t="s">
        <v>162</v>
      </c>
      <c r="K21" s="338">
        <v>678</v>
      </c>
      <c r="L21" s="277"/>
      <c r="M21" s="278"/>
      <c r="N21" s="279"/>
      <c r="O21" s="278"/>
      <c r="P21" s="280"/>
      <c r="Q21" s="281"/>
      <c r="R21" s="249"/>
      <c r="S21" s="250"/>
      <c r="T21" s="251"/>
      <c r="U21" s="188"/>
    </row>
    <row r="22" spans="2:21" x14ac:dyDescent="0.2">
      <c r="B22" s="105"/>
      <c r="C22" s="144"/>
      <c r="D22" s="30"/>
      <c r="E22" s="31"/>
      <c r="F22" s="32" t="s">
        <v>57</v>
      </c>
      <c r="G22" s="30"/>
      <c r="H22" s="30"/>
      <c r="I22" s="33" t="s">
        <v>61</v>
      </c>
      <c r="J22" s="341"/>
      <c r="K22" s="339"/>
      <c r="L22" s="282"/>
      <c r="M22" s="168"/>
      <c r="N22" s="283"/>
      <c r="O22" s="168"/>
      <c r="P22" s="284"/>
      <c r="Q22" s="285"/>
      <c r="R22" s="249"/>
      <c r="S22" s="250"/>
      <c r="T22" s="251"/>
      <c r="U22" s="188"/>
    </row>
    <row r="23" spans="2:21" x14ac:dyDescent="0.2">
      <c r="B23" s="147">
        <v>22</v>
      </c>
      <c r="C23" s="148">
        <v>420</v>
      </c>
      <c r="D23" s="43">
        <v>1</v>
      </c>
      <c r="E23" s="44">
        <v>21</v>
      </c>
      <c r="F23" s="45" t="s">
        <v>18</v>
      </c>
      <c r="G23" s="42">
        <v>2</v>
      </c>
      <c r="H23" s="42">
        <v>6</v>
      </c>
      <c r="I23" s="54" t="s">
        <v>31</v>
      </c>
      <c r="J23" s="331" t="s">
        <v>22</v>
      </c>
      <c r="K23" s="332">
        <v>516</v>
      </c>
      <c r="L23" s="56">
        <v>9856</v>
      </c>
      <c r="M23" s="51">
        <v>542</v>
      </c>
      <c r="N23" s="50">
        <v>8.3000000000000004E-2</v>
      </c>
      <c r="O23" s="41">
        <v>5.5E-2</v>
      </c>
      <c r="P23" s="21">
        <v>0.13800000000000001</v>
      </c>
      <c r="Q23" s="268">
        <v>9.7100000000000009</v>
      </c>
      <c r="R23" s="249"/>
      <c r="S23" s="250"/>
      <c r="T23" s="251"/>
      <c r="U23" s="188"/>
    </row>
    <row r="24" spans="2:21" x14ac:dyDescent="0.2">
      <c r="B24" s="147">
        <v>25</v>
      </c>
      <c r="C24" s="148">
        <v>499</v>
      </c>
      <c r="D24" s="43">
        <v>1</v>
      </c>
      <c r="E24" s="44">
        <v>21</v>
      </c>
      <c r="F24" s="45" t="s">
        <v>18</v>
      </c>
      <c r="G24" s="42">
        <v>2</v>
      </c>
      <c r="H24" s="42">
        <v>14</v>
      </c>
      <c r="I24" s="54" t="s">
        <v>31</v>
      </c>
      <c r="J24" s="331" t="s">
        <v>22</v>
      </c>
      <c r="K24" s="334">
        <v>470</v>
      </c>
      <c r="L24" s="266">
        <v>9810</v>
      </c>
      <c r="M24" s="51">
        <v>540</v>
      </c>
      <c r="N24" s="50">
        <v>8.2000000000000003E-2</v>
      </c>
      <c r="O24" s="51">
        <v>5.5E-2</v>
      </c>
      <c r="P24" s="21">
        <v>0.13700000000000001</v>
      </c>
      <c r="Q24" s="268">
        <v>9.64</v>
      </c>
      <c r="R24" s="249"/>
      <c r="S24" s="250"/>
      <c r="T24" s="251"/>
      <c r="U24" s="188"/>
    </row>
    <row r="25" spans="2:21" x14ac:dyDescent="0.2">
      <c r="B25" s="105">
        <v>1</v>
      </c>
      <c r="C25" s="155">
        <v>10</v>
      </c>
      <c r="D25" s="72">
        <v>2</v>
      </c>
      <c r="E25" s="20">
        <v>19</v>
      </c>
      <c r="F25" s="74" t="s">
        <v>18</v>
      </c>
      <c r="G25" s="19">
        <v>2</v>
      </c>
      <c r="H25" s="19">
        <v>13</v>
      </c>
      <c r="I25" s="75" t="s">
        <v>21</v>
      </c>
      <c r="J25" s="333" t="s">
        <v>204</v>
      </c>
      <c r="K25" s="332">
        <v>670</v>
      </c>
      <c r="L25" s="56">
        <v>1760</v>
      </c>
      <c r="M25" s="41">
        <v>424</v>
      </c>
      <c r="N25" s="260"/>
      <c r="O25" s="254"/>
      <c r="P25" s="261"/>
      <c r="Q25" s="254"/>
      <c r="R25" s="262">
        <v>2.1000000000000001E-2</v>
      </c>
      <c r="S25" s="263">
        <v>7.0000000000000007E-2</v>
      </c>
      <c r="T25" s="264">
        <v>0.12</v>
      </c>
      <c r="U25" s="265">
        <v>6.39</v>
      </c>
    </row>
    <row r="26" spans="2:21" x14ac:dyDescent="0.2">
      <c r="B26" s="105"/>
      <c r="C26" s="155"/>
      <c r="D26" s="72"/>
      <c r="E26" s="73"/>
      <c r="F26" s="74" t="s">
        <v>24</v>
      </c>
      <c r="G26" s="72"/>
      <c r="H26" s="72"/>
      <c r="I26" s="75" t="s">
        <v>161</v>
      </c>
      <c r="J26" s="329" t="s">
        <v>162</v>
      </c>
      <c r="K26" s="330">
        <v>670</v>
      </c>
      <c r="L26" s="268" t="s">
        <v>17</v>
      </c>
      <c r="M26" s="268" t="s">
        <v>17</v>
      </c>
      <c r="N26" s="267"/>
      <c r="O26" s="268"/>
      <c r="P26" s="269"/>
      <c r="Q26" s="268"/>
      <c r="R26" s="286"/>
      <c r="S26" s="287"/>
      <c r="T26" s="288"/>
      <c r="U26" s="289"/>
    </row>
    <row r="27" spans="2:21" x14ac:dyDescent="0.2">
      <c r="B27" s="105">
        <v>8</v>
      </c>
      <c r="C27" s="139">
        <v>151</v>
      </c>
      <c r="D27" s="19">
        <v>2</v>
      </c>
      <c r="E27" s="20">
        <v>19</v>
      </c>
      <c r="F27" s="21" t="s">
        <v>18</v>
      </c>
      <c r="G27" s="20">
        <v>8</v>
      </c>
      <c r="H27" s="19">
        <v>4</v>
      </c>
      <c r="I27" s="290" t="s">
        <v>21</v>
      </c>
      <c r="J27" s="333" t="s">
        <v>204</v>
      </c>
      <c r="K27" s="342">
        <v>853</v>
      </c>
      <c r="L27" s="56">
        <v>1760</v>
      </c>
      <c r="M27" s="41">
        <v>424</v>
      </c>
      <c r="N27" s="260"/>
      <c r="O27" s="254"/>
      <c r="P27" s="261"/>
      <c r="Q27" s="254"/>
      <c r="R27" s="262">
        <v>2.1000000000000001E-2</v>
      </c>
      <c r="S27" s="263">
        <v>7.0000000000000007E-2</v>
      </c>
      <c r="T27" s="264">
        <v>0.12</v>
      </c>
      <c r="U27" s="265">
        <v>6.39</v>
      </c>
    </row>
    <row r="28" spans="2:21" x14ac:dyDescent="0.2">
      <c r="B28" s="105"/>
      <c r="C28" s="144"/>
      <c r="D28" s="30"/>
      <c r="E28" s="31"/>
      <c r="F28" s="32" t="s">
        <v>24</v>
      </c>
      <c r="G28" s="31"/>
      <c r="H28" s="30"/>
      <c r="I28" s="33" t="s">
        <v>168</v>
      </c>
      <c r="J28" s="336" t="s">
        <v>162</v>
      </c>
      <c r="K28" s="343"/>
      <c r="L28" s="270"/>
      <c r="M28" s="146"/>
      <c r="N28" s="271"/>
      <c r="O28" s="146"/>
      <c r="P28" s="32"/>
      <c r="Q28" s="248"/>
      <c r="R28" s="249"/>
      <c r="S28" s="250"/>
      <c r="T28" s="251"/>
      <c r="U28" s="188"/>
    </row>
    <row r="29" spans="2:21" x14ac:dyDescent="0.2">
      <c r="B29" s="105">
        <v>7</v>
      </c>
      <c r="C29" s="155">
        <v>126</v>
      </c>
      <c r="D29" s="72">
        <v>2</v>
      </c>
      <c r="E29" s="73">
        <v>20</v>
      </c>
      <c r="F29" s="74" t="s">
        <v>18</v>
      </c>
      <c r="G29" s="72">
        <v>8</v>
      </c>
      <c r="H29" s="72">
        <v>3</v>
      </c>
      <c r="I29" s="75" t="s">
        <v>31</v>
      </c>
      <c r="J29" s="344" t="s">
        <v>22</v>
      </c>
      <c r="K29" s="345">
        <v>614</v>
      </c>
      <c r="L29" s="291">
        <v>9954</v>
      </c>
      <c r="M29" s="162">
        <v>547</v>
      </c>
      <c r="N29" s="292">
        <v>8.5000000000000006E-2</v>
      </c>
      <c r="O29" s="162">
        <v>5.5E-2</v>
      </c>
      <c r="P29" s="293">
        <v>0.14000000000000001</v>
      </c>
      <c r="Q29" s="294">
        <v>9.85</v>
      </c>
      <c r="R29" s="256"/>
      <c r="S29" s="257"/>
      <c r="T29" s="258"/>
      <c r="U29" s="259"/>
    </row>
    <row r="30" spans="2:21" x14ac:dyDescent="0.2">
      <c r="B30" s="105"/>
      <c r="C30" s="144"/>
      <c r="D30" s="30"/>
      <c r="E30" s="31"/>
      <c r="F30" s="32" t="s">
        <v>18</v>
      </c>
      <c r="G30" s="30"/>
      <c r="H30" s="30"/>
      <c r="I30" s="33" t="s">
        <v>31</v>
      </c>
      <c r="J30" s="346"/>
      <c r="K30" s="339"/>
      <c r="L30" s="295"/>
      <c r="M30" s="37"/>
      <c r="N30" s="38"/>
      <c r="O30" s="37"/>
      <c r="P30" s="158"/>
      <c r="Q30" s="296"/>
      <c r="R30" s="256"/>
      <c r="S30" s="257"/>
      <c r="T30" s="258"/>
      <c r="U30" s="259"/>
    </row>
    <row r="31" spans="2:21" x14ac:dyDescent="0.2">
      <c r="B31" s="105">
        <v>10</v>
      </c>
      <c r="C31" s="139">
        <v>181</v>
      </c>
      <c r="D31" s="19">
        <v>3</v>
      </c>
      <c r="E31" s="20">
        <v>16</v>
      </c>
      <c r="F31" s="21" t="s">
        <v>24</v>
      </c>
      <c r="G31" s="19">
        <v>8</v>
      </c>
      <c r="H31" s="19">
        <v>7</v>
      </c>
      <c r="I31" s="22" t="s">
        <v>163</v>
      </c>
      <c r="J31" s="331" t="s">
        <v>22</v>
      </c>
      <c r="K31" s="332">
        <v>858</v>
      </c>
      <c r="L31" s="56">
        <v>13318</v>
      </c>
      <c r="M31" s="51">
        <v>733</v>
      </c>
      <c r="N31" s="50">
        <v>8.5999999999999993E-2</v>
      </c>
      <c r="O31" s="51">
        <v>9.0999999999999998E-2</v>
      </c>
      <c r="P31" s="21">
        <v>0.17699999999999999</v>
      </c>
      <c r="Q31" s="268">
        <v>12.66</v>
      </c>
      <c r="R31" s="249"/>
      <c r="S31" s="250"/>
      <c r="T31" s="251"/>
      <c r="U31" s="188"/>
    </row>
    <row r="32" spans="2:21" x14ac:dyDescent="0.2">
      <c r="B32" s="105"/>
      <c r="C32" s="155"/>
      <c r="D32" s="72"/>
      <c r="E32" s="73"/>
      <c r="F32" s="74" t="s">
        <v>39</v>
      </c>
      <c r="G32" s="72"/>
      <c r="H32" s="72"/>
      <c r="I32" s="75" t="s">
        <v>42</v>
      </c>
      <c r="J32" s="331" t="s">
        <v>22</v>
      </c>
      <c r="K32" s="332">
        <v>502</v>
      </c>
      <c r="L32" s="56">
        <v>18402</v>
      </c>
      <c r="M32" s="51">
        <v>1012</v>
      </c>
      <c r="N32" s="50">
        <v>8.0000000000000002E-3</v>
      </c>
      <c r="O32" s="51">
        <v>0.19500000000000001</v>
      </c>
      <c r="P32" s="21">
        <v>0.20300000000000001</v>
      </c>
      <c r="Q32" s="268">
        <v>14.85</v>
      </c>
      <c r="R32" s="249"/>
      <c r="S32" s="250"/>
      <c r="T32" s="251"/>
      <c r="U32" s="188"/>
    </row>
    <row r="33" spans="2:21" x14ac:dyDescent="0.2">
      <c r="B33" s="105"/>
      <c r="C33" s="155"/>
      <c r="D33" s="72"/>
      <c r="E33" s="31"/>
      <c r="F33" s="74" t="s">
        <v>43</v>
      </c>
      <c r="G33" s="30"/>
      <c r="H33" s="30"/>
      <c r="I33" s="75" t="s">
        <v>44</v>
      </c>
      <c r="J33" s="333" t="s">
        <v>162</v>
      </c>
      <c r="K33" s="330">
        <v>858</v>
      </c>
      <c r="L33" s="270">
        <v>3917</v>
      </c>
      <c r="M33" s="51"/>
      <c r="N33" s="50"/>
      <c r="O33" s="51"/>
      <c r="P33" s="21"/>
      <c r="Q33" s="268"/>
      <c r="R33" s="249"/>
      <c r="S33" s="250"/>
      <c r="T33" s="251"/>
      <c r="U33" s="188"/>
    </row>
    <row r="34" spans="2:21" x14ac:dyDescent="0.2">
      <c r="B34" s="105">
        <v>18</v>
      </c>
      <c r="C34" s="139">
        <v>355</v>
      </c>
      <c r="D34" s="19">
        <v>2</v>
      </c>
      <c r="E34" s="20">
        <v>20</v>
      </c>
      <c r="F34" s="21" t="s">
        <v>18</v>
      </c>
      <c r="G34" s="19">
        <v>11</v>
      </c>
      <c r="H34" s="19">
        <v>41</v>
      </c>
      <c r="I34" s="22" t="s">
        <v>21</v>
      </c>
      <c r="J34" s="331" t="s">
        <v>22</v>
      </c>
      <c r="K34" s="332">
        <v>426</v>
      </c>
      <c r="L34" s="56">
        <v>12886</v>
      </c>
      <c r="M34" s="51">
        <v>708</v>
      </c>
      <c r="N34" s="50">
        <v>7.8E-2</v>
      </c>
      <c r="O34" s="51">
        <v>9.0999999999999998E-2</v>
      </c>
      <c r="P34" s="21">
        <v>0.16900000000000001</v>
      </c>
      <c r="Q34" s="268">
        <v>12.1</v>
      </c>
      <c r="R34" s="249"/>
      <c r="S34" s="250"/>
      <c r="T34" s="251"/>
      <c r="U34" s="188"/>
    </row>
    <row r="35" spans="2:21" x14ac:dyDescent="0.2">
      <c r="B35" s="105"/>
      <c r="C35" s="144"/>
      <c r="D35" s="30"/>
      <c r="E35" s="31"/>
      <c r="F35" s="32" t="s">
        <v>18</v>
      </c>
      <c r="G35" s="72"/>
      <c r="H35" s="72"/>
      <c r="I35" s="75" t="s">
        <v>21</v>
      </c>
      <c r="J35" s="331" t="s">
        <v>22</v>
      </c>
      <c r="K35" s="334">
        <v>426</v>
      </c>
      <c r="L35" s="266">
        <v>12886</v>
      </c>
      <c r="M35" s="51">
        <v>708</v>
      </c>
      <c r="N35" s="50">
        <v>7.8E-2</v>
      </c>
      <c r="O35" s="51">
        <v>9.0999999999999998E-2</v>
      </c>
      <c r="P35" s="21">
        <v>0.16900000000000001</v>
      </c>
      <c r="Q35" s="268">
        <v>12.1</v>
      </c>
      <c r="R35" s="249"/>
      <c r="S35" s="250"/>
      <c r="T35" s="251"/>
      <c r="U35" s="188"/>
    </row>
    <row r="36" spans="2:21" x14ac:dyDescent="0.2">
      <c r="B36" s="105">
        <v>19</v>
      </c>
      <c r="C36" s="139">
        <v>372</v>
      </c>
      <c r="D36" s="19">
        <v>3</v>
      </c>
      <c r="E36" s="20">
        <v>52</v>
      </c>
      <c r="F36" s="21" t="s">
        <v>39</v>
      </c>
      <c r="G36" s="20">
        <v>11</v>
      </c>
      <c r="H36" s="19">
        <v>51</v>
      </c>
      <c r="I36" s="22" t="s">
        <v>38</v>
      </c>
      <c r="J36" s="333" t="s">
        <v>204</v>
      </c>
      <c r="K36" s="332">
        <v>870</v>
      </c>
      <c r="L36" s="56">
        <v>826</v>
      </c>
      <c r="M36" s="41">
        <v>199</v>
      </c>
      <c r="N36" s="260"/>
      <c r="O36" s="254"/>
      <c r="P36" s="261"/>
      <c r="Q36" s="254"/>
      <c r="R36" s="262">
        <v>3.4000000000000002E-2</v>
      </c>
      <c r="S36" s="263">
        <v>1.2E-2</v>
      </c>
      <c r="T36" s="264">
        <v>0.06</v>
      </c>
      <c r="U36" s="297">
        <v>3.24</v>
      </c>
    </row>
    <row r="37" spans="2:21" x14ac:dyDescent="0.2">
      <c r="B37" s="105"/>
      <c r="C37" s="155"/>
      <c r="D37" s="72"/>
      <c r="E37" s="73"/>
      <c r="F37" s="74" t="s">
        <v>43</v>
      </c>
      <c r="G37" s="73"/>
      <c r="H37" s="72"/>
      <c r="I37" s="75" t="s">
        <v>61</v>
      </c>
      <c r="J37" s="344" t="s">
        <v>162</v>
      </c>
      <c r="K37" s="345">
        <v>870</v>
      </c>
      <c r="L37" s="250"/>
      <c r="M37" s="250"/>
      <c r="N37" s="249"/>
      <c r="O37" s="250"/>
      <c r="P37" s="251"/>
      <c r="Q37" s="250"/>
      <c r="R37" s="249"/>
      <c r="S37" s="250"/>
      <c r="T37" s="251"/>
      <c r="U37" s="188"/>
    </row>
    <row r="38" spans="2:21" x14ac:dyDescent="0.2">
      <c r="B38" s="105"/>
      <c r="C38" s="144"/>
      <c r="D38" s="30"/>
      <c r="E38" s="31"/>
      <c r="F38" s="32" t="s">
        <v>57</v>
      </c>
      <c r="G38" s="31"/>
      <c r="H38" s="30"/>
      <c r="I38" s="33" t="s">
        <v>61</v>
      </c>
      <c r="J38" s="346"/>
      <c r="K38" s="339"/>
      <c r="L38" s="248"/>
      <c r="M38" s="248"/>
      <c r="N38" s="275"/>
      <c r="O38" s="248"/>
      <c r="P38" s="276"/>
      <c r="Q38" s="248"/>
      <c r="R38" s="249"/>
      <c r="S38" s="250"/>
      <c r="T38" s="251"/>
      <c r="U38" s="188"/>
    </row>
    <row r="39" spans="2:21" x14ac:dyDescent="0.2">
      <c r="B39" s="147">
        <v>12</v>
      </c>
      <c r="C39" s="298">
        <v>231</v>
      </c>
      <c r="D39" s="299">
        <v>1</v>
      </c>
      <c r="E39" s="182">
        <v>5</v>
      </c>
      <c r="F39" s="32" t="s">
        <v>24</v>
      </c>
      <c r="G39" s="91">
        <v>12</v>
      </c>
      <c r="H39" s="91">
        <v>3</v>
      </c>
      <c r="I39" s="75" t="s">
        <v>167</v>
      </c>
      <c r="J39" s="333" t="s">
        <v>162</v>
      </c>
      <c r="K39" s="330">
        <v>840</v>
      </c>
      <c r="L39" s="252"/>
      <c r="M39" s="92"/>
      <c r="N39" s="253"/>
      <c r="O39" s="92"/>
      <c r="P39" s="74"/>
      <c r="Q39" s="250"/>
      <c r="R39" s="275"/>
      <c r="S39" s="248"/>
      <c r="T39" s="276"/>
      <c r="U39" s="186"/>
    </row>
    <row r="40" spans="2:21" x14ac:dyDescent="0.2">
      <c r="B40" s="147">
        <v>24</v>
      </c>
      <c r="C40" s="148">
        <v>469</v>
      </c>
      <c r="D40" s="43">
        <v>1</v>
      </c>
      <c r="E40" s="44">
        <v>21</v>
      </c>
      <c r="F40" s="45" t="s">
        <v>18</v>
      </c>
      <c r="G40" s="44">
        <v>12</v>
      </c>
      <c r="H40" s="42">
        <v>9</v>
      </c>
      <c r="I40" s="54" t="s">
        <v>38</v>
      </c>
      <c r="J40" s="333" t="s">
        <v>204</v>
      </c>
      <c r="K40" s="332">
        <v>750</v>
      </c>
      <c r="L40" s="56">
        <v>826</v>
      </c>
      <c r="M40" s="41">
        <v>199</v>
      </c>
      <c r="N40" s="260"/>
      <c r="O40" s="254"/>
      <c r="P40" s="261"/>
      <c r="Q40" s="254"/>
      <c r="R40" s="272">
        <v>3.4000000000000002E-2</v>
      </c>
      <c r="S40" s="273">
        <v>1.2E-2</v>
      </c>
      <c r="T40" s="274">
        <v>0.06</v>
      </c>
      <c r="U40" s="300">
        <v>3.24</v>
      </c>
    </row>
    <row r="41" spans="2:21" x14ac:dyDescent="0.2">
      <c r="B41" s="147">
        <v>25</v>
      </c>
      <c r="C41" s="148">
        <v>493</v>
      </c>
      <c r="D41" s="43">
        <v>1</v>
      </c>
      <c r="E41" s="44">
        <v>21</v>
      </c>
      <c r="F41" s="45" t="s">
        <v>18</v>
      </c>
      <c r="G41" s="183">
        <v>12</v>
      </c>
      <c r="H41" s="183">
        <v>20</v>
      </c>
      <c r="I41" s="33" t="s">
        <v>31</v>
      </c>
      <c r="J41" s="331" t="s">
        <v>22</v>
      </c>
      <c r="K41" s="337">
        <v>257</v>
      </c>
      <c r="L41" s="270">
        <v>9597</v>
      </c>
      <c r="M41" s="92">
        <v>527</v>
      </c>
      <c r="N41" s="253">
        <v>7.9000000000000001E-2</v>
      </c>
      <c r="O41" s="92">
        <v>5.5E-2</v>
      </c>
      <c r="P41" s="74">
        <v>0.13400000000000001</v>
      </c>
      <c r="Q41" s="250">
        <v>9.4499999999999993</v>
      </c>
      <c r="R41" s="249"/>
      <c r="S41" s="250"/>
      <c r="T41" s="251"/>
      <c r="U41" s="188"/>
    </row>
    <row r="42" spans="2:21" x14ac:dyDescent="0.2">
      <c r="B42" s="147">
        <v>25</v>
      </c>
      <c r="C42" s="148">
        <v>498</v>
      </c>
      <c r="D42" s="43">
        <v>1</v>
      </c>
      <c r="E42" s="44">
        <v>21</v>
      </c>
      <c r="F42" s="45" t="s">
        <v>18</v>
      </c>
      <c r="G42" s="42">
        <v>12</v>
      </c>
      <c r="H42" s="42">
        <v>21</v>
      </c>
      <c r="I42" s="54" t="s">
        <v>31</v>
      </c>
      <c r="J42" s="331" t="s">
        <v>22</v>
      </c>
      <c r="K42" s="332">
        <v>346</v>
      </c>
      <c r="L42" s="56">
        <v>9686</v>
      </c>
      <c r="M42" s="51">
        <v>532</v>
      </c>
      <c r="N42" s="50">
        <v>0.08</v>
      </c>
      <c r="O42" s="51">
        <v>5.5E-2</v>
      </c>
      <c r="P42" s="21">
        <v>0.13500000000000001</v>
      </c>
      <c r="Q42" s="268">
        <v>9.5</v>
      </c>
      <c r="R42" s="249"/>
      <c r="S42" s="250"/>
      <c r="T42" s="251"/>
      <c r="U42" s="188"/>
    </row>
    <row r="43" spans="2:21" x14ac:dyDescent="0.2">
      <c r="B43" s="147">
        <v>3</v>
      </c>
      <c r="C43" s="180">
        <v>51</v>
      </c>
      <c r="D43" s="299">
        <v>1</v>
      </c>
      <c r="E43" s="182">
        <v>5</v>
      </c>
      <c r="F43" s="32" t="s">
        <v>24</v>
      </c>
      <c r="G43" s="183">
        <v>5</v>
      </c>
      <c r="H43" s="183">
        <v>47</v>
      </c>
      <c r="I43" s="33" t="s">
        <v>161</v>
      </c>
      <c r="J43" s="333" t="s">
        <v>162</v>
      </c>
      <c r="K43" s="337">
        <v>858</v>
      </c>
      <c r="L43" s="270"/>
      <c r="M43" s="56"/>
      <c r="N43" s="50"/>
      <c r="O43" s="51"/>
      <c r="P43" s="45"/>
      <c r="Q43" s="255"/>
      <c r="R43" s="256"/>
      <c r="S43" s="257"/>
      <c r="T43" s="258"/>
      <c r="U43" s="259"/>
    </row>
    <row r="44" spans="2:21" ht="17" thickBot="1" x14ac:dyDescent="0.25">
      <c r="B44" s="189">
        <v>5</v>
      </c>
      <c r="C44" s="190">
        <v>92</v>
      </c>
      <c r="D44" s="84">
        <v>1</v>
      </c>
      <c r="E44" s="85">
        <v>21</v>
      </c>
      <c r="F44" s="86" t="s">
        <v>18</v>
      </c>
      <c r="G44" s="83">
        <v>5</v>
      </c>
      <c r="H44" s="83">
        <v>31</v>
      </c>
      <c r="I44" s="87" t="s">
        <v>31</v>
      </c>
      <c r="J44" s="301" t="s">
        <v>22</v>
      </c>
      <c r="K44" s="193">
        <v>146</v>
      </c>
      <c r="L44" s="266">
        <v>9486</v>
      </c>
      <c r="M44" s="51">
        <v>521</v>
      </c>
      <c r="N44" s="302">
        <v>7.5999999999999998E-2</v>
      </c>
      <c r="O44" s="82">
        <v>5.5E-2</v>
      </c>
      <c r="P44" s="86">
        <v>0.13200000000000001</v>
      </c>
      <c r="Q44" s="303">
        <v>9.2200000000000006</v>
      </c>
      <c r="R44" s="304"/>
      <c r="S44" s="305"/>
      <c r="T44" s="306"/>
      <c r="U44" s="307"/>
    </row>
    <row r="45" spans="2:21" ht="17" thickBot="1" x14ac:dyDescent="0.25">
      <c r="I45" s="308" t="s">
        <v>205</v>
      </c>
      <c r="J45" s="309" t="s">
        <v>169</v>
      </c>
      <c r="K45" s="310">
        <f>SUM(K4:K44)</f>
        <v>19270</v>
      </c>
      <c r="L45" s="311">
        <f>SUM(L4:L44)</f>
        <v>177951</v>
      </c>
      <c r="M45" s="311">
        <f>SUM(M4:M44)</f>
        <v>13378</v>
      </c>
      <c r="N45" s="312" t="s">
        <v>206</v>
      </c>
      <c r="O45" s="313"/>
      <c r="P45" s="314">
        <f>SUM(P4:P44)</f>
        <v>2.0760000000000001</v>
      </c>
      <c r="Q45" s="315">
        <f>SUM(Q4:Q44)</f>
        <v>147.14999999999998</v>
      </c>
      <c r="R45" s="316" t="s">
        <v>207</v>
      </c>
      <c r="S45" s="317"/>
      <c r="T45" s="318">
        <f>SUM(T8:T40)</f>
        <v>1.3960000000000004</v>
      </c>
      <c r="U45" s="319">
        <f>SUM(U8:U40)</f>
        <v>74.569999999999993</v>
      </c>
    </row>
    <row r="46" spans="2:21" ht="17" thickBot="1" x14ac:dyDescent="0.25">
      <c r="B46" s="71"/>
      <c r="C46" s="320"/>
      <c r="I46" s="321" t="s">
        <v>104</v>
      </c>
      <c r="J46" s="322"/>
      <c r="K46" s="323"/>
      <c r="L46" s="324"/>
      <c r="M46" s="324"/>
      <c r="N46" s="325" t="s">
        <v>208</v>
      </c>
      <c r="O46" s="326"/>
      <c r="P46" s="326"/>
      <c r="Q46" s="326"/>
      <c r="R46" s="326"/>
      <c r="S46" s="326"/>
      <c r="T46" s="327"/>
      <c r="U46" s="328" t="s">
        <v>209</v>
      </c>
    </row>
    <row r="47" spans="2:21" x14ac:dyDescent="0.2">
      <c r="B47" s="71"/>
      <c r="C47" s="320"/>
    </row>
    <row r="48" spans="2:21" x14ac:dyDescent="0.2">
      <c r="C48" t="s">
        <v>211</v>
      </c>
    </row>
  </sheetData>
  <mergeCells count="100">
    <mergeCell ref="N45:O45"/>
    <mergeCell ref="R45:S45"/>
    <mergeCell ref="B46:B47"/>
    <mergeCell ref="C46:C47"/>
    <mergeCell ref="N46:T46"/>
    <mergeCell ref="B2:I2"/>
    <mergeCell ref="J37:J38"/>
    <mergeCell ref="K37:K38"/>
    <mergeCell ref="J45:J46"/>
    <mergeCell ref="K45:K46"/>
    <mergeCell ref="L45:L46"/>
    <mergeCell ref="M45:M46"/>
    <mergeCell ref="B36:B38"/>
    <mergeCell ref="C36:C38"/>
    <mergeCell ref="D36:D38"/>
    <mergeCell ref="E36:E38"/>
    <mergeCell ref="G36:G38"/>
    <mergeCell ref="H36:H38"/>
    <mergeCell ref="B34:B35"/>
    <mergeCell ref="C34:C35"/>
    <mergeCell ref="D34:D35"/>
    <mergeCell ref="E34:E35"/>
    <mergeCell ref="G34:G35"/>
    <mergeCell ref="H34:H35"/>
    <mergeCell ref="B31:B33"/>
    <mergeCell ref="C31:C33"/>
    <mergeCell ref="D31:D33"/>
    <mergeCell ref="E31:E33"/>
    <mergeCell ref="G31:G33"/>
    <mergeCell ref="H31:H33"/>
    <mergeCell ref="L29:L30"/>
    <mergeCell ref="M29:M30"/>
    <mergeCell ref="N29:N30"/>
    <mergeCell ref="O29:O30"/>
    <mergeCell ref="P29:P30"/>
    <mergeCell ref="Q29:Q30"/>
    <mergeCell ref="K27:K28"/>
    <mergeCell ref="B29:B30"/>
    <mergeCell ref="C29:C30"/>
    <mergeCell ref="D29:D30"/>
    <mergeCell ref="E29:E30"/>
    <mergeCell ref="G29:G30"/>
    <mergeCell ref="H29:H30"/>
    <mergeCell ref="J29:J30"/>
    <mergeCell ref="K29:K30"/>
    <mergeCell ref="B27:B28"/>
    <mergeCell ref="C27:C28"/>
    <mergeCell ref="D27:D28"/>
    <mergeCell ref="E27:E28"/>
    <mergeCell ref="G27:G28"/>
    <mergeCell ref="H27:H28"/>
    <mergeCell ref="J21:J22"/>
    <mergeCell ref="K21:K22"/>
    <mergeCell ref="B25:B26"/>
    <mergeCell ref="C25:C26"/>
    <mergeCell ref="D25:D26"/>
    <mergeCell ref="E25:E26"/>
    <mergeCell ref="G25:G26"/>
    <mergeCell ref="H25:H26"/>
    <mergeCell ref="B20:B22"/>
    <mergeCell ref="C20:C22"/>
    <mergeCell ref="D20:D22"/>
    <mergeCell ref="E20:E22"/>
    <mergeCell ref="G20:G22"/>
    <mergeCell ref="H20:H22"/>
    <mergeCell ref="K15:K16"/>
    <mergeCell ref="B18:B19"/>
    <mergeCell ref="C18:C19"/>
    <mergeCell ref="D18:D19"/>
    <mergeCell ref="E18:E19"/>
    <mergeCell ref="G18:G19"/>
    <mergeCell ref="H18:H19"/>
    <mergeCell ref="B15:B17"/>
    <mergeCell ref="C15:C17"/>
    <mergeCell ref="D15:D17"/>
    <mergeCell ref="E15:E17"/>
    <mergeCell ref="G15:G17"/>
    <mergeCell ref="H15:H17"/>
    <mergeCell ref="B13:B14"/>
    <mergeCell ref="C13:C14"/>
    <mergeCell ref="D13:D14"/>
    <mergeCell ref="E13:E14"/>
    <mergeCell ref="G13:G14"/>
    <mergeCell ref="H13:H14"/>
    <mergeCell ref="H4:H5"/>
    <mergeCell ref="B11:B12"/>
    <mergeCell ref="C11:C12"/>
    <mergeCell ref="D11:D12"/>
    <mergeCell ref="E11:E12"/>
    <mergeCell ref="G11:G12"/>
    <mergeCell ref="H11:H12"/>
    <mergeCell ref="J2:K2"/>
    <mergeCell ref="L2:M2"/>
    <mergeCell ref="N2:Q2"/>
    <mergeCell ref="R2:U2"/>
    <mergeCell ref="B4:B5"/>
    <mergeCell ref="C4:C5"/>
    <mergeCell ref="D4:D5"/>
    <mergeCell ref="E4:E5"/>
    <mergeCell ref="G4:G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92678-68E3-6540-B1E3-E2C444B534F4}">
  <dimension ref="B2:M136"/>
  <sheetViews>
    <sheetView zoomScale="74" zoomScaleNormal="74" workbookViewId="0">
      <selection activeCell="M123" sqref="M123"/>
    </sheetView>
  </sheetViews>
  <sheetFormatPr baseColWidth="10" defaultRowHeight="16" x14ac:dyDescent="0.2"/>
  <cols>
    <col min="3" max="3" width="27.5" customWidth="1"/>
    <col min="4" max="4" width="28" customWidth="1"/>
    <col min="6" max="6" width="17.33203125" customWidth="1"/>
    <col min="7" max="7" width="15.6640625" customWidth="1"/>
    <col min="8" max="8" width="21.33203125" customWidth="1"/>
    <col min="9" max="9" width="21.5" customWidth="1"/>
    <col min="10" max="10" width="10.83203125" style="367"/>
    <col min="12" max="12" width="22.33203125" customWidth="1"/>
    <col min="13" max="13" width="26" customWidth="1"/>
  </cols>
  <sheetData>
    <row r="2" spans="2:13" x14ac:dyDescent="0.2">
      <c r="B2" s="439" t="s">
        <v>212</v>
      </c>
      <c r="C2" s="440"/>
      <c r="D2" s="440"/>
      <c r="E2" s="440"/>
      <c r="F2" s="440"/>
      <c r="G2" s="440"/>
      <c r="H2" s="440"/>
      <c r="I2" s="440"/>
      <c r="J2" s="440"/>
      <c r="K2" s="441"/>
      <c r="L2" s="439" t="s">
        <v>213</v>
      </c>
      <c r="M2" s="441"/>
    </row>
    <row r="3" spans="2:13" x14ac:dyDescent="0.2">
      <c r="B3" s="348" t="s">
        <v>165</v>
      </c>
      <c r="C3" s="349" t="s">
        <v>214</v>
      </c>
      <c r="D3" s="349" t="s">
        <v>215</v>
      </c>
      <c r="E3" s="349" t="s">
        <v>216</v>
      </c>
      <c r="F3" s="349" t="s">
        <v>217</v>
      </c>
      <c r="G3" s="349" t="s">
        <v>218</v>
      </c>
      <c r="H3" s="349" t="s">
        <v>219</v>
      </c>
      <c r="I3" s="349" t="s">
        <v>220</v>
      </c>
      <c r="J3" s="363" t="s">
        <v>221</v>
      </c>
      <c r="K3" s="349" t="s">
        <v>222</v>
      </c>
      <c r="L3" s="349" t="s">
        <v>223</v>
      </c>
      <c r="M3" s="349" t="s">
        <v>224</v>
      </c>
    </row>
    <row r="4" spans="2:13" x14ac:dyDescent="0.2">
      <c r="B4" s="446">
        <v>18</v>
      </c>
      <c r="C4" s="352">
        <v>9.5000000000000001E-2</v>
      </c>
      <c r="D4" s="352">
        <v>0.45479999999999998</v>
      </c>
      <c r="E4" s="352">
        <v>1</v>
      </c>
      <c r="F4" s="352">
        <v>15.36</v>
      </c>
      <c r="G4" s="352">
        <v>3</v>
      </c>
      <c r="H4" s="352">
        <v>18.809999999999999</v>
      </c>
      <c r="I4" s="352">
        <v>18.45</v>
      </c>
      <c r="J4" s="352">
        <v>0.36</v>
      </c>
      <c r="K4" s="402">
        <v>19.170000000000002</v>
      </c>
      <c r="L4" s="446">
        <v>128.04</v>
      </c>
      <c r="M4" s="446">
        <v>147.21</v>
      </c>
    </row>
    <row r="5" spans="2:13" x14ac:dyDescent="0.2">
      <c r="B5" s="446"/>
      <c r="C5" s="403" t="s">
        <v>225</v>
      </c>
      <c r="D5" s="352">
        <v>0.45479999999999998</v>
      </c>
      <c r="E5" s="352">
        <v>1</v>
      </c>
      <c r="F5" s="352">
        <v>15.36</v>
      </c>
      <c r="G5" s="352">
        <v>3</v>
      </c>
      <c r="H5" s="352">
        <v>18.809999999999999</v>
      </c>
      <c r="I5" s="352">
        <v>0</v>
      </c>
      <c r="J5" s="352">
        <v>18.809999999999999</v>
      </c>
      <c r="K5" s="402"/>
      <c r="L5" s="446"/>
      <c r="M5" s="446"/>
    </row>
    <row r="6" spans="2:13" x14ac:dyDescent="0.2">
      <c r="B6" s="353">
        <v>23</v>
      </c>
      <c r="C6" s="349">
        <v>0.36299999999999999</v>
      </c>
      <c r="D6" s="349">
        <v>0.16300000000000001</v>
      </c>
      <c r="E6" s="349">
        <v>1</v>
      </c>
      <c r="F6" s="349">
        <v>15.36</v>
      </c>
      <c r="G6" s="349">
        <v>3</v>
      </c>
      <c r="H6" s="349">
        <v>18.52</v>
      </c>
      <c r="I6" s="349">
        <v>18.72</v>
      </c>
      <c r="J6" s="364">
        <v>-0.2</v>
      </c>
      <c r="K6" s="354">
        <v>-0.2</v>
      </c>
      <c r="L6" s="353">
        <v>106.7</v>
      </c>
      <c r="M6" s="348">
        <v>106.5</v>
      </c>
    </row>
    <row r="7" spans="2:13" x14ac:dyDescent="0.2">
      <c r="B7" s="447">
        <v>6</v>
      </c>
      <c r="C7" s="352">
        <v>0.10299999999999999</v>
      </c>
      <c r="D7" s="352">
        <v>0.30299999999999999</v>
      </c>
      <c r="E7" s="352">
        <v>1</v>
      </c>
      <c r="F7" s="352">
        <v>15.36</v>
      </c>
      <c r="G7" s="352">
        <v>3</v>
      </c>
      <c r="H7" s="352">
        <v>18.66</v>
      </c>
      <c r="I7" s="352">
        <v>18.46</v>
      </c>
      <c r="J7" s="352">
        <v>0.2</v>
      </c>
      <c r="K7" s="405">
        <v>0.2</v>
      </c>
      <c r="L7" s="447">
        <v>136.93</v>
      </c>
      <c r="M7" s="350">
        <v>137.13</v>
      </c>
    </row>
    <row r="8" spans="2:13" x14ac:dyDescent="0.2">
      <c r="B8" s="353">
        <v>4</v>
      </c>
      <c r="C8" s="349">
        <v>0.14099999999999999</v>
      </c>
      <c r="D8" s="349">
        <v>0.38500000000000001</v>
      </c>
      <c r="E8" s="349">
        <v>1</v>
      </c>
      <c r="F8" s="349">
        <v>15.36</v>
      </c>
      <c r="G8" s="349">
        <v>3</v>
      </c>
      <c r="H8" s="349">
        <v>18.75</v>
      </c>
      <c r="I8" s="349">
        <v>18.5</v>
      </c>
      <c r="J8" s="364">
        <v>0.25</v>
      </c>
      <c r="K8" s="354">
        <v>0.25</v>
      </c>
      <c r="L8" s="353">
        <v>134</v>
      </c>
      <c r="M8" s="348">
        <v>134.25</v>
      </c>
    </row>
    <row r="9" spans="2:13" x14ac:dyDescent="0.2">
      <c r="B9" s="447">
        <v>22</v>
      </c>
      <c r="C9" s="352">
        <v>0.53</v>
      </c>
      <c r="D9" s="352">
        <v>0.14099999999999999</v>
      </c>
      <c r="E9" s="352">
        <v>1</v>
      </c>
      <c r="F9" s="352">
        <v>15.36</v>
      </c>
      <c r="G9" s="352">
        <v>3</v>
      </c>
      <c r="H9" s="352">
        <v>18.5</v>
      </c>
      <c r="I9" s="352">
        <v>18.89</v>
      </c>
      <c r="J9" s="352">
        <v>-0.39</v>
      </c>
      <c r="K9" s="403">
        <v>-0.39</v>
      </c>
      <c r="L9" s="447">
        <v>142.27000000000001</v>
      </c>
      <c r="M9" s="350">
        <v>141.88</v>
      </c>
    </row>
    <row r="10" spans="2:13" x14ac:dyDescent="0.2">
      <c r="B10" s="353">
        <v>23</v>
      </c>
      <c r="C10" s="349">
        <v>0.41499999999999998</v>
      </c>
      <c r="D10" s="349">
        <v>0.16300000000000001</v>
      </c>
      <c r="E10" s="349">
        <v>1</v>
      </c>
      <c r="F10" s="349">
        <v>15.36</v>
      </c>
      <c r="G10" s="349">
        <v>3</v>
      </c>
      <c r="H10" s="349">
        <v>18.52</v>
      </c>
      <c r="I10" s="349">
        <v>18.78</v>
      </c>
      <c r="J10" s="364">
        <v>-0.25</v>
      </c>
      <c r="K10" s="355">
        <v>-0.25</v>
      </c>
      <c r="L10" s="353">
        <v>106.7</v>
      </c>
      <c r="M10" s="348">
        <v>106.45</v>
      </c>
    </row>
    <row r="11" spans="2:13" x14ac:dyDescent="0.2">
      <c r="B11" s="446">
        <v>16</v>
      </c>
      <c r="C11" s="352">
        <v>0.14199999999999999</v>
      </c>
      <c r="D11" s="352">
        <v>0.443</v>
      </c>
      <c r="E11" s="352">
        <v>1</v>
      </c>
      <c r="F11" s="352">
        <v>15.36</v>
      </c>
      <c r="G11" s="352">
        <v>3</v>
      </c>
      <c r="H11" s="352">
        <v>18.8</v>
      </c>
      <c r="I11" s="352">
        <v>18.5</v>
      </c>
      <c r="J11" s="352">
        <v>0.3</v>
      </c>
      <c r="K11" s="406">
        <v>19.100000000000001</v>
      </c>
      <c r="L11" s="446">
        <v>142.27000000000001</v>
      </c>
      <c r="M11" s="446">
        <v>161.37</v>
      </c>
    </row>
    <row r="12" spans="2:13" x14ac:dyDescent="0.2">
      <c r="B12" s="446"/>
      <c r="C12" s="403" t="s">
        <v>225</v>
      </c>
      <c r="D12" s="352">
        <v>0.443</v>
      </c>
      <c r="E12" s="352">
        <v>1</v>
      </c>
      <c r="F12" s="352">
        <v>15.36</v>
      </c>
      <c r="G12" s="352">
        <v>3</v>
      </c>
      <c r="H12" s="352">
        <v>18.8</v>
      </c>
      <c r="I12" s="352">
        <v>0</v>
      </c>
      <c r="J12" s="352">
        <v>18.8</v>
      </c>
      <c r="K12" s="407"/>
      <c r="L12" s="446"/>
      <c r="M12" s="446"/>
    </row>
    <row r="13" spans="2:13" x14ac:dyDescent="0.2">
      <c r="B13" s="351">
        <v>18</v>
      </c>
      <c r="C13" s="349">
        <v>0.216</v>
      </c>
      <c r="D13" s="349">
        <v>0.45500000000000002</v>
      </c>
      <c r="E13" s="349">
        <v>1</v>
      </c>
      <c r="F13" s="349">
        <v>15.36</v>
      </c>
      <c r="G13" s="349">
        <v>3</v>
      </c>
      <c r="H13" s="349">
        <v>18.82</v>
      </c>
      <c r="I13" s="349">
        <v>18.57</v>
      </c>
      <c r="J13" s="364">
        <v>0.25</v>
      </c>
      <c r="K13" s="356">
        <v>0.5</v>
      </c>
      <c r="L13" s="351">
        <v>128.04</v>
      </c>
      <c r="M13" s="351">
        <v>128.54</v>
      </c>
    </row>
    <row r="14" spans="2:13" x14ac:dyDescent="0.2">
      <c r="B14" s="351"/>
      <c r="C14" s="349">
        <v>0.216</v>
      </c>
      <c r="D14" s="349">
        <v>0.45500000000000002</v>
      </c>
      <c r="E14" s="349">
        <v>1</v>
      </c>
      <c r="F14" s="349">
        <v>15.36</v>
      </c>
      <c r="G14" s="349">
        <v>3</v>
      </c>
      <c r="H14" s="349">
        <v>18.82</v>
      </c>
      <c r="I14" s="349">
        <v>18.57</v>
      </c>
      <c r="J14" s="364">
        <v>0.25</v>
      </c>
      <c r="K14" s="357"/>
      <c r="L14" s="351"/>
      <c r="M14" s="351"/>
    </row>
    <row r="15" spans="2:13" x14ac:dyDescent="0.2">
      <c r="B15" s="446">
        <v>17</v>
      </c>
      <c r="C15" s="406">
        <v>0.30299999999999999</v>
      </c>
      <c r="D15" s="406">
        <v>0.90600000000000003</v>
      </c>
      <c r="E15" s="406">
        <v>1</v>
      </c>
      <c r="F15" s="359">
        <v>15.36</v>
      </c>
      <c r="G15" s="359">
        <v>3</v>
      </c>
      <c r="H15" s="359">
        <v>19.27</v>
      </c>
      <c r="I15" s="359">
        <v>18.66</v>
      </c>
      <c r="J15" s="359">
        <v>0.61</v>
      </c>
      <c r="K15" s="406">
        <v>1.31</v>
      </c>
      <c r="L15" s="446">
        <v>199.17</v>
      </c>
      <c r="M15" s="446">
        <v>200.48</v>
      </c>
    </row>
    <row r="16" spans="2:13" x14ac:dyDescent="0.2">
      <c r="B16" s="446"/>
      <c r="C16" s="407"/>
      <c r="D16" s="407"/>
      <c r="E16" s="407"/>
      <c r="F16" s="361"/>
      <c r="G16" s="361"/>
      <c r="H16" s="361"/>
      <c r="I16" s="361"/>
      <c r="J16" s="361"/>
      <c r="K16" s="408"/>
      <c r="L16" s="446"/>
      <c r="M16" s="446"/>
    </row>
    <row r="17" spans="2:13" x14ac:dyDescent="0.2">
      <c r="B17" s="446"/>
      <c r="C17" s="352">
        <v>0.20699999999999999</v>
      </c>
      <c r="D17" s="352">
        <v>0.90600000000000003</v>
      </c>
      <c r="E17" s="352">
        <v>1</v>
      </c>
      <c r="F17" s="352">
        <v>15.36</v>
      </c>
      <c r="G17" s="352">
        <v>3</v>
      </c>
      <c r="H17" s="352">
        <v>19.27</v>
      </c>
      <c r="I17" s="352">
        <v>18.57</v>
      </c>
      <c r="J17" s="352">
        <v>0.7</v>
      </c>
      <c r="K17" s="407"/>
      <c r="L17" s="446"/>
      <c r="M17" s="446"/>
    </row>
    <row r="18" spans="2:13" x14ac:dyDescent="0.2">
      <c r="B18" s="351">
        <v>18</v>
      </c>
      <c r="C18" s="349">
        <v>0.31900000000000001</v>
      </c>
      <c r="D18" s="349">
        <v>0.45479999999999998</v>
      </c>
      <c r="E18" s="349">
        <v>1</v>
      </c>
      <c r="F18" s="349">
        <v>15.36</v>
      </c>
      <c r="G18" s="349">
        <v>3</v>
      </c>
      <c r="H18" s="349">
        <v>18.809999999999999</v>
      </c>
      <c r="I18" s="349">
        <v>18.68</v>
      </c>
      <c r="J18" s="364">
        <v>0.13</v>
      </c>
      <c r="K18" s="358">
        <v>0.26</v>
      </c>
      <c r="L18" s="351">
        <v>128.04</v>
      </c>
      <c r="M18" s="351">
        <v>128.03</v>
      </c>
    </row>
    <row r="19" spans="2:13" x14ac:dyDescent="0.2">
      <c r="B19" s="351"/>
      <c r="C19" s="349">
        <v>0.31900000000000001</v>
      </c>
      <c r="D19" s="349">
        <v>0.45479999999999998</v>
      </c>
      <c r="E19" s="349">
        <v>1</v>
      </c>
      <c r="F19" s="349">
        <v>15.36</v>
      </c>
      <c r="G19" s="349">
        <v>3</v>
      </c>
      <c r="H19" s="349">
        <v>18.809999999999999</v>
      </c>
      <c r="I19" s="349">
        <v>18.68</v>
      </c>
      <c r="J19" s="364">
        <v>0.13</v>
      </c>
      <c r="K19" s="360"/>
      <c r="L19" s="351"/>
      <c r="M19" s="351"/>
    </row>
    <row r="20" spans="2:13" x14ac:dyDescent="0.2">
      <c r="B20" s="446">
        <v>19</v>
      </c>
      <c r="C20" s="352">
        <v>0.31900000000000001</v>
      </c>
      <c r="D20" s="352">
        <v>0.435</v>
      </c>
      <c r="E20" s="352">
        <v>1</v>
      </c>
      <c r="F20" s="352">
        <v>15.36</v>
      </c>
      <c r="G20" s="352">
        <v>3</v>
      </c>
      <c r="H20" s="352">
        <v>18.79</v>
      </c>
      <c r="I20" s="352">
        <v>18.68</v>
      </c>
      <c r="J20" s="352">
        <v>0.11</v>
      </c>
      <c r="K20" s="359">
        <v>18.899999999999999</v>
      </c>
      <c r="L20" s="446">
        <v>284.52999999999997</v>
      </c>
      <c r="M20" s="446">
        <v>303.43</v>
      </c>
    </row>
    <row r="21" spans="2:13" x14ac:dyDescent="0.2">
      <c r="B21" s="446"/>
      <c r="C21" s="359" t="s">
        <v>225</v>
      </c>
      <c r="D21" s="359">
        <v>0.435</v>
      </c>
      <c r="E21" s="359">
        <v>1</v>
      </c>
      <c r="F21" s="359">
        <v>15.36</v>
      </c>
      <c r="G21" s="359">
        <v>3</v>
      </c>
      <c r="H21" s="359">
        <v>18.79</v>
      </c>
      <c r="I21" s="359">
        <v>0</v>
      </c>
      <c r="J21" s="359">
        <v>18.79</v>
      </c>
      <c r="K21" s="409"/>
      <c r="L21" s="446"/>
      <c r="M21" s="446"/>
    </row>
    <row r="22" spans="2:13" x14ac:dyDescent="0.2">
      <c r="B22" s="446"/>
      <c r="C22" s="361"/>
      <c r="D22" s="361"/>
      <c r="E22" s="361"/>
      <c r="F22" s="361"/>
      <c r="G22" s="361"/>
      <c r="H22" s="361"/>
      <c r="I22" s="361"/>
      <c r="J22" s="361"/>
      <c r="K22" s="361"/>
      <c r="L22" s="446"/>
      <c r="M22" s="446"/>
    </row>
    <row r="23" spans="2:13" x14ac:dyDescent="0.2">
      <c r="B23" s="353">
        <v>22</v>
      </c>
      <c r="C23" s="349">
        <v>0.24199999999999999</v>
      </c>
      <c r="D23" s="349">
        <v>0.14099999999999999</v>
      </c>
      <c r="E23" s="349">
        <v>1</v>
      </c>
      <c r="F23" s="349">
        <v>15.36</v>
      </c>
      <c r="G23" s="349">
        <v>3</v>
      </c>
      <c r="H23" s="349">
        <v>18.5</v>
      </c>
      <c r="I23" s="349">
        <v>18.600000000000001</v>
      </c>
      <c r="J23" s="364">
        <v>-0.1</v>
      </c>
      <c r="K23" s="349">
        <v>-0.1</v>
      </c>
      <c r="L23" s="353">
        <v>142.27000000000001</v>
      </c>
      <c r="M23" s="348">
        <v>142.16999999999999</v>
      </c>
    </row>
    <row r="24" spans="2:13" x14ac:dyDescent="0.2">
      <c r="B24" s="447">
        <v>25</v>
      </c>
      <c r="C24" s="352">
        <v>0.22</v>
      </c>
      <c r="D24" s="352">
        <v>0.32600000000000001</v>
      </c>
      <c r="E24" s="352">
        <v>1</v>
      </c>
      <c r="F24" s="352">
        <v>15.36</v>
      </c>
      <c r="G24" s="352">
        <v>3</v>
      </c>
      <c r="H24" s="352">
        <v>18.690000000000001</v>
      </c>
      <c r="I24" s="352">
        <v>18.579999999999998</v>
      </c>
      <c r="J24" s="352">
        <v>0.11</v>
      </c>
      <c r="K24" s="352">
        <v>0.11</v>
      </c>
      <c r="L24" s="447">
        <v>213.4</v>
      </c>
      <c r="M24" s="350">
        <v>213.51</v>
      </c>
    </row>
    <row r="25" spans="2:13" x14ac:dyDescent="0.2">
      <c r="B25" s="351">
        <v>1</v>
      </c>
      <c r="C25" s="349">
        <v>0.32400000000000001</v>
      </c>
      <c r="D25" s="358">
        <v>0.44900000000000001</v>
      </c>
      <c r="E25" s="358">
        <v>1</v>
      </c>
      <c r="F25" s="358">
        <v>15.36</v>
      </c>
      <c r="G25" s="358">
        <v>3</v>
      </c>
      <c r="H25" s="358">
        <v>18.809999999999999</v>
      </c>
      <c r="I25" s="349">
        <v>18.68</v>
      </c>
      <c r="J25" s="364">
        <v>0.13</v>
      </c>
      <c r="K25" s="358">
        <v>0.13</v>
      </c>
      <c r="L25" s="351">
        <v>142.27000000000001</v>
      </c>
      <c r="M25" s="351">
        <v>142.4</v>
      </c>
    </row>
    <row r="26" spans="2:13" x14ac:dyDescent="0.2">
      <c r="B26" s="351"/>
      <c r="C26" s="368" t="s">
        <v>225</v>
      </c>
      <c r="D26" s="360"/>
      <c r="E26" s="360"/>
      <c r="F26" s="360"/>
      <c r="G26" s="360"/>
      <c r="H26" s="360"/>
      <c r="I26" s="349">
        <v>0</v>
      </c>
      <c r="J26" s="364">
        <v>0</v>
      </c>
      <c r="K26" s="360"/>
      <c r="L26" s="351"/>
      <c r="M26" s="351"/>
    </row>
    <row r="27" spans="2:13" x14ac:dyDescent="0.2">
      <c r="B27" s="446">
        <v>8</v>
      </c>
      <c r="C27" s="352">
        <v>0.4</v>
      </c>
      <c r="D27" s="352">
        <v>0.52</v>
      </c>
      <c r="E27" s="352">
        <v>1</v>
      </c>
      <c r="F27" s="352">
        <v>15.36</v>
      </c>
      <c r="G27" s="352">
        <v>3</v>
      </c>
      <c r="H27" s="352">
        <v>18.88</v>
      </c>
      <c r="I27" s="352">
        <v>18.760000000000002</v>
      </c>
      <c r="J27" s="352">
        <v>0.12</v>
      </c>
      <c r="K27" s="359">
        <v>0.24</v>
      </c>
      <c r="L27" s="446">
        <v>96.03</v>
      </c>
      <c r="M27" s="446">
        <v>96.27</v>
      </c>
    </row>
    <row r="28" spans="2:13" x14ac:dyDescent="0.2">
      <c r="B28" s="446"/>
      <c r="C28" s="352">
        <v>0.4</v>
      </c>
      <c r="D28" s="352">
        <v>0.52</v>
      </c>
      <c r="E28" s="352">
        <v>1</v>
      </c>
      <c r="F28" s="352">
        <v>15.36</v>
      </c>
      <c r="G28" s="352">
        <v>3</v>
      </c>
      <c r="H28" s="352">
        <v>18.88</v>
      </c>
      <c r="I28" s="352">
        <v>18.760000000000002</v>
      </c>
      <c r="J28" s="352">
        <v>0.12</v>
      </c>
      <c r="K28" s="361"/>
      <c r="L28" s="446"/>
      <c r="M28" s="446"/>
    </row>
    <row r="29" spans="2:13" x14ac:dyDescent="0.2">
      <c r="B29" s="351">
        <v>7</v>
      </c>
      <c r="C29" s="358">
        <v>0.28799999999999998</v>
      </c>
      <c r="D29" s="358">
        <v>0.157</v>
      </c>
      <c r="E29" s="358">
        <v>1</v>
      </c>
      <c r="F29" s="358">
        <v>15.36</v>
      </c>
      <c r="G29" s="358">
        <v>3</v>
      </c>
      <c r="H29" s="358">
        <v>18.52</v>
      </c>
      <c r="I29" s="358">
        <v>18.649999999999999</v>
      </c>
      <c r="J29" s="365">
        <v>-0.13</v>
      </c>
      <c r="K29" s="358">
        <v>-0.13</v>
      </c>
      <c r="L29" s="351">
        <v>134</v>
      </c>
      <c r="M29" s="351">
        <v>133.87</v>
      </c>
    </row>
    <row r="30" spans="2:13" x14ac:dyDescent="0.2">
      <c r="B30" s="351"/>
      <c r="C30" s="360"/>
      <c r="D30" s="360"/>
      <c r="E30" s="360"/>
      <c r="F30" s="360"/>
      <c r="G30" s="360"/>
      <c r="H30" s="360"/>
      <c r="I30" s="360"/>
      <c r="J30" s="366"/>
      <c r="K30" s="360"/>
      <c r="L30" s="351"/>
      <c r="M30" s="351"/>
    </row>
    <row r="31" spans="2:13" x14ac:dyDescent="0.2">
      <c r="B31" s="446">
        <v>10</v>
      </c>
      <c r="C31" s="352">
        <v>0.40300000000000002</v>
      </c>
      <c r="D31" s="352">
        <v>0.51300000000000001</v>
      </c>
      <c r="E31" s="352">
        <v>1</v>
      </c>
      <c r="F31" s="352">
        <v>15.36</v>
      </c>
      <c r="G31" s="352">
        <v>3</v>
      </c>
      <c r="H31" s="352">
        <v>18.87</v>
      </c>
      <c r="I31" s="352">
        <v>18.760000000000002</v>
      </c>
      <c r="J31" s="352">
        <v>0.11</v>
      </c>
      <c r="K31" s="359">
        <v>18.87</v>
      </c>
      <c r="L31" s="446">
        <v>128.04</v>
      </c>
      <c r="M31" s="446">
        <v>146.91</v>
      </c>
    </row>
    <row r="32" spans="2:13" x14ac:dyDescent="0.2">
      <c r="B32" s="446"/>
      <c r="C32" s="352">
        <v>0.23599999999999999</v>
      </c>
      <c r="D32" s="352">
        <v>0.13</v>
      </c>
      <c r="E32" s="352">
        <v>1</v>
      </c>
      <c r="F32" s="352">
        <v>15.36</v>
      </c>
      <c r="G32" s="352">
        <v>3</v>
      </c>
      <c r="H32" s="352">
        <v>18.489999999999998</v>
      </c>
      <c r="I32" s="352">
        <v>18.600000000000001</v>
      </c>
      <c r="J32" s="352">
        <v>-0.11</v>
      </c>
      <c r="K32" s="409"/>
      <c r="L32" s="446"/>
      <c r="M32" s="446"/>
    </row>
    <row r="33" spans="2:13" x14ac:dyDescent="0.2">
      <c r="B33" s="446"/>
      <c r="C33" s="403" t="s">
        <v>225</v>
      </c>
      <c r="D33" s="352">
        <v>0.51400000000000001</v>
      </c>
      <c r="E33" s="352">
        <v>1</v>
      </c>
      <c r="F33" s="352">
        <v>15.36</v>
      </c>
      <c r="G33" s="352">
        <v>3</v>
      </c>
      <c r="H33" s="352">
        <v>18.87</v>
      </c>
      <c r="I33" s="352">
        <v>0</v>
      </c>
      <c r="J33" s="352">
        <v>18.87</v>
      </c>
      <c r="K33" s="361"/>
      <c r="L33" s="446"/>
      <c r="M33" s="446"/>
    </row>
    <row r="34" spans="2:13" x14ac:dyDescent="0.2">
      <c r="B34" s="351">
        <v>18</v>
      </c>
      <c r="C34" s="349">
        <v>0.2</v>
      </c>
      <c r="D34" s="349">
        <v>0.45500000000000002</v>
      </c>
      <c r="E34" s="349">
        <v>1</v>
      </c>
      <c r="F34" s="349">
        <v>15.36</v>
      </c>
      <c r="G34" s="349">
        <v>3</v>
      </c>
      <c r="H34" s="349">
        <v>18.809999999999999</v>
      </c>
      <c r="I34" s="349">
        <v>18.559999999999999</v>
      </c>
      <c r="J34" s="364">
        <v>0.25</v>
      </c>
      <c r="K34" s="358">
        <v>0.5</v>
      </c>
      <c r="L34" s="351">
        <v>128.04</v>
      </c>
      <c r="M34" s="351">
        <v>128.09</v>
      </c>
    </row>
    <row r="35" spans="2:13" x14ac:dyDescent="0.2">
      <c r="B35" s="351"/>
      <c r="C35" s="349">
        <v>0.2</v>
      </c>
      <c r="D35" s="349">
        <v>0.45500000000000002</v>
      </c>
      <c r="E35" s="349">
        <v>1</v>
      </c>
      <c r="F35" s="349">
        <v>15.36</v>
      </c>
      <c r="G35" s="349">
        <v>3</v>
      </c>
      <c r="H35" s="349">
        <v>18.809999999999999</v>
      </c>
      <c r="I35" s="349">
        <v>18.559999999999999</v>
      </c>
      <c r="J35" s="364">
        <v>0.25</v>
      </c>
      <c r="K35" s="360"/>
      <c r="L35" s="351"/>
      <c r="M35" s="351"/>
    </row>
    <row r="36" spans="2:13" x14ac:dyDescent="0.2">
      <c r="B36" s="446">
        <v>19</v>
      </c>
      <c r="C36" s="352">
        <v>0.41</v>
      </c>
      <c r="D36" s="352">
        <v>0.435</v>
      </c>
      <c r="E36" s="352">
        <v>1</v>
      </c>
      <c r="F36" s="352">
        <v>15.36</v>
      </c>
      <c r="G36" s="352">
        <v>3</v>
      </c>
      <c r="H36" s="352">
        <v>18.79</v>
      </c>
      <c r="I36" s="352">
        <v>18.77</v>
      </c>
      <c r="J36" s="352">
        <v>0.02</v>
      </c>
      <c r="K36" s="359">
        <v>18.809999999999999</v>
      </c>
      <c r="L36" s="446">
        <v>284.52999999999997</v>
      </c>
      <c r="M36" s="446">
        <v>303.33999999999997</v>
      </c>
    </row>
    <row r="37" spans="2:13" x14ac:dyDescent="0.2">
      <c r="B37" s="446"/>
      <c r="C37" s="403" t="s">
        <v>225</v>
      </c>
      <c r="D37" s="359">
        <v>0.435</v>
      </c>
      <c r="E37" s="359">
        <v>1</v>
      </c>
      <c r="F37" s="359">
        <v>15.36</v>
      </c>
      <c r="G37" s="359">
        <v>3</v>
      </c>
      <c r="H37" s="359">
        <v>18.79</v>
      </c>
      <c r="I37" s="359">
        <v>0</v>
      </c>
      <c r="J37" s="359">
        <v>18.79</v>
      </c>
      <c r="K37" s="409"/>
      <c r="L37" s="446"/>
      <c r="M37" s="446"/>
    </row>
    <row r="38" spans="2:13" x14ac:dyDescent="0.2">
      <c r="B38" s="446"/>
      <c r="C38" s="403" t="s">
        <v>225</v>
      </c>
      <c r="D38" s="361"/>
      <c r="E38" s="361"/>
      <c r="F38" s="361"/>
      <c r="G38" s="361"/>
      <c r="H38" s="361"/>
      <c r="I38" s="361"/>
      <c r="J38" s="361"/>
      <c r="K38" s="361"/>
      <c r="L38" s="446"/>
      <c r="M38" s="446"/>
    </row>
    <row r="39" spans="2:13" x14ac:dyDescent="0.2">
      <c r="B39" s="353">
        <v>12</v>
      </c>
      <c r="C39" s="349">
        <v>0.39400000000000002</v>
      </c>
      <c r="D39" s="349">
        <v>0.26100000000000001</v>
      </c>
      <c r="E39" s="349">
        <v>1</v>
      </c>
      <c r="F39" s="349">
        <v>15.36</v>
      </c>
      <c r="G39" s="349">
        <v>3</v>
      </c>
      <c r="H39" s="349">
        <v>18.62</v>
      </c>
      <c r="I39" s="349">
        <v>18.75</v>
      </c>
      <c r="J39" s="364">
        <v>-0.13400000000000001</v>
      </c>
      <c r="K39" s="349">
        <v>-0.13400000000000001</v>
      </c>
      <c r="L39" s="353">
        <v>134</v>
      </c>
      <c r="M39" s="348">
        <v>133.86000000000001</v>
      </c>
    </row>
    <row r="40" spans="2:13" x14ac:dyDescent="0.2">
      <c r="B40" s="447">
        <v>24</v>
      </c>
      <c r="C40" s="352">
        <v>0.35199999999999998</v>
      </c>
      <c r="D40" s="352">
        <v>0.45600000000000002</v>
      </c>
      <c r="E40" s="352">
        <v>1</v>
      </c>
      <c r="F40" s="352">
        <v>15.36</v>
      </c>
      <c r="G40" s="352">
        <v>3</v>
      </c>
      <c r="H40" s="352">
        <v>18.82</v>
      </c>
      <c r="I40" s="352">
        <v>18.71</v>
      </c>
      <c r="J40" s="352">
        <v>0.11</v>
      </c>
      <c r="K40" s="352">
        <v>0.11</v>
      </c>
      <c r="L40" s="447">
        <v>134</v>
      </c>
      <c r="M40" s="350">
        <v>134.11000000000001</v>
      </c>
    </row>
    <row r="41" spans="2:13" x14ac:dyDescent="0.2">
      <c r="B41" s="353">
        <v>25</v>
      </c>
      <c r="C41" s="349">
        <v>0.121</v>
      </c>
      <c r="D41" s="349">
        <v>0.32700000000000001</v>
      </c>
      <c r="E41" s="349">
        <v>1</v>
      </c>
      <c r="F41" s="349">
        <v>15.36</v>
      </c>
      <c r="G41" s="349">
        <v>3</v>
      </c>
      <c r="H41" s="349">
        <v>18.690000000000001</v>
      </c>
      <c r="I41" s="349">
        <v>18.48</v>
      </c>
      <c r="J41" s="364">
        <v>0.21</v>
      </c>
      <c r="K41" s="349">
        <v>0.21</v>
      </c>
      <c r="L41" s="353">
        <v>213.4</v>
      </c>
      <c r="M41" s="348">
        <v>213.61</v>
      </c>
    </row>
    <row r="42" spans="2:13" x14ac:dyDescent="0.2">
      <c r="B42" s="447">
        <v>25</v>
      </c>
      <c r="C42" s="352">
        <v>0.16300000000000001</v>
      </c>
      <c r="D42" s="352">
        <v>0.32700000000000001</v>
      </c>
      <c r="E42" s="352">
        <v>1</v>
      </c>
      <c r="F42" s="352">
        <v>15.36</v>
      </c>
      <c r="G42" s="352">
        <v>3</v>
      </c>
      <c r="H42" s="352">
        <v>18.690000000000001</v>
      </c>
      <c r="I42" s="352">
        <v>18.52</v>
      </c>
      <c r="J42" s="352">
        <v>0.17</v>
      </c>
      <c r="K42" s="352">
        <v>0.17</v>
      </c>
      <c r="L42" s="447">
        <v>213.4</v>
      </c>
      <c r="M42" s="350">
        <v>213.57</v>
      </c>
    </row>
    <row r="43" spans="2:13" x14ac:dyDescent="0.2">
      <c r="B43" s="353">
        <v>3</v>
      </c>
      <c r="C43" s="368" t="s">
        <v>225</v>
      </c>
      <c r="D43" s="349">
        <v>0.33700000000000002</v>
      </c>
      <c r="E43" s="349">
        <v>1</v>
      </c>
      <c r="F43" s="349">
        <v>15.36</v>
      </c>
      <c r="G43" s="349">
        <v>3</v>
      </c>
      <c r="H43" s="349">
        <v>18.7</v>
      </c>
      <c r="I43" s="349">
        <v>0</v>
      </c>
      <c r="J43" s="364">
        <v>18.7</v>
      </c>
      <c r="K43" s="349">
        <v>18.7</v>
      </c>
      <c r="L43" s="353">
        <v>106.7</v>
      </c>
      <c r="M43" s="348">
        <v>125.4</v>
      </c>
    </row>
    <row r="44" spans="2:13" x14ac:dyDescent="0.2">
      <c r="B44" s="447">
        <v>5</v>
      </c>
      <c r="C44" s="352">
        <v>7.0000000000000007E-2</v>
      </c>
      <c r="D44" s="352">
        <v>0.30399999999999999</v>
      </c>
      <c r="E44" s="352">
        <v>1</v>
      </c>
      <c r="F44" s="352">
        <v>15.36</v>
      </c>
      <c r="G44" s="352">
        <v>3</v>
      </c>
      <c r="H44" s="352">
        <v>18.66</v>
      </c>
      <c r="I44" s="352">
        <v>18.43</v>
      </c>
      <c r="J44" s="352">
        <v>0.23</v>
      </c>
      <c r="K44" s="352">
        <v>0.23</v>
      </c>
      <c r="L44" s="447">
        <v>71.13</v>
      </c>
      <c r="M44" s="350">
        <v>71.36</v>
      </c>
    </row>
    <row r="45" spans="2:13" x14ac:dyDescent="0.2">
      <c r="B45" s="362" t="s">
        <v>226</v>
      </c>
      <c r="C45" s="362">
        <f>SUM(C4:C44)</f>
        <v>8.1110000000000007</v>
      </c>
      <c r="D45" s="362">
        <f t="shared" ref="D45:M45" si="0">SUM(D4:D44)</f>
        <v>14.514199999999997</v>
      </c>
      <c r="E45" s="362">
        <f t="shared" si="0"/>
        <v>36</v>
      </c>
      <c r="F45" s="362">
        <f t="shared" si="0"/>
        <v>552.96000000000038</v>
      </c>
      <c r="G45" s="362">
        <f t="shared" si="0"/>
        <v>108</v>
      </c>
      <c r="H45" s="362">
        <f t="shared" si="0"/>
        <v>675.44000000000017</v>
      </c>
      <c r="I45" s="362">
        <f t="shared" si="0"/>
        <v>558.87999999999988</v>
      </c>
      <c r="J45" s="362">
        <f t="shared" si="0"/>
        <v>116.566</v>
      </c>
      <c r="K45" s="362">
        <f t="shared" si="0"/>
        <v>116.566</v>
      </c>
      <c r="L45" s="362">
        <f t="shared" si="0"/>
        <v>3777.9000000000005</v>
      </c>
      <c r="M45" s="362">
        <f t="shared" si="0"/>
        <v>3893.7400000000011</v>
      </c>
    </row>
    <row r="48" spans="2:13" x14ac:dyDescent="0.2">
      <c r="B48" s="442" t="s">
        <v>248</v>
      </c>
      <c r="C48" s="442"/>
      <c r="D48" s="442"/>
      <c r="E48" s="442"/>
      <c r="F48" s="442"/>
      <c r="G48" s="442"/>
      <c r="H48" s="442"/>
      <c r="I48" s="442"/>
      <c r="J48" s="442"/>
      <c r="K48" s="442"/>
    </row>
    <row r="49" spans="2:11" x14ac:dyDescent="0.2">
      <c r="B49" s="348" t="s">
        <v>165</v>
      </c>
      <c r="C49" s="349" t="s">
        <v>229</v>
      </c>
      <c r="D49" s="349" t="s">
        <v>214</v>
      </c>
      <c r="E49" s="349" t="s">
        <v>216</v>
      </c>
      <c r="F49" s="349" t="s">
        <v>217</v>
      </c>
      <c r="G49" s="349" t="s">
        <v>218</v>
      </c>
      <c r="H49" s="349" t="s">
        <v>230</v>
      </c>
      <c r="I49" s="349" t="s">
        <v>220</v>
      </c>
      <c r="J49" s="363" t="s">
        <v>221</v>
      </c>
      <c r="K49" s="349" t="s">
        <v>222</v>
      </c>
    </row>
    <row r="50" spans="2:11" x14ac:dyDescent="0.2">
      <c r="B50" s="446">
        <v>18</v>
      </c>
      <c r="C50" s="352">
        <v>9.5000000000000001E-2</v>
      </c>
      <c r="D50" s="352">
        <v>9.5000000000000001E-2</v>
      </c>
      <c r="E50" s="352">
        <v>1</v>
      </c>
      <c r="F50" s="352">
        <v>15.36</v>
      </c>
      <c r="G50" s="352">
        <v>3</v>
      </c>
      <c r="H50" s="352">
        <v>18.45</v>
      </c>
      <c r="I50" s="352">
        <v>18.45</v>
      </c>
      <c r="J50" s="352">
        <v>0</v>
      </c>
      <c r="K50" s="402">
        <v>0</v>
      </c>
    </row>
    <row r="51" spans="2:11" x14ac:dyDescent="0.2">
      <c r="B51" s="446"/>
      <c r="C51" s="403" t="s">
        <v>225</v>
      </c>
      <c r="D51" s="403" t="s">
        <v>225</v>
      </c>
      <c r="E51" s="352">
        <v>0</v>
      </c>
      <c r="F51" s="352">
        <v>0</v>
      </c>
      <c r="G51" s="352">
        <v>0</v>
      </c>
      <c r="H51" s="352">
        <v>0</v>
      </c>
      <c r="I51" s="352">
        <v>0</v>
      </c>
      <c r="J51" s="352">
        <v>0</v>
      </c>
      <c r="K51" s="402"/>
    </row>
    <row r="52" spans="2:11" x14ac:dyDescent="0.2">
      <c r="B52" s="438">
        <v>23</v>
      </c>
      <c r="C52" s="364">
        <v>0.36299999999999999</v>
      </c>
      <c r="D52" s="364">
        <v>0.36299999999999999</v>
      </c>
      <c r="E52" s="364">
        <v>1</v>
      </c>
      <c r="F52" s="364">
        <v>15.36</v>
      </c>
      <c r="G52" s="364">
        <v>3</v>
      </c>
      <c r="H52" s="364">
        <v>18.72</v>
      </c>
      <c r="I52" s="364">
        <v>18.72</v>
      </c>
      <c r="J52" s="364">
        <v>0</v>
      </c>
      <c r="K52" s="396">
        <v>0</v>
      </c>
    </row>
    <row r="53" spans="2:11" x14ac:dyDescent="0.2">
      <c r="B53" s="447">
        <v>6</v>
      </c>
      <c r="C53" s="403" t="s">
        <v>225</v>
      </c>
      <c r="D53" s="352">
        <v>0.10299999999999999</v>
      </c>
      <c r="E53" s="352">
        <v>1</v>
      </c>
      <c r="F53" s="352">
        <v>15.36</v>
      </c>
      <c r="G53" s="352">
        <v>3</v>
      </c>
      <c r="H53" s="352">
        <v>0</v>
      </c>
      <c r="I53" s="352">
        <v>18.46</v>
      </c>
      <c r="J53" s="352">
        <v>18.46</v>
      </c>
      <c r="K53" s="405">
        <v>18.46</v>
      </c>
    </row>
    <row r="54" spans="2:11" x14ac:dyDescent="0.2">
      <c r="B54" s="438">
        <v>4</v>
      </c>
      <c r="C54" s="364">
        <v>0.14099999999999999</v>
      </c>
      <c r="D54" s="364">
        <v>0.14099999999999999</v>
      </c>
      <c r="E54" s="364">
        <v>1</v>
      </c>
      <c r="F54" s="364">
        <v>15.36</v>
      </c>
      <c r="G54" s="364">
        <v>3</v>
      </c>
      <c r="H54" s="364">
        <v>18.5</v>
      </c>
      <c r="I54" s="364">
        <v>18.5</v>
      </c>
      <c r="J54" s="364">
        <v>0</v>
      </c>
      <c r="K54" s="396">
        <v>0</v>
      </c>
    </row>
    <row r="55" spans="2:11" x14ac:dyDescent="0.2">
      <c r="B55" s="447">
        <v>22</v>
      </c>
      <c r="C55" s="352">
        <v>0.53</v>
      </c>
      <c r="D55" s="352">
        <v>0.53</v>
      </c>
      <c r="E55" s="352">
        <v>1</v>
      </c>
      <c r="F55" s="352">
        <v>15.36</v>
      </c>
      <c r="G55" s="352">
        <v>3</v>
      </c>
      <c r="H55" s="352">
        <v>18.89</v>
      </c>
      <c r="I55" s="352">
        <v>18.89</v>
      </c>
      <c r="J55" s="352">
        <v>0</v>
      </c>
      <c r="K55" s="403">
        <v>0</v>
      </c>
    </row>
    <row r="56" spans="2:11" x14ac:dyDescent="0.2">
      <c r="B56" s="438">
        <v>23</v>
      </c>
      <c r="C56" s="364">
        <v>0.41499999999999998</v>
      </c>
      <c r="D56" s="364">
        <v>0.41499999999999998</v>
      </c>
      <c r="E56" s="364">
        <v>1</v>
      </c>
      <c r="F56" s="364">
        <v>15.36</v>
      </c>
      <c r="G56" s="364">
        <v>3</v>
      </c>
      <c r="H56" s="364">
        <v>18.78</v>
      </c>
      <c r="I56" s="364">
        <v>18.78</v>
      </c>
      <c r="J56" s="364">
        <v>0</v>
      </c>
      <c r="K56" s="368">
        <v>0</v>
      </c>
    </row>
    <row r="57" spans="2:11" x14ac:dyDescent="0.2">
      <c r="B57" s="446">
        <v>16</v>
      </c>
      <c r="C57" s="352">
        <v>0.14199999999999999</v>
      </c>
      <c r="D57" s="352">
        <v>0.14199999999999999</v>
      </c>
      <c r="E57" s="352">
        <v>1</v>
      </c>
      <c r="F57" s="352">
        <v>15.36</v>
      </c>
      <c r="G57" s="352">
        <v>3</v>
      </c>
      <c r="H57" s="352">
        <v>18.5</v>
      </c>
      <c r="I57" s="352">
        <v>18.5</v>
      </c>
      <c r="J57" s="352">
        <v>0</v>
      </c>
      <c r="K57" s="406">
        <v>0</v>
      </c>
    </row>
    <row r="58" spans="2:11" x14ac:dyDescent="0.2">
      <c r="B58" s="446"/>
      <c r="C58" s="403" t="s">
        <v>225</v>
      </c>
      <c r="D58" s="403" t="s">
        <v>225</v>
      </c>
      <c r="E58" s="352">
        <v>0</v>
      </c>
      <c r="F58" s="352">
        <v>0</v>
      </c>
      <c r="G58" s="352">
        <v>0</v>
      </c>
      <c r="H58" s="352">
        <v>0</v>
      </c>
      <c r="I58" s="352">
        <v>0</v>
      </c>
      <c r="J58" s="352">
        <v>0</v>
      </c>
      <c r="K58" s="407"/>
    </row>
    <row r="59" spans="2:11" x14ac:dyDescent="0.2">
      <c r="B59" s="437">
        <v>18</v>
      </c>
      <c r="C59" s="364">
        <v>0.216</v>
      </c>
      <c r="D59" s="364">
        <v>0.216</v>
      </c>
      <c r="E59" s="364">
        <v>1</v>
      </c>
      <c r="F59" s="364">
        <v>15.36</v>
      </c>
      <c r="G59" s="364">
        <v>3</v>
      </c>
      <c r="H59" s="364">
        <v>18.82</v>
      </c>
      <c r="I59" s="364">
        <v>18.57</v>
      </c>
      <c r="J59" s="364">
        <v>0</v>
      </c>
      <c r="K59" s="397">
        <v>0</v>
      </c>
    </row>
    <row r="60" spans="2:11" x14ac:dyDescent="0.2">
      <c r="B60" s="437"/>
      <c r="C60" s="364">
        <v>0.216</v>
      </c>
      <c r="D60" s="364">
        <v>0.216</v>
      </c>
      <c r="E60" s="364">
        <v>1</v>
      </c>
      <c r="F60" s="364">
        <v>15.36</v>
      </c>
      <c r="G60" s="364">
        <v>3</v>
      </c>
      <c r="H60" s="364">
        <v>18.82</v>
      </c>
      <c r="I60" s="364">
        <v>18.57</v>
      </c>
      <c r="J60" s="364">
        <v>0</v>
      </c>
      <c r="K60" s="398"/>
    </row>
    <row r="61" spans="2:11" x14ac:dyDescent="0.2">
      <c r="B61" s="446">
        <v>17</v>
      </c>
      <c r="C61" s="406">
        <v>0.30299999999999999</v>
      </c>
      <c r="D61" s="406">
        <v>0.30299999999999999</v>
      </c>
      <c r="E61" s="406">
        <v>1</v>
      </c>
      <c r="F61" s="359">
        <v>15.36</v>
      </c>
      <c r="G61" s="359">
        <v>3</v>
      </c>
      <c r="H61" s="359">
        <v>19.27</v>
      </c>
      <c r="I61" s="359">
        <v>18.66</v>
      </c>
      <c r="J61" s="359">
        <v>0</v>
      </c>
      <c r="K61" s="406">
        <v>18.57</v>
      </c>
    </row>
    <row r="62" spans="2:11" x14ac:dyDescent="0.2">
      <c r="B62" s="446"/>
      <c r="C62" s="407"/>
      <c r="D62" s="407"/>
      <c r="E62" s="407"/>
      <c r="F62" s="361"/>
      <c r="G62" s="361"/>
      <c r="H62" s="361"/>
      <c r="I62" s="361"/>
      <c r="J62" s="361"/>
      <c r="K62" s="408"/>
    </row>
    <row r="63" spans="2:11" x14ac:dyDescent="0.2">
      <c r="B63" s="446"/>
      <c r="C63" s="403" t="s">
        <v>225</v>
      </c>
      <c r="D63" s="352">
        <v>0.20699999999999999</v>
      </c>
      <c r="E63" s="352">
        <v>1</v>
      </c>
      <c r="F63" s="352">
        <v>15.36</v>
      </c>
      <c r="G63" s="352">
        <v>3</v>
      </c>
      <c r="H63" s="352">
        <v>0</v>
      </c>
      <c r="I63" s="352">
        <v>18.57</v>
      </c>
      <c r="J63" s="352">
        <v>18.57</v>
      </c>
      <c r="K63" s="407"/>
    </row>
    <row r="64" spans="2:11" x14ac:dyDescent="0.2">
      <c r="B64" s="437">
        <v>18</v>
      </c>
      <c r="C64" s="364">
        <v>0.31900000000000001</v>
      </c>
      <c r="D64" s="364">
        <v>0.31900000000000001</v>
      </c>
      <c r="E64" s="364">
        <v>1</v>
      </c>
      <c r="F64" s="364">
        <v>15.36</v>
      </c>
      <c r="G64" s="364">
        <v>3</v>
      </c>
      <c r="H64" s="364">
        <v>18.68</v>
      </c>
      <c r="I64" s="364">
        <v>18.68</v>
      </c>
      <c r="J64" s="364">
        <v>0</v>
      </c>
      <c r="K64" s="365">
        <v>0</v>
      </c>
    </row>
    <row r="65" spans="2:11" x14ac:dyDescent="0.2">
      <c r="B65" s="437"/>
      <c r="C65" s="364">
        <v>0.31900000000000001</v>
      </c>
      <c r="D65" s="364">
        <v>0.31900000000000001</v>
      </c>
      <c r="E65" s="364">
        <v>1</v>
      </c>
      <c r="F65" s="364">
        <v>15.36</v>
      </c>
      <c r="G65" s="364">
        <v>3</v>
      </c>
      <c r="H65" s="364">
        <v>18.68</v>
      </c>
      <c r="I65" s="364">
        <v>18.68</v>
      </c>
      <c r="J65" s="364">
        <v>0</v>
      </c>
      <c r="K65" s="366"/>
    </row>
    <row r="66" spans="2:11" x14ac:dyDescent="0.2">
      <c r="B66" s="446">
        <v>19</v>
      </c>
      <c r="C66" s="352">
        <v>0.31900000000000001</v>
      </c>
      <c r="D66" s="352">
        <v>0.31900000000000001</v>
      </c>
      <c r="E66" s="352">
        <v>1</v>
      </c>
      <c r="F66" s="352">
        <v>15.36</v>
      </c>
      <c r="G66" s="352">
        <v>3</v>
      </c>
      <c r="H66" s="352">
        <v>18.68</v>
      </c>
      <c r="I66" s="352">
        <v>18.68</v>
      </c>
      <c r="J66" s="352">
        <v>0</v>
      </c>
      <c r="K66" s="359">
        <v>0</v>
      </c>
    </row>
    <row r="67" spans="2:11" x14ac:dyDescent="0.2">
      <c r="B67" s="446"/>
      <c r="C67" s="359" t="s">
        <v>225</v>
      </c>
      <c r="D67" s="359" t="s">
        <v>225</v>
      </c>
      <c r="E67" s="359">
        <v>0</v>
      </c>
      <c r="F67" s="359">
        <v>0</v>
      </c>
      <c r="G67" s="359">
        <v>0</v>
      </c>
      <c r="H67" s="359">
        <v>0</v>
      </c>
      <c r="I67" s="359">
        <v>0</v>
      </c>
      <c r="J67" s="359">
        <v>0</v>
      </c>
      <c r="K67" s="409"/>
    </row>
    <row r="68" spans="2:11" x14ac:dyDescent="0.2">
      <c r="B68" s="446"/>
      <c r="C68" s="361"/>
      <c r="D68" s="361"/>
      <c r="E68" s="361"/>
      <c r="F68" s="361"/>
      <c r="G68" s="361"/>
      <c r="H68" s="361"/>
      <c r="I68" s="361"/>
      <c r="J68" s="361"/>
      <c r="K68" s="361"/>
    </row>
    <row r="69" spans="2:11" x14ac:dyDescent="0.2">
      <c r="B69" s="438">
        <v>22</v>
      </c>
      <c r="C69" s="364">
        <v>0.24199999999999999</v>
      </c>
      <c r="D69" s="364">
        <v>0.24199999999999999</v>
      </c>
      <c r="E69" s="364">
        <v>1</v>
      </c>
      <c r="F69" s="364">
        <v>15.36</v>
      </c>
      <c r="G69" s="364">
        <v>3</v>
      </c>
      <c r="H69" s="364">
        <v>18.600000000000001</v>
      </c>
      <c r="I69" s="364">
        <v>18.600000000000001</v>
      </c>
      <c r="J69" s="364">
        <v>0</v>
      </c>
      <c r="K69" s="364">
        <v>0</v>
      </c>
    </row>
    <row r="70" spans="2:11" x14ac:dyDescent="0.2">
      <c r="B70" s="447">
        <v>25</v>
      </c>
      <c r="C70" s="352">
        <v>0.22</v>
      </c>
      <c r="D70" s="352">
        <v>0.22</v>
      </c>
      <c r="E70" s="352">
        <v>1</v>
      </c>
      <c r="F70" s="352">
        <v>15.36</v>
      </c>
      <c r="G70" s="352">
        <v>3</v>
      </c>
      <c r="H70" s="352">
        <v>18.579999999999998</v>
      </c>
      <c r="I70" s="352">
        <v>18.579999999999998</v>
      </c>
      <c r="J70" s="352">
        <v>0</v>
      </c>
      <c r="K70" s="352">
        <v>0</v>
      </c>
    </row>
    <row r="71" spans="2:11" x14ac:dyDescent="0.2">
      <c r="B71" s="437">
        <v>1</v>
      </c>
      <c r="C71" s="364">
        <v>0.32400000000000001</v>
      </c>
      <c r="D71" s="364">
        <v>0.32400000000000001</v>
      </c>
      <c r="E71" s="399">
        <v>1</v>
      </c>
      <c r="F71" s="399">
        <v>15.36</v>
      </c>
      <c r="G71" s="399">
        <v>3</v>
      </c>
      <c r="H71" s="399">
        <v>18.68</v>
      </c>
      <c r="I71" s="364">
        <v>18.68</v>
      </c>
      <c r="J71" s="364">
        <v>0</v>
      </c>
      <c r="K71" s="365">
        <v>0</v>
      </c>
    </row>
    <row r="72" spans="2:11" x14ac:dyDescent="0.2">
      <c r="B72" s="437"/>
      <c r="C72" s="368" t="s">
        <v>225</v>
      </c>
      <c r="D72" s="368" t="s">
        <v>225</v>
      </c>
      <c r="E72" s="400">
        <v>0</v>
      </c>
      <c r="F72" s="400">
        <v>0</v>
      </c>
      <c r="G72" s="400">
        <v>0</v>
      </c>
      <c r="H72" s="400">
        <v>0</v>
      </c>
      <c r="I72" s="364">
        <v>0</v>
      </c>
      <c r="J72" s="364">
        <v>0</v>
      </c>
      <c r="K72" s="366"/>
    </row>
    <row r="73" spans="2:11" x14ac:dyDescent="0.2">
      <c r="B73" s="446">
        <v>8</v>
      </c>
      <c r="C73" s="352">
        <v>0.4</v>
      </c>
      <c r="D73" s="352">
        <v>0.4</v>
      </c>
      <c r="E73" s="352">
        <v>1</v>
      </c>
      <c r="F73" s="352">
        <v>15.36</v>
      </c>
      <c r="G73" s="352">
        <v>3</v>
      </c>
      <c r="H73" s="352">
        <v>18.760000000000002</v>
      </c>
      <c r="I73" s="352">
        <v>18.760000000000002</v>
      </c>
      <c r="J73" s="352">
        <v>0</v>
      </c>
      <c r="K73" s="359">
        <v>18.760000000000002</v>
      </c>
    </row>
    <row r="74" spans="2:11" x14ac:dyDescent="0.2">
      <c r="B74" s="446"/>
      <c r="C74" s="403" t="s">
        <v>225</v>
      </c>
      <c r="D74" s="352">
        <v>0.4</v>
      </c>
      <c r="E74" s="352">
        <v>1</v>
      </c>
      <c r="F74" s="352">
        <v>15.36</v>
      </c>
      <c r="G74" s="352">
        <v>3</v>
      </c>
      <c r="H74" s="352">
        <v>0</v>
      </c>
      <c r="I74" s="352">
        <v>18.760000000000002</v>
      </c>
      <c r="J74" s="352">
        <v>18.760000000000002</v>
      </c>
      <c r="K74" s="361"/>
    </row>
    <row r="75" spans="2:11" x14ac:dyDescent="0.2">
      <c r="B75" s="437">
        <v>7</v>
      </c>
      <c r="C75" s="365">
        <v>0.28799999999999998</v>
      </c>
      <c r="D75" s="365">
        <v>0.28799999999999998</v>
      </c>
      <c r="E75" s="365">
        <v>1</v>
      </c>
      <c r="F75" s="365">
        <v>15.36</v>
      </c>
      <c r="G75" s="365">
        <v>3</v>
      </c>
      <c r="H75" s="365">
        <v>18.649999999999999</v>
      </c>
      <c r="I75" s="365">
        <v>18.649999999999999</v>
      </c>
      <c r="J75" s="365">
        <v>0</v>
      </c>
      <c r="K75" s="365">
        <v>0</v>
      </c>
    </row>
    <row r="76" spans="2:11" x14ac:dyDescent="0.2">
      <c r="B76" s="437"/>
      <c r="C76" s="366"/>
      <c r="D76" s="366"/>
      <c r="E76" s="366"/>
      <c r="F76" s="366"/>
      <c r="G76" s="366"/>
      <c r="H76" s="366"/>
      <c r="I76" s="366"/>
      <c r="J76" s="366"/>
      <c r="K76" s="366"/>
    </row>
    <row r="77" spans="2:11" x14ac:dyDescent="0.2">
      <c r="B77" s="446">
        <v>10</v>
      </c>
      <c r="C77" s="352">
        <v>0.40300000000000002</v>
      </c>
      <c r="D77" s="352">
        <v>0.40300000000000002</v>
      </c>
      <c r="E77" s="352">
        <v>1</v>
      </c>
      <c r="F77" s="352">
        <v>15.36</v>
      </c>
      <c r="G77" s="352">
        <v>3</v>
      </c>
      <c r="H77" s="352">
        <v>18.760000000000002</v>
      </c>
      <c r="I77" s="352">
        <v>18.760000000000002</v>
      </c>
      <c r="J77" s="352">
        <v>0</v>
      </c>
      <c r="K77" s="359">
        <v>0</v>
      </c>
    </row>
    <row r="78" spans="2:11" x14ac:dyDescent="0.2">
      <c r="B78" s="446"/>
      <c r="C78" s="352">
        <v>0.23599999999999999</v>
      </c>
      <c r="D78" s="352">
        <v>0.23599999999999999</v>
      </c>
      <c r="E78" s="352">
        <v>1</v>
      </c>
      <c r="F78" s="352">
        <v>15.36</v>
      </c>
      <c r="G78" s="352">
        <v>3</v>
      </c>
      <c r="H78" s="352">
        <v>18.600000000000001</v>
      </c>
      <c r="I78" s="352">
        <v>18.600000000000001</v>
      </c>
      <c r="J78" s="352">
        <v>0</v>
      </c>
      <c r="K78" s="409"/>
    </row>
    <row r="79" spans="2:11" x14ac:dyDescent="0.2">
      <c r="B79" s="446"/>
      <c r="C79" s="403" t="s">
        <v>225</v>
      </c>
      <c r="D79" s="403" t="s">
        <v>225</v>
      </c>
      <c r="E79" s="352">
        <v>0</v>
      </c>
      <c r="F79" s="352">
        <v>0</v>
      </c>
      <c r="G79" s="352">
        <v>0</v>
      </c>
      <c r="H79" s="352">
        <v>0</v>
      </c>
      <c r="I79" s="352">
        <v>0</v>
      </c>
      <c r="J79" s="352">
        <v>0</v>
      </c>
      <c r="K79" s="361"/>
    </row>
    <row r="80" spans="2:11" x14ac:dyDescent="0.2">
      <c r="B80" s="437">
        <v>18</v>
      </c>
      <c r="C80" s="364">
        <v>0.2</v>
      </c>
      <c r="D80" s="364">
        <v>0.2</v>
      </c>
      <c r="E80" s="364">
        <v>1</v>
      </c>
      <c r="F80" s="364">
        <v>15.36</v>
      </c>
      <c r="G80" s="364">
        <v>3</v>
      </c>
      <c r="H80" s="364">
        <v>18.559999999999999</v>
      </c>
      <c r="I80" s="364">
        <v>18.559999999999999</v>
      </c>
      <c r="J80" s="364">
        <v>0</v>
      </c>
      <c r="K80" s="365">
        <v>0</v>
      </c>
    </row>
    <row r="81" spans="2:11" x14ac:dyDescent="0.2">
      <c r="B81" s="437"/>
      <c r="C81" s="364">
        <v>0.2</v>
      </c>
      <c r="D81" s="364">
        <v>0.2</v>
      </c>
      <c r="E81" s="364">
        <v>1</v>
      </c>
      <c r="F81" s="364">
        <v>15.36</v>
      </c>
      <c r="G81" s="364">
        <v>3</v>
      </c>
      <c r="H81" s="364">
        <v>18.559999999999999</v>
      </c>
      <c r="I81" s="364">
        <v>18.559999999999999</v>
      </c>
      <c r="J81" s="364">
        <v>0</v>
      </c>
      <c r="K81" s="366"/>
    </row>
    <row r="82" spans="2:11" x14ac:dyDescent="0.2">
      <c r="B82" s="446">
        <v>19</v>
      </c>
      <c r="C82" s="352">
        <v>0.41</v>
      </c>
      <c r="D82" s="352">
        <v>0.41</v>
      </c>
      <c r="E82" s="352">
        <v>1</v>
      </c>
      <c r="F82" s="352">
        <v>15.36</v>
      </c>
      <c r="G82" s="352">
        <v>3</v>
      </c>
      <c r="H82" s="352">
        <v>18.77</v>
      </c>
      <c r="I82" s="352">
        <v>18.77</v>
      </c>
      <c r="J82" s="352">
        <v>0</v>
      </c>
      <c r="K82" s="359">
        <v>0</v>
      </c>
    </row>
    <row r="83" spans="2:11" x14ac:dyDescent="0.2">
      <c r="B83" s="446"/>
      <c r="C83" s="403" t="s">
        <v>225</v>
      </c>
      <c r="D83" s="403" t="s">
        <v>225</v>
      </c>
      <c r="E83" s="359">
        <v>0</v>
      </c>
      <c r="F83" s="359">
        <v>0</v>
      </c>
      <c r="G83" s="359">
        <v>0</v>
      </c>
      <c r="H83" s="359">
        <v>0</v>
      </c>
      <c r="I83" s="359">
        <v>0</v>
      </c>
      <c r="J83" s="359">
        <v>0</v>
      </c>
      <c r="K83" s="409"/>
    </row>
    <row r="84" spans="2:11" x14ac:dyDescent="0.2">
      <c r="B84" s="446"/>
      <c r="C84" s="403" t="s">
        <v>225</v>
      </c>
      <c r="D84" s="403" t="s">
        <v>225</v>
      </c>
      <c r="E84" s="361"/>
      <c r="F84" s="361"/>
      <c r="G84" s="361"/>
      <c r="H84" s="361"/>
      <c r="I84" s="361"/>
      <c r="J84" s="361"/>
      <c r="K84" s="361"/>
    </row>
    <row r="85" spans="2:11" x14ac:dyDescent="0.2">
      <c r="B85" s="438">
        <v>12</v>
      </c>
      <c r="C85" s="368" t="s">
        <v>225</v>
      </c>
      <c r="D85" s="364">
        <v>0.39400000000000002</v>
      </c>
      <c r="E85" s="364">
        <v>1</v>
      </c>
      <c r="F85" s="364">
        <v>15.36</v>
      </c>
      <c r="G85" s="364">
        <v>3</v>
      </c>
      <c r="H85" s="364">
        <v>0</v>
      </c>
      <c r="I85" s="364">
        <v>18.75</v>
      </c>
      <c r="J85" s="364">
        <v>18.75</v>
      </c>
      <c r="K85" s="364">
        <v>18.75</v>
      </c>
    </row>
    <row r="86" spans="2:11" x14ac:dyDescent="0.2">
      <c r="B86" s="447">
        <v>24</v>
      </c>
      <c r="C86" s="352">
        <v>0.35199999999999998</v>
      </c>
      <c r="D86" s="352">
        <v>0.35199999999999998</v>
      </c>
      <c r="E86" s="352">
        <v>1</v>
      </c>
      <c r="F86" s="352">
        <v>15.36</v>
      </c>
      <c r="G86" s="352">
        <v>3</v>
      </c>
      <c r="H86" s="352">
        <v>18.71</v>
      </c>
      <c r="I86" s="352">
        <v>18.71</v>
      </c>
      <c r="J86" s="352">
        <v>0</v>
      </c>
      <c r="K86" s="352">
        <v>0</v>
      </c>
    </row>
    <row r="87" spans="2:11" x14ac:dyDescent="0.2">
      <c r="B87" s="438">
        <v>25</v>
      </c>
      <c r="C87" s="364">
        <v>0.121</v>
      </c>
      <c r="D87" s="364">
        <v>0.121</v>
      </c>
      <c r="E87" s="364">
        <v>1</v>
      </c>
      <c r="F87" s="364">
        <v>15.36</v>
      </c>
      <c r="G87" s="364">
        <v>3</v>
      </c>
      <c r="H87" s="364">
        <v>18.48</v>
      </c>
      <c r="I87" s="364">
        <v>18.48</v>
      </c>
      <c r="J87" s="364">
        <v>0</v>
      </c>
      <c r="K87" s="364">
        <v>0</v>
      </c>
    </row>
    <row r="88" spans="2:11" x14ac:dyDescent="0.2">
      <c r="B88" s="447">
        <v>25</v>
      </c>
      <c r="C88" s="352">
        <v>0.16300000000000001</v>
      </c>
      <c r="D88" s="352">
        <v>0.16300000000000001</v>
      </c>
      <c r="E88" s="352">
        <v>1</v>
      </c>
      <c r="F88" s="352">
        <v>15.36</v>
      </c>
      <c r="G88" s="352">
        <v>3</v>
      </c>
      <c r="H88" s="352">
        <v>18.52</v>
      </c>
      <c r="I88" s="352">
        <v>18.52</v>
      </c>
      <c r="J88" s="352">
        <v>0</v>
      </c>
      <c r="K88" s="352">
        <v>0</v>
      </c>
    </row>
    <row r="89" spans="2:11" x14ac:dyDescent="0.2">
      <c r="B89" s="438">
        <v>3</v>
      </c>
      <c r="C89" s="368" t="s">
        <v>225</v>
      </c>
      <c r="D89" s="368" t="s">
        <v>225</v>
      </c>
      <c r="E89" s="364">
        <v>0</v>
      </c>
      <c r="F89" s="364">
        <v>0</v>
      </c>
      <c r="G89" s="364">
        <v>0</v>
      </c>
      <c r="H89" s="364">
        <v>0</v>
      </c>
      <c r="I89" s="364">
        <v>0</v>
      </c>
      <c r="J89" s="364">
        <v>0</v>
      </c>
      <c r="K89" s="364">
        <v>0</v>
      </c>
    </row>
    <row r="90" spans="2:11" x14ac:dyDescent="0.2">
      <c r="B90" s="447">
        <v>5</v>
      </c>
      <c r="C90" s="352">
        <v>7.0000000000000007E-2</v>
      </c>
      <c r="D90" s="352">
        <v>7.0000000000000007E-2</v>
      </c>
      <c r="E90" s="352">
        <v>1</v>
      </c>
      <c r="F90" s="352">
        <v>15.36</v>
      </c>
      <c r="G90" s="352">
        <v>3</v>
      </c>
      <c r="H90" s="352">
        <v>18.43</v>
      </c>
      <c r="I90" s="352">
        <v>18.43</v>
      </c>
      <c r="J90" s="352">
        <v>0</v>
      </c>
      <c r="K90" s="352">
        <v>0</v>
      </c>
    </row>
    <row r="91" spans="2:11" x14ac:dyDescent="0.2">
      <c r="B91" s="362" t="s">
        <v>226</v>
      </c>
      <c r="C91" s="362">
        <f>SUM(C50:C90)</f>
        <v>7.0070000000000014</v>
      </c>
      <c r="D91" s="362">
        <f t="shared" ref="D91:K91" si="1">SUM(D50:D90)</f>
        <v>8.1110000000000007</v>
      </c>
      <c r="E91" s="362">
        <f t="shared" si="1"/>
        <v>30</v>
      </c>
      <c r="F91" s="362">
        <f t="shared" si="1"/>
        <v>460.8000000000003</v>
      </c>
      <c r="G91" s="362">
        <f t="shared" si="1"/>
        <v>90</v>
      </c>
      <c r="H91" s="362">
        <f t="shared" si="1"/>
        <v>485.45</v>
      </c>
      <c r="I91" s="362">
        <f t="shared" si="1"/>
        <v>558.87999999999988</v>
      </c>
      <c r="J91" s="362">
        <f t="shared" si="1"/>
        <v>74.540000000000006</v>
      </c>
      <c r="K91" s="362">
        <f t="shared" si="1"/>
        <v>74.540000000000006</v>
      </c>
    </row>
    <row r="93" spans="2:11" x14ac:dyDescent="0.2">
      <c r="B93" s="442" t="s">
        <v>227</v>
      </c>
      <c r="C93" s="442"/>
      <c r="D93" s="442"/>
      <c r="E93" s="442"/>
      <c r="F93" s="442"/>
      <c r="G93" s="442"/>
      <c r="H93" s="442"/>
      <c r="I93" s="442"/>
      <c r="J93" s="442"/>
      <c r="K93" s="442"/>
    </row>
    <row r="94" spans="2:11" x14ac:dyDescent="0.2">
      <c r="B94" s="443" t="s">
        <v>165</v>
      </c>
      <c r="C94" s="444" t="s">
        <v>228</v>
      </c>
      <c r="D94" s="444" t="s">
        <v>229</v>
      </c>
      <c r="E94" s="444" t="s">
        <v>216</v>
      </c>
      <c r="F94" s="444" t="s">
        <v>217</v>
      </c>
      <c r="G94" s="444" t="s">
        <v>218</v>
      </c>
      <c r="H94" s="444" t="s">
        <v>230</v>
      </c>
      <c r="I94" s="444" t="s">
        <v>231</v>
      </c>
      <c r="J94" s="445" t="s">
        <v>221</v>
      </c>
      <c r="K94" s="444" t="s">
        <v>222</v>
      </c>
    </row>
    <row r="95" spans="2:11" x14ac:dyDescent="0.2">
      <c r="B95" s="401">
        <v>18</v>
      </c>
      <c r="C95" s="352">
        <v>9.5000000000000001E-2</v>
      </c>
      <c r="D95" s="352">
        <v>9.5000000000000001E-2</v>
      </c>
      <c r="E95" s="352">
        <v>1</v>
      </c>
      <c r="F95" s="352">
        <v>15.36</v>
      </c>
      <c r="G95" s="352">
        <v>3</v>
      </c>
      <c r="H95" s="352">
        <v>18.45</v>
      </c>
      <c r="I95" s="352">
        <v>18.45</v>
      </c>
      <c r="J95" s="352">
        <v>0</v>
      </c>
      <c r="K95" s="402">
        <v>0</v>
      </c>
    </row>
    <row r="96" spans="2:11" x14ac:dyDescent="0.2">
      <c r="B96" s="401"/>
      <c r="C96" s="403" t="s">
        <v>225</v>
      </c>
      <c r="D96" s="403" t="s">
        <v>225</v>
      </c>
      <c r="E96" s="352">
        <v>0</v>
      </c>
      <c r="F96" s="352">
        <v>0</v>
      </c>
      <c r="G96" s="352">
        <v>0</v>
      </c>
      <c r="H96" s="352">
        <v>0</v>
      </c>
      <c r="I96" s="352">
        <v>0</v>
      </c>
      <c r="J96" s="352">
        <v>0</v>
      </c>
      <c r="K96" s="402"/>
    </row>
    <row r="97" spans="2:11" x14ac:dyDescent="0.2">
      <c r="B97" s="45">
        <v>23</v>
      </c>
      <c r="C97" s="364">
        <v>0.36299999999999999</v>
      </c>
      <c r="D97" s="364">
        <v>0.36299999999999999</v>
      </c>
      <c r="E97" s="364">
        <v>1</v>
      </c>
      <c r="F97" s="364">
        <v>15.36</v>
      </c>
      <c r="G97" s="364">
        <v>3</v>
      </c>
      <c r="H97" s="364">
        <v>18.72</v>
      </c>
      <c r="I97" s="364">
        <v>18.72</v>
      </c>
      <c r="J97" s="364">
        <v>0</v>
      </c>
      <c r="K97" s="396">
        <v>0</v>
      </c>
    </row>
    <row r="98" spans="2:11" x14ac:dyDescent="0.2">
      <c r="B98" s="404">
        <v>6</v>
      </c>
      <c r="C98" s="403" t="s">
        <v>225</v>
      </c>
      <c r="D98" s="403" t="s">
        <v>225</v>
      </c>
      <c r="E98" s="352">
        <v>0</v>
      </c>
      <c r="F98" s="352">
        <v>0</v>
      </c>
      <c r="G98" s="352">
        <v>0</v>
      </c>
      <c r="H98" s="352">
        <v>0</v>
      </c>
      <c r="I98" s="352">
        <v>0</v>
      </c>
      <c r="J98" s="352">
        <v>0</v>
      </c>
      <c r="K98" s="405">
        <v>0</v>
      </c>
    </row>
    <row r="99" spans="2:11" x14ac:dyDescent="0.2">
      <c r="B99" s="45">
        <v>4</v>
      </c>
      <c r="C99" s="368" t="s">
        <v>225</v>
      </c>
      <c r="D99" s="364">
        <v>0.14099999999999999</v>
      </c>
      <c r="E99" s="364">
        <v>1</v>
      </c>
      <c r="F99" s="364">
        <v>15.36</v>
      </c>
      <c r="G99" s="364">
        <v>3</v>
      </c>
      <c r="H99" s="364">
        <v>18.5</v>
      </c>
      <c r="I99" s="364">
        <v>0</v>
      </c>
      <c r="J99" s="364">
        <v>18.5</v>
      </c>
      <c r="K99" s="364">
        <v>18.5</v>
      </c>
    </row>
    <row r="100" spans="2:11" x14ac:dyDescent="0.2">
      <c r="B100" s="404">
        <v>22</v>
      </c>
      <c r="C100" s="403" t="s">
        <v>225</v>
      </c>
      <c r="D100" s="352">
        <v>0.53</v>
      </c>
      <c r="E100" s="352">
        <v>1</v>
      </c>
      <c r="F100" s="352">
        <v>15.36</v>
      </c>
      <c r="G100" s="352">
        <v>3</v>
      </c>
      <c r="H100" s="352">
        <v>18.89</v>
      </c>
      <c r="I100" s="352">
        <v>0</v>
      </c>
      <c r="J100" s="352">
        <v>18.89</v>
      </c>
      <c r="K100" s="352">
        <v>18.89</v>
      </c>
    </row>
    <row r="101" spans="2:11" x14ac:dyDescent="0.2">
      <c r="B101" s="45">
        <v>23</v>
      </c>
      <c r="C101" s="368" t="s">
        <v>225</v>
      </c>
      <c r="D101" s="364">
        <v>0.41499999999999998</v>
      </c>
      <c r="E101" s="364">
        <v>1</v>
      </c>
      <c r="F101" s="364">
        <v>15.36</v>
      </c>
      <c r="G101" s="364">
        <v>3</v>
      </c>
      <c r="H101" s="364">
        <v>18.78</v>
      </c>
      <c r="I101" s="364">
        <v>0</v>
      </c>
      <c r="J101" s="364">
        <v>18.78</v>
      </c>
      <c r="K101" s="364">
        <v>18.78</v>
      </c>
    </row>
    <row r="102" spans="2:11" x14ac:dyDescent="0.2">
      <c r="B102" s="401">
        <v>16</v>
      </c>
      <c r="C102" s="352">
        <v>0.14199999999999999</v>
      </c>
      <c r="D102" s="352">
        <v>0.14199999999999999</v>
      </c>
      <c r="E102" s="352">
        <v>1</v>
      </c>
      <c r="F102" s="352">
        <v>15.36</v>
      </c>
      <c r="G102" s="352">
        <v>3</v>
      </c>
      <c r="H102" s="352">
        <v>18.5</v>
      </c>
      <c r="I102" s="352">
        <v>18.5</v>
      </c>
      <c r="J102" s="352">
        <v>0</v>
      </c>
      <c r="K102" s="406">
        <v>0</v>
      </c>
    </row>
    <row r="103" spans="2:11" x14ac:dyDescent="0.2">
      <c r="B103" s="401"/>
      <c r="C103" s="403" t="s">
        <v>225</v>
      </c>
      <c r="D103" s="403" t="s">
        <v>225</v>
      </c>
      <c r="E103" s="352">
        <v>0</v>
      </c>
      <c r="F103" s="352">
        <v>0</v>
      </c>
      <c r="G103" s="352">
        <v>0</v>
      </c>
      <c r="H103" s="352">
        <v>0</v>
      </c>
      <c r="I103" s="352">
        <v>0</v>
      </c>
      <c r="J103" s="352">
        <v>0</v>
      </c>
      <c r="K103" s="407"/>
    </row>
    <row r="104" spans="2:11" x14ac:dyDescent="0.2">
      <c r="B104" s="369">
        <v>18</v>
      </c>
      <c r="C104" s="368" t="s">
        <v>225</v>
      </c>
      <c r="D104" s="364">
        <v>0.216</v>
      </c>
      <c r="E104" s="364">
        <v>1</v>
      </c>
      <c r="F104" s="364">
        <v>15.36</v>
      </c>
      <c r="G104" s="364">
        <v>3</v>
      </c>
      <c r="H104" s="364">
        <v>18.82</v>
      </c>
      <c r="I104" s="364">
        <v>0</v>
      </c>
      <c r="J104" s="364">
        <v>18.82</v>
      </c>
      <c r="K104" s="397">
        <v>37.64</v>
      </c>
    </row>
    <row r="105" spans="2:11" x14ac:dyDescent="0.2">
      <c r="B105" s="369"/>
      <c r="C105" s="368" t="s">
        <v>225</v>
      </c>
      <c r="D105" s="364">
        <v>0.216</v>
      </c>
      <c r="E105" s="364">
        <v>1</v>
      </c>
      <c r="F105" s="364">
        <v>15.36</v>
      </c>
      <c r="G105" s="364">
        <v>3</v>
      </c>
      <c r="H105" s="364">
        <v>18.82</v>
      </c>
      <c r="I105" s="364">
        <v>0</v>
      </c>
      <c r="J105" s="364">
        <v>18.82</v>
      </c>
      <c r="K105" s="398"/>
    </row>
    <row r="106" spans="2:11" x14ac:dyDescent="0.2">
      <c r="B106" s="401">
        <v>17</v>
      </c>
      <c r="C106" s="406" t="s">
        <v>225</v>
      </c>
      <c r="D106" s="406">
        <v>0.30299999999999999</v>
      </c>
      <c r="E106" s="406">
        <v>1</v>
      </c>
      <c r="F106" s="359">
        <v>15.36</v>
      </c>
      <c r="G106" s="359">
        <v>3</v>
      </c>
      <c r="H106" s="359">
        <v>19.27</v>
      </c>
      <c r="I106" s="359">
        <v>0</v>
      </c>
      <c r="J106" s="370">
        <v>19.27</v>
      </c>
      <c r="K106" s="406">
        <v>19.27</v>
      </c>
    </row>
    <row r="107" spans="2:11" x14ac:dyDescent="0.2">
      <c r="B107" s="401"/>
      <c r="C107" s="407"/>
      <c r="D107" s="407"/>
      <c r="E107" s="407"/>
      <c r="F107" s="361"/>
      <c r="G107" s="361"/>
      <c r="H107" s="361"/>
      <c r="I107" s="361"/>
      <c r="J107" s="371"/>
      <c r="K107" s="408"/>
    </row>
    <row r="108" spans="2:11" x14ac:dyDescent="0.2">
      <c r="B108" s="401"/>
      <c r="C108" s="403" t="s">
        <v>225</v>
      </c>
      <c r="D108" s="403" t="s">
        <v>225</v>
      </c>
      <c r="E108" s="352">
        <v>0</v>
      </c>
      <c r="F108" s="352">
        <v>0</v>
      </c>
      <c r="G108" s="352">
        <v>0</v>
      </c>
      <c r="H108" s="352">
        <v>0</v>
      </c>
      <c r="I108" s="352">
        <v>0</v>
      </c>
      <c r="J108" s="352">
        <v>0</v>
      </c>
      <c r="K108" s="407"/>
    </row>
    <row r="109" spans="2:11" x14ac:dyDescent="0.2">
      <c r="B109" s="369">
        <v>18</v>
      </c>
      <c r="C109" s="368" t="s">
        <v>225</v>
      </c>
      <c r="D109" s="364">
        <v>0.31900000000000001</v>
      </c>
      <c r="E109" s="364">
        <v>1</v>
      </c>
      <c r="F109" s="364">
        <v>15.36</v>
      </c>
      <c r="G109" s="364">
        <v>3</v>
      </c>
      <c r="H109" s="364">
        <v>18.68</v>
      </c>
      <c r="I109" s="364">
        <v>0</v>
      </c>
      <c r="J109" s="364">
        <v>18.68</v>
      </c>
      <c r="K109" s="365">
        <v>37.36</v>
      </c>
    </row>
    <row r="110" spans="2:11" x14ac:dyDescent="0.2">
      <c r="B110" s="369"/>
      <c r="C110" s="368" t="s">
        <v>225</v>
      </c>
      <c r="D110" s="364">
        <v>0.31900000000000001</v>
      </c>
      <c r="E110" s="364">
        <v>1</v>
      </c>
      <c r="F110" s="364">
        <v>15.36</v>
      </c>
      <c r="G110" s="364">
        <v>3</v>
      </c>
      <c r="H110" s="364">
        <v>18.68</v>
      </c>
      <c r="I110" s="364">
        <v>0</v>
      </c>
      <c r="J110" s="364">
        <v>18.68</v>
      </c>
      <c r="K110" s="366"/>
    </row>
    <row r="111" spans="2:11" x14ac:dyDescent="0.2">
      <c r="B111" s="401">
        <v>19</v>
      </c>
      <c r="C111" s="352">
        <v>0.31900000000000001</v>
      </c>
      <c r="D111" s="352">
        <v>0.31900000000000001</v>
      </c>
      <c r="E111" s="352">
        <v>1</v>
      </c>
      <c r="F111" s="352">
        <v>15.36</v>
      </c>
      <c r="G111" s="352">
        <v>3</v>
      </c>
      <c r="H111" s="352">
        <v>18.68</v>
      </c>
      <c r="I111" s="352">
        <v>18.68</v>
      </c>
      <c r="J111" s="352">
        <v>0</v>
      </c>
      <c r="K111" s="359">
        <v>0</v>
      </c>
    </row>
    <row r="112" spans="2:11" x14ac:dyDescent="0.2">
      <c r="B112" s="401"/>
      <c r="C112" s="359" t="s">
        <v>225</v>
      </c>
      <c r="D112" s="359" t="s">
        <v>225</v>
      </c>
      <c r="E112" s="359">
        <v>0</v>
      </c>
      <c r="F112" s="359">
        <v>0</v>
      </c>
      <c r="G112" s="359">
        <v>0</v>
      </c>
      <c r="H112" s="359">
        <v>0</v>
      </c>
      <c r="I112" s="359">
        <v>0</v>
      </c>
      <c r="J112" s="359">
        <v>0</v>
      </c>
      <c r="K112" s="409"/>
    </row>
    <row r="113" spans="2:11" x14ac:dyDescent="0.2">
      <c r="B113" s="401"/>
      <c r="C113" s="361"/>
      <c r="D113" s="361"/>
      <c r="E113" s="361"/>
      <c r="F113" s="361"/>
      <c r="G113" s="361"/>
      <c r="H113" s="361"/>
      <c r="I113" s="361"/>
      <c r="J113" s="361"/>
      <c r="K113" s="361"/>
    </row>
    <row r="114" spans="2:11" x14ac:dyDescent="0.2">
      <c r="B114" s="45">
        <v>22</v>
      </c>
      <c r="C114" s="364">
        <v>0.24199999999999999</v>
      </c>
      <c r="D114" s="364">
        <v>0.24199999999999999</v>
      </c>
      <c r="E114" s="364">
        <v>1</v>
      </c>
      <c r="F114" s="364">
        <v>15.36</v>
      </c>
      <c r="G114" s="364">
        <v>3</v>
      </c>
      <c r="H114" s="364">
        <v>18.600000000000001</v>
      </c>
      <c r="I114" s="364">
        <v>18.600000000000001</v>
      </c>
      <c r="J114" s="364">
        <v>0</v>
      </c>
      <c r="K114" s="364">
        <v>0</v>
      </c>
    </row>
    <row r="115" spans="2:11" x14ac:dyDescent="0.2">
      <c r="B115" s="404">
        <v>25</v>
      </c>
      <c r="C115" s="352">
        <v>0.22</v>
      </c>
      <c r="D115" s="352">
        <v>0.22</v>
      </c>
      <c r="E115" s="352">
        <v>1</v>
      </c>
      <c r="F115" s="352">
        <v>15.36</v>
      </c>
      <c r="G115" s="352">
        <v>3</v>
      </c>
      <c r="H115" s="352">
        <v>18.579999999999998</v>
      </c>
      <c r="I115" s="352">
        <v>18.579999999999998</v>
      </c>
      <c r="J115" s="352">
        <v>0</v>
      </c>
      <c r="K115" s="352">
        <v>0</v>
      </c>
    </row>
    <row r="116" spans="2:11" x14ac:dyDescent="0.2">
      <c r="B116" s="410">
        <v>1</v>
      </c>
      <c r="C116" s="368" t="s">
        <v>225</v>
      </c>
      <c r="D116" s="364">
        <v>0.32400000000000001</v>
      </c>
      <c r="E116" s="399">
        <v>1</v>
      </c>
      <c r="F116" s="399">
        <v>15.36</v>
      </c>
      <c r="G116" s="399">
        <v>3</v>
      </c>
      <c r="H116" s="399">
        <v>18.68</v>
      </c>
      <c r="I116" s="364">
        <v>0</v>
      </c>
      <c r="J116" s="399">
        <v>18.68</v>
      </c>
      <c r="K116" s="365">
        <v>18.68</v>
      </c>
    </row>
    <row r="117" spans="2:11" x14ac:dyDescent="0.2">
      <c r="B117" s="410"/>
      <c r="C117" s="368" t="s">
        <v>225</v>
      </c>
      <c r="D117" s="368" t="s">
        <v>225</v>
      </c>
      <c r="E117" s="400">
        <v>0</v>
      </c>
      <c r="F117" s="400">
        <v>0</v>
      </c>
      <c r="G117" s="400">
        <v>0</v>
      </c>
      <c r="H117" s="400">
        <v>0</v>
      </c>
      <c r="I117" s="364">
        <v>0</v>
      </c>
      <c r="J117" s="364">
        <v>0</v>
      </c>
      <c r="K117" s="366"/>
    </row>
    <row r="118" spans="2:11" x14ac:dyDescent="0.2">
      <c r="B118" s="401">
        <v>8</v>
      </c>
      <c r="C118" s="403" t="s">
        <v>225</v>
      </c>
      <c r="D118" s="352">
        <v>0.4</v>
      </c>
      <c r="E118" s="352">
        <v>1</v>
      </c>
      <c r="F118" s="352">
        <v>15.36</v>
      </c>
      <c r="G118" s="352">
        <v>3</v>
      </c>
      <c r="H118" s="352">
        <v>18.760000000000002</v>
      </c>
      <c r="I118" s="352">
        <v>0</v>
      </c>
      <c r="J118" s="352">
        <v>18.760000000000002</v>
      </c>
      <c r="K118" s="359">
        <v>18.760000000000002</v>
      </c>
    </row>
    <row r="119" spans="2:11" x14ac:dyDescent="0.2">
      <c r="B119" s="401"/>
      <c r="C119" s="403" t="s">
        <v>225</v>
      </c>
      <c r="D119" s="403" t="s">
        <v>225</v>
      </c>
      <c r="E119" s="352">
        <v>0</v>
      </c>
      <c r="F119" s="352">
        <v>0</v>
      </c>
      <c r="G119" s="352">
        <v>0</v>
      </c>
      <c r="H119" s="352">
        <v>0</v>
      </c>
      <c r="I119" s="352">
        <v>0</v>
      </c>
      <c r="J119" s="352">
        <v>0</v>
      </c>
      <c r="K119" s="361"/>
    </row>
    <row r="120" spans="2:11" x14ac:dyDescent="0.2">
      <c r="B120" s="410">
        <v>7</v>
      </c>
      <c r="C120" s="365">
        <v>0.28799999999999998</v>
      </c>
      <c r="D120" s="365">
        <v>0.28799999999999998</v>
      </c>
      <c r="E120" s="365">
        <v>1</v>
      </c>
      <c r="F120" s="365">
        <v>15.36</v>
      </c>
      <c r="G120" s="365">
        <v>3</v>
      </c>
      <c r="H120" s="365">
        <v>18.649999999999999</v>
      </c>
      <c r="I120" s="365">
        <v>18.649999999999999</v>
      </c>
      <c r="J120" s="365">
        <v>0</v>
      </c>
      <c r="K120" s="365">
        <v>0</v>
      </c>
    </row>
    <row r="121" spans="2:11" x14ac:dyDescent="0.2">
      <c r="B121" s="410"/>
      <c r="C121" s="366"/>
      <c r="D121" s="366"/>
      <c r="E121" s="366"/>
      <c r="F121" s="366"/>
      <c r="G121" s="366"/>
      <c r="H121" s="366"/>
      <c r="I121" s="366"/>
      <c r="J121" s="366"/>
      <c r="K121" s="366"/>
    </row>
    <row r="122" spans="2:11" x14ac:dyDescent="0.2">
      <c r="B122" s="401">
        <v>10</v>
      </c>
      <c r="C122" s="352">
        <v>0.40300000000000002</v>
      </c>
      <c r="D122" s="352">
        <v>0.40300000000000002</v>
      </c>
      <c r="E122" s="352">
        <v>1</v>
      </c>
      <c r="F122" s="352">
        <v>15.36</v>
      </c>
      <c r="G122" s="352">
        <v>3</v>
      </c>
      <c r="H122" s="352">
        <v>18.760000000000002</v>
      </c>
      <c r="I122" s="352">
        <v>18.760000000000002</v>
      </c>
      <c r="J122" s="352">
        <v>0</v>
      </c>
      <c r="K122" s="359">
        <v>0</v>
      </c>
    </row>
    <row r="123" spans="2:11" x14ac:dyDescent="0.2">
      <c r="B123" s="401"/>
      <c r="C123" s="352">
        <v>0.23599999999999999</v>
      </c>
      <c r="D123" s="352">
        <v>0.23599999999999999</v>
      </c>
      <c r="E123" s="352">
        <v>1</v>
      </c>
      <c r="F123" s="352">
        <v>15.36</v>
      </c>
      <c r="G123" s="352">
        <v>3</v>
      </c>
      <c r="H123" s="352">
        <v>18.600000000000001</v>
      </c>
      <c r="I123" s="352">
        <v>18.600000000000001</v>
      </c>
      <c r="J123" s="352">
        <v>0</v>
      </c>
      <c r="K123" s="409"/>
    </row>
    <row r="124" spans="2:11" x14ac:dyDescent="0.2">
      <c r="B124" s="401"/>
      <c r="C124" s="403" t="s">
        <v>225</v>
      </c>
      <c r="D124" s="403" t="s">
        <v>225</v>
      </c>
      <c r="E124" s="352">
        <v>0</v>
      </c>
      <c r="F124" s="352">
        <v>0</v>
      </c>
      <c r="G124" s="352">
        <v>0</v>
      </c>
      <c r="H124" s="352">
        <v>0</v>
      </c>
      <c r="I124" s="352">
        <v>0</v>
      </c>
      <c r="J124" s="352">
        <v>0</v>
      </c>
      <c r="K124" s="361"/>
    </row>
    <row r="125" spans="2:11" x14ac:dyDescent="0.2">
      <c r="B125" s="410">
        <v>18</v>
      </c>
      <c r="C125" s="364">
        <v>0.2</v>
      </c>
      <c r="D125" s="364">
        <v>0.2</v>
      </c>
      <c r="E125" s="364">
        <v>1</v>
      </c>
      <c r="F125" s="364">
        <v>15.36</v>
      </c>
      <c r="G125" s="364">
        <v>3</v>
      </c>
      <c r="H125" s="364">
        <v>18.559999999999999</v>
      </c>
      <c r="I125" s="364">
        <v>18.559999999999999</v>
      </c>
      <c r="J125" s="364">
        <v>0</v>
      </c>
      <c r="K125" s="365">
        <v>0</v>
      </c>
    </row>
    <row r="126" spans="2:11" x14ac:dyDescent="0.2">
      <c r="B126" s="410"/>
      <c r="C126" s="364">
        <v>0.2</v>
      </c>
      <c r="D126" s="364">
        <v>0.2</v>
      </c>
      <c r="E126" s="364">
        <v>1</v>
      </c>
      <c r="F126" s="364">
        <v>15.36</v>
      </c>
      <c r="G126" s="364">
        <v>3</v>
      </c>
      <c r="H126" s="364">
        <v>18.559999999999999</v>
      </c>
      <c r="I126" s="364">
        <v>18.559999999999999</v>
      </c>
      <c r="J126" s="364">
        <v>0</v>
      </c>
      <c r="K126" s="366"/>
    </row>
    <row r="127" spans="2:11" x14ac:dyDescent="0.2">
      <c r="B127" s="401">
        <v>19</v>
      </c>
      <c r="C127" s="403" t="s">
        <v>225</v>
      </c>
      <c r="D127" s="352">
        <v>0.41</v>
      </c>
      <c r="E127" s="352">
        <v>1</v>
      </c>
      <c r="F127" s="352">
        <v>15.36</v>
      </c>
      <c r="G127" s="352">
        <v>3</v>
      </c>
      <c r="H127" s="352">
        <v>18.77</v>
      </c>
      <c r="I127" s="352">
        <v>0</v>
      </c>
      <c r="J127" s="352">
        <v>18.77</v>
      </c>
      <c r="K127" s="359">
        <v>18.77</v>
      </c>
    </row>
    <row r="128" spans="2:11" x14ac:dyDescent="0.2">
      <c r="B128" s="401"/>
      <c r="C128" s="403" t="s">
        <v>225</v>
      </c>
      <c r="D128" s="403" t="s">
        <v>225</v>
      </c>
      <c r="E128" s="359">
        <v>0</v>
      </c>
      <c r="F128" s="359">
        <v>0</v>
      </c>
      <c r="G128" s="359">
        <v>0</v>
      </c>
      <c r="H128" s="359">
        <v>0</v>
      </c>
      <c r="I128" s="359">
        <v>0</v>
      </c>
      <c r="J128" s="359">
        <v>0</v>
      </c>
      <c r="K128" s="409"/>
    </row>
    <row r="129" spans="2:11" x14ac:dyDescent="0.2">
      <c r="B129" s="401"/>
      <c r="C129" s="403" t="s">
        <v>225</v>
      </c>
      <c r="D129" s="403" t="s">
        <v>225</v>
      </c>
      <c r="E129" s="361"/>
      <c r="F129" s="361"/>
      <c r="G129" s="361"/>
      <c r="H129" s="361"/>
      <c r="I129" s="361"/>
      <c r="J129" s="361"/>
      <c r="K129" s="361"/>
    </row>
    <row r="130" spans="2:11" x14ac:dyDescent="0.2">
      <c r="B130" s="411">
        <v>12</v>
      </c>
      <c r="C130" s="368" t="s">
        <v>225</v>
      </c>
      <c r="D130" s="368" t="s">
        <v>225</v>
      </c>
      <c r="E130" s="364">
        <v>0</v>
      </c>
      <c r="F130" s="364">
        <v>0</v>
      </c>
      <c r="G130" s="364">
        <v>0</v>
      </c>
      <c r="H130" s="364">
        <v>0</v>
      </c>
      <c r="I130" s="364">
        <v>0</v>
      </c>
      <c r="J130" s="364">
        <v>0</v>
      </c>
      <c r="K130" s="364">
        <v>0</v>
      </c>
    </row>
    <row r="131" spans="2:11" x14ac:dyDescent="0.2">
      <c r="B131" s="404">
        <v>24</v>
      </c>
      <c r="C131" s="403" t="s">
        <v>225</v>
      </c>
      <c r="D131" s="352">
        <v>0.35199999999999998</v>
      </c>
      <c r="E131" s="352">
        <v>1</v>
      </c>
      <c r="F131" s="352">
        <v>15.36</v>
      </c>
      <c r="G131" s="352">
        <v>3</v>
      </c>
      <c r="H131" s="352">
        <v>18.71</v>
      </c>
      <c r="I131" s="352">
        <v>0</v>
      </c>
      <c r="J131" s="352">
        <v>18.71</v>
      </c>
      <c r="K131" s="352">
        <v>18.71</v>
      </c>
    </row>
    <row r="132" spans="2:11" x14ac:dyDescent="0.2">
      <c r="B132" s="411">
        <v>25</v>
      </c>
      <c r="C132" s="364">
        <v>0.121</v>
      </c>
      <c r="D132" s="364">
        <v>0.121</v>
      </c>
      <c r="E132" s="364">
        <v>1</v>
      </c>
      <c r="F132" s="364">
        <v>15.36</v>
      </c>
      <c r="G132" s="364">
        <v>3</v>
      </c>
      <c r="H132" s="364">
        <v>18.48</v>
      </c>
      <c r="I132" s="364">
        <v>18.48</v>
      </c>
      <c r="J132" s="364">
        <v>0</v>
      </c>
      <c r="K132" s="364">
        <v>0</v>
      </c>
    </row>
    <row r="133" spans="2:11" x14ac:dyDescent="0.2">
      <c r="B133" s="404">
        <v>25</v>
      </c>
      <c r="C133" s="352">
        <v>0.16300000000000001</v>
      </c>
      <c r="D133" s="352">
        <v>0.16300000000000001</v>
      </c>
      <c r="E133" s="352">
        <v>1</v>
      </c>
      <c r="F133" s="352">
        <v>15.36</v>
      </c>
      <c r="G133" s="352">
        <v>3</v>
      </c>
      <c r="H133" s="352">
        <v>18.52</v>
      </c>
      <c r="I133" s="352">
        <v>18.52</v>
      </c>
      <c r="J133" s="352">
        <v>0</v>
      </c>
      <c r="K133" s="352">
        <v>0</v>
      </c>
    </row>
    <row r="134" spans="2:11" x14ac:dyDescent="0.2">
      <c r="B134" s="411">
        <v>3</v>
      </c>
      <c r="C134" s="368" t="s">
        <v>225</v>
      </c>
      <c r="D134" s="368" t="s">
        <v>225</v>
      </c>
      <c r="E134" s="364">
        <v>0</v>
      </c>
      <c r="F134" s="364">
        <v>0</v>
      </c>
      <c r="G134" s="364">
        <v>0</v>
      </c>
      <c r="H134" s="364">
        <v>0</v>
      </c>
      <c r="I134" s="364">
        <v>0</v>
      </c>
      <c r="J134" s="364">
        <v>0</v>
      </c>
      <c r="K134" s="364">
        <v>0</v>
      </c>
    </row>
    <row r="135" spans="2:11" x14ac:dyDescent="0.2">
      <c r="B135" s="404">
        <v>5</v>
      </c>
      <c r="C135" s="352">
        <v>7.0000000000000007E-2</v>
      </c>
      <c r="D135" s="352">
        <v>7.0000000000000007E-2</v>
      </c>
      <c r="E135" s="352">
        <v>1</v>
      </c>
      <c r="F135" s="352">
        <v>15.36</v>
      </c>
      <c r="G135" s="352">
        <v>3</v>
      </c>
      <c r="H135" s="352">
        <v>18.43</v>
      </c>
      <c r="I135" s="352">
        <v>18.43</v>
      </c>
      <c r="J135" s="352">
        <v>0</v>
      </c>
      <c r="K135" s="352">
        <v>0</v>
      </c>
    </row>
    <row r="136" spans="2:11" x14ac:dyDescent="0.2">
      <c r="B136" s="362" t="s">
        <v>226</v>
      </c>
      <c r="C136" s="362">
        <f>SUM(C95:C135)</f>
        <v>3.0619999999999998</v>
      </c>
      <c r="D136" s="362">
        <f t="shared" ref="D136:K136" si="2">SUM(D95:D135)</f>
        <v>7.0070000000000014</v>
      </c>
      <c r="E136" s="362">
        <f t="shared" si="2"/>
        <v>26</v>
      </c>
      <c r="F136" s="362">
        <f t="shared" si="2"/>
        <v>399.36000000000024</v>
      </c>
      <c r="G136" s="362">
        <f t="shared" si="2"/>
        <v>78</v>
      </c>
      <c r="H136" s="362">
        <f t="shared" si="2"/>
        <v>485.45</v>
      </c>
      <c r="I136" s="362">
        <f t="shared" si="2"/>
        <v>260.08999999999997</v>
      </c>
      <c r="J136" s="362">
        <f t="shared" si="2"/>
        <v>225.36</v>
      </c>
      <c r="K136" s="362">
        <f t="shared" si="2"/>
        <v>225.36</v>
      </c>
    </row>
  </sheetData>
  <mergeCells count="196">
    <mergeCell ref="B125:B126"/>
    <mergeCell ref="K125:K126"/>
    <mergeCell ref="B127:B129"/>
    <mergeCell ref="K127:K129"/>
    <mergeCell ref="E128:E129"/>
    <mergeCell ref="F128:F129"/>
    <mergeCell ref="G128:G129"/>
    <mergeCell ref="H128:H129"/>
    <mergeCell ref="I128:I129"/>
    <mergeCell ref="J128:J129"/>
    <mergeCell ref="H120:H121"/>
    <mergeCell ref="I120:I121"/>
    <mergeCell ref="J120:J121"/>
    <mergeCell ref="K120:K121"/>
    <mergeCell ref="B122:B124"/>
    <mergeCell ref="K122:K124"/>
    <mergeCell ref="B116:B117"/>
    <mergeCell ref="K116:K117"/>
    <mergeCell ref="B118:B119"/>
    <mergeCell ref="K118:K119"/>
    <mergeCell ref="B120:B121"/>
    <mergeCell ref="C120:C121"/>
    <mergeCell ref="D120:D121"/>
    <mergeCell ref="E120:E121"/>
    <mergeCell ref="F120:F121"/>
    <mergeCell ref="G120:G121"/>
    <mergeCell ref="B111:B113"/>
    <mergeCell ref="K111:K113"/>
    <mergeCell ref="C112:C113"/>
    <mergeCell ref="D112:D113"/>
    <mergeCell ref="E112:E113"/>
    <mergeCell ref="F112:F113"/>
    <mergeCell ref="G112:G113"/>
    <mergeCell ref="H112:H113"/>
    <mergeCell ref="I112:I113"/>
    <mergeCell ref="J112:J113"/>
    <mergeCell ref="H106:H107"/>
    <mergeCell ref="I106:I107"/>
    <mergeCell ref="J106:J107"/>
    <mergeCell ref="K106:K108"/>
    <mergeCell ref="B109:B110"/>
    <mergeCell ref="K109:K110"/>
    <mergeCell ref="B106:B108"/>
    <mergeCell ref="C106:C107"/>
    <mergeCell ref="D106:D107"/>
    <mergeCell ref="E106:E107"/>
    <mergeCell ref="F106:F107"/>
    <mergeCell ref="G106:G107"/>
    <mergeCell ref="B93:K93"/>
    <mergeCell ref="B95:B96"/>
    <mergeCell ref="K95:K96"/>
    <mergeCell ref="B102:B103"/>
    <mergeCell ref="K102:K103"/>
    <mergeCell ref="B104:B105"/>
    <mergeCell ref="K104:K105"/>
    <mergeCell ref="B82:B84"/>
    <mergeCell ref="K82:K84"/>
    <mergeCell ref="E83:E84"/>
    <mergeCell ref="F83:F84"/>
    <mergeCell ref="G83:G84"/>
    <mergeCell ref="H83:H84"/>
    <mergeCell ref="I83:I84"/>
    <mergeCell ref="J83:J84"/>
    <mergeCell ref="J75:J76"/>
    <mergeCell ref="K75:K76"/>
    <mergeCell ref="B77:B79"/>
    <mergeCell ref="K77:K79"/>
    <mergeCell ref="B80:B81"/>
    <mergeCell ref="K80:K81"/>
    <mergeCell ref="B73:B74"/>
    <mergeCell ref="K73:K74"/>
    <mergeCell ref="B75:B76"/>
    <mergeCell ref="C75:C76"/>
    <mergeCell ref="D75:D76"/>
    <mergeCell ref="E75:E76"/>
    <mergeCell ref="F75:F76"/>
    <mergeCell ref="G75:G76"/>
    <mergeCell ref="H75:H76"/>
    <mergeCell ref="I75:I76"/>
    <mergeCell ref="G67:G68"/>
    <mergeCell ref="H67:H68"/>
    <mergeCell ref="I67:I68"/>
    <mergeCell ref="J67:J68"/>
    <mergeCell ref="B71:B72"/>
    <mergeCell ref="K71:K72"/>
    <mergeCell ref="J61:J62"/>
    <mergeCell ref="K61:K63"/>
    <mergeCell ref="B64:B65"/>
    <mergeCell ref="K64:K65"/>
    <mergeCell ref="B66:B68"/>
    <mergeCell ref="K66:K68"/>
    <mergeCell ref="C67:C68"/>
    <mergeCell ref="D67:D68"/>
    <mergeCell ref="E67:E68"/>
    <mergeCell ref="F67:F68"/>
    <mergeCell ref="B59:B60"/>
    <mergeCell ref="K59:K60"/>
    <mergeCell ref="B61:B63"/>
    <mergeCell ref="C61:C62"/>
    <mergeCell ref="D61:D62"/>
    <mergeCell ref="E61:E62"/>
    <mergeCell ref="F61:F62"/>
    <mergeCell ref="G61:G62"/>
    <mergeCell ref="H61:H62"/>
    <mergeCell ref="I61:I62"/>
    <mergeCell ref="J37:J38"/>
    <mergeCell ref="B48:K48"/>
    <mergeCell ref="B50:B51"/>
    <mergeCell ref="K50:K51"/>
    <mergeCell ref="B57:B58"/>
    <mergeCell ref="K57:K58"/>
    <mergeCell ref="B36:B38"/>
    <mergeCell ref="K36:K38"/>
    <mergeCell ref="L36:L38"/>
    <mergeCell ref="M36:M38"/>
    <mergeCell ref="D37:D38"/>
    <mergeCell ref="E37:E38"/>
    <mergeCell ref="F37:F38"/>
    <mergeCell ref="G37:G38"/>
    <mergeCell ref="H37:H38"/>
    <mergeCell ref="I37:I38"/>
    <mergeCell ref="B31:B33"/>
    <mergeCell ref="K31:K33"/>
    <mergeCell ref="L31:L33"/>
    <mergeCell ref="M31:M33"/>
    <mergeCell ref="B34:B35"/>
    <mergeCell ref="K34:K35"/>
    <mergeCell ref="L34:L35"/>
    <mergeCell ref="M34:M35"/>
    <mergeCell ref="H29:H30"/>
    <mergeCell ref="I29:I30"/>
    <mergeCell ref="J29:J30"/>
    <mergeCell ref="K29:K30"/>
    <mergeCell ref="L29:L30"/>
    <mergeCell ref="M29:M30"/>
    <mergeCell ref="B29:B30"/>
    <mergeCell ref="C29:C30"/>
    <mergeCell ref="D29:D30"/>
    <mergeCell ref="E29:E30"/>
    <mergeCell ref="F29:F30"/>
    <mergeCell ref="G29:G30"/>
    <mergeCell ref="K25:K26"/>
    <mergeCell ref="L25:L26"/>
    <mergeCell ref="M25:M26"/>
    <mergeCell ref="B27:B28"/>
    <mergeCell ref="K27:K28"/>
    <mergeCell ref="L27:L28"/>
    <mergeCell ref="M27:M28"/>
    <mergeCell ref="B25:B26"/>
    <mergeCell ref="D25:D26"/>
    <mergeCell ref="E25:E26"/>
    <mergeCell ref="F25:F26"/>
    <mergeCell ref="G25:G26"/>
    <mergeCell ref="H25:H26"/>
    <mergeCell ref="E21:E22"/>
    <mergeCell ref="F21:F22"/>
    <mergeCell ref="G21:G22"/>
    <mergeCell ref="H21:H22"/>
    <mergeCell ref="I21:I22"/>
    <mergeCell ref="J21:J22"/>
    <mergeCell ref="B18:B19"/>
    <mergeCell ref="K18:K19"/>
    <mergeCell ref="L18:L19"/>
    <mergeCell ref="M18:M19"/>
    <mergeCell ref="B20:B22"/>
    <mergeCell ref="K20:K22"/>
    <mergeCell ref="L20:L22"/>
    <mergeCell ref="M20:M22"/>
    <mergeCell ref="C21:C22"/>
    <mergeCell ref="D21:D22"/>
    <mergeCell ref="H15:H16"/>
    <mergeCell ref="I15:I16"/>
    <mergeCell ref="J15:J16"/>
    <mergeCell ref="K15:K17"/>
    <mergeCell ref="L15:L17"/>
    <mergeCell ref="M15:M17"/>
    <mergeCell ref="B15:B17"/>
    <mergeCell ref="C15:C16"/>
    <mergeCell ref="D15:D16"/>
    <mergeCell ref="E15:E16"/>
    <mergeCell ref="F15:F16"/>
    <mergeCell ref="G15:G16"/>
    <mergeCell ref="B11:B12"/>
    <mergeCell ref="K11:K12"/>
    <mergeCell ref="L11:L12"/>
    <mergeCell ref="M11:M12"/>
    <mergeCell ref="B13:B14"/>
    <mergeCell ref="K13:K14"/>
    <mergeCell ref="L13:L14"/>
    <mergeCell ref="M13:M14"/>
    <mergeCell ref="B2:K2"/>
    <mergeCell ref="L2:M2"/>
    <mergeCell ref="B4:B5"/>
    <mergeCell ref="K4:K5"/>
    <mergeCell ref="L4:L5"/>
    <mergeCell ref="M4:M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4685B-A021-0D4D-B952-CE5E898A2617}">
  <dimension ref="B2:AE49"/>
  <sheetViews>
    <sheetView tabSelected="1" workbookViewId="0">
      <selection activeCell="V11" sqref="V11"/>
    </sheetView>
  </sheetViews>
  <sheetFormatPr baseColWidth="10" defaultRowHeight="16" x14ac:dyDescent="0.2"/>
  <cols>
    <col min="14" max="14" width="16.33203125" customWidth="1"/>
    <col min="15" max="15" width="13" customWidth="1"/>
    <col min="16" max="16" width="12.1640625" customWidth="1"/>
    <col min="20" max="20" width="3.5" customWidth="1"/>
    <col min="21" max="21" width="33" customWidth="1"/>
    <col min="22" max="22" width="14" customWidth="1"/>
  </cols>
  <sheetData>
    <row r="2" spans="2:31" ht="17" thickBot="1" x14ac:dyDescent="0.25">
      <c r="D2" s="372">
        <v>2019</v>
      </c>
      <c r="E2" s="372"/>
      <c r="F2" s="372">
        <v>2030</v>
      </c>
      <c r="G2" s="372"/>
      <c r="H2" s="91"/>
      <c r="I2" s="372">
        <v>2019</v>
      </c>
      <c r="J2" s="372"/>
      <c r="K2" s="372">
        <v>2030</v>
      </c>
      <c r="L2" s="372"/>
      <c r="O2" s="372"/>
      <c r="P2" s="372"/>
      <c r="Q2" s="372"/>
    </row>
    <row r="3" spans="2:31" x14ac:dyDescent="0.2">
      <c r="B3" s="421" t="s">
        <v>232</v>
      </c>
      <c r="C3" s="422" t="s">
        <v>233</v>
      </c>
      <c r="D3" s="423" t="s">
        <v>234</v>
      </c>
      <c r="E3" s="424"/>
      <c r="F3" s="423" t="s">
        <v>234</v>
      </c>
      <c r="G3" s="425"/>
      <c r="H3" s="426" t="s">
        <v>221</v>
      </c>
      <c r="I3" s="424" t="s">
        <v>235</v>
      </c>
      <c r="J3" s="425"/>
      <c r="K3" s="423" t="s">
        <v>235</v>
      </c>
      <c r="L3" s="424"/>
      <c r="M3" s="427" t="s">
        <v>236</v>
      </c>
      <c r="N3" s="423" t="s">
        <v>237</v>
      </c>
      <c r="O3" s="424"/>
      <c r="P3" s="424"/>
      <c r="Q3" s="424"/>
      <c r="R3" s="428"/>
      <c r="T3" s="489"/>
      <c r="U3" s="490"/>
      <c r="V3" s="491"/>
      <c r="W3" s="492"/>
      <c r="X3" s="492"/>
      <c r="Y3" s="492"/>
      <c r="Z3" s="492"/>
      <c r="AA3" s="493"/>
    </row>
    <row r="4" spans="2:31" x14ac:dyDescent="0.2">
      <c r="B4" s="429"/>
      <c r="C4" s="430"/>
      <c r="D4" s="431" t="s">
        <v>238</v>
      </c>
      <c r="E4" s="432" t="s">
        <v>239</v>
      </c>
      <c r="F4" s="431" t="s">
        <v>240</v>
      </c>
      <c r="G4" s="433" t="s">
        <v>241</v>
      </c>
      <c r="H4" s="434"/>
      <c r="I4" s="432" t="s">
        <v>242</v>
      </c>
      <c r="J4" s="433" t="s">
        <v>243</v>
      </c>
      <c r="K4" s="431" t="s">
        <v>242</v>
      </c>
      <c r="L4" s="432" t="s">
        <v>243</v>
      </c>
      <c r="M4" s="434"/>
      <c r="N4" s="431" t="s">
        <v>217</v>
      </c>
      <c r="O4" s="432" t="s">
        <v>218</v>
      </c>
      <c r="P4" s="432" t="s">
        <v>244</v>
      </c>
      <c r="Q4" s="435" t="s">
        <v>245</v>
      </c>
      <c r="R4" s="436" t="s">
        <v>221</v>
      </c>
      <c r="T4" s="489"/>
      <c r="U4" s="490"/>
      <c r="V4" s="494"/>
      <c r="W4" s="494"/>
      <c r="X4" s="494"/>
      <c r="Y4" s="494"/>
      <c r="Z4" s="494"/>
      <c r="AA4" s="494"/>
    </row>
    <row r="5" spans="2:31" x14ac:dyDescent="0.2">
      <c r="B5" s="373">
        <v>18</v>
      </c>
      <c r="C5" s="374">
        <v>1</v>
      </c>
      <c r="D5" s="375">
        <v>27.103999999999999</v>
      </c>
      <c r="E5" s="376">
        <v>0.45482739726027399</v>
      </c>
      <c r="F5" s="377">
        <v>5.6560000000000006</v>
      </c>
      <c r="G5" s="378">
        <f>(F5/29.2)*0.49</f>
        <v>9.49123287671233E-2</v>
      </c>
      <c r="H5" s="379">
        <f>(E5-G5)</f>
        <v>0.35991506849315069</v>
      </c>
      <c r="I5">
        <v>376.03999999999996</v>
      </c>
      <c r="J5" s="380">
        <v>4.95</v>
      </c>
      <c r="K5" s="381">
        <v>354.536</v>
      </c>
      <c r="L5" s="381">
        <v>4.62</v>
      </c>
      <c r="M5" s="379">
        <f>(J5-L5)</f>
        <v>0.33000000000000007</v>
      </c>
      <c r="N5" s="382">
        <v>15.36</v>
      </c>
      <c r="O5">
        <v>3</v>
      </c>
      <c r="P5">
        <f t="shared" ref="P5:P45" si="0">(J5+N5+O5)</f>
        <v>23.31</v>
      </c>
      <c r="Q5" s="383">
        <f>(L5+N5+O5)</f>
        <v>22.98</v>
      </c>
      <c r="R5" s="384">
        <f>(P5-Q5)</f>
        <v>0.32999999999999829</v>
      </c>
      <c r="T5" s="489"/>
      <c r="U5" s="495"/>
      <c r="V5" s="491"/>
      <c r="W5" s="496"/>
      <c r="X5" s="496"/>
      <c r="Y5" s="497"/>
      <c r="Z5" s="496"/>
      <c r="AA5" s="496"/>
    </row>
    <row r="6" spans="2:31" x14ac:dyDescent="0.2">
      <c r="B6" s="373"/>
      <c r="C6" s="385">
        <v>2</v>
      </c>
      <c r="D6" s="375">
        <v>27.103999999999999</v>
      </c>
      <c r="E6" s="376">
        <v>0.45482739726027399</v>
      </c>
      <c r="F6" s="377">
        <v>5.49</v>
      </c>
      <c r="G6" s="378">
        <v>0</v>
      </c>
      <c r="H6" s="379">
        <f>(E6-G6)</f>
        <v>0.45482739726027399</v>
      </c>
      <c r="I6">
        <v>376.03999999999996</v>
      </c>
      <c r="J6" s="386">
        <v>4.95</v>
      </c>
      <c r="K6" s="381">
        <v>5.4880000000000004</v>
      </c>
      <c r="L6" s="381">
        <v>0</v>
      </c>
      <c r="M6" s="379">
        <f>(J6-L6)</f>
        <v>4.95</v>
      </c>
      <c r="N6" s="382">
        <v>15.36</v>
      </c>
      <c r="O6">
        <v>3</v>
      </c>
      <c r="P6">
        <f t="shared" si="0"/>
        <v>23.31</v>
      </c>
      <c r="Q6" s="383">
        <v>0</v>
      </c>
      <c r="R6" s="384">
        <f>(P6-Q6)</f>
        <v>23.31</v>
      </c>
      <c r="T6" s="489"/>
      <c r="U6" s="495"/>
      <c r="V6" s="495"/>
      <c r="W6" s="412"/>
      <c r="X6" s="413"/>
      <c r="Y6" s="412"/>
      <c r="Z6" s="413"/>
      <c r="AA6" s="413"/>
    </row>
    <row r="7" spans="2:31" x14ac:dyDescent="0.2">
      <c r="B7" s="104">
        <v>23</v>
      </c>
      <c r="C7" s="385">
        <v>3</v>
      </c>
      <c r="D7" s="377">
        <v>9.7439999999999998</v>
      </c>
      <c r="E7" s="376">
        <v>0.16351232876712329</v>
      </c>
      <c r="F7" s="375">
        <v>21.672000000000001</v>
      </c>
      <c r="G7" s="378">
        <f t="shared" ref="G7:G45" si="1">(F7/29.2)*0.49</f>
        <v>0.36367397260273976</v>
      </c>
      <c r="H7" s="379">
        <f>(E7-G7)</f>
        <v>-0.20016164383561647</v>
      </c>
      <c r="I7">
        <v>270.87199999999996</v>
      </c>
      <c r="J7" s="386">
        <v>3.78</v>
      </c>
      <c r="K7" s="381">
        <v>282.94</v>
      </c>
      <c r="L7" s="381">
        <v>3.9759999999999995</v>
      </c>
      <c r="M7" s="379">
        <f>(J7-L7)</f>
        <v>-0.19599999999999973</v>
      </c>
      <c r="N7" s="382">
        <v>15.36</v>
      </c>
      <c r="O7">
        <v>3</v>
      </c>
      <c r="P7">
        <f t="shared" si="0"/>
        <v>22.14</v>
      </c>
      <c r="Q7" s="383">
        <f>(L7+N7+O7)</f>
        <v>22.335999999999999</v>
      </c>
      <c r="R7" s="384">
        <f t="shared" ref="R7:R27" si="2">(P7-Q7)</f>
        <v>-0.19599999999999795</v>
      </c>
      <c r="T7" s="489"/>
      <c r="U7" s="495"/>
      <c r="V7" s="491"/>
      <c r="W7" s="414"/>
      <c r="X7" s="498"/>
      <c r="Y7" s="414"/>
      <c r="Z7" s="498"/>
      <c r="AA7" s="496"/>
    </row>
    <row r="8" spans="2:31" x14ac:dyDescent="0.2">
      <c r="B8" s="104">
        <v>6</v>
      </c>
      <c r="C8" s="385">
        <v>4</v>
      </c>
      <c r="D8" s="375">
        <v>18.088000000000001</v>
      </c>
      <c r="E8" s="376">
        <v>0.30353150684931507</v>
      </c>
      <c r="F8" s="377">
        <v>6.16</v>
      </c>
      <c r="G8" s="378">
        <v>0</v>
      </c>
      <c r="H8" s="379">
        <f>(E8-G8)</f>
        <v>0.30353150684931507</v>
      </c>
      <c r="I8">
        <v>279.21600000000001</v>
      </c>
      <c r="J8" s="386">
        <v>3.95</v>
      </c>
      <c r="K8" s="381">
        <v>79.100000000000009</v>
      </c>
      <c r="L8" s="381">
        <v>0</v>
      </c>
      <c r="M8" s="379">
        <f>(J8-L8)</f>
        <v>3.95</v>
      </c>
      <c r="N8" s="382">
        <v>15.36</v>
      </c>
      <c r="O8">
        <v>3</v>
      </c>
      <c r="P8">
        <f t="shared" si="0"/>
        <v>22.31</v>
      </c>
      <c r="Q8" s="383">
        <v>0</v>
      </c>
      <c r="R8" s="384">
        <f t="shared" si="2"/>
        <v>22.31</v>
      </c>
      <c r="T8" s="489"/>
      <c r="U8" s="495"/>
      <c r="V8" s="495"/>
      <c r="W8" s="499"/>
      <c r="X8" s="499"/>
      <c r="Y8" s="500"/>
      <c r="Z8" s="500"/>
      <c r="AA8" s="499"/>
      <c r="AD8" s="393"/>
    </row>
    <row r="9" spans="2:31" x14ac:dyDescent="0.2">
      <c r="B9" s="104">
        <v>4</v>
      </c>
      <c r="C9" s="385">
        <v>5</v>
      </c>
      <c r="D9" s="375">
        <v>22.959999999999997</v>
      </c>
      <c r="E9" s="376">
        <v>0.38528767123287666</v>
      </c>
      <c r="F9" s="377">
        <v>8.4</v>
      </c>
      <c r="G9" s="378">
        <f t="shared" si="1"/>
        <v>0.14095890410958906</v>
      </c>
      <c r="H9" s="379">
        <f>(E9-G9)</f>
        <v>0.2443287671232876</v>
      </c>
      <c r="I9">
        <v>371.84</v>
      </c>
      <c r="J9" s="386">
        <v>4.87</v>
      </c>
      <c r="K9" s="381">
        <v>357.28</v>
      </c>
      <c r="L9" s="381">
        <v>4.7600000000000007</v>
      </c>
      <c r="M9" s="379">
        <f>(J9-L9)</f>
        <v>0.10999999999999943</v>
      </c>
      <c r="N9" s="382">
        <v>15.36</v>
      </c>
      <c r="O9">
        <v>3</v>
      </c>
      <c r="P9">
        <f t="shared" si="0"/>
        <v>23.23</v>
      </c>
      <c r="Q9" s="383">
        <f>(L9+N9+O9)</f>
        <v>23.12</v>
      </c>
      <c r="R9" s="384">
        <f t="shared" si="2"/>
        <v>0.10999999999999943</v>
      </c>
      <c r="T9" s="489"/>
      <c r="U9" s="495"/>
      <c r="V9" s="491"/>
      <c r="W9" s="491"/>
      <c r="X9" s="491"/>
      <c r="Y9" s="501"/>
      <c r="Z9" s="501"/>
      <c r="AA9" s="491"/>
    </row>
    <row r="10" spans="2:31" x14ac:dyDescent="0.2">
      <c r="B10" s="104">
        <v>22</v>
      </c>
      <c r="C10" s="385">
        <v>6</v>
      </c>
      <c r="D10" s="375">
        <v>8.4</v>
      </c>
      <c r="E10" s="376">
        <v>0.14095890410958906</v>
      </c>
      <c r="F10" s="377">
        <v>31.416000000000004</v>
      </c>
      <c r="G10" s="378">
        <f t="shared" si="1"/>
        <v>0.52718630136986311</v>
      </c>
      <c r="H10" s="379">
        <f t="shared" ref="H10:H45" si="3">(E10-G10)</f>
        <v>-0.38622739726027405</v>
      </c>
      <c r="I10">
        <v>269.52799999999996</v>
      </c>
      <c r="J10" s="386">
        <v>3.78</v>
      </c>
      <c r="K10" s="381">
        <v>292.93599999999998</v>
      </c>
      <c r="L10" s="381">
        <v>4.1440000000000001</v>
      </c>
      <c r="M10" s="379">
        <f t="shared" ref="M10:M28" si="4">(J10-L10)</f>
        <v>-0.36400000000000032</v>
      </c>
      <c r="N10" s="382">
        <v>15.36</v>
      </c>
      <c r="O10">
        <v>3</v>
      </c>
      <c r="P10">
        <f t="shared" si="0"/>
        <v>22.14</v>
      </c>
      <c r="Q10" s="383">
        <f>(L10+N10+O10)</f>
        <v>22.503999999999998</v>
      </c>
      <c r="R10" s="384">
        <f t="shared" si="2"/>
        <v>-0.36399999999999721</v>
      </c>
      <c r="T10" s="489"/>
      <c r="U10" s="495"/>
      <c r="V10" s="491"/>
      <c r="W10" s="491"/>
      <c r="X10" s="499"/>
      <c r="Y10" s="491"/>
      <c r="Z10" s="499"/>
      <c r="AA10" s="499"/>
    </row>
    <row r="11" spans="2:31" x14ac:dyDescent="0.2">
      <c r="B11" s="104">
        <v>23</v>
      </c>
      <c r="C11" s="385">
        <v>7</v>
      </c>
      <c r="D11" s="375">
        <v>9.7439999999999998</v>
      </c>
      <c r="E11" s="376">
        <v>0.16351232876712329</v>
      </c>
      <c r="F11" s="377">
        <v>24.751999999999999</v>
      </c>
      <c r="G11" s="378">
        <f t="shared" si="1"/>
        <v>0.41535890410958903</v>
      </c>
      <c r="H11" s="379">
        <f t="shared" si="3"/>
        <v>-0.25184657534246574</v>
      </c>
      <c r="I11">
        <v>270.87199999999996</v>
      </c>
      <c r="J11" s="386">
        <v>3.78</v>
      </c>
      <c r="K11" s="381">
        <v>286.27199999999999</v>
      </c>
      <c r="L11" s="381">
        <v>4.0599999999999996</v>
      </c>
      <c r="M11" s="379">
        <f t="shared" si="4"/>
        <v>-0.2799999999999998</v>
      </c>
      <c r="N11" s="382">
        <v>15.36</v>
      </c>
      <c r="O11">
        <v>3</v>
      </c>
      <c r="P11">
        <f t="shared" si="0"/>
        <v>22.14</v>
      </c>
      <c r="Q11" s="383">
        <f>(L11+N11+O11)</f>
        <v>22.419999999999998</v>
      </c>
      <c r="R11" s="384">
        <f t="shared" si="2"/>
        <v>-0.27999999999999758</v>
      </c>
      <c r="T11" s="489"/>
      <c r="U11" s="502"/>
      <c r="V11" s="503"/>
      <c r="W11" s="489"/>
      <c r="X11" s="415"/>
      <c r="Y11" s="504"/>
      <c r="Z11" s="415"/>
      <c r="AA11" s="505"/>
      <c r="AE11" s="393"/>
    </row>
    <row r="12" spans="2:31" x14ac:dyDescent="0.2">
      <c r="B12" s="373">
        <v>16</v>
      </c>
      <c r="C12" s="385">
        <v>8</v>
      </c>
      <c r="D12" s="375">
        <v>26.404</v>
      </c>
      <c r="E12" s="376">
        <v>0.44308082191780823</v>
      </c>
      <c r="F12" s="377">
        <v>8.5120000000000005</v>
      </c>
      <c r="G12" s="378">
        <f t="shared" si="1"/>
        <v>0.14283835616438359</v>
      </c>
      <c r="H12" s="379">
        <f t="shared" si="3"/>
        <v>0.30024246575342461</v>
      </c>
      <c r="I12">
        <v>218.82000000000002</v>
      </c>
      <c r="J12" s="386">
        <v>3.56</v>
      </c>
      <c r="K12" s="381">
        <v>200.59199999999998</v>
      </c>
      <c r="L12" s="381">
        <v>3.3039999999999998</v>
      </c>
      <c r="M12" s="379">
        <f t="shared" si="4"/>
        <v>0.25600000000000023</v>
      </c>
      <c r="N12" s="382">
        <v>15.36</v>
      </c>
      <c r="O12">
        <v>3</v>
      </c>
      <c r="P12">
        <f t="shared" si="0"/>
        <v>21.919999999999998</v>
      </c>
      <c r="Q12" s="383">
        <f>(L12+N12+O12)</f>
        <v>21.663999999999998</v>
      </c>
      <c r="R12" s="384">
        <f t="shared" si="2"/>
        <v>0.25600000000000023</v>
      </c>
      <c r="T12" s="489"/>
      <c r="U12" s="502"/>
      <c r="V12" s="503"/>
      <c r="W12" s="489"/>
      <c r="X12" s="415"/>
      <c r="Y12" s="504"/>
      <c r="Z12" s="415"/>
      <c r="AA12" s="505"/>
    </row>
    <row r="13" spans="2:31" x14ac:dyDescent="0.2">
      <c r="B13" s="373"/>
      <c r="C13" s="385">
        <v>9</v>
      </c>
      <c r="D13" s="375">
        <v>26.404</v>
      </c>
      <c r="E13" s="376">
        <v>0.44308082191780823</v>
      </c>
      <c r="F13" s="377">
        <v>5.6</v>
      </c>
      <c r="G13" s="378">
        <v>0</v>
      </c>
      <c r="H13" s="379">
        <f t="shared" si="3"/>
        <v>0.44308082191780823</v>
      </c>
      <c r="I13">
        <v>218.82000000000002</v>
      </c>
      <c r="J13" s="386">
        <v>3.56</v>
      </c>
      <c r="K13" s="381">
        <v>5.6000000000000005</v>
      </c>
      <c r="L13" s="381">
        <v>0</v>
      </c>
      <c r="M13" s="379">
        <f t="shared" si="4"/>
        <v>3.56</v>
      </c>
      <c r="N13" s="382">
        <v>15.36</v>
      </c>
      <c r="O13">
        <v>3</v>
      </c>
      <c r="P13">
        <f t="shared" si="0"/>
        <v>21.919999999999998</v>
      </c>
      <c r="Q13" s="383">
        <v>0</v>
      </c>
      <c r="R13" s="384">
        <f t="shared" si="2"/>
        <v>21.919999999999998</v>
      </c>
      <c r="T13" s="489"/>
      <c r="U13" s="502"/>
      <c r="V13" s="503"/>
      <c r="W13" s="503"/>
      <c r="X13" s="488"/>
      <c r="Y13" s="488"/>
      <c r="Z13" s="488"/>
      <c r="AA13" s="506"/>
    </row>
    <row r="14" spans="2:31" ht="17" thickBot="1" x14ac:dyDescent="0.25">
      <c r="B14" s="373">
        <v>18</v>
      </c>
      <c r="C14" s="385">
        <v>10</v>
      </c>
      <c r="D14" s="375">
        <v>27.103999999999999</v>
      </c>
      <c r="E14" s="376">
        <v>0.45482739726027399</v>
      </c>
      <c r="F14" s="377">
        <v>12.88</v>
      </c>
      <c r="G14" s="378">
        <f t="shared" si="1"/>
        <v>0.21613698630136988</v>
      </c>
      <c r="H14" s="379">
        <f t="shared" si="3"/>
        <v>0.23869041095890411</v>
      </c>
      <c r="I14">
        <v>376.03999999999996</v>
      </c>
      <c r="J14" s="386">
        <v>4.95</v>
      </c>
      <c r="K14" s="381">
        <v>361.76</v>
      </c>
      <c r="L14" s="381">
        <v>4.7600000000000007</v>
      </c>
      <c r="M14" s="379">
        <f t="shared" si="4"/>
        <v>0.1899999999999995</v>
      </c>
      <c r="N14" s="382">
        <v>15.36</v>
      </c>
      <c r="O14">
        <v>3</v>
      </c>
      <c r="P14">
        <f t="shared" si="0"/>
        <v>23.31</v>
      </c>
      <c r="Q14" s="383">
        <f>(L14+N14+O14)</f>
        <v>23.12</v>
      </c>
      <c r="R14" s="384">
        <f t="shared" si="2"/>
        <v>0.18999999999999773</v>
      </c>
      <c r="T14" s="489"/>
      <c r="U14" s="502"/>
      <c r="V14" s="503"/>
      <c r="W14" s="503"/>
      <c r="X14" s="488"/>
      <c r="Y14" s="488"/>
      <c r="Z14" s="488"/>
      <c r="AA14" s="506"/>
    </row>
    <row r="15" spans="2:31" ht="17" thickBot="1" x14ac:dyDescent="0.25">
      <c r="B15" s="373"/>
      <c r="C15" s="385">
        <v>11</v>
      </c>
      <c r="D15" s="375">
        <v>27.103999999999999</v>
      </c>
      <c r="E15" s="376">
        <v>0.45482739726027399</v>
      </c>
      <c r="F15" s="377">
        <v>12.88</v>
      </c>
      <c r="G15" s="378">
        <f t="shared" si="1"/>
        <v>0.21613698630136988</v>
      </c>
      <c r="H15" s="379">
        <f t="shared" si="3"/>
        <v>0.23869041095890411</v>
      </c>
      <c r="I15">
        <v>376.03999999999996</v>
      </c>
      <c r="J15" s="386">
        <v>4.95</v>
      </c>
      <c r="K15" s="381">
        <v>361.76</v>
      </c>
      <c r="L15" s="381">
        <v>4.7600000000000007</v>
      </c>
      <c r="M15" s="379">
        <f t="shared" si="4"/>
        <v>0.1899999999999995</v>
      </c>
      <c r="N15" s="382">
        <v>15.36</v>
      </c>
      <c r="O15">
        <v>3</v>
      </c>
      <c r="P15">
        <f t="shared" si="0"/>
        <v>23.31</v>
      </c>
      <c r="Q15" s="383">
        <f>(L15+N15+O15)</f>
        <v>23.12</v>
      </c>
      <c r="R15" s="384">
        <f t="shared" si="2"/>
        <v>0.18999999999999773</v>
      </c>
      <c r="T15" s="507" t="s">
        <v>265</v>
      </c>
      <c r="U15" s="508"/>
      <c r="V15" s="508"/>
      <c r="W15" s="508"/>
      <c r="X15" s="508"/>
      <c r="Y15" s="508"/>
      <c r="Z15" s="508"/>
      <c r="AA15" s="508"/>
      <c r="AB15" s="509"/>
    </row>
    <row r="16" spans="2:31" x14ac:dyDescent="0.2">
      <c r="B16" s="373">
        <v>17</v>
      </c>
      <c r="C16" s="385">
        <v>12</v>
      </c>
      <c r="D16" s="375">
        <v>53.983999999999995</v>
      </c>
      <c r="E16" s="376">
        <v>0.90589589041095875</v>
      </c>
      <c r="F16" s="377">
        <v>18.088000000000001</v>
      </c>
      <c r="G16" s="378">
        <f t="shared" si="1"/>
        <v>0.30353150684931507</v>
      </c>
      <c r="H16" s="379">
        <f t="shared" si="3"/>
        <v>0.60236438356164368</v>
      </c>
      <c r="I16">
        <v>595.33600000000001</v>
      </c>
      <c r="J16" s="386">
        <v>5.43</v>
      </c>
      <c r="K16" s="381">
        <v>366.96800000000002</v>
      </c>
      <c r="L16" s="381">
        <v>4.8439999999999994</v>
      </c>
      <c r="M16" s="379">
        <f t="shared" si="4"/>
        <v>0.5860000000000003</v>
      </c>
      <c r="N16" s="382">
        <v>15.36</v>
      </c>
      <c r="O16">
        <v>3</v>
      </c>
      <c r="P16">
        <f t="shared" si="0"/>
        <v>23.79</v>
      </c>
      <c r="Q16" s="383">
        <f>(L16+N16+O16)</f>
        <v>23.204000000000001</v>
      </c>
      <c r="R16" s="384">
        <f t="shared" si="2"/>
        <v>0.58599999999999852</v>
      </c>
    </row>
    <row r="17" spans="2:28" x14ac:dyDescent="0.2">
      <c r="B17" s="373"/>
      <c r="C17" s="385">
        <v>13</v>
      </c>
      <c r="D17" s="375">
        <v>53.983999999999995</v>
      </c>
      <c r="E17" s="376">
        <v>0</v>
      </c>
      <c r="F17" s="377">
        <v>18.09</v>
      </c>
      <c r="G17" s="378">
        <f t="shared" si="1"/>
        <v>0.30356506849315068</v>
      </c>
      <c r="H17" s="379">
        <f t="shared" si="3"/>
        <v>-0.30356506849315068</v>
      </c>
      <c r="I17">
        <v>595.33600000000001</v>
      </c>
      <c r="J17" s="386">
        <v>0</v>
      </c>
      <c r="K17" s="381">
        <v>366.96800000000002</v>
      </c>
      <c r="L17" s="381">
        <v>0</v>
      </c>
      <c r="M17" s="379">
        <f t="shared" si="4"/>
        <v>0</v>
      </c>
      <c r="N17" s="382">
        <v>0</v>
      </c>
      <c r="O17">
        <v>0</v>
      </c>
      <c r="P17">
        <f t="shared" si="0"/>
        <v>0</v>
      </c>
      <c r="Q17" s="383">
        <f>(L17+N17+O17)</f>
        <v>0</v>
      </c>
      <c r="R17" s="384">
        <f t="shared" si="2"/>
        <v>0</v>
      </c>
    </row>
    <row r="18" spans="2:28" x14ac:dyDescent="0.2">
      <c r="B18" s="373"/>
      <c r="C18" s="385">
        <v>14</v>
      </c>
      <c r="D18" s="375">
        <v>53.983999999999995</v>
      </c>
      <c r="E18" s="376">
        <v>0.90589589041095875</v>
      </c>
      <c r="F18" s="377">
        <v>12.32</v>
      </c>
      <c r="G18" s="378">
        <v>0</v>
      </c>
      <c r="H18" s="379">
        <f t="shared" si="3"/>
        <v>0.90589589041095875</v>
      </c>
      <c r="I18">
        <v>321.24400000000003</v>
      </c>
      <c r="J18" s="386">
        <v>4.8099999999999996</v>
      </c>
      <c r="K18" s="381">
        <v>79.100000000000009</v>
      </c>
      <c r="L18" s="381">
        <v>0</v>
      </c>
      <c r="M18" s="379">
        <f t="shared" si="4"/>
        <v>4.8099999999999996</v>
      </c>
      <c r="N18" s="382">
        <v>15.36</v>
      </c>
      <c r="O18">
        <v>3</v>
      </c>
      <c r="P18">
        <f t="shared" si="0"/>
        <v>23.169999999999998</v>
      </c>
      <c r="Q18" s="383">
        <v>0</v>
      </c>
      <c r="R18" s="384">
        <f t="shared" si="2"/>
        <v>23.169999999999998</v>
      </c>
      <c r="T18" s="481" t="s">
        <v>250</v>
      </c>
      <c r="U18" s="481"/>
      <c r="V18" s="481"/>
      <c r="W18" s="481"/>
      <c r="X18" s="482">
        <v>2019</v>
      </c>
      <c r="Y18" s="482"/>
      <c r="Z18" s="482">
        <v>2030</v>
      </c>
      <c r="AA18" s="482"/>
      <c r="AB18" s="483" t="s">
        <v>104</v>
      </c>
    </row>
    <row r="19" spans="2:28" x14ac:dyDescent="0.2">
      <c r="B19" s="373">
        <v>18</v>
      </c>
      <c r="C19" s="385">
        <v>15</v>
      </c>
      <c r="D19" s="375">
        <v>27.103999999999999</v>
      </c>
      <c r="E19" s="376">
        <v>0.45482739726027399</v>
      </c>
      <c r="F19" s="377">
        <v>18.984000000000002</v>
      </c>
      <c r="G19" s="378">
        <f t="shared" si="1"/>
        <v>0.31856712328767128</v>
      </c>
      <c r="H19" s="379">
        <f t="shared" si="3"/>
        <v>0.13626027397260271</v>
      </c>
      <c r="I19">
        <v>376.03999999999996</v>
      </c>
      <c r="J19" s="386">
        <v>4.95</v>
      </c>
      <c r="K19" s="381">
        <v>372.79200000000003</v>
      </c>
      <c r="L19" s="381">
        <v>4.9279999999999999</v>
      </c>
      <c r="M19" s="379">
        <f t="shared" si="4"/>
        <v>2.2000000000000242E-2</v>
      </c>
      <c r="N19" s="382">
        <v>15.36</v>
      </c>
      <c r="O19">
        <v>3</v>
      </c>
      <c r="P19">
        <f t="shared" si="0"/>
        <v>23.31</v>
      </c>
      <c r="Q19" s="383">
        <f>(L19+N19+O19)</f>
        <v>23.288</v>
      </c>
      <c r="R19" s="384">
        <f t="shared" si="2"/>
        <v>2.1999999999998465E-2</v>
      </c>
      <c r="T19" s="486"/>
      <c r="U19" s="487"/>
      <c r="V19" s="484" t="s">
        <v>251</v>
      </c>
      <c r="W19" s="484"/>
      <c r="X19" s="485" t="s">
        <v>252</v>
      </c>
      <c r="Y19" s="485" t="s">
        <v>253</v>
      </c>
      <c r="Z19" s="485" t="s">
        <v>252</v>
      </c>
      <c r="AA19" s="485" t="s">
        <v>253</v>
      </c>
      <c r="AB19" s="485" t="s">
        <v>254</v>
      </c>
    </row>
    <row r="20" spans="2:28" x14ac:dyDescent="0.2">
      <c r="B20" s="373"/>
      <c r="C20" s="385">
        <v>16</v>
      </c>
      <c r="D20" s="375">
        <v>27.103999999999999</v>
      </c>
      <c r="E20" s="376">
        <v>0.45482739726027399</v>
      </c>
      <c r="F20" s="377">
        <v>18.984000000000002</v>
      </c>
      <c r="G20" s="378">
        <f t="shared" si="1"/>
        <v>0.31856712328767128</v>
      </c>
      <c r="H20" s="379">
        <f t="shared" si="3"/>
        <v>0.13626027397260271</v>
      </c>
      <c r="I20">
        <v>376.03999999999996</v>
      </c>
      <c r="J20" s="386">
        <v>4.95</v>
      </c>
      <c r="K20" s="381">
        <v>372.79200000000003</v>
      </c>
      <c r="L20" s="381">
        <v>4.9279999999999999</v>
      </c>
      <c r="M20" s="379">
        <f t="shared" si="4"/>
        <v>2.2000000000000242E-2</v>
      </c>
      <c r="N20" s="382">
        <v>15.36</v>
      </c>
      <c r="O20">
        <v>3</v>
      </c>
      <c r="P20">
        <f t="shared" si="0"/>
        <v>23.31</v>
      </c>
      <c r="Q20" s="383">
        <f>(L20+N20+O20)</f>
        <v>23.288</v>
      </c>
      <c r="R20" s="384">
        <f t="shared" si="2"/>
        <v>2.1999999999998465E-2</v>
      </c>
      <c r="T20" s="449">
        <v>1</v>
      </c>
      <c r="U20" s="453" t="s">
        <v>0</v>
      </c>
      <c r="V20" s="450">
        <v>41</v>
      </c>
      <c r="W20" s="467"/>
      <c r="X20" s="451">
        <v>1007.01</v>
      </c>
      <c r="Y20" s="462">
        <v>14.97</v>
      </c>
      <c r="Z20" s="451">
        <v>452.8</v>
      </c>
      <c r="AA20" s="462">
        <v>7.6</v>
      </c>
      <c r="AB20" s="451">
        <v>7.37</v>
      </c>
    </row>
    <row r="21" spans="2:28" x14ac:dyDescent="0.2">
      <c r="B21" s="373">
        <v>19</v>
      </c>
      <c r="C21" s="385">
        <v>17</v>
      </c>
      <c r="D21" s="375">
        <v>25.900000000000002</v>
      </c>
      <c r="E21" s="376">
        <v>0.43462328767123293</v>
      </c>
      <c r="F21" s="377">
        <v>18.984000000000002</v>
      </c>
      <c r="G21" s="378">
        <f t="shared" si="1"/>
        <v>0.31856712328767128</v>
      </c>
      <c r="H21" s="379">
        <f t="shared" si="3"/>
        <v>0.11605616438356164</v>
      </c>
      <c r="I21">
        <v>218.316</v>
      </c>
      <c r="J21" s="386">
        <v>3.53</v>
      </c>
      <c r="K21" s="381">
        <v>215.99200000000002</v>
      </c>
      <c r="L21" s="381">
        <v>3.2760000000000002</v>
      </c>
      <c r="M21" s="379">
        <f t="shared" si="4"/>
        <v>0.25399999999999956</v>
      </c>
      <c r="N21" s="382">
        <v>15.36</v>
      </c>
      <c r="O21">
        <v>3</v>
      </c>
      <c r="P21">
        <f t="shared" si="0"/>
        <v>21.89</v>
      </c>
      <c r="Q21" s="383">
        <f>(L21+N21+O21)</f>
        <v>21.635999999999999</v>
      </c>
      <c r="R21" s="384">
        <f t="shared" si="2"/>
        <v>0.25400000000000134</v>
      </c>
      <c r="T21" s="449"/>
      <c r="U21" s="454"/>
      <c r="V21" s="455"/>
      <c r="W21" s="459"/>
      <c r="X21" s="456">
        <v>1</v>
      </c>
      <c r="Y21" s="461">
        <v>1</v>
      </c>
      <c r="Z21" s="456">
        <v>0.45</v>
      </c>
      <c r="AA21" s="461">
        <v>0.51</v>
      </c>
      <c r="AB21" s="456">
        <v>0.49</v>
      </c>
    </row>
    <row r="22" spans="2:28" x14ac:dyDescent="0.2">
      <c r="B22" s="373"/>
      <c r="C22" s="385">
        <v>18</v>
      </c>
      <c r="D22" s="375">
        <v>25.900000000000002</v>
      </c>
      <c r="E22" s="376">
        <v>0.43462328767123293</v>
      </c>
      <c r="F22" s="377">
        <v>18.98</v>
      </c>
      <c r="G22" s="378">
        <v>0</v>
      </c>
      <c r="H22" s="379">
        <f t="shared" si="3"/>
        <v>0.43462328767123293</v>
      </c>
      <c r="I22">
        <v>79.100000000000009</v>
      </c>
      <c r="J22" s="386">
        <v>1.37</v>
      </c>
      <c r="K22" s="381">
        <v>79.100000000000009</v>
      </c>
      <c r="L22" s="381">
        <v>0</v>
      </c>
      <c r="M22" s="379">
        <f t="shared" si="4"/>
        <v>1.37</v>
      </c>
      <c r="N22" s="382">
        <v>15.36</v>
      </c>
      <c r="O22">
        <v>3</v>
      </c>
      <c r="P22">
        <f t="shared" si="0"/>
        <v>19.73</v>
      </c>
      <c r="Q22" s="383">
        <v>0</v>
      </c>
      <c r="R22" s="384">
        <f t="shared" si="2"/>
        <v>19.73</v>
      </c>
      <c r="T22" s="449">
        <v>2</v>
      </c>
      <c r="U22" s="464" t="s">
        <v>255</v>
      </c>
      <c r="V22" s="457">
        <v>41</v>
      </c>
      <c r="W22" s="458"/>
      <c r="X22" s="465">
        <v>12632</v>
      </c>
      <c r="Y22" s="460">
        <v>156.5</v>
      </c>
      <c r="Z22" s="465">
        <v>9687</v>
      </c>
      <c r="AA22" s="460">
        <v>112.2</v>
      </c>
      <c r="AB22" s="466">
        <v>44.32</v>
      </c>
    </row>
    <row r="23" spans="2:28" x14ac:dyDescent="0.2">
      <c r="B23" s="373"/>
      <c r="C23" s="385">
        <v>19</v>
      </c>
      <c r="D23" s="375">
        <v>25.900000000000002</v>
      </c>
      <c r="E23" s="376">
        <v>0</v>
      </c>
      <c r="F23" s="377">
        <v>18.98</v>
      </c>
      <c r="G23" s="378">
        <v>0</v>
      </c>
      <c r="H23" s="379">
        <f t="shared" si="3"/>
        <v>0</v>
      </c>
      <c r="I23">
        <v>79.100000000000009</v>
      </c>
      <c r="J23" s="386">
        <v>0</v>
      </c>
      <c r="K23" s="381">
        <v>79.100000000000009</v>
      </c>
      <c r="L23" s="381">
        <v>0</v>
      </c>
      <c r="M23" s="379">
        <f t="shared" si="4"/>
        <v>0</v>
      </c>
      <c r="N23" s="382">
        <v>0</v>
      </c>
      <c r="O23">
        <v>0</v>
      </c>
      <c r="P23">
        <f t="shared" si="0"/>
        <v>0</v>
      </c>
      <c r="Q23" s="383">
        <v>0</v>
      </c>
      <c r="R23" s="384">
        <f t="shared" si="2"/>
        <v>0</v>
      </c>
      <c r="T23" s="449"/>
      <c r="U23" s="454"/>
      <c r="V23" s="455"/>
      <c r="W23" s="459"/>
      <c r="X23" s="456">
        <v>1</v>
      </c>
      <c r="Y23" s="461">
        <v>1</v>
      </c>
      <c r="Z23" s="456">
        <v>0.77</v>
      </c>
      <c r="AA23" s="461">
        <v>0.72</v>
      </c>
      <c r="AB23" s="456">
        <v>0.28000000000000003</v>
      </c>
    </row>
    <row r="24" spans="2:28" x14ac:dyDescent="0.2">
      <c r="B24" s="104">
        <v>22</v>
      </c>
      <c r="C24" s="385">
        <v>20</v>
      </c>
      <c r="D24" s="375">
        <v>8.4</v>
      </c>
      <c r="E24" s="376">
        <v>0.14095890410958906</v>
      </c>
      <c r="F24" s="377">
        <v>14.448</v>
      </c>
      <c r="G24" s="378">
        <f t="shared" si="1"/>
        <v>0.24244931506849315</v>
      </c>
      <c r="H24" s="379">
        <f t="shared" si="3"/>
        <v>-0.1014904109589041</v>
      </c>
      <c r="I24">
        <v>269.52799999999996</v>
      </c>
      <c r="J24" s="386">
        <v>3.78</v>
      </c>
      <c r="K24" s="381">
        <v>275.96800000000002</v>
      </c>
      <c r="L24" s="381">
        <v>3.8640000000000003</v>
      </c>
      <c r="M24" s="379">
        <f t="shared" si="4"/>
        <v>-8.4000000000000519E-2</v>
      </c>
      <c r="N24" s="382">
        <v>15.36</v>
      </c>
      <c r="O24">
        <v>3</v>
      </c>
      <c r="P24">
        <f t="shared" si="0"/>
        <v>22.14</v>
      </c>
      <c r="Q24" s="383">
        <f>(L24+N24+O24)</f>
        <v>22.224</v>
      </c>
      <c r="R24" s="384">
        <f t="shared" si="2"/>
        <v>-8.3999999999999631E-2</v>
      </c>
      <c r="T24" s="449">
        <v>3</v>
      </c>
      <c r="U24" s="471" t="s">
        <v>258</v>
      </c>
      <c r="V24" s="478">
        <v>41</v>
      </c>
      <c r="W24" s="468"/>
      <c r="X24" s="452"/>
      <c r="Y24" s="460">
        <v>836</v>
      </c>
      <c r="Z24" s="452"/>
      <c r="AA24" s="460">
        <v>590</v>
      </c>
      <c r="AB24" s="466">
        <v>246</v>
      </c>
    </row>
    <row r="25" spans="2:28" x14ac:dyDescent="0.2">
      <c r="B25" s="104">
        <v>25</v>
      </c>
      <c r="C25" s="385">
        <v>21</v>
      </c>
      <c r="D25" s="375">
        <v>19.459999999999997</v>
      </c>
      <c r="E25" s="376">
        <v>0.32655479452054792</v>
      </c>
      <c r="F25" s="377">
        <v>13.16</v>
      </c>
      <c r="G25" s="378">
        <f t="shared" si="1"/>
        <v>0.22083561643835617</v>
      </c>
      <c r="H25" s="379">
        <f t="shared" si="3"/>
        <v>0.10571917808219175</v>
      </c>
      <c r="I25">
        <v>280.58800000000002</v>
      </c>
      <c r="J25" s="386">
        <v>3.95</v>
      </c>
      <c r="K25" s="381">
        <v>274.68</v>
      </c>
      <c r="L25" s="381">
        <v>3.8360000000000003</v>
      </c>
      <c r="M25" s="379">
        <f t="shared" si="4"/>
        <v>0.11399999999999988</v>
      </c>
      <c r="N25" s="382">
        <v>15.36</v>
      </c>
      <c r="O25">
        <v>3</v>
      </c>
      <c r="P25">
        <f t="shared" si="0"/>
        <v>22.31</v>
      </c>
      <c r="Q25" s="383">
        <f>(L25+N25+O25)</f>
        <v>22.195999999999998</v>
      </c>
      <c r="R25" s="384">
        <f t="shared" si="2"/>
        <v>0.11400000000000077</v>
      </c>
      <c r="T25" s="449"/>
      <c r="U25" s="472"/>
      <c r="V25" s="479"/>
      <c r="W25" s="469"/>
      <c r="X25" s="470"/>
      <c r="Y25" s="461">
        <v>1</v>
      </c>
      <c r="Z25" s="470"/>
      <c r="AA25" s="461">
        <v>0.7</v>
      </c>
      <c r="AB25" s="456">
        <v>0.3</v>
      </c>
    </row>
    <row r="26" spans="2:28" x14ac:dyDescent="0.2">
      <c r="B26" s="373">
        <v>1</v>
      </c>
      <c r="C26" s="385">
        <v>22</v>
      </c>
      <c r="D26" s="375">
        <v>26.768000000000001</v>
      </c>
      <c r="E26" s="376">
        <v>0.44918904109589047</v>
      </c>
      <c r="F26" s="377">
        <v>19.32</v>
      </c>
      <c r="G26" s="378">
        <f t="shared" si="1"/>
        <v>0.3242054794520548</v>
      </c>
      <c r="H26" s="379">
        <f t="shared" si="3"/>
        <v>0.12498356164383567</v>
      </c>
      <c r="I26">
        <v>375.64800000000002</v>
      </c>
      <c r="J26" s="386">
        <v>4.95</v>
      </c>
      <c r="K26" s="381">
        <v>368.2</v>
      </c>
      <c r="L26" s="381">
        <v>4.8719999999999999</v>
      </c>
      <c r="M26" s="379">
        <f t="shared" si="4"/>
        <v>7.8000000000000291E-2</v>
      </c>
      <c r="N26" s="382">
        <v>15.36</v>
      </c>
      <c r="O26">
        <v>3</v>
      </c>
      <c r="P26">
        <f t="shared" si="0"/>
        <v>23.31</v>
      </c>
      <c r="Q26" s="383">
        <f>(L26+N26+O26)</f>
        <v>23.231999999999999</v>
      </c>
      <c r="R26" s="384">
        <f t="shared" si="2"/>
        <v>7.7999999999999403E-2</v>
      </c>
      <c r="T26" s="448">
        <v>4</v>
      </c>
      <c r="U26" s="471" t="s">
        <v>256</v>
      </c>
      <c r="V26" s="457">
        <v>1</v>
      </c>
      <c r="W26" s="458"/>
      <c r="X26" s="452"/>
      <c r="Y26" s="460">
        <v>20.39</v>
      </c>
      <c r="Z26" s="452"/>
      <c r="AA26" s="460">
        <v>14.38</v>
      </c>
      <c r="AB26" s="466">
        <v>6.01</v>
      </c>
    </row>
    <row r="27" spans="2:28" x14ac:dyDescent="0.2">
      <c r="B27" s="373"/>
      <c r="C27" s="385">
        <v>23</v>
      </c>
      <c r="D27" s="375">
        <v>26.768000000000001</v>
      </c>
      <c r="E27" s="376">
        <v>0.44918904109589047</v>
      </c>
      <c r="F27" s="377">
        <v>18.760000000000002</v>
      </c>
      <c r="G27" s="378">
        <v>0</v>
      </c>
      <c r="H27" s="379">
        <f t="shared" si="3"/>
        <v>0.44918904109589047</v>
      </c>
      <c r="I27">
        <v>26.77</v>
      </c>
      <c r="J27" s="386">
        <v>4.84</v>
      </c>
      <c r="K27" s="381">
        <v>18.760000000000002</v>
      </c>
      <c r="L27" s="381">
        <v>0</v>
      </c>
      <c r="M27" s="379">
        <f t="shared" si="4"/>
        <v>4.84</v>
      </c>
      <c r="N27" s="382">
        <v>15.36</v>
      </c>
      <c r="O27">
        <v>3</v>
      </c>
      <c r="P27">
        <f t="shared" si="0"/>
        <v>23.2</v>
      </c>
      <c r="Q27" s="383">
        <v>0</v>
      </c>
      <c r="R27" s="384">
        <f t="shared" si="2"/>
        <v>23.2</v>
      </c>
      <c r="T27" s="448">
        <v>5</v>
      </c>
      <c r="U27" s="472" t="s">
        <v>257</v>
      </c>
      <c r="V27" s="455">
        <v>1</v>
      </c>
      <c r="W27" s="459"/>
      <c r="X27" s="470"/>
      <c r="Y27" s="473">
        <v>33.43</v>
      </c>
      <c r="Z27" s="470"/>
      <c r="AA27" s="473">
        <v>23.58</v>
      </c>
      <c r="AB27" s="474">
        <v>9.85</v>
      </c>
    </row>
    <row r="28" spans="2:28" x14ac:dyDescent="0.2">
      <c r="B28" s="373">
        <v>8</v>
      </c>
      <c r="C28" s="385">
        <v>24</v>
      </c>
      <c r="D28" s="375">
        <v>30.968000000000004</v>
      </c>
      <c r="E28" s="376">
        <v>0.51966849315068497</v>
      </c>
      <c r="F28" s="377">
        <v>23.884</v>
      </c>
      <c r="G28" s="378">
        <f t="shared" si="1"/>
        <v>0.40079315068493149</v>
      </c>
      <c r="H28" s="379">
        <f t="shared" si="3"/>
        <v>0.11887534246575349</v>
      </c>
      <c r="I28">
        <v>379.904</v>
      </c>
      <c r="J28" s="386">
        <v>5.01</v>
      </c>
      <c r="K28" s="381">
        <v>372.76400000000001</v>
      </c>
      <c r="L28" s="381">
        <v>4.9559999999999995</v>
      </c>
      <c r="M28" s="379">
        <f t="shared" si="4"/>
        <v>5.400000000000027E-2</v>
      </c>
      <c r="N28" s="382">
        <v>15.36</v>
      </c>
      <c r="O28">
        <v>3</v>
      </c>
      <c r="P28">
        <f t="shared" si="0"/>
        <v>23.369999999999997</v>
      </c>
      <c r="Q28" s="383">
        <f>(L28+N28+O28)</f>
        <v>23.315999999999999</v>
      </c>
      <c r="R28" s="384">
        <f>(P28-Q28)</f>
        <v>5.3999999999998494E-2</v>
      </c>
      <c r="T28" s="448">
        <v>6</v>
      </c>
      <c r="U28" s="471" t="s">
        <v>259</v>
      </c>
      <c r="V28" s="457" t="s">
        <v>260</v>
      </c>
      <c r="W28" s="458"/>
      <c r="X28" s="452"/>
      <c r="Y28" s="475">
        <v>10766</v>
      </c>
      <c r="Z28" s="452"/>
      <c r="AA28" s="475">
        <v>12336</v>
      </c>
      <c r="AB28" s="463" t="s">
        <v>261</v>
      </c>
    </row>
    <row r="29" spans="2:28" x14ac:dyDescent="0.2">
      <c r="B29" s="373"/>
      <c r="C29" s="385">
        <v>25</v>
      </c>
      <c r="D29" s="375">
        <v>30.968000000000004</v>
      </c>
      <c r="E29" s="376">
        <v>0.51966849315068497</v>
      </c>
      <c r="F29" s="377">
        <v>23.88</v>
      </c>
      <c r="G29" s="378">
        <v>0</v>
      </c>
      <c r="H29" s="379">
        <f t="shared" si="3"/>
        <v>0.51966849315068497</v>
      </c>
      <c r="I29">
        <v>379.904</v>
      </c>
      <c r="J29" s="386">
        <v>5.01</v>
      </c>
      <c r="K29" s="381">
        <v>79.100000000000009</v>
      </c>
      <c r="L29" s="381">
        <v>0</v>
      </c>
      <c r="M29" s="379">
        <f>(J29-L29)</f>
        <v>5.01</v>
      </c>
      <c r="N29" s="382">
        <v>15.36</v>
      </c>
      <c r="O29">
        <v>3</v>
      </c>
      <c r="P29">
        <f t="shared" si="0"/>
        <v>23.369999999999997</v>
      </c>
      <c r="Q29" s="383">
        <v>0</v>
      </c>
      <c r="R29" s="384">
        <f>(P29-Q29)</f>
        <v>23.369999999999997</v>
      </c>
      <c r="T29" s="448">
        <v>7</v>
      </c>
      <c r="U29" s="472" t="s">
        <v>263</v>
      </c>
      <c r="V29" s="455" t="s">
        <v>260</v>
      </c>
      <c r="W29" s="459"/>
      <c r="X29" s="470"/>
      <c r="Y29" s="476">
        <v>7593</v>
      </c>
      <c r="Z29" s="470"/>
      <c r="AA29" s="476">
        <v>8700</v>
      </c>
      <c r="AB29" s="463" t="s">
        <v>262</v>
      </c>
    </row>
    <row r="30" spans="2:28" x14ac:dyDescent="0.2">
      <c r="B30" s="373">
        <v>7</v>
      </c>
      <c r="C30" s="385">
        <v>26</v>
      </c>
      <c r="D30" s="375">
        <v>9.3520000000000003</v>
      </c>
      <c r="E30" s="376">
        <v>0.1569342465753425</v>
      </c>
      <c r="F30" s="377">
        <v>17.192</v>
      </c>
      <c r="G30" s="378">
        <f t="shared" si="1"/>
        <v>0.28849589041095891</v>
      </c>
      <c r="H30" s="379">
        <f t="shared" si="3"/>
        <v>-0.13156164383561642</v>
      </c>
      <c r="I30">
        <v>270.48</v>
      </c>
      <c r="J30" s="386">
        <v>3.78</v>
      </c>
      <c r="K30" s="381">
        <v>278.71199999999999</v>
      </c>
      <c r="L30" s="381">
        <v>3.9200000000000004</v>
      </c>
      <c r="M30" s="379">
        <f>(J30-L30)</f>
        <v>-0.14000000000000057</v>
      </c>
      <c r="N30" s="382">
        <v>15.36</v>
      </c>
      <c r="O30">
        <v>3</v>
      </c>
      <c r="P30">
        <f t="shared" si="0"/>
        <v>22.14</v>
      </c>
      <c r="Q30" s="383">
        <f>(L30+N30+O30)</f>
        <v>22.28</v>
      </c>
      <c r="R30" s="384">
        <f t="shared" ref="R30:R45" si="5">(P30-Q30)</f>
        <v>-0.14000000000000057</v>
      </c>
      <c r="T30" s="480">
        <v>8</v>
      </c>
      <c r="U30" s="472" t="s">
        <v>264</v>
      </c>
      <c r="V30" s="455" t="s">
        <v>260</v>
      </c>
      <c r="W30" s="455"/>
      <c r="X30" s="393"/>
      <c r="Y30" s="476">
        <v>3173</v>
      </c>
      <c r="Z30" s="393"/>
      <c r="AA30" s="476">
        <v>3636</v>
      </c>
      <c r="AB30" s="477"/>
    </row>
    <row r="31" spans="2:28" x14ac:dyDescent="0.2">
      <c r="B31" s="373"/>
      <c r="C31" s="385">
        <v>27</v>
      </c>
      <c r="D31" s="375">
        <v>9.3520000000000003</v>
      </c>
      <c r="E31" s="376">
        <v>0</v>
      </c>
      <c r="F31" s="377">
        <v>17.190000000000001</v>
      </c>
      <c r="G31" s="378">
        <f t="shared" si="1"/>
        <v>0.2884623287671233</v>
      </c>
      <c r="H31" s="379">
        <f t="shared" si="3"/>
        <v>-0.2884623287671233</v>
      </c>
      <c r="I31">
        <v>270.48</v>
      </c>
      <c r="J31" s="386">
        <v>0</v>
      </c>
      <c r="K31" s="381">
        <v>278.71199999999999</v>
      </c>
      <c r="L31" s="381">
        <v>0</v>
      </c>
      <c r="M31" s="379">
        <f>(J31-L31)</f>
        <v>0</v>
      </c>
      <c r="N31" s="382">
        <v>0</v>
      </c>
      <c r="O31">
        <v>0</v>
      </c>
      <c r="P31">
        <f t="shared" si="0"/>
        <v>0</v>
      </c>
      <c r="Q31" s="383">
        <f>(L31+N31+O31)</f>
        <v>0</v>
      </c>
      <c r="R31" s="384">
        <f t="shared" si="5"/>
        <v>0</v>
      </c>
    </row>
    <row r="32" spans="2:28" x14ac:dyDescent="0.2">
      <c r="B32" s="373">
        <v>10</v>
      </c>
      <c r="C32" s="385">
        <v>28</v>
      </c>
      <c r="D32" s="375">
        <v>30.603999999999999</v>
      </c>
      <c r="E32" s="376">
        <v>0.51356027397260273</v>
      </c>
      <c r="F32" s="377">
        <v>24.024000000000001</v>
      </c>
      <c r="G32" s="378">
        <f t="shared" si="1"/>
        <v>0.40314246575342466</v>
      </c>
      <c r="H32" s="379">
        <f t="shared" si="3"/>
        <v>0.11041780821917807</v>
      </c>
      <c r="I32">
        <v>384.58</v>
      </c>
      <c r="J32" s="386">
        <v>5.01</v>
      </c>
      <c r="K32" s="381">
        <v>372.904</v>
      </c>
      <c r="L32" s="381">
        <v>4.9559999999999995</v>
      </c>
      <c r="M32" s="379">
        <f>(J32-L32)</f>
        <v>5.400000000000027E-2</v>
      </c>
      <c r="N32" s="382">
        <v>15.36</v>
      </c>
      <c r="O32">
        <v>3</v>
      </c>
      <c r="P32">
        <f t="shared" si="0"/>
        <v>23.369999999999997</v>
      </c>
      <c r="Q32" s="383">
        <f>(L32+N32+O32)</f>
        <v>23.315999999999999</v>
      </c>
      <c r="R32" s="384">
        <f t="shared" si="5"/>
        <v>5.3999999999998494E-2</v>
      </c>
    </row>
    <row r="33" spans="2:18" x14ac:dyDescent="0.2">
      <c r="B33" s="373"/>
      <c r="C33" s="385">
        <v>29</v>
      </c>
      <c r="D33" s="375">
        <v>7.7280000000000006</v>
      </c>
      <c r="E33" s="376">
        <v>0.12968219178082191</v>
      </c>
      <c r="F33" s="377">
        <v>14.056000000000001</v>
      </c>
      <c r="G33" s="378">
        <f t="shared" si="1"/>
        <v>0.23587123287671233</v>
      </c>
      <c r="H33" s="379">
        <f t="shared" si="3"/>
        <v>-0.10618904109589042</v>
      </c>
      <c r="I33">
        <v>508.92799999999994</v>
      </c>
      <c r="J33" s="386">
        <v>5.43</v>
      </c>
      <c r="K33" s="381">
        <v>515.25600000000009</v>
      </c>
      <c r="L33" s="381">
        <v>5.6840000000000002</v>
      </c>
      <c r="M33" s="379">
        <f>(J33-L33)</f>
        <v>-0.25400000000000045</v>
      </c>
      <c r="N33" s="382">
        <v>15.36</v>
      </c>
      <c r="O33">
        <v>3</v>
      </c>
      <c r="P33">
        <f t="shared" si="0"/>
        <v>23.79</v>
      </c>
      <c r="Q33" s="383">
        <f>(L33+N33+O33)</f>
        <v>24.044</v>
      </c>
      <c r="R33" s="384">
        <f t="shared" si="5"/>
        <v>-0.25400000000000134</v>
      </c>
    </row>
    <row r="34" spans="2:18" x14ac:dyDescent="0.2">
      <c r="B34" s="373"/>
      <c r="C34" s="385">
        <v>30</v>
      </c>
      <c r="D34" s="375">
        <v>30.603999999999999</v>
      </c>
      <c r="E34" s="376">
        <v>0.51356027397260273</v>
      </c>
      <c r="F34" s="377">
        <v>24.02</v>
      </c>
      <c r="G34" s="378">
        <v>0</v>
      </c>
      <c r="H34" s="379">
        <f t="shared" si="3"/>
        <v>0.51356027397260273</v>
      </c>
      <c r="I34">
        <v>109.67599999999999</v>
      </c>
      <c r="J34" s="386">
        <v>1.93</v>
      </c>
      <c r="K34" s="381">
        <v>109.67599999999999</v>
      </c>
      <c r="L34" s="381">
        <v>0</v>
      </c>
      <c r="M34" s="379">
        <f t="shared" ref="M34:M45" si="6">(J34-L34)</f>
        <v>1.93</v>
      </c>
      <c r="N34" s="382">
        <v>15.36</v>
      </c>
      <c r="O34">
        <v>3</v>
      </c>
      <c r="P34">
        <f t="shared" si="0"/>
        <v>20.29</v>
      </c>
      <c r="Q34" s="383">
        <v>0</v>
      </c>
      <c r="R34" s="384">
        <f t="shared" si="5"/>
        <v>20.29</v>
      </c>
    </row>
    <row r="35" spans="2:18" x14ac:dyDescent="0.2">
      <c r="B35" s="373">
        <v>18</v>
      </c>
      <c r="C35" s="385">
        <v>31</v>
      </c>
      <c r="D35" s="375">
        <v>27.103999999999999</v>
      </c>
      <c r="E35" s="376">
        <v>0.45482739726027399</v>
      </c>
      <c r="F35" s="377">
        <v>11.927999999999999</v>
      </c>
      <c r="G35" s="378">
        <f t="shared" si="1"/>
        <v>0.20016164383561641</v>
      </c>
      <c r="H35" s="379">
        <f t="shared" si="3"/>
        <v>0.25466575342465758</v>
      </c>
      <c r="I35">
        <v>376.03999999999996</v>
      </c>
      <c r="J35" s="386">
        <v>4.95</v>
      </c>
      <c r="K35" s="381">
        <v>360.80799999999999</v>
      </c>
      <c r="L35" s="381">
        <v>4.7320000000000002</v>
      </c>
      <c r="M35" s="379">
        <f t="shared" si="6"/>
        <v>0.21799999999999997</v>
      </c>
      <c r="N35" s="382">
        <v>15.36</v>
      </c>
      <c r="O35">
        <v>3</v>
      </c>
      <c r="P35">
        <f t="shared" si="0"/>
        <v>23.31</v>
      </c>
      <c r="Q35" s="383">
        <f>(L35+N35+O35)</f>
        <v>23.091999999999999</v>
      </c>
      <c r="R35" s="384">
        <f t="shared" si="5"/>
        <v>0.21799999999999997</v>
      </c>
    </row>
    <row r="36" spans="2:18" x14ac:dyDescent="0.2">
      <c r="B36" s="373"/>
      <c r="C36" s="385">
        <v>32</v>
      </c>
      <c r="D36" s="375">
        <v>27.103999999999999</v>
      </c>
      <c r="E36" s="376">
        <v>0.45482739726027399</v>
      </c>
      <c r="F36" s="377">
        <v>11.927999999999999</v>
      </c>
      <c r="G36" s="378">
        <f t="shared" si="1"/>
        <v>0.20016164383561641</v>
      </c>
      <c r="H36" s="379">
        <f t="shared" si="3"/>
        <v>0.25466575342465758</v>
      </c>
      <c r="I36">
        <v>376.03999999999996</v>
      </c>
      <c r="J36" s="386">
        <v>4.95</v>
      </c>
      <c r="K36" s="381">
        <v>360.80799999999999</v>
      </c>
      <c r="L36" s="381">
        <v>4.7320000000000002</v>
      </c>
      <c r="M36" s="379">
        <f t="shared" si="6"/>
        <v>0.21799999999999997</v>
      </c>
      <c r="N36" s="382">
        <v>15.36</v>
      </c>
      <c r="O36">
        <v>3</v>
      </c>
      <c r="P36">
        <f t="shared" si="0"/>
        <v>23.31</v>
      </c>
      <c r="Q36" s="383">
        <f>(L36+N36+O36)</f>
        <v>23.091999999999999</v>
      </c>
      <c r="R36" s="384">
        <f t="shared" si="5"/>
        <v>0.21799999999999997</v>
      </c>
    </row>
    <row r="37" spans="2:18" x14ac:dyDescent="0.2">
      <c r="B37" s="373">
        <v>19</v>
      </c>
      <c r="C37" s="385">
        <v>33</v>
      </c>
      <c r="D37" s="375">
        <v>25.900000000000002</v>
      </c>
      <c r="E37" s="376">
        <v>0.43462328767123293</v>
      </c>
      <c r="F37" s="377">
        <v>24.416</v>
      </c>
      <c r="G37" s="378">
        <f t="shared" si="1"/>
        <v>0.40972054794520552</v>
      </c>
      <c r="H37" s="379">
        <f t="shared" si="3"/>
        <v>2.4902739726027412E-2</v>
      </c>
      <c r="I37">
        <v>218.316</v>
      </c>
      <c r="J37" s="386">
        <v>3.53</v>
      </c>
      <c r="K37" s="381">
        <v>216.49600000000001</v>
      </c>
      <c r="L37" s="381">
        <v>3.5</v>
      </c>
      <c r="M37" s="379">
        <f t="shared" si="6"/>
        <v>2.9999999999999805E-2</v>
      </c>
      <c r="N37" s="382">
        <v>15.36</v>
      </c>
      <c r="O37">
        <v>3</v>
      </c>
      <c r="P37">
        <f t="shared" si="0"/>
        <v>21.89</v>
      </c>
      <c r="Q37" s="383">
        <f>(L37+N37+O37)</f>
        <v>21.86</v>
      </c>
      <c r="R37" s="384">
        <f t="shared" si="5"/>
        <v>3.0000000000001137E-2</v>
      </c>
    </row>
    <row r="38" spans="2:18" x14ac:dyDescent="0.2">
      <c r="B38" s="373"/>
      <c r="C38" s="385">
        <v>34</v>
      </c>
      <c r="D38" s="375">
        <v>25.900000000000002</v>
      </c>
      <c r="E38" s="376">
        <v>0.43462328767123293</v>
      </c>
      <c r="F38" s="377">
        <v>24.42</v>
      </c>
      <c r="G38" s="378">
        <v>0</v>
      </c>
      <c r="H38" s="379">
        <f t="shared" si="3"/>
        <v>0.43462328767123293</v>
      </c>
      <c r="I38">
        <v>79.100000000000009</v>
      </c>
      <c r="J38" s="386">
        <v>1.37</v>
      </c>
      <c r="K38" s="381">
        <v>79.100000000000009</v>
      </c>
      <c r="L38" s="381">
        <v>0</v>
      </c>
      <c r="M38" s="379">
        <f t="shared" si="6"/>
        <v>1.37</v>
      </c>
      <c r="N38" s="382">
        <v>15.36</v>
      </c>
      <c r="O38">
        <v>3</v>
      </c>
      <c r="P38">
        <f t="shared" si="0"/>
        <v>19.73</v>
      </c>
      <c r="Q38" s="383">
        <v>0</v>
      </c>
      <c r="R38" s="384">
        <f t="shared" si="5"/>
        <v>19.73</v>
      </c>
    </row>
    <row r="39" spans="2:18" x14ac:dyDescent="0.2">
      <c r="B39" s="373"/>
      <c r="C39" s="385">
        <v>35</v>
      </c>
      <c r="D39" s="375">
        <v>25.900000000000002</v>
      </c>
      <c r="E39" s="376">
        <v>0</v>
      </c>
      <c r="F39" s="377">
        <v>24.42</v>
      </c>
      <c r="G39" s="378">
        <v>0</v>
      </c>
      <c r="H39" s="379">
        <f t="shared" si="3"/>
        <v>0</v>
      </c>
      <c r="I39">
        <v>79.100000000000009</v>
      </c>
      <c r="J39" s="386">
        <v>0</v>
      </c>
      <c r="K39" s="381">
        <v>79.100000000000009</v>
      </c>
      <c r="L39" s="381">
        <v>0</v>
      </c>
      <c r="M39" s="379">
        <f t="shared" si="6"/>
        <v>0</v>
      </c>
      <c r="N39" s="382">
        <v>0</v>
      </c>
      <c r="O39">
        <v>0</v>
      </c>
      <c r="P39">
        <f t="shared" si="0"/>
        <v>0</v>
      </c>
      <c r="Q39" s="383">
        <f>(L39+N39+O39)</f>
        <v>0</v>
      </c>
      <c r="R39" s="384">
        <f t="shared" si="5"/>
        <v>0</v>
      </c>
    </row>
    <row r="40" spans="2:18" x14ac:dyDescent="0.2">
      <c r="B40" s="104">
        <v>12</v>
      </c>
      <c r="C40" s="385">
        <v>36</v>
      </c>
      <c r="D40" s="375">
        <v>15.847999999999999</v>
      </c>
      <c r="E40" s="376">
        <v>0.26594246575342467</v>
      </c>
      <c r="F40" s="377">
        <v>23.52</v>
      </c>
      <c r="G40" s="378">
        <v>0</v>
      </c>
      <c r="H40" s="379">
        <f t="shared" si="3"/>
        <v>0.26594246575342467</v>
      </c>
      <c r="I40">
        <v>387.40800000000002</v>
      </c>
      <c r="J40" s="386">
        <v>5.63</v>
      </c>
      <c r="K40" s="381">
        <v>79.100000000000009</v>
      </c>
      <c r="L40" s="381">
        <v>0</v>
      </c>
      <c r="M40" s="379">
        <f t="shared" si="6"/>
        <v>5.63</v>
      </c>
      <c r="N40" s="382">
        <v>15.36</v>
      </c>
      <c r="O40">
        <v>3</v>
      </c>
      <c r="P40">
        <f t="shared" si="0"/>
        <v>23.99</v>
      </c>
      <c r="Q40" s="383">
        <v>0</v>
      </c>
      <c r="R40" s="384">
        <f t="shared" si="5"/>
        <v>23.99</v>
      </c>
    </row>
    <row r="41" spans="2:18" x14ac:dyDescent="0.2">
      <c r="B41" s="104">
        <v>24</v>
      </c>
      <c r="C41" s="385">
        <v>37</v>
      </c>
      <c r="D41" s="375">
        <v>27.16</v>
      </c>
      <c r="E41" s="376">
        <v>0.45576712328767122</v>
      </c>
      <c r="F41" s="377">
        <v>21.027999999999999</v>
      </c>
      <c r="G41" s="378">
        <f t="shared" si="1"/>
        <v>0.35286712328767117</v>
      </c>
      <c r="H41" s="379">
        <f t="shared" si="3"/>
        <v>0.10290000000000005</v>
      </c>
      <c r="I41">
        <v>219.57599999999999</v>
      </c>
      <c r="J41" s="386">
        <v>3.56</v>
      </c>
      <c r="K41" s="381">
        <v>215.93599999999998</v>
      </c>
      <c r="L41" s="381">
        <v>3.528</v>
      </c>
      <c r="M41" s="379">
        <v>0.03</v>
      </c>
      <c r="N41" s="382">
        <v>15.36</v>
      </c>
      <c r="O41">
        <v>3</v>
      </c>
      <c r="P41">
        <f t="shared" si="0"/>
        <v>21.919999999999998</v>
      </c>
      <c r="Q41" s="383">
        <f>(L41+N41+O41)</f>
        <v>21.887999999999998</v>
      </c>
      <c r="R41" s="384">
        <f t="shared" si="5"/>
        <v>3.2000000000000028E-2</v>
      </c>
    </row>
    <row r="42" spans="2:18" x14ac:dyDescent="0.2">
      <c r="B42" s="104">
        <v>25</v>
      </c>
      <c r="C42" s="385">
        <v>38</v>
      </c>
      <c r="D42" s="375">
        <v>19.459999999999997</v>
      </c>
      <c r="E42" s="376">
        <v>0.32655479452054792</v>
      </c>
      <c r="F42" s="377">
        <v>7.1959999999999997</v>
      </c>
      <c r="G42" s="378">
        <f t="shared" si="1"/>
        <v>0.12075479452054794</v>
      </c>
      <c r="H42" s="379">
        <f t="shared" si="3"/>
        <v>0.20579999999999998</v>
      </c>
      <c r="I42">
        <v>280.58800000000002</v>
      </c>
      <c r="J42" s="386">
        <v>3.95</v>
      </c>
      <c r="K42" s="381">
        <v>268.71600000000001</v>
      </c>
      <c r="L42" s="381">
        <v>3.7520000000000002</v>
      </c>
      <c r="M42" s="379">
        <f t="shared" si="6"/>
        <v>0.19799999999999995</v>
      </c>
      <c r="N42" s="382">
        <v>15.36</v>
      </c>
      <c r="O42">
        <v>3</v>
      </c>
      <c r="P42">
        <f t="shared" si="0"/>
        <v>22.31</v>
      </c>
      <c r="Q42" s="383">
        <f>(L42+N42+O42)</f>
        <v>22.111999999999998</v>
      </c>
      <c r="R42" s="384">
        <f t="shared" si="5"/>
        <v>0.1980000000000004</v>
      </c>
    </row>
    <row r="43" spans="2:18" x14ac:dyDescent="0.2">
      <c r="B43" s="104">
        <v>25</v>
      </c>
      <c r="C43" s="385">
        <v>39</v>
      </c>
      <c r="D43" s="375">
        <v>19.459999999999997</v>
      </c>
      <c r="E43" s="376">
        <v>0.32655479452054792</v>
      </c>
      <c r="F43" s="377">
        <v>9.6879999999999988</v>
      </c>
      <c r="G43" s="378">
        <f t="shared" si="1"/>
        <v>0.16257260273972599</v>
      </c>
      <c r="H43" s="379">
        <f t="shared" si="3"/>
        <v>0.16398219178082193</v>
      </c>
      <c r="I43">
        <v>280.58800000000002</v>
      </c>
      <c r="J43" s="386">
        <v>3.95</v>
      </c>
      <c r="K43" s="381">
        <v>271.20799999999997</v>
      </c>
      <c r="L43" s="381">
        <v>3.7800000000000002</v>
      </c>
      <c r="M43" s="379">
        <f t="shared" si="6"/>
        <v>0.16999999999999993</v>
      </c>
      <c r="N43" s="382">
        <v>15.36</v>
      </c>
      <c r="O43">
        <v>3</v>
      </c>
      <c r="P43">
        <f t="shared" si="0"/>
        <v>22.31</v>
      </c>
      <c r="Q43" s="383">
        <f>(L43+N43+O43)</f>
        <v>22.14</v>
      </c>
      <c r="R43" s="384">
        <f t="shared" si="5"/>
        <v>0.16999999999999815</v>
      </c>
    </row>
    <row r="44" spans="2:18" x14ac:dyDescent="0.2">
      <c r="B44" s="104">
        <v>3</v>
      </c>
      <c r="C44" s="385">
        <v>40</v>
      </c>
      <c r="D44" s="375">
        <v>20.098399999999998</v>
      </c>
      <c r="E44" s="376">
        <v>0.33726767123287665</v>
      </c>
      <c r="F44" s="377">
        <v>24.02</v>
      </c>
      <c r="G44" s="378">
        <v>0</v>
      </c>
      <c r="H44" s="379">
        <f t="shared" si="3"/>
        <v>0.33726767123287665</v>
      </c>
      <c r="I44">
        <v>754.54399999999998</v>
      </c>
      <c r="J44" s="386">
        <v>4.84</v>
      </c>
      <c r="K44" s="381">
        <v>24.024000000000001</v>
      </c>
      <c r="L44" s="381">
        <v>0</v>
      </c>
      <c r="M44" s="379">
        <f t="shared" si="6"/>
        <v>4.84</v>
      </c>
      <c r="N44" s="382">
        <v>15.36</v>
      </c>
      <c r="O44">
        <v>3</v>
      </c>
      <c r="P44">
        <f t="shared" si="0"/>
        <v>23.2</v>
      </c>
      <c r="Q44" s="383">
        <v>0</v>
      </c>
      <c r="R44" s="384">
        <f t="shared" si="5"/>
        <v>23.2</v>
      </c>
    </row>
    <row r="45" spans="2:18" x14ac:dyDescent="0.2">
      <c r="B45" s="104">
        <v>5</v>
      </c>
      <c r="C45" s="387">
        <v>41</v>
      </c>
      <c r="D45" s="388">
        <v>18.088000000000001</v>
      </c>
      <c r="E45" s="389">
        <v>0.30353150684931507</v>
      </c>
      <c r="F45" s="390">
        <v>4.0880000000000001</v>
      </c>
      <c r="G45" s="378">
        <f t="shared" si="1"/>
        <v>6.8600000000000008E-2</v>
      </c>
      <c r="H45" s="391">
        <f t="shared" si="3"/>
        <v>0.23493150684931507</v>
      </c>
      <c r="I45">
        <v>279.21600000000001</v>
      </c>
      <c r="J45" s="387">
        <v>3.95</v>
      </c>
      <c r="K45" s="381">
        <v>265.608</v>
      </c>
      <c r="L45" s="381">
        <v>3.6960000000000002</v>
      </c>
      <c r="M45" s="379">
        <f t="shared" si="6"/>
        <v>0.254</v>
      </c>
      <c r="N45" s="392">
        <v>15.36</v>
      </c>
      <c r="O45" s="393">
        <v>3</v>
      </c>
      <c r="P45">
        <f t="shared" si="0"/>
        <v>22.31</v>
      </c>
      <c r="Q45" s="383">
        <f>(L45+N45+O45)</f>
        <v>22.056000000000001</v>
      </c>
      <c r="R45" s="384">
        <f t="shared" si="5"/>
        <v>0.25399999999999778</v>
      </c>
    </row>
    <row r="46" spans="2:18" ht="17" thickBot="1" x14ac:dyDescent="0.25">
      <c r="B46" s="416" t="s">
        <v>246</v>
      </c>
      <c r="C46" s="417" t="s">
        <v>104</v>
      </c>
      <c r="D46" s="418">
        <f t="shared" ref="D46:R46" si="7">SUM(D5:D45)</f>
        <v>1007.0143999999998</v>
      </c>
      <c r="E46" s="419">
        <f t="shared" si="7"/>
        <v>14.966452602739727</v>
      </c>
      <c r="F46" s="418">
        <f t="shared" si="7"/>
        <v>683.41399999999999</v>
      </c>
      <c r="G46" s="419">
        <f t="shared" si="7"/>
        <v>7.5990945205479461</v>
      </c>
      <c r="H46" s="419">
        <f t="shared" si="7"/>
        <v>7.3673580821917817</v>
      </c>
      <c r="I46" s="418">
        <f t="shared" si="7"/>
        <v>12631.642000000002</v>
      </c>
      <c r="J46" s="418">
        <f t="shared" si="7"/>
        <v>156.49000000000004</v>
      </c>
      <c r="K46" s="418">
        <f t="shared" si="7"/>
        <v>9686.7120000000032</v>
      </c>
      <c r="L46" s="418">
        <f t="shared" si="7"/>
        <v>112.16799999999999</v>
      </c>
      <c r="M46" s="418">
        <f t="shared" si="7"/>
        <v>44.32</v>
      </c>
      <c r="N46" s="418">
        <f t="shared" si="7"/>
        <v>568.32000000000039</v>
      </c>
      <c r="O46" s="418">
        <f t="shared" si="7"/>
        <v>111</v>
      </c>
      <c r="P46" s="418">
        <f t="shared" si="7"/>
        <v>835.8099999999996</v>
      </c>
      <c r="Q46" s="418">
        <f t="shared" si="7"/>
        <v>589.52799999999991</v>
      </c>
      <c r="R46" s="420">
        <f t="shared" si="7"/>
        <v>246.28199999999995</v>
      </c>
    </row>
    <row r="47" spans="2:18" x14ac:dyDescent="0.2">
      <c r="O47" s="394" t="s">
        <v>247</v>
      </c>
      <c r="P47" s="381">
        <f>(P46/41)</f>
        <v>20.385609756097551</v>
      </c>
      <c r="Q47" s="381">
        <f>(Q46/41)</f>
        <v>14.378731707317071</v>
      </c>
      <c r="R47" s="381">
        <f>(R46/41)</f>
        <v>6.0068780487804867</v>
      </c>
    </row>
    <row r="48" spans="2:18" x14ac:dyDescent="0.2">
      <c r="O48" s="394"/>
      <c r="P48">
        <v>2019</v>
      </c>
      <c r="Q48">
        <v>2030</v>
      </c>
      <c r="R48" s="108" t="s">
        <v>104</v>
      </c>
    </row>
    <row r="49" spans="15:18" x14ac:dyDescent="0.2">
      <c r="O49" s="395"/>
      <c r="P49" s="108"/>
      <c r="Q49" s="108"/>
      <c r="R49" s="108"/>
    </row>
  </sheetData>
  <mergeCells count="47">
    <mergeCell ref="V28:W28"/>
    <mergeCell ref="V29:W29"/>
    <mergeCell ref="V30:W30"/>
    <mergeCell ref="T15:AB15"/>
    <mergeCell ref="T18:W18"/>
    <mergeCell ref="X18:Y18"/>
    <mergeCell ref="Z18:AA18"/>
    <mergeCell ref="V19:W19"/>
    <mergeCell ref="T20:T21"/>
    <mergeCell ref="V20:W21"/>
    <mergeCell ref="T22:T23"/>
    <mergeCell ref="V22:W23"/>
    <mergeCell ref="T24:T25"/>
    <mergeCell ref="V24:W25"/>
    <mergeCell ref="V26:W26"/>
    <mergeCell ref="V27:W27"/>
    <mergeCell ref="Y3:Z3"/>
    <mergeCell ref="U20:U21"/>
    <mergeCell ref="B30:B31"/>
    <mergeCell ref="B32:B34"/>
    <mergeCell ref="B35:B36"/>
    <mergeCell ref="B37:B39"/>
    <mergeCell ref="O47:O48"/>
    <mergeCell ref="W3:X3"/>
    <mergeCell ref="U22:U23"/>
    <mergeCell ref="B14:B15"/>
    <mergeCell ref="B16:B18"/>
    <mergeCell ref="B19:B20"/>
    <mergeCell ref="B21:B23"/>
    <mergeCell ref="B26:B27"/>
    <mergeCell ref="B28:B29"/>
    <mergeCell ref="I3:J3"/>
    <mergeCell ref="K3:L3"/>
    <mergeCell ref="M3:M4"/>
    <mergeCell ref="N3:R3"/>
    <mergeCell ref="B5:B6"/>
    <mergeCell ref="B12:B13"/>
    <mergeCell ref="D2:E2"/>
    <mergeCell ref="F2:G2"/>
    <mergeCell ref="I2:J2"/>
    <mergeCell ref="K2:L2"/>
    <mergeCell ref="O2:Q2"/>
    <mergeCell ref="B3:B4"/>
    <mergeCell ref="C3:C4"/>
    <mergeCell ref="D3:E3"/>
    <mergeCell ref="F3:G3"/>
    <mergeCell ref="H3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Travel Schedules Simulation</vt:lpstr>
      <vt:lpstr>Simulation from New Lots (2019)</vt:lpstr>
      <vt:lpstr>Simulation from New Lots (2030)</vt:lpstr>
      <vt:lpstr>Simulation Public Trans. (2030)</vt:lpstr>
      <vt:lpstr>Travel Analysis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2021-06-28T07:28:07Z</dcterms:created>
  <dcterms:modified xsi:type="dcterms:W3CDTF">2021-06-28T09:48:27Z</dcterms:modified>
</cp:coreProperties>
</file>