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esktop/Multinomial Regression/"/>
    </mc:Choice>
  </mc:AlternateContent>
  <xr:revisionPtr revIDLastSave="0" documentId="8_{B1A4CC15-7EA6-9F4B-B3DA-15FEE06E710E}" xr6:coauthVersionLast="47" xr6:coauthVersionMax="47" xr10:uidLastSave="{00000000-0000-0000-0000-000000000000}"/>
  <bookViews>
    <workbookView xWindow="1260" yWindow="1400" windowWidth="27540" windowHeight="15360" xr2:uid="{FCD47346-9D33-5444-8AFE-B557D812D809}"/>
  </bookViews>
  <sheets>
    <sheet name="Sheet1" sheetId="1" r:id="rId1"/>
    <sheet name="Sheet2" sheetId="2" r:id="rId2"/>
  </sheets>
  <externalReferences>
    <externalReference r:id="rId3"/>
  </externalReferences>
  <definedNames>
    <definedName name="solver_adj" localSheetId="0" hidden="1">Sheet1!$C$2:$G$2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Sheet1!$N$1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O4" i="1" s="1"/>
  <c r="O5" i="1"/>
  <c r="O6" i="1"/>
  <c r="O7" i="1"/>
  <c r="O8" i="1"/>
  <c r="L77" i="1"/>
  <c r="N7" i="1"/>
  <c r="N8" i="1"/>
  <c r="N82" i="1" s="1"/>
  <c r="M8" i="1"/>
  <c r="M7" i="1"/>
  <c r="M5" i="1"/>
  <c r="M83" i="1"/>
  <c r="C4" i="1" l="1"/>
  <c r="N78" i="1" l="1"/>
  <c r="H8" i="1"/>
  <c r="M6" i="1"/>
  <c r="N6" i="1" s="1"/>
  <c r="H4" i="1"/>
  <c r="I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J4" i="1"/>
  <c r="F76" i="1"/>
  <c r="D76" i="1"/>
  <c r="E76" i="1"/>
  <c r="G76" i="1"/>
  <c r="N5" i="1" l="1"/>
  <c r="E2" i="2" l="1"/>
  <c r="E3" i="2" l="1"/>
  <c r="F2" i="2"/>
  <c r="I8" i="1"/>
  <c r="J8" i="1" s="1"/>
  <c r="K8" i="1" s="1"/>
  <c r="L8" i="1" s="1"/>
  <c r="H9" i="1"/>
  <c r="I9" i="1" s="1"/>
  <c r="J9" i="1" s="1"/>
  <c r="K9" i="1" s="1"/>
  <c r="L9" i="1" s="1"/>
  <c r="H10" i="1"/>
  <c r="I10" i="1" s="1"/>
  <c r="J10" i="1" s="1"/>
  <c r="K10" i="1" s="1"/>
  <c r="L10" i="1" s="1"/>
  <c r="H11" i="1"/>
  <c r="I11" i="1" s="1"/>
  <c r="J11" i="1" s="1"/>
  <c r="K11" i="1" s="1"/>
  <c r="L11" i="1" s="1"/>
  <c r="H12" i="1"/>
  <c r="I12" i="1" s="1"/>
  <c r="J12" i="1" s="1"/>
  <c r="K12" i="1" s="1"/>
  <c r="L12" i="1" s="1"/>
  <c r="H13" i="1"/>
  <c r="I13" i="1" s="1"/>
  <c r="J13" i="1" s="1"/>
  <c r="K13" i="1" s="1"/>
  <c r="L13" i="1" s="1"/>
  <c r="H14" i="1"/>
  <c r="I14" i="1" s="1"/>
  <c r="J14" i="1" s="1"/>
  <c r="K14" i="1" s="1"/>
  <c r="L14" i="1" s="1"/>
  <c r="H15" i="1"/>
  <c r="I15" i="1" s="1"/>
  <c r="J15" i="1" s="1"/>
  <c r="K15" i="1" s="1"/>
  <c r="L15" i="1" s="1"/>
  <c r="H16" i="1"/>
  <c r="I16" i="1" s="1"/>
  <c r="J16" i="1" s="1"/>
  <c r="K16" i="1" s="1"/>
  <c r="L16" i="1" s="1"/>
  <c r="H17" i="1"/>
  <c r="I17" i="1" s="1"/>
  <c r="J17" i="1" s="1"/>
  <c r="K17" i="1" s="1"/>
  <c r="L17" i="1" s="1"/>
  <c r="H18" i="1"/>
  <c r="I18" i="1" s="1"/>
  <c r="J18" i="1" s="1"/>
  <c r="K18" i="1" s="1"/>
  <c r="L18" i="1" s="1"/>
  <c r="H19" i="1"/>
  <c r="I19" i="1" s="1"/>
  <c r="J19" i="1" s="1"/>
  <c r="K19" i="1" s="1"/>
  <c r="L19" i="1" s="1"/>
  <c r="H20" i="1"/>
  <c r="I20" i="1" s="1"/>
  <c r="J20" i="1" s="1"/>
  <c r="K20" i="1" s="1"/>
  <c r="L20" i="1" s="1"/>
  <c r="H21" i="1"/>
  <c r="I21" i="1" s="1"/>
  <c r="J21" i="1" s="1"/>
  <c r="K21" i="1" s="1"/>
  <c r="L21" i="1" s="1"/>
  <c r="H22" i="1"/>
  <c r="I22" i="1" s="1"/>
  <c r="J22" i="1" s="1"/>
  <c r="K22" i="1" s="1"/>
  <c r="L22" i="1" s="1"/>
  <c r="H23" i="1"/>
  <c r="I23" i="1" s="1"/>
  <c r="J23" i="1" s="1"/>
  <c r="K23" i="1" s="1"/>
  <c r="L23" i="1" s="1"/>
  <c r="H24" i="1"/>
  <c r="I24" i="1" s="1"/>
  <c r="J24" i="1" s="1"/>
  <c r="K24" i="1" s="1"/>
  <c r="L24" i="1" s="1"/>
  <c r="H25" i="1"/>
  <c r="I25" i="1" s="1"/>
  <c r="J25" i="1" s="1"/>
  <c r="K25" i="1" s="1"/>
  <c r="L25" i="1" s="1"/>
  <c r="H26" i="1"/>
  <c r="I26" i="1" s="1"/>
  <c r="J26" i="1" s="1"/>
  <c r="K26" i="1" s="1"/>
  <c r="L26" i="1" s="1"/>
  <c r="H27" i="1"/>
  <c r="I27" i="1" s="1"/>
  <c r="J27" i="1" s="1"/>
  <c r="K27" i="1" s="1"/>
  <c r="L27" i="1" s="1"/>
  <c r="H28" i="1"/>
  <c r="I28" i="1" s="1"/>
  <c r="J28" i="1" s="1"/>
  <c r="K28" i="1" s="1"/>
  <c r="L28" i="1" s="1"/>
  <c r="H29" i="1"/>
  <c r="I29" i="1" s="1"/>
  <c r="J29" i="1" s="1"/>
  <c r="K29" i="1" s="1"/>
  <c r="L29" i="1" s="1"/>
  <c r="H30" i="1"/>
  <c r="I30" i="1" s="1"/>
  <c r="J30" i="1" s="1"/>
  <c r="K30" i="1" s="1"/>
  <c r="L30" i="1" s="1"/>
  <c r="H31" i="1"/>
  <c r="I31" i="1" s="1"/>
  <c r="J31" i="1" s="1"/>
  <c r="K31" i="1" s="1"/>
  <c r="L31" i="1" s="1"/>
  <c r="H32" i="1"/>
  <c r="I32" i="1" s="1"/>
  <c r="J32" i="1" s="1"/>
  <c r="K32" i="1" s="1"/>
  <c r="L32" i="1" s="1"/>
  <c r="H33" i="1"/>
  <c r="I33" i="1" s="1"/>
  <c r="J33" i="1" s="1"/>
  <c r="K33" i="1" s="1"/>
  <c r="L33" i="1" s="1"/>
  <c r="H34" i="1"/>
  <c r="I34" i="1" s="1"/>
  <c r="J34" i="1" s="1"/>
  <c r="K34" i="1" s="1"/>
  <c r="L34" i="1" s="1"/>
  <c r="H35" i="1"/>
  <c r="I35" i="1" s="1"/>
  <c r="J35" i="1" s="1"/>
  <c r="K35" i="1" s="1"/>
  <c r="L35" i="1" s="1"/>
  <c r="H36" i="1"/>
  <c r="I36" i="1" s="1"/>
  <c r="J36" i="1" s="1"/>
  <c r="K36" i="1" s="1"/>
  <c r="L36" i="1" s="1"/>
  <c r="H37" i="1"/>
  <c r="I37" i="1" s="1"/>
  <c r="J37" i="1" s="1"/>
  <c r="K37" i="1" s="1"/>
  <c r="L37" i="1" s="1"/>
  <c r="H38" i="1"/>
  <c r="I38" i="1" s="1"/>
  <c r="J38" i="1" s="1"/>
  <c r="K38" i="1" s="1"/>
  <c r="L38" i="1" s="1"/>
  <c r="H39" i="1"/>
  <c r="I39" i="1" s="1"/>
  <c r="J39" i="1" s="1"/>
  <c r="K39" i="1" s="1"/>
  <c r="L39" i="1" s="1"/>
  <c r="H40" i="1"/>
  <c r="I40" i="1" s="1"/>
  <c r="J40" i="1" s="1"/>
  <c r="K40" i="1" s="1"/>
  <c r="L40" i="1" s="1"/>
  <c r="H41" i="1"/>
  <c r="I41" i="1" s="1"/>
  <c r="J41" i="1" s="1"/>
  <c r="K41" i="1" s="1"/>
  <c r="L41" i="1" s="1"/>
  <c r="H42" i="1"/>
  <c r="I42" i="1" s="1"/>
  <c r="J42" i="1" s="1"/>
  <c r="K42" i="1" s="1"/>
  <c r="L42" i="1" s="1"/>
  <c r="H43" i="1"/>
  <c r="I43" i="1" s="1"/>
  <c r="J43" i="1" s="1"/>
  <c r="K43" i="1" s="1"/>
  <c r="L43" i="1" s="1"/>
  <c r="H44" i="1"/>
  <c r="I44" i="1" s="1"/>
  <c r="J44" i="1" s="1"/>
  <c r="K44" i="1" s="1"/>
  <c r="L44" i="1" s="1"/>
  <c r="H45" i="1"/>
  <c r="I45" i="1" s="1"/>
  <c r="J45" i="1" s="1"/>
  <c r="K45" i="1" s="1"/>
  <c r="L45" i="1" s="1"/>
  <c r="H46" i="1"/>
  <c r="I46" i="1" s="1"/>
  <c r="J46" i="1" s="1"/>
  <c r="K46" i="1" s="1"/>
  <c r="L46" i="1" s="1"/>
  <c r="H47" i="1"/>
  <c r="I47" i="1" s="1"/>
  <c r="J47" i="1" s="1"/>
  <c r="K47" i="1" s="1"/>
  <c r="L47" i="1" s="1"/>
  <c r="H48" i="1"/>
  <c r="I48" i="1" s="1"/>
  <c r="J48" i="1" s="1"/>
  <c r="K48" i="1" s="1"/>
  <c r="L48" i="1" s="1"/>
  <c r="H49" i="1"/>
  <c r="I49" i="1" s="1"/>
  <c r="J49" i="1" s="1"/>
  <c r="K49" i="1" s="1"/>
  <c r="L49" i="1" s="1"/>
  <c r="H50" i="1"/>
  <c r="I50" i="1" s="1"/>
  <c r="J50" i="1" s="1"/>
  <c r="K50" i="1" s="1"/>
  <c r="L50" i="1" s="1"/>
  <c r="H51" i="1"/>
  <c r="I51" i="1" s="1"/>
  <c r="J51" i="1" s="1"/>
  <c r="K51" i="1" s="1"/>
  <c r="L51" i="1" s="1"/>
  <c r="H52" i="1"/>
  <c r="I52" i="1" s="1"/>
  <c r="J52" i="1" s="1"/>
  <c r="K52" i="1" s="1"/>
  <c r="L52" i="1" s="1"/>
  <c r="H53" i="1"/>
  <c r="I53" i="1" s="1"/>
  <c r="J53" i="1" s="1"/>
  <c r="K53" i="1" s="1"/>
  <c r="L53" i="1" s="1"/>
  <c r="H54" i="1"/>
  <c r="I54" i="1" s="1"/>
  <c r="J54" i="1" s="1"/>
  <c r="K54" i="1" s="1"/>
  <c r="L54" i="1" s="1"/>
  <c r="H55" i="1"/>
  <c r="I55" i="1" s="1"/>
  <c r="J55" i="1" s="1"/>
  <c r="K55" i="1" s="1"/>
  <c r="L55" i="1" s="1"/>
  <c r="H56" i="1"/>
  <c r="I56" i="1" s="1"/>
  <c r="J56" i="1" s="1"/>
  <c r="K56" i="1" s="1"/>
  <c r="L56" i="1" s="1"/>
  <c r="H57" i="1"/>
  <c r="I57" i="1" s="1"/>
  <c r="J57" i="1" s="1"/>
  <c r="K57" i="1" s="1"/>
  <c r="L57" i="1" s="1"/>
  <c r="H58" i="1"/>
  <c r="I58" i="1" s="1"/>
  <c r="J58" i="1" s="1"/>
  <c r="K58" i="1" s="1"/>
  <c r="L58" i="1" s="1"/>
  <c r="H59" i="1"/>
  <c r="I59" i="1" s="1"/>
  <c r="J59" i="1" s="1"/>
  <c r="K59" i="1" s="1"/>
  <c r="L59" i="1" s="1"/>
  <c r="H60" i="1"/>
  <c r="I60" i="1" s="1"/>
  <c r="J60" i="1" s="1"/>
  <c r="K60" i="1" s="1"/>
  <c r="L60" i="1" s="1"/>
  <c r="H61" i="1"/>
  <c r="I61" i="1" s="1"/>
  <c r="J61" i="1" s="1"/>
  <c r="K61" i="1" s="1"/>
  <c r="L61" i="1" s="1"/>
  <c r="H62" i="1"/>
  <c r="I62" i="1" s="1"/>
  <c r="J62" i="1" s="1"/>
  <c r="K62" i="1" s="1"/>
  <c r="L62" i="1" s="1"/>
  <c r="H63" i="1"/>
  <c r="I63" i="1" s="1"/>
  <c r="J63" i="1" s="1"/>
  <c r="K63" i="1" s="1"/>
  <c r="L63" i="1" s="1"/>
  <c r="H64" i="1"/>
  <c r="I64" i="1" s="1"/>
  <c r="J64" i="1" s="1"/>
  <c r="K64" i="1" s="1"/>
  <c r="L64" i="1" s="1"/>
  <c r="H65" i="1"/>
  <c r="I65" i="1" s="1"/>
  <c r="J65" i="1" s="1"/>
  <c r="K65" i="1" s="1"/>
  <c r="L65" i="1" s="1"/>
  <c r="H66" i="1"/>
  <c r="I66" i="1" s="1"/>
  <c r="J66" i="1" s="1"/>
  <c r="K66" i="1" s="1"/>
  <c r="L66" i="1" s="1"/>
  <c r="H67" i="1"/>
  <c r="I67" i="1" s="1"/>
  <c r="J67" i="1" s="1"/>
  <c r="K67" i="1" s="1"/>
  <c r="L67" i="1" s="1"/>
  <c r="H68" i="1"/>
  <c r="I68" i="1" s="1"/>
  <c r="J68" i="1" s="1"/>
  <c r="K68" i="1" s="1"/>
  <c r="L68" i="1" s="1"/>
  <c r="H69" i="1"/>
  <c r="I69" i="1" s="1"/>
  <c r="J69" i="1" s="1"/>
  <c r="K69" i="1" s="1"/>
  <c r="L69" i="1" s="1"/>
  <c r="H70" i="1"/>
  <c r="I70" i="1" s="1"/>
  <c r="J70" i="1" s="1"/>
  <c r="K70" i="1" s="1"/>
  <c r="L70" i="1" s="1"/>
  <c r="H71" i="1"/>
  <c r="I71" i="1" s="1"/>
  <c r="J71" i="1" s="1"/>
  <c r="K71" i="1" s="1"/>
  <c r="L71" i="1" s="1"/>
  <c r="H72" i="1"/>
  <c r="I72" i="1" s="1"/>
  <c r="J72" i="1" s="1"/>
  <c r="K72" i="1" s="1"/>
  <c r="L72" i="1" s="1"/>
  <c r="H73" i="1"/>
  <c r="I73" i="1" s="1"/>
  <c r="J73" i="1" s="1"/>
  <c r="K73" i="1" s="1"/>
  <c r="L73" i="1" s="1"/>
  <c r="H74" i="1"/>
  <c r="I74" i="1" s="1"/>
  <c r="J74" i="1" s="1"/>
  <c r="K74" i="1" s="1"/>
  <c r="L74" i="1" s="1"/>
  <c r="H75" i="1"/>
  <c r="I75" i="1" s="1"/>
  <c r="J75" i="1" s="1"/>
  <c r="K75" i="1" s="1"/>
  <c r="L75" i="1" s="1"/>
  <c r="H7" i="1"/>
  <c r="I7" i="1" s="1"/>
  <c r="J7" i="1" s="1"/>
  <c r="K7" i="1" s="1"/>
  <c r="L7" i="1" s="1"/>
  <c r="H6" i="1"/>
  <c r="I6" i="1" s="1"/>
  <c r="J6" i="1" s="1"/>
  <c r="K6" i="1" s="1"/>
  <c r="L6" i="1" s="1"/>
  <c r="H5" i="1"/>
  <c r="F3" i="2" l="1"/>
  <c r="E4" i="2"/>
  <c r="I5" i="1"/>
  <c r="J5" i="1" s="1"/>
  <c r="K5" i="1" s="1"/>
  <c r="L5" i="1" s="1"/>
  <c r="H78" i="1"/>
  <c r="E5" i="2" l="1"/>
  <c r="F4" i="2"/>
  <c r="I78" i="1"/>
  <c r="K4" i="1"/>
  <c r="N76" i="1" s="1"/>
  <c r="J78" i="1"/>
  <c r="N79" i="1" l="1"/>
  <c r="N80" i="1"/>
  <c r="N81" i="1"/>
  <c r="L4" i="1"/>
  <c r="M77" i="1" s="1"/>
  <c r="O76" i="1"/>
  <c r="F5" i="2"/>
  <c r="E6" i="2"/>
  <c r="N1" i="1"/>
  <c r="K78" i="1"/>
  <c r="E7" i="2" l="1"/>
  <c r="F6" i="2"/>
  <c r="F7" i="2" l="1"/>
  <c r="E8" i="2"/>
  <c r="E9" i="2" l="1"/>
  <c r="F8" i="2"/>
  <c r="F9" i="2" l="1"/>
  <c r="E10" i="2"/>
  <c r="E11" i="2" l="1"/>
  <c r="F10" i="2"/>
  <c r="F11" i="2" l="1"/>
  <c r="E12" i="2"/>
  <c r="E13" i="2" l="1"/>
  <c r="F12" i="2"/>
  <c r="F13" i="2" l="1"/>
  <c r="E14" i="2"/>
  <c r="E15" i="2" l="1"/>
  <c r="F14" i="2"/>
  <c r="F15" i="2" l="1"/>
  <c r="E16" i="2"/>
  <c r="E17" i="2" l="1"/>
  <c r="F16" i="2"/>
  <c r="F17" i="2" l="1"/>
  <c r="E18" i="2"/>
  <c r="E19" i="2" l="1"/>
  <c r="F18" i="2"/>
  <c r="F19" i="2" l="1"/>
  <c r="E20" i="2"/>
  <c r="E21" i="2" l="1"/>
  <c r="F20" i="2"/>
  <c r="F21" i="2" l="1"/>
  <c r="E22" i="2"/>
  <c r="E23" i="2" l="1"/>
  <c r="F22" i="2"/>
  <c r="F23" i="2" l="1"/>
  <c r="E24" i="2"/>
  <c r="E25" i="2" l="1"/>
  <c r="F24" i="2"/>
  <c r="F25" i="2" l="1"/>
  <c r="E26" i="2"/>
  <c r="E27" i="2" l="1"/>
  <c r="F26" i="2"/>
  <c r="F27" i="2" l="1"/>
  <c r="E28" i="2"/>
  <c r="E29" i="2" l="1"/>
  <c r="F28" i="2"/>
  <c r="F29" i="2" l="1"/>
  <c r="E30" i="2"/>
  <c r="E31" i="2" l="1"/>
  <c r="F30" i="2"/>
  <c r="F31" i="2" l="1"/>
  <c r="E32" i="2"/>
  <c r="E33" i="2" l="1"/>
  <c r="F32" i="2"/>
  <c r="F33" i="2" l="1"/>
  <c r="E34" i="2"/>
  <c r="E35" i="2" l="1"/>
  <c r="F34" i="2"/>
  <c r="F35" i="2" l="1"/>
  <c r="E36" i="2"/>
  <c r="E37" i="2" l="1"/>
  <c r="F36" i="2"/>
  <c r="F37" i="2" l="1"/>
  <c r="E38" i="2"/>
  <c r="E39" i="2" l="1"/>
  <c r="F38" i="2"/>
  <c r="F39" i="2" l="1"/>
  <c r="E40" i="2"/>
  <c r="E41" i="2" l="1"/>
  <c r="F40" i="2"/>
  <c r="F41" i="2" l="1"/>
  <c r="E42" i="2"/>
  <c r="E43" i="2" l="1"/>
  <c r="F42" i="2"/>
  <c r="F43" i="2" l="1"/>
  <c r="E44" i="2"/>
  <c r="E45" i="2" l="1"/>
  <c r="F44" i="2"/>
  <c r="F45" i="2" l="1"/>
  <c r="E46" i="2"/>
  <c r="E47" i="2" l="1"/>
  <c r="F46" i="2"/>
  <c r="F47" i="2" l="1"/>
  <c r="E48" i="2"/>
  <c r="E49" i="2" l="1"/>
  <c r="F48" i="2"/>
  <c r="F49" i="2" l="1"/>
  <c r="E50" i="2"/>
  <c r="E51" i="2" l="1"/>
  <c r="F50" i="2"/>
  <c r="F51" i="2" l="1"/>
  <c r="E52" i="2"/>
  <c r="E53" i="2" l="1"/>
  <c r="F52" i="2"/>
  <c r="F53" i="2" l="1"/>
  <c r="E54" i="2"/>
  <c r="E55" i="2" l="1"/>
  <c r="F54" i="2"/>
  <c r="F55" i="2" l="1"/>
  <c r="E56" i="2"/>
  <c r="E57" i="2" l="1"/>
  <c r="F56" i="2"/>
  <c r="F57" i="2" l="1"/>
  <c r="E58" i="2"/>
  <c r="E59" i="2" l="1"/>
  <c r="F58" i="2"/>
  <c r="F59" i="2" l="1"/>
  <c r="E60" i="2"/>
  <c r="E61" i="2" l="1"/>
  <c r="F60" i="2"/>
  <c r="F61" i="2" l="1"/>
  <c r="E62" i="2"/>
  <c r="E63" i="2" l="1"/>
  <c r="F62" i="2"/>
  <c r="F63" i="2" l="1"/>
  <c r="E64" i="2"/>
  <c r="E65" i="2" l="1"/>
  <c r="F64" i="2"/>
  <c r="F65" i="2" l="1"/>
  <c r="E66" i="2"/>
  <c r="E67" i="2" l="1"/>
  <c r="F66" i="2"/>
  <c r="F67" i="2" l="1"/>
  <c r="E68" i="2"/>
  <c r="E69" i="2" l="1"/>
  <c r="F68" i="2"/>
  <c r="F69" i="2" l="1"/>
  <c r="E70" i="2"/>
  <c r="E71" i="2" l="1"/>
  <c r="F70" i="2"/>
  <c r="F71" i="2" l="1"/>
  <c r="E72" i="2"/>
  <c r="E73" i="2" l="1"/>
  <c r="G72" i="2"/>
  <c r="F72" i="2"/>
  <c r="F73" i="2" l="1"/>
  <c r="H72" i="2"/>
  <c r="G7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H73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</calcChain>
</file>

<file path=xl/sharedStrings.xml><?xml version="1.0" encoding="utf-8"?>
<sst xmlns="http://schemas.openxmlformats.org/spreadsheetml/2006/main" count="93" uniqueCount="50">
  <si>
    <t>Building Capacity</t>
  </si>
  <si>
    <t>ID</t>
  </si>
  <si>
    <t>ID 2</t>
  </si>
  <si>
    <t>Move/Not Move</t>
  </si>
  <si>
    <t>Land Value coef.</t>
  </si>
  <si>
    <t>Built Density</t>
  </si>
  <si>
    <t>Intercept</t>
  </si>
  <si>
    <t>Node 1</t>
  </si>
  <si>
    <t>Probability</t>
  </si>
  <si>
    <t>Likelihood</t>
  </si>
  <si>
    <t>Log-Likelihood</t>
  </si>
  <si>
    <t>Var. Coef.</t>
  </si>
  <si>
    <t>Logit Regression Score</t>
  </si>
  <si>
    <t>Propensity to be Selected</t>
  </si>
  <si>
    <t>Propensity Ranking</t>
  </si>
  <si>
    <t>Job Counts</t>
  </si>
  <si>
    <t>Cumulative % of Choices</t>
  </si>
  <si>
    <t>Cumulative % of Moving Choices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</si>
  <si>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</si>
  <si>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</si>
  <si>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</si>
  <si>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</si>
  <si>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</si>
  <si>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</si>
  <si>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</si>
  <si>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</si>
  <si>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</si>
  <si>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</si>
  <si>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</si>
  <si>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</si>
  <si>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</si>
  <si>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</si>
  <si>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</si>
  <si>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</si>
  <si>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</si>
  <si>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</si>
  <si>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Vacancy</t>
  </si>
  <si>
    <t>Probability Log-L.</t>
  </si>
  <si>
    <t>Probability of Var.</t>
  </si>
  <si>
    <t>Lower 95%</t>
  </si>
  <si>
    <t>Upper 95%</t>
  </si>
  <si>
    <t>Log (Coef)</t>
  </si>
  <si>
    <t>Total Log Like</t>
  </si>
  <si>
    <t>OBS</t>
  </si>
  <si>
    <t>Probability Log-Likelihood</t>
  </si>
  <si>
    <t>Lower 99.0%</t>
  </si>
  <si>
    <t>Upper 99.0%</t>
  </si>
  <si>
    <t>Maximized Model</t>
  </si>
  <si>
    <t>Logit Model</t>
  </si>
  <si>
    <t>Total Log-Likelihood=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</si>
</sst>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%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1" fontId="0" fillId="0" borderId="0" xfId="0" applyNumberFormat="1"/>
    <xf numFmtId="41" fontId="0" fillId="0" borderId="0" xfId="1" applyFont="1"/>
    <xf numFmtId="0" fontId="0" fillId="0" borderId="0" xfId="0" applyBorder="1"/>
    <xf numFmtId="1" fontId="0" fillId="0" borderId="0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0" xfId="0" applyFont="1" applyFill="1" applyBorder="1"/>
    <xf numFmtId="0" fontId="2" fillId="0" borderId="0" xfId="0" applyFont="1"/>
    <xf numFmtId="2" fontId="0" fillId="0" borderId="0" xfId="0" applyNumberFormat="1" applyFill="1" applyBorder="1"/>
    <xf numFmtId="0" fontId="2" fillId="0" borderId="2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/>
    <xf numFmtId="165" fontId="0" fillId="0" borderId="3" xfId="0" applyNumberFormat="1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11" fontId="0" fillId="0" borderId="0" xfId="0" applyNumberFormat="1" applyFill="1" applyBorder="1" applyAlignment="1"/>
    <xf numFmtId="11" fontId="0" fillId="0" borderId="3" xfId="0" applyNumberFormat="1" applyFill="1" applyBorder="1" applyAlignment="1"/>
    <xf numFmtId="2" fontId="0" fillId="0" borderId="3" xfId="0" applyNumberFormat="1" applyFill="1" applyBorder="1" applyAlignment="1"/>
    <xf numFmtId="0" fontId="4" fillId="0" borderId="0" xfId="0" applyFont="1"/>
    <xf numFmtId="0" fontId="4" fillId="0" borderId="0" xfId="0" applyFont="1" applyFill="1"/>
    <xf numFmtId="0" fontId="0" fillId="0" borderId="0" xfId="0" applyFill="1"/>
    <xf numFmtId="165" fontId="0" fillId="0" borderId="3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6" xfId="0" applyNumberFormat="1" applyFill="1" applyBorder="1" applyAlignment="1"/>
    <xf numFmtId="2" fontId="0" fillId="0" borderId="7" xfId="0" applyNumberFormat="1" applyBorder="1"/>
    <xf numFmtId="2" fontId="0" fillId="0" borderId="9" xfId="0" applyNumberFormat="1" applyBorder="1"/>
    <xf numFmtId="0" fontId="0" fillId="0" borderId="9" xfId="0" applyBorder="1"/>
    <xf numFmtId="1" fontId="0" fillId="0" borderId="3" xfId="0" applyNumberFormat="1" applyBorder="1"/>
    <xf numFmtId="0" fontId="0" fillId="0" borderId="11" xfId="0" applyBorder="1"/>
    <xf numFmtId="0" fontId="2" fillId="0" borderId="5" xfId="0" applyFont="1" applyFill="1" applyBorder="1" applyAlignment="1"/>
    <xf numFmtId="0" fontId="2" fillId="0" borderId="8" xfId="0" applyFont="1" applyFill="1" applyBorder="1" applyAlignment="1"/>
    <xf numFmtId="0" fontId="2" fillId="0" borderId="10" xfId="0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Cumulative % of Choices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86103534930474"/>
                  <c:y val="0.17959059197911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Sheet2!$G$2:$G$74</c:f>
              <c:numCache>
                <c:formatCode>0.0%</c:formatCode>
                <c:ptCount val="73"/>
                <c:pt idx="0">
                  <c:v>1.3513513513513514E-2</c:v>
                </c:pt>
                <c:pt idx="1">
                  <c:v>3.3783783783783786E-2</c:v>
                </c:pt>
                <c:pt idx="2">
                  <c:v>5.4054054054054057E-2</c:v>
                </c:pt>
                <c:pt idx="3">
                  <c:v>6.7567567567567571E-2</c:v>
                </c:pt>
                <c:pt idx="4">
                  <c:v>8.7837837837837843E-2</c:v>
                </c:pt>
                <c:pt idx="5">
                  <c:v>0.10810810810810811</c:v>
                </c:pt>
                <c:pt idx="6">
                  <c:v>0.12162162162162163</c:v>
                </c:pt>
                <c:pt idx="7">
                  <c:v>0.14189189189189189</c:v>
                </c:pt>
                <c:pt idx="8">
                  <c:v>0.16216216216216217</c:v>
                </c:pt>
                <c:pt idx="9">
                  <c:v>0.17567567567567569</c:v>
                </c:pt>
                <c:pt idx="10">
                  <c:v>0.19594594594594594</c:v>
                </c:pt>
                <c:pt idx="11">
                  <c:v>0.20945945945945946</c:v>
                </c:pt>
                <c:pt idx="12">
                  <c:v>0.22297297297297297</c:v>
                </c:pt>
                <c:pt idx="13">
                  <c:v>0.23648648648648649</c:v>
                </c:pt>
                <c:pt idx="14">
                  <c:v>0.25</c:v>
                </c:pt>
                <c:pt idx="15">
                  <c:v>0.26351351351351349</c:v>
                </c:pt>
                <c:pt idx="16">
                  <c:v>0.27027027027027029</c:v>
                </c:pt>
                <c:pt idx="17">
                  <c:v>0.28378378378378377</c:v>
                </c:pt>
                <c:pt idx="18">
                  <c:v>0.29729729729729731</c:v>
                </c:pt>
                <c:pt idx="19">
                  <c:v>0.3108108108108108</c:v>
                </c:pt>
                <c:pt idx="20">
                  <c:v>0.32432432432432434</c:v>
                </c:pt>
                <c:pt idx="21">
                  <c:v>0.33783783783783783</c:v>
                </c:pt>
                <c:pt idx="22">
                  <c:v>0.35135135135135137</c:v>
                </c:pt>
                <c:pt idx="23">
                  <c:v>0.36486486486486486</c:v>
                </c:pt>
                <c:pt idx="24">
                  <c:v>0.3716216216216216</c:v>
                </c:pt>
                <c:pt idx="25">
                  <c:v>0.38513513513513514</c:v>
                </c:pt>
                <c:pt idx="26">
                  <c:v>0.39864864864864863</c:v>
                </c:pt>
                <c:pt idx="27">
                  <c:v>0.41216216216216217</c:v>
                </c:pt>
                <c:pt idx="28">
                  <c:v>0.42567567567567566</c:v>
                </c:pt>
                <c:pt idx="29">
                  <c:v>0.4391891891891892</c:v>
                </c:pt>
                <c:pt idx="30">
                  <c:v>0.45270270270270269</c:v>
                </c:pt>
                <c:pt idx="31">
                  <c:v>0.46621621621621623</c:v>
                </c:pt>
                <c:pt idx="32">
                  <c:v>0.48648648648648651</c:v>
                </c:pt>
                <c:pt idx="33">
                  <c:v>0.5</c:v>
                </c:pt>
                <c:pt idx="34">
                  <c:v>0.52027027027027029</c:v>
                </c:pt>
                <c:pt idx="35">
                  <c:v>0.54054054054054057</c:v>
                </c:pt>
                <c:pt idx="36">
                  <c:v>0.56081081081081086</c:v>
                </c:pt>
                <c:pt idx="37">
                  <c:v>0.57432432432432434</c:v>
                </c:pt>
                <c:pt idx="38">
                  <c:v>0.59459459459459463</c:v>
                </c:pt>
                <c:pt idx="39">
                  <c:v>0.61486486486486491</c:v>
                </c:pt>
                <c:pt idx="40">
                  <c:v>0.63513513513513509</c:v>
                </c:pt>
                <c:pt idx="41">
                  <c:v>0.65540540540540537</c:v>
                </c:pt>
                <c:pt idx="42">
                  <c:v>0.66891891891891897</c:v>
                </c:pt>
                <c:pt idx="43">
                  <c:v>0.68918918918918914</c:v>
                </c:pt>
                <c:pt idx="44">
                  <c:v>0.70945945945945943</c:v>
                </c:pt>
                <c:pt idx="45">
                  <c:v>0.72972972972972971</c:v>
                </c:pt>
                <c:pt idx="46">
                  <c:v>0.75</c:v>
                </c:pt>
                <c:pt idx="47">
                  <c:v>0.77027027027027029</c:v>
                </c:pt>
                <c:pt idx="48">
                  <c:v>0.78378378378378377</c:v>
                </c:pt>
                <c:pt idx="49">
                  <c:v>0.80405405405405406</c:v>
                </c:pt>
                <c:pt idx="50">
                  <c:v>0.82432432432432434</c:v>
                </c:pt>
                <c:pt idx="51">
                  <c:v>0.84459459459459463</c:v>
                </c:pt>
                <c:pt idx="52">
                  <c:v>0.85810810810810811</c:v>
                </c:pt>
                <c:pt idx="53">
                  <c:v>0.8783783783783784</c:v>
                </c:pt>
                <c:pt idx="54">
                  <c:v>0.89864864864864868</c:v>
                </c:pt>
                <c:pt idx="55">
                  <c:v>0.91216216216216217</c:v>
                </c:pt>
                <c:pt idx="56">
                  <c:v>0.92567567567567566</c:v>
                </c:pt>
                <c:pt idx="57">
                  <c:v>0.93243243243243246</c:v>
                </c:pt>
                <c:pt idx="58">
                  <c:v>0.94594594594594594</c:v>
                </c:pt>
                <c:pt idx="59">
                  <c:v>0.95270270270270274</c:v>
                </c:pt>
                <c:pt idx="60">
                  <c:v>0.95945945945945943</c:v>
                </c:pt>
                <c:pt idx="61">
                  <c:v>0.96621621621621623</c:v>
                </c:pt>
                <c:pt idx="62">
                  <c:v>0.97297297297297303</c:v>
                </c:pt>
                <c:pt idx="63">
                  <c:v>0.97297297297297303</c:v>
                </c:pt>
                <c:pt idx="64">
                  <c:v>0.97297297297297303</c:v>
                </c:pt>
                <c:pt idx="65">
                  <c:v>0.97297297297297303</c:v>
                </c:pt>
                <c:pt idx="66">
                  <c:v>0.97972972972972971</c:v>
                </c:pt>
                <c:pt idx="67">
                  <c:v>0.98648648648648651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xVal>
          <c:yVal>
            <c:numRef>
              <c:f>Sheet2!$H$2:$H$74</c:f>
              <c:numCache>
                <c:formatCode>0.0%</c:formatCode>
                <c:ptCount val="73"/>
                <c:pt idx="0">
                  <c:v>3.33000333000333E-4</c:v>
                </c:pt>
                <c:pt idx="1">
                  <c:v>1.1655011655011655E-3</c:v>
                </c:pt>
                <c:pt idx="2">
                  <c:v>2.4975024975024975E-3</c:v>
                </c:pt>
                <c:pt idx="3">
                  <c:v>4.1625041625041629E-3</c:v>
                </c:pt>
                <c:pt idx="4">
                  <c:v>6.327006327006327E-3</c:v>
                </c:pt>
                <c:pt idx="5">
                  <c:v>8.9910089910089919E-3</c:v>
                </c:pt>
                <c:pt idx="6">
                  <c:v>1.1988011988011988E-2</c:v>
                </c:pt>
                <c:pt idx="7">
                  <c:v>1.5484515484515484E-2</c:v>
                </c:pt>
                <c:pt idx="8">
                  <c:v>1.948051948051948E-2</c:v>
                </c:pt>
                <c:pt idx="9">
                  <c:v>2.3809523809523808E-2</c:v>
                </c:pt>
                <c:pt idx="10">
                  <c:v>2.863802863802864E-2</c:v>
                </c:pt>
                <c:pt idx="11">
                  <c:v>3.37995337995338E-2</c:v>
                </c:pt>
                <c:pt idx="12">
                  <c:v>3.9294039294039296E-2</c:v>
                </c:pt>
                <c:pt idx="13">
                  <c:v>4.512154512154512E-2</c:v>
                </c:pt>
                <c:pt idx="14">
                  <c:v>5.128205128205128E-2</c:v>
                </c:pt>
                <c:pt idx="15">
                  <c:v>5.7775557775557776E-2</c:v>
                </c:pt>
                <c:pt idx="16">
                  <c:v>6.4435564435564432E-2</c:v>
                </c:pt>
                <c:pt idx="17">
                  <c:v>7.1428571428571425E-2</c:v>
                </c:pt>
                <c:pt idx="18">
                  <c:v>7.8754578754578752E-2</c:v>
                </c:pt>
                <c:pt idx="19">
                  <c:v>8.6413586413586416E-2</c:v>
                </c:pt>
                <c:pt idx="20">
                  <c:v>9.4405594405594401E-2</c:v>
                </c:pt>
                <c:pt idx="21">
                  <c:v>0.10273060273060274</c:v>
                </c:pt>
                <c:pt idx="22">
                  <c:v>0.11138861138861139</c:v>
                </c:pt>
                <c:pt idx="23">
                  <c:v>0.12037962037962038</c:v>
                </c:pt>
                <c:pt idx="24">
                  <c:v>0.12953712953712954</c:v>
                </c:pt>
                <c:pt idx="25">
                  <c:v>0.13902763902763904</c:v>
                </c:pt>
                <c:pt idx="26">
                  <c:v>0.14885114885114886</c:v>
                </c:pt>
                <c:pt idx="27">
                  <c:v>0.15900765900765901</c:v>
                </c:pt>
                <c:pt idx="28">
                  <c:v>0.1694971694971695</c:v>
                </c:pt>
                <c:pt idx="29">
                  <c:v>0.18031968031968032</c:v>
                </c:pt>
                <c:pt idx="30">
                  <c:v>0.19147519147519149</c:v>
                </c:pt>
                <c:pt idx="31">
                  <c:v>0.20296370296370297</c:v>
                </c:pt>
                <c:pt idx="32">
                  <c:v>0.21495171495171495</c:v>
                </c:pt>
                <c:pt idx="33">
                  <c:v>0.22727272727272727</c:v>
                </c:pt>
                <c:pt idx="34">
                  <c:v>0.2400932400932401</c:v>
                </c:pt>
                <c:pt idx="35">
                  <c:v>0.25341325341325344</c:v>
                </c:pt>
                <c:pt idx="36">
                  <c:v>0.26723276723276723</c:v>
                </c:pt>
                <c:pt idx="37">
                  <c:v>0.2813852813852814</c:v>
                </c:pt>
                <c:pt idx="38">
                  <c:v>0.29603729603729606</c:v>
                </c:pt>
                <c:pt idx="39">
                  <c:v>0.3111888111888112</c:v>
                </c:pt>
                <c:pt idx="40">
                  <c:v>0.32683982683982682</c:v>
                </c:pt>
                <c:pt idx="41">
                  <c:v>0.34299034299034298</c:v>
                </c:pt>
                <c:pt idx="42">
                  <c:v>0.35947385947385946</c:v>
                </c:pt>
                <c:pt idx="43">
                  <c:v>0.37645687645687648</c:v>
                </c:pt>
                <c:pt idx="44">
                  <c:v>0.39393939393939392</c:v>
                </c:pt>
                <c:pt idx="45">
                  <c:v>0.41192141192141191</c:v>
                </c:pt>
                <c:pt idx="46">
                  <c:v>0.43040293040293043</c:v>
                </c:pt>
                <c:pt idx="47">
                  <c:v>0.44938394938394938</c:v>
                </c:pt>
                <c:pt idx="48">
                  <c:v>0.4686979686979687</c:v>
                </c:pt>
                <c:pt idx="49">
                  <c:v>0.48851148851148851</c:v>
                </c:pt>
                <c:pt idx="50">
                  <c:v>0.5088245088245088</c:v>
                </c:pt>
                <c:pt idx="51">
                  <c:v>0.52963702963702963</c:v>
                </c:pt>
                <c:pt idx="52">
                  <c:v>0.55078255078255078</c:v>
                </c:pt>
                <c:pt idx="53">
                  <c:v>0.57242757242757247</c:v>
                </c:pt>
                <c:pt idx="54">
                  <c:v>0.59457209457209459</c:v>
                </c:pt>
                <c:pt idx="55">
                  <c:v>0.61704961704961703</c:v>
                </c:pt>
                <c:pt idx="56">
                  <c:v>0.6398601398601399</c:v>
                </c:pt>
                <c:pt idx="57">
                  <c:v>0.66283716283716287</c:v>
                </c:pt>
                <c:pt idx="58">
                  <c:v>0.68614718614718617</c:v>
                </c:pt>
                <c:pt idx="59">
                  <c:v>0.70962370962370958</c:v>
                </c:pt>
                <c:pt idx="60">
                  <c:v>0.73326673326673331</c:v>
                </c:pt>
                <c:pt idx="61">
                  <c:v>0.75707625707625703</c:v>
                </c:pt>
                <c:pt idx="62">
                  <c:v>0.78105228105228108</c:v>
                </c:pt>
                <c:pt idx="63">
                  <c:v>0.80502830502830502</c:v>
                </c:pt>
                <c:pt idx="64">
                  <c:v>0.82900432900432897</c:v>
                </c:pt>
                <c:pt idx="65">
                  <c:v>0.85298035298035302</c:v>
                </c:pt>
                <c:pt idx="66">
                  <c:v>0.87712287712287718</c:v>
                </c:pt>
                <c:pt idx="67">
                  <c:v>0.90143190143190144</c:v>
                </c:pt>
                <c:pt idx="68">
                  <c:v>0.92607392607392602</c:v>
                </c:pt>
                <c:pt idx="69">
                  <c:v>0.95071595071595072</c:v>
                </c:pt>
                <c:pt idx="70">
                  <c:v>0.9753579753579753</c:v>
                </c:pt>
                <c:pt idx="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D-D341-B444-728215A1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28879"/>
        <c:axId val="1127130527"/>
      </c:scatterChart>
      <c:valAx>
        <c:axId val="112712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27130527"/>
        <c:crosses val="autoZero"/>
        <c:crossBetween val="midCat"/>
      </c:valAx>
      <c:valAx>
        <c:axId val="11271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Propensity of Moving</a:t>
                </a:r>
                <a:r>
                  <a:rPr lang="en-US" baseline="0"/>
                  <a:t> to a Location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19148936170212E-2"/>
              <c:y val="0.20555036514218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2712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Cumulative % of Choices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Sheet2!$G$2:$G$73</c:f>
              <c:numCache>
                <c:formatCode>0.0%</c:formatCode>
                <c:ptCount val="72"/>
                <c:pt idx="0">
                  <c:v>1.3513513513513514E-2</c:v>
                </c:pt>
                <c:pt idx="1">
                  <c:v>3.3783783783783786E-2</c:v>
                </c:pt>
                <c:pt idx="2">
                  <c:v>5.4054054054054057E-2</c:v>
                </c:pt>
                <c:pt idx="3">
                  <c:v>6.7567567567567571E-2</c:v>
                </c:pt>
                <c:pt idx="4">
                  <c:v>8.7837837837837843E-2</c:v>
                </c:pt>
                <c:pt idx="5">
                  <c:v>0.10810810810810811</c:v>
                </c:pt>
                <c:pt idx="6">
                  <c:v>0.12162162162162163</c:v>
                </c:pt>
                <c:pt idx="7">
                  <c:v>0.14189189189189189</c:v>
                </c:pt>
                <c:pt idx="8">
                  <c:v>0.16216216216216217</c:v>
                </c:pt>
                <c:pt idx="9">
                  <c:v>0.17567567567567569</c:v>
                </c:pt>
                <c:pt idx="10">
                  <c:v>0.19594594594594594</c:v>
                </c:pt>
                <c:pt idx="11">
                  <c:v>0.20945945945945946</c:v>
                </c:pt>
                <c:pt idx="12">
                  <c:v>0.22297297297297297</c:v>
                </c:pt>
                <c:pt idx="13">
                  <c:v>0.23648648648648649</c:v>
                </c:pt>
                <c:pt idx="14">
                  <c:v>0.25</c:v>
                </c:pt>
                <c:pt idx="15">
                  <c:v>0.26351351351351349</c:v>
                </c:pt>
                <c:pt idx="16">
                  <c:v>0.27027027027027029</c:v>
                </c:pt>
                <c:pt idx="17">
                  <c:v>0.28378378378378377</c:v>
                </c:pt>
                <c:pt idx="18">
                  <c:v>0.29729729729729731</c:v>
                </c:pt>
                <c:pt idx="19">
                  <c:v>0.3108108108108108</c:v>
                </c:pt>
                <c:pt idx="20">
                  <c:v>0.32432432432432434</c:v>
                </c:pt>
                <c:pt idx="21">
                  <c:v>0.33783783783783783</c:v>
                </c:pt>
                <c:pt idx="22">
                  <c:v>0.35135135135135137</c:v>
                </c:pt>
                <c:pt idx="23">
                  <c:v>0.36486486486486486</c:v>
                </c:pt>
                <c:pt idx="24">
                  <c:v>0.3716216216216216</c:v>
                </c:pt>
                <c:pt idx="25">
                  <c:v>0.38513513513513514</c:v>
                </c:pt>
                <c:pt idx="26">
                  <c:v>0.39864864864864863</c:v>
                </c:pt>
                <c:pt idx="27">
                  <c:v>0.41216216216216217</c:v>
                </c:pt>
                <c:pt idx="28">
                  <c:v>0.42567567567567566</c:v>
                </c:pt>
                <c:pt idx="29">
                  <c:v>0.4391891891891892</c:v>
                </c:pt>
                <c:pt idx="30">
                  <c:v>0.45270270270270269</c:v>
                </c:pt>
                <c:pt idx="31">
                  <c:v>0.46621621621621623</c:v>
                </c:pt>
                <c:pt idx="32">
                  <c:v>0.48648648648648651</c:v>
                </c:pt>
                <c:pt idx="33">
                  <c:v>0.5</c:v>
                </c:pt>
                <c:pt idx="34">
                  <c:v>0.52027027027027029</c:v>
                </c:pt>
                <c:pt idx="35">
                  <c:v>0.54054054054054057</c:v>
                </c:pt>
                <c:pt idx="36">
                  <c:v>0.56081081081081086</c:v>
                </c:pt>
                <c:pt idx="37">
                  <c:v>0.57432432432432434</c:v>
                </c:pt>
                <c:pt idx="38">
                  <c:v>0.59459459459459463</c:v>
                </c:pt>
                <c:pt idx="39">
                  <c:v>0.61486486486486491</c:v>
                </c:pt>
                <c:pt idx="40">
                  <c:v>0.63513513513513509</c:v>
                </c:pt>
                <c:pt idx="41">
                  <c:v>0.65540540540540537</c:v>
                </c:pt>
                <c:pt idx="42">
                  <c:v>0.66891891891891897</c:v>
                </c:pt>
                <c:pt idx="43">
                  <c:v>0.68918918918918914</c:v>
                </c:pt>
                <c:pt idx="44">
                  <c:v>0.70945945945945943</c:v>
                </c:pt>
                <c:pt idx="45">
                  <c:v>0.72972972972972971</c:v>
                </c:pt>
                <c:pt idx="46">
                  <c:v>0.75</c:v>
                </c:pt>
                <c:pt idx="47">
                  <c:v>0.77027027027027029</c:v>
                </c:pt>
                <c:pt idx="48">
                  <c:v>0.78378378378378377</c:v>
                </c:pt>
                <c:pt idx="49">
                  <c:v>0.80405405405405406</c:v>
                </c:pt>
                <c:pt idx="50">
                  <c:v>0.82432432432432434</c:v>
                </c:pt>
                <c:pt idx="51">
                  <c:v>0.84459459459459463</c:v>
                </c:pt>
                <c:pt idx="52">
                  <c:v>0.85810810810810811</c:v>
                </c:pt>
                <c:pt idx="53">
                  <c:v>0.8783783783783784</c:v>
                </c:pt>
                <c:pt idx="54">
                  <c:v>0.89864864864864868</c:v>
                </c:pt>
                <c:pt idx="55">
                  <c:v>0.91216216216216217</c:v>
                </c:pt>
                <c:pt idx="56">
                  <c:v>0.92567567567567566</c:v>
                </c:pt>
                <c:pt idx="57">
                  <c:v>0.93243243243243246</c:v>
                </c:pt>
                <c:pt idx="58">
                  <c:v>0.94594594594594594</c:v>
                </c:pt>
                <c:pt idx="59">
                  <c:v>0.95270270270270274</c:v>
                </c:pt>
                <c:pt idx="60">
                  <c:v>0.95945945945945943</c:v>
                </c:pt>
                <c:pt idx="61">
                  <c:v>0.96621621621621623</c:v>
                </c:pt>
                <c:pt idx="62">
                  <c:v>0.97297297297297303</c:v>
                </c:pt>
                <c:pt idx="63">
                  <c:v>0.97297297297297303</c:v>
                </c:pt>
                <c:pt idx="64">
                  <c:v>0.97297297297297303</c:v>
                </c:pt>
                <c:pt idx="65">
                  <c:v>0.97297297297297303</c:v>
                </c:pt>
                <c:pt idx="66">
                  <c:v>0.97972972972972971</c:v>
                </c:pt>
                <c:pt idx="67">
                  <c:v>0.98648648648648651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xVal>
          <c:yVal>
            <c:numRef>
              <c:f>Sheet2!$H$2:$H$73</c:f>
              <c:numCache>
                <c:formatCode>0.0%</c:formatCode>
                <c:ptCount val="72"/>
                <c:pt idx="0">
                  <c:v>3.33000333000333E-4</c:v>
                </c:pt>
                <c:pt idx="1">
                  <c:v>1.1655011655011655E-3</c:v>
                </c:pt>
                <c:pt idx="2">
                  <c:v>2.4975024975024975E-3</c:v>
                </c:pt>
                <c:pt idx="3">
                  <c:v>4.1625041625041629E-3</c:v>
                </c:pt>
                <c:pt idx="4">
                  <c:v>6.327006327006327E-3</c:v>
                </c:pt>
                <c:pt idx="5">
                  <c:v>8.9910089910089919E-3</c:v>
                </c:pt>
                <c:pt idx="6">
                  <c:v>1.1988011988011988E-2</c:v>
                </c:pt>
                <c:pt idx="7">
                  <c:v>1.5484515484515484E-2</c:v>
                </c:pt>
                <c:pt idx="8">
                  <c:v>1.948051948051948E-2</c:v>
                </c:pt>
                <c:pt idx="9">
                  <c:v>2.3809523809523808E-2</c:v>
                </c:pt>
                <c:pt idx="10">
                  <c:v>2.863802863802864E-2</c:v>
                </c:pt>
                <c:pt idx="11">
                  <c:v>3.37995337995338E-2</c:v>
                </c:pt>
                <c:pt idx="12">
                  <c:v>3.9294039294039296E-2</c:v>
                </c:pt>
                <c:pt idx="13">
                  <c:v>4.512154512154512E-2</c:v>
                </c:pt>
                <c:pt idx="14">
                  <c:v>5.128205128205128E-2</c:v>
                </c:pt>
                <c:pt idx="15">
                  <c:v>5.7775557775557776E-2</c:v>
                </c:pt>
                <c:pt idx="16">
                  <c:v>6.4435564435564432E-2</c:v>
                </c:pt>
                <c:pt idx="17">
                  <c:v>7.1428571428571425E-2</c:v>
                </c:pt>
                <c:pt idx="18">
                  <c:v>7.8754578754578752E-2</c:v>
                </c:pt>
                <c:pt idx="19">
                  <c:v>8.6413586413586416E-2</c:v>
                </c:pt>
                <c:pt idx="20">
                  <c:v>9.4405594405594401E-2</c:v>
                </c:pt>
                <c:pt idx="21">
                  <c:v>0.10273060273060274</c:v>
                </c:pt>
                <c:pt idx="22">
                  <c:v>0.11138861138861139</c:v>
                </c:pt>
                <c:pt idx="23">
                  <c:v>0.12037962037962038</c:v>
                </c:pt>
                <c:pt idx="24">
                  <c:v>0.12953712953712954</c:v>
                </c:pt>
                <c:pt idx="25">
                  <c:v>0.13902763902763904</c:v>
                </c:pt>
                <c:pt idx="26">
                  <c:v>0.14885114885114886</c:v>
                </c:pt>
                <c:pt idx="27">
                  <c:v>0.15900765900765901</c:v>
                </c:pt>
                <c:pt idx="28">
                  <c:v>0.1694971694971695</c:v>
                </c:pt>
                <c:pt idx="29">
                  <c:v>0.18031968031968032</c:v>
                </c:pt>
                <c:pt idx="30">
                  <c:v>0.19147519147519149</c:v>
                </c:pt>
                <c:pt idx="31">
                  <c:v>0.20296370296370297</c:v>
                </c:pt>
                <c:pt idx="32">
                  <c:v>0.21495171495171495</c:v>
                </c:pt>
                <c:pt idx="33">
                  <c:v>0.22727272727272727</c:v>
                </c:pt>
                <c:pt idx="34">
                  <c:v>0.2400932400932401</c:v>
                </c:pt>
                <c:pt idx="35">
                  <c:v>0.25341325341325344</c:v>
                </c:pt>
                <c:pt idx="36">
                  <c:v>0.26723276723276723</c:v>
                </c:pt>
                <c:pt idx="37">
                  <c:v>0.2813852813852814</c:v>
                </c:pt>
                <c:pt idx="38">
                  <c:v>0.29603729603729606</c:v>
                </c:pt>
                <c:pt idx="39">
                  <c:v>0.3111888111888112</c:v>
                </c:pt>
                <c:pt idx="40">
                  <c:v>0.32683982683982682</c:v>
                </c:pt>
                <c:pt idx="41">
                  <c:v>0.34299034299034298</c:v>
                </c:pt>
                <c:pt idx="42">
                  <c:v>0.35947385947385946</c:v>
                </c:pt>
                <c:pt idx="43">
                  <c:v>0.37645687645687648</c:v>
                </c:pt>
                <c:pt idx="44">
                  <c:v>0.39393939393939392</c:v>
                </c:pt>
                <c:pt idx="45">
                  <c:v>0.41192141192141191</c:v>
                </c:pt>
                <c:pt idx="46">
                  <c:v>0.43040293040293043</c:v>
                </c:pt>
                <c:pt idx="47">
                  <c:v>0.44938394938394938</c:v>
                </c:pt>
                <c:pt idx="48">
                  <c:v>0.4686979686979687</c:v>
                </c:pt>
                <c:pt idx="49">
                  <c:v>0.48851148851148851</c:v>
                </c:pt>
                <c:pt idx="50">
                  <c:v>0.5088245088245088</c:v>
                </c:pt>
                <c:pt idx="51">
                  <c:v>0.52963702963702963</c:v>
                </c:pt>
                <c:pt idx="52">
                  <c:v>0.55078255078255078</c:v>
                </c:pt>
                <c:pt idx="53">
                  <c:v>0.57242757242757247</c:v>
                </c:pt>
                <c:pt idx="54">
                  <c:v>0.59457209457209459</c:v>
                </c:pt>
                <c:pt idx="55">
                  <c:v>0.61704961704961703</c:v>
                </c:pt>
                <c:pt idx="56">
                  <c:v>0.6398601398601399</c:v>
                </c:pt>
                <c:pt idx="57">
                  <c:v>0.66283716283716287</c:v>
                </c:pt>
                <c:pt idx="58">
                  <c:v>0.68614718614718617</c:v>
                </c:pt>
                <c:pt idx="59">
                  <c:v>0.70962370962370958</c:v>
                </c:pt>
                <c:pt idx="60">
                  <c:v>0.73326673326673331</c:v>
                </c:pt>
                <c:pt idx="61">
                  <c:v>0.75707625707625703</c:v>
                </c:pt>
                <c:pt idx="62">
                  <c:v>0.78105228105228108</c:v>
                </c:pt>
                <c:pt idx="63">
                  <c:v>0.80502830502830502</c:v>
                </c:pt>
                <c:pt idx="64">
                  <c:v>0.82900432900432897</c:v>
                </c:pt>
                <c:pt idx="65">
                  <c:v>0.85298035298035302</c:v>
                </c:pt>
                <c:pt idx="66">
                  <c:v>0.87712287712287718</c:v>
                </c:pt>
                <c:pt idx="67">
                  <c:v>0.90143190143190144</c:v>
                </c:pt>
                <c:pt idx="68">
                  <c:v>0.92607392607392602</c:v>
                </c:pt>
                <c:pt idx="69">
                  <c:v>0.95071595071595072</c:v>
                </c:pt>
                <c:pt idx="70">
                  <c:v>0.9753579753579753</c:v>
                </c:pt>
                <c:pt idx="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7-0348-8013-CE2BE095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70688"/>
        <c:axId val="1381519536"/>
      </c:scatterChart>
      <c:valAx>
        <c:axId val="1775170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Propensity of Location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81519536"/>
        <c:crosses val="autoZero"/>
        <c:crossBetween val="midCat"/>
      </c:valAx>
      <c:valAx>
        <c:axId val="1381519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751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12700</xdr:rowOff>
    </xdr:from>
    <xdr:to>
      <xdr:col>17</xdr:col>
      <xdr:colOff>317500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0C46B-AB5B-224E-92D0-6939143D9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29</xdr:row>
      <xdr:rowOff>101600</xdr:rowOff>
    </xdr:from>
    <xdr:to>
      <xdr:col>17</xdr:col>
      <xdr:colOff>241300</xdr:colOff>
      <xdr:row>50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84B0-70B2-B649-91C4-708B8528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garcia/Downloads/XRealStats-Ma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Sig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Prime"/>
      <sheetName val="MSSD"/>
    </sheetNames>
    <definedNames>
      <definedName name="MEA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50BE-8F95-B941-908C-77C5276CEE85}">
  <dimension ref="A1:AA117"/>
  <sheetViews>
    <sheetView tabSelected="1" topLeftCell="M1" zoomScale="85" zoomScaleNormal="85" workbookViewId="0">
      <selection activeCell="Q68" sqref="Q68"/>
    </sheetView>
  </sheetViews>
  <sheetFormatPr baseColWidth="10" defaultRowHeight="16" x14ac:dyDescent="0.2"/>
  <cols>
    <col min="3" max="3" width="19" customWidth="1"/>
    <col min="4" max="4" width="14.33203125" customWidth="1"/>
    <col min="5" max="5" width="18" customWidth="1"/>
    <col min="6" max="6" width="22" customWidth="1"/>
    <col min="7" max="7" width="19.33203125" customWidth="1"/>
    <col min="8" max="8" width="18.83203125" customWidth="1"/>
    <col min="9" max="9" width="10" customWidth="1"/>
    <col min="10" max="10" width="10.33203125" customWidth="1"/>
    <col min="11" max="11" width="12.1640625" customWidth="1"/>
    <col min="12" max="12" width="14" customWidth="1"/>
    <col min="13" max="13" width="20.5" customWidth="1"/>
    <col min="14" max="14" width="19.6640625" customWidth="1"/>
    <col min="17" max="17" width="21.1640625" customWidth="1"/>
    <col min="18" max="18" width="16.5" customWidth="1"/>
    <col min="19" max="19" width="16.83203125" customWidth="1"/>
    <col min="20" max="20" width="14.1640625" customWidth="1"/>
    <col min="21" max="21" width="18.6640625" customWidth="1"/>
    <col min="22" max="22" width="21.6640625" customWidth="1"/>
  </cols>
  <sheetData>
    <row r="1" spans="1:23" x14ac:dyDescent="0.2">
      <c r="A1" s="35" t="s">
        <v>7</v>
      </c>
      <c r="C1" s="13" t="s">
        <v>6</v>
      </c>
      <c r="D1" s="13" t="s">
        <v>36</v>
      </c>
      <c r="E1" s="13" t="s">
        <v>5</v>
      </c>
      <c r="F1" s="13" t="s">
        <v>0</v>
      </c>
      <c r="G1" s="13" t="s">
        <v>4</v>
      </c>
      <c r="M1" t="s">
        <v>49</v>
      </c>
      <c r="N1" s="1">
        <f>SUM(K4:K75)</f>
        <v>-5.9215158823159788</v>
      </c>
    </row>
    <row r="2" spans="1:23" x14ac:dyDescent="0.2">
      <c r="A2" s="36"/>
      <c r="B2" s="13" t="s">
        <v>11</v>
      </c>
      <c r="C2">
        <v>1.8954534291229528</v>
      </c>
      <c r="D2">
        <v>-4.1545349252233105E-2</v>
      </c>
      <c r="E2">
        <v>0.83808297786200936</v>
      </c>
      <c r="F2">
        <v>3.0456669334638911E-3</v>
      </c>
      <c r="G2">
        <v>-5.0812643018968214E-2</v>
      </c>
    </row>
    <row r="3" spans="1:23" ht="19" x14ac:dyDescent="0.25">
      <c r="A3" s="11" t="s">
        <v>2</v>
      </c>
      <c r="B3" s="11" t="s">
        <v>1</v>
      </c>
      <c r="C3" s="10" t="s">
        <v>3</v>
      </c>
      <c r="D3" s="10" t="s">
        <v>36</v>
      </c>
      <c r="E3" s="15" t="s">
        <v>5</v>
      </c>
      <c r="F3" s="15" t="s">
        <v>0</v>
      </c>
      <c r="G3" s="10" t="s">
        <v>4</v>
      </c>
      <c r="H3" s="12" t="s">
        <v>12</v>
      </c>
      <c r="I3" s="12" t="s">
        <v>8</v>
      </c>
      <c r="J3" s="12" t="s">
        <v>9</v>
      </c>
      <c r="K3" s="12" t="s">
        <v>10</v>
      </c>
      <c r="L3" s="12" t="s">
        <v>37</v>
      </c>
      <c r="M3" s="12" t="s">
        <v>38</v>
      </c>
      <c r="N3" s="12" t="s">
        <v>9</v>
      </c>
      <c r="O3" s="12" t="s">
        <v>41</v>
      </c>
      <c r="P3" s="8"/>
      <c r="Q3" s="8"/>
      <c r="R3" s="32" t="s">
        <v>48</v>
      </c>
      <c r="S3" s="33"/>
      <c r="T3" s="33"/>
      <c r="U3" s="33"/>
      <c r="V3" s="33"/>
      <c r="W3" s="33"/>
    </row>
    <row r="4" spans="1:23" ht="17" thickBot="1" x14ac:dyDescent="0.25">
      <c r="A4" s="4">
        <v>10654</v>
      </c>
      <c r="B4" s="4">
        <v>1</v>
      </c>
      <c r="C4" s="5">
        <f>IF(G4&gt;5,1,0)+IF(G4&lt;10,1,-1)+IF(D4&gt;17,0,1)+IF(E4=2,1,0)+IF(F4&gt;206,1,0)</f>
        <v>2</v>
      </c>
      <c r="D4" s="5">
        <v>16.733333333333334</v>
      </c>
      <c r="E4" s="4">
        <v>1</v>
      </c>
      <c r="F4" s="4">
        <v>251</v>
      </c>
      <c r="G4" s="8">
        <v>15.981000000000002</v>
      </c>
      <c r="H4" s="14">
        <f>$C$2+SUMPRODUCT($D$2:$G$2,D4:G4)</f>
        <v>1.9907697817109005</v>
      </c>
      <c r="I4" s="14">
        <f>EXP(H4)/(1+EXP(H4))</f>
        <v>0.87982455290012873</v>
      </c>
      <c r="J4" s="14">
        <f>IF(C4,I4,1-I4)</f>
        <v>0.87982455290012873</v>
      </c>
      <c r="K4" s="14">
        <f>LN(J4)</f>
        <v>-0.12803276309146433</v>
      </c>
      <c r="L4" s="14">
        <f>IF(K4&gt;=-0.1,1,0)</f>
        <v>0</v>
      </c>
      <c r="M4" s="14">
        <f>EXP(S43)/(1+(S43))</f>
        <v>1.0008880751995053</v>
      </c>
      <c r="N4">
        <f>IF(C4,M4,1-M4)</f>
        <v>1.0008880751995053</v>
      </c>
      <c r="O4" s="14">
        <f>LN(N4)</f>
        <v>8.8768109403823561E-4</v>
      </c>
      <c r="P4" s="8"/>
      <c r="Q4" s="8"/>
      <c r="R4" s="33"/>
      <c r="S4" s="33"/>
      <c r="T4" s="33"/>
      <c r="U4" s="33"/>
      <c r="V4" s="33"/>
      <c r="W4" s="33"/>
    </row>
    <row r="5" spans="1:23" x14ac:dyDescent="0.2">
      <c r="A5" s="4">
        <v>10653</v>
      </c>
      <c r="B5" s="4">
        <v>2</v>
      </c>
      <c r="C5" s="5">
        <f t="shared" ref="C5:C68" si="0">IF(G5&gt;5,1,0)+IF(G5&lt;10,1,-1)+IF(D5&gt;17,0,1)+IF(E5=2,1,0)+IF(F5&gt;206,1,0)</f>
        <v>1</v>
      </c>
      <c r="D5" s="5">
        <v>9.7333333333333325</v>
      </c>
      <c r="E5" s="4">
        <v>1</v>
      </c>
      <c r="F5" s="4">
        <v>146</v>
      </c>
      <c r="G5" s="8">
        <v>15.979500000000002</v>
      </c>
      <c r="H5" s="14">
        <f t="shared" ref="H5:H35" si="1">$C$2+SUMPRODUCT($D$2:$G$2,D5:G5)</f>
        <v>1.9618684174273522</v>
      </c>
      <c r="I5" s="14">
        <f>EXP(H5)/(1+EXP(H5))</f>
        <v>0.87673501583935731</v>
      </c>
      <c r="J5" s="14">
        <f t="shared" ref="J5:J35" si="2">IF(C5,I5,1-I5)</f>
        <v>0.87673501583935731</v>
      </c>
      <c r="K5" s="14">
        <f t="shared" ref="K5:K68" si="3">LN(J5)</f>
        <v>-0.13155048068176756</v>
      </c>
      <c r="L5" s="14">
        <f t="shared" ref="L5:L68" si="4">IF(K5&gt;=-0.1,1,0)</f>
        <v>0</v>
      </c>
      <c r="M5" s="14">
        <f>EXP(S44)/(1+(S44))</f>
        <v>1.2577945236572561</v>
      </c>
      <c r="N5">
        <f>IF(C5,M5,1-M5)</f>
        <v>1.2577945236572561</v>
      </c>
      <c r="O5" s="14">
        <f t="shared" ref="O5:O8" si="5">LN(N5)</f>
        <v>0.22935980921196486</v>
      </c>
      <c r="P5" s="16"/>
      <c r="Q5" s="8"/>
      <c r="R5" s="21" t="s">
        <v>18</v>
      </c>
      <c r="S5" s="21"/>
      <c r="T5" s="33"/>
      <c r="U5" s="33"/>
      <c r="V5" s="33"/>
      <c r="W5" s="33"/>
    </row>
    <row r="6" spans="1:23" x14ac:dyDescent="0.2">
      <c r="A6" s="4">
        <v>10641</v>
      </c>
      <c r="B6" s="4">
        <v>3</v>
      </c>
      <c r="C6" s="5">
        <f t="shared" si="0"/>
        <v>1</v>
      </c>
      <c r="D6" s="5">
        <v>10.466666666666667</v>
      </c>
      <c r="E6" s="4">
        <v>1</v>
      </c>
      <c r="F6" s="4">
        <v>157</v>
      </c>
      <c r="G6" s="8">
        <v>15.961500000000001</v>
      </c>
      <c r="H6" s="14">
        <f t="shared" si="1"/>
        <v>1.9658187918181587</v>
      </c>
      <c r="I6" s="14">
        <f>EXP(H6)/(1+EXP(H6))</f>
        <v>0.8771613007046043</v>
      </c>
      <c r="J6" s="14">
        <f t="shared" si="2"/>
        <v>0.8771613007046043</v>
      </c>
      <c r="K6" s="14">
        <f t="shared" si="3"/>
        <v>-0.13106438025539685</v>
      </c>
      <c r="L6" s="14">
        <f t="shared" si="4"/>
        <v>0</v>
      </c>
      <c r="M6" s="14">
        <f>EXP(E102)/(1+(E102))</f>
        <v>1</v>
      </c>
      <c r="N6">
        <f>IF(C6,M6,1-M6)</f>
        <v>1</v>
      </c>
      <c r="O6" s="14">
        <f t="shared" si="5"/>
        <v>0</v>
      </c>
      <c r="P6" s="9"/>
      <c r="Q6" s="8"/>
      <c r="R6" s="9" t="s">
        <v>19</v>
      </c>
      <c r="S6" s="9">
        <v>0.56425995978905252</v>
      </c>
      <c r="T6" s="33"/>
      <c r="U6" s="33"/>
      <c r="V6" s="33"/>
      <c r="W6" s="33"/>
    </row>
    <row r="7" spans="1:23" x14ac:dyDescent="0.2">
      <c r="A7" s="4">
        <v>10638</v>
      </c>
      <c r="B7" s="4">
        <v>4</v>
      </c>
      <c r="C7" s="5">
        <f t="shared" si="0"/>
        <v>2</v>
      </c>
      <c r="D7" s="5">
        <v>10.266666666666667</v>
      </c>
      <c r="E7" s="4">
        <v>2</v>
      </c>
      <c r="F7" s="4">
        <v>154</v>
      </c>
      <c r="G7" s="8">
        <v>15.957000000000001</v>
      </c>
      <c r="H7" s="14">
        <f t="shared" si="1"/>
        <v>2.8033024956238086</v>
      </c>
      <c r="I7" s="14">
        <f>EXP(H7)/(1+EXP(H7))</f>
        <v>0.94285402405992025</v>
      </c>
      <c r="J7" s="14">
        <f t="shared" si="2"/>
        <v>0.94285402405992025</v>
      </c>
      <c r="K7" s="14">
        <f t="shared" si="3"/>
        <v>-5.8843807843640378E-2</v>
      </c>
      <c r="L7" s="14">
        <f t="shared" si="4"/>
        <v>1</v>
      </c>
      <c r="M7" s="14">
        <f>EXP(S46)/(1+(S46))</f>
        <v>1.0013373245699018</v>
      </c>
      <c r="N7">
        <f>IF(C7,M7,1-M7)</f>
        <v>1.0013373245699018</v>
      </c>
      <c r="O7" s="14">
        <f t="shared" si="5"/>
        <v>1.3364311478406114E-3</v>
      </c>
      <c r="P7" s="9"/>
      <c r="Q7" s="8"/>
      <c r="R7" s="9" t="s">
        <v>20</v>
      </c>
      <c r="S7" s="9">
        <v>0.3183893022211432</v>
      </c>
      <c r="T7" s="33"/>
      <c r="U7" s="33"/>
      <c r="V7" s="33"/>
      <c r="W7" s="33"/>
    </row>
    <row r="8" spans="1:23" x14ac:dyDescent="0.2">
      <c r="A8" s="4">
        <v>5236</v>
      </c>
      <c r="B8" s="4">
        <v>5</v>
      </c>
      <c r="C8" s="5">
        <f t="shared" si="0"/>
        <v>4</v>
      </c>
      <c r="D8" s="5">
        <v>17.733333333333334</v>
      </c>
      <c r="E8" s="4">
        <v>2</v>
      </c>
      <c r="F8" s="4">
        <v>266</v>
      </c>
      <c r="G8" s="8">
        <v>7.854000000000001</v>
      </c>
      <c r="H8" s="14">
        <f>$C$2+SUMPRODUCT($D$2:$G$2,D8:G8)</f>
        <v>3.2459467641377895</v>
      </c>
      <c r="I8" s="14">
        <f t="shared" ref="I8:I71" si="6">EXP(H8)/(1+EXP(H8))</f>
        <v>0.96252719188804459</v>
      </c>
      <c r="J8" s="14">
        <f t="shared" si="2"/>
        <v>0.96252719188804459</v>
      </c>
      <c r="K8" s="14">
        <f t="shared" si="3"/>
        <v>-3.8192961907004455E-2</v>
      </c>
      <c r="L8" s="14">
        <f t="shared" si="4"/>
        <v>1</v>
      </c>
      <c r="M8" s="14">
        <f>EXP(S42)/(1+(S42))</f>
        <v>2.2986263501450912</v>
      </c>
      <c r="N8">
        <f>IF(C8,M8,1-M8)</f>
        <v>2.2986263501450912</v>
      </c>
      <c r="O8" s="14">
        <f t="shared" si="5"/>
        <v>0.83231170544945809</v>
      </c>
      <c r="P8" s="9"/>
      <c r="Q8" s="8"/>
      <c r="R8" s="9" t="s">
        <v>21</v>
      </c>
      <c r="S8" s="9">
        <v>0.27769612623434575</v>
      </c>
      <c r="T8" s="33"/>
      <c r="U8" s="33"/>
      <c r="V8" s="33"/>
      <c r="W8" s="33"/>
    </row>
    <row r="9" spans="1:23" x14ac:dyDescent="0.2">
      <c r="A9" s="4">
        <v>5142</v>
      </c>
      <c r="B9" s="4">
        <v>6</v>
      </c>
      <c r="C9" s="5">
        <f t="shared" si="0"/>
        <v>5</v>
      </c>
      <c r="D9" s="5">
        <v>14.666666666666666</v>
      </c>
      <c r="E9" s="4">
        <v>2</v>
      </c>
      <c r="F9" s="4">
        <v>220</v>
      </c>
      <c r="G9" s="8">
        <v>7.7130000000000001</v>
      </c>
      <c r="H9" s="14">
        <f t="shared" si="1"/>
        <v>3.2404164055709734</v>
      </c>
      <c r="I9" s="14">
        <f t="shared" si="6"/>
        <v>0.96232720857909293</v>
      </c>
      <c r="J9" s="14">
        <f t="shared" si="2"/>
        <v>0.96232720857909293</v>
      </c>
      <c r="K9" s="14">
        <f t="shared" si="3"/>
        <v>-3.8400752490669043E-2</v>
      </c>
      <c r="L9" s="14">
        <f t="shared" si="4"/>
        <v>1</v>
      </c>
      <c r="M9" s="14"/>
      <c r="O9" s="9"/>
      <c r="P9" s="9"/>
      <c r="Q9" s="8"/>
      <c r="R9" s="9" t="s">
        <v>22</v>
      </c>
      <c r="S9" s="9">
        <v>0.76667484620880588</v>
      </c>
      <c r="T9" s="33"/>
      <c r="U9" s="33"/>
      <c r="V9" s="33"/>
      <c r="W9" s="33"/>
    </row>
    <row r="10" spans="1:23" ht="17" thickBot="1" x14ac:dyDescent="0.25">
      <c r="A10" s="4">
        <v>5005</v>
      </c>
      <c r="B10" s="4">
        <v>7</v>
      </c>
      <c r="C10" s="5">
        <f t="shared" si="0"/>
        <v>3</v>
      </c>
      <c r="D10" s="5">
        <v>5.9333333333333336</v>
      </c>
      <c r="E10" s="4">
        <v>1</v>
      </c>
      <c r="F10" s="4">
        <v>89</v>
      </c>
      <c r="G10" s="8">
        <v>7.5075000000000012</v>
      </c>
      <c r="H10" s="14">
        <f t="shared" si="1"/>
        <v>2.3766224410350949</v>
      </c>
      <c r="I10" s="14">
        <f t="shared" si="6"/>
        <v>0.91502718870294852</v>
      </c>
      <c r="J10" s="14">
        <f t="shared" si="2"/>
        <v>0.91502718870294852</v>
      </c>
      <c r="K10" s="14">
        <f t="shared" si="3"/>
        <v>-8.8801499718628718E-2</v>
      </c>
      <c r="L10" s="14">
        <f t="shared" si="4"/>
        <v>1</v>
      </c>
      <c r="M10" s="14"/>
      <c r="O10" s="9"/>
      <c r="P10" s="9"/>
      <c r="Q10" s="8"/>
      <c r="R10" s="19" t="s">
        <v>23</v>
      </c>
      <c r="S10" s="19">
        <v>72</v>
      </c>
      <c r="T10" s="33"/>
      <c r="U10" s="33"/>
      <c r="V10" s="33"/>
      <c r="W10" s="33"/>
    </row>
    <row r="11" spans="1:23" x14ac:dyDescent="0.2">
      <c r="A11" s="4">
        <v>4498</v>
      </c>
      <c r="B11" s="4">
        <v>8</v>
      </c>
      <c r="C11" s="5">
        <f t="shared" si="0"/>
        <v>3</v>
      </c>
      <c r="D11" s="5">
        <v>4.5999999999999996</v>
      </c>
      <c r="E11" s="4">
        <v>1</v>
      </c>
      <c r="F11" s="4">
        <v>69</v>
      </c>
      <c r="G11" s="8">
        <v>6.7470000000000008</v>
      </c>
      <c r="H11" s="14">
        <f t="shared" si="1"/>
        <v>2.4097459163847197</v>
      </c>
      <c r="I11" s="14">
        <f t="shared" si="6"/>
        <v>0.91756746568398118</v>
      </c>
      <c r="J11" s="14">
        <f t="shared" si="2"/>
        <v>0.91756746568398118</v>
      </c>
      <c r="K11" s="14">
        <f t="shared" si="3"/>
        <v>-8.6029169676129197E-2</v>
      </c>
      <c r="L11" s="14">
        <f t="shared" si="4"/>
        <v>1</v>
      </c>
      <c r="M11" s="14"/>
      <c r="O11" s="8"/>
      <c r="P11" s="8"/>
      <c r="Q11" s="8"/>
      <c r="R11" s="33"/>
      <c r="S11" s="33"/>
      <c r="T11" s="33"/>
      <c r="U11" s="33"/>
      <c r="V11" s="33"/>
      <c r="W11" s="33"/>
    </row>
    <row r="12" spans="1:23" ht="17" thickBot="1" x14ac:dyDescent="0.25">
      <c r="A12" s="4">
        <v>4376</v>
      </c>
      <c r="B12" s="4">
        <v>9</v>
      </c>
      <c r="C12" s="5">
        <f t="shared" si="0"/>
        <v>4</v>
      </c>
      <c r="D12" s="5">
        <v>15.8</v>
      </c>
      <c r="E12" s="4">
        <v>1</v>
      </c>
      <c r="F12" s="4">
        <v>237</v>
      </c>
      <c r="G12" s="8">
        <v>6.5640000000000009</v>
      </c>
      <c r="H12" s="14">
        <f t="shared" si="1"/>
        <v>2.4654087632541137</v>
      </c>
      <c r="I12" s="14">
        <f t="shared" si="6"/>
        <v>0.92168098675833177</v>
      </c>
      <c r="J12" s="14">
        <f t="shared" si="2"/>
        <v>0.92168098675833177</v>
      </c>
      <c r="K12" s="14">
        <f t="shared" si="3"/>
        <v>-8.1556116644531926E-2</v>
      </c>
      <c r="L12" s="14">
        <f t="shared" si="4"/>
        <v>1</v>
      </c>
      <c r="M12" s="14"/>
      <c r="O12" s="8"/>
      <c r="P12" s="8"/>
      <c r="Q12" s="8"/>
      <c r="R12" s="33" t="s">
        <v>24</v>
      </c>
      <c r="S12" s="33"/>
      <c r="T12" s="33"/>
      <c r="U12" s="33"/>
      <c r="V12" s="33"/>
      <c r="W12" s="33"/>
    </row>
    <row r="13" spans="1:23" x14ac:dyDescent="0.2">
      <c r="A13" s="4">
        <v>4366</v>
      </c>
      <c r="B13" s="4">
        <v>10</v>
      </c>
      <c r="C13" s="5">
        <f t="shared" si="0"/>
        <v>3</v>
      </c>
      <c r="D13" s="5">
        <v>6.5333333333333332</v>
      </c>
      <c r="E13" s="4">
        <v>1</v>
      </c>
      <c r="F13" s="4">
        <v>98</v>
      </c>
      <c r="G13" s="8">
        <v>6.5490000000000004</v>
      </c>
      <c r="H13" s="14">
        <f t="shared" si="1"/>
        <v>2.4278101522186111</v>
      </c>
      <c r="I13" s="14">
        <f t="shared" si="6"/>
        <v>0.91892353199108079</v>
      </c>
      <c r="J13" s="14">
        <f t="shared" si="2"/>
        <v>0.91892353199108079</v>
      </c>
      <c r="K13" s="14">
        <f t="shared" si="3"/>
        <v>-8.4552367932722902E-2</v>
      </c>
      <c r="L13" s="14">
        <f t="shared" si="4"/>
        <v>1</v>
      </c>
      <c r="M13" s="14"/>
      <c r="O13" s="17"/>
      <c r="P13" s="17"/>
      <c r="Q13" s="17"/>
      <c r="R13" s="20"/>
      <c r="S13" s="20" t="s">
        <v>28</v>
      </c>
      <c r="T13" s="20" t="s">
        <v>29</v>
      </c>
      <c r="U13" s="20" t="s">
        <v>30</v>
      </c>
      <c r="V13" s="20" t="s">
        <v>31</v>
      </c>
      <c r="W13" s="20" t="s">
        <v>32</v>
      </c>
    </row>
    <row r="14" spans="1:23" x14ac:dyDescent="0.2">
      <c r="A14" s="4">
        <v>4294</v>
      </c>
      <c r="B14" s="4">
        <v>11</v>
      </c>
      <c r="C14" s="5">
        <f t="shared" si="0"/>
        <v>3</v>
      </c>
      <c r="D14" s="5">
        <v>4.9333333333333336</v>
      </c>
      <c r="E14" s="4">
        <v>1</v>
      </c>
      <c r="F14" s="4">
        <v>74</v>
      </c>
      <c r="G14" s="8">
        <v>6.4409999999999998</v>
      </c>
      <c r="H14" s="14">
        <f t="shared" si="1"/>
        <v>2.4266744700650991</v>
      </c>
      <c r="I14" s="14">
        <f t="shared" si="6"/>
        <v>0.91883887991385582</v>
      </c>
      <c r="J14" s="14">
        <f t="shared" si="2"/>
        <v>0.91883887991385582</v>
      </c>
      <c r="K14" s="14">
        <f t="shared" si="3"/>
        <v>-8.4644493091814696E-2</v>
      </c>
      <c r="L14" s="14">
        <f t="shared" si="4"/>
        <v>1</v>
      </c>
      <c r="M14" s="14"/>
      <c r="O14" s="9"/>
      <c r="P14" s="9"/>
      <c r="Q14" s="9"/>
      <c r="R14" s="9" t="s">
        <v>25</v>
      </c>
      <c r="S14" s="9">
        <v>4</v>
      </c>
      <c r="T14" s="9">
        <v>18.395826350554941</v>
      </c>
      <c r="U14" s="9">
        <v>4.5989565876387353</v>
      </c>
      <c r="V14" s="9">
        <v>7.8241448228185018</v>
      </c>
      <c r="W14" s="9">
        <v>3.0930921205527242E-5</v>
      </c>
    </row>
    <row r="15" spans="1:23" x14ac:dyDescent="0.2">
      <c r="A15" s="4">
        <v>4194</v>
      </c>
      <c r="B15" s="4">
        <v>12</v>
      </c>
      <c r="C15" s="5">
        <f t="shared" si="0"/>
        <v>3</v>
      </c>
      <c r="D15" s="5">
        <v>3.3333333333333335</v>
      </c>
      <c r="E15" s="4">
        <v>1</v>
      </c>
      <c r="F15" s="4">
        <v>50</v>
      </c>
      <c r="G15" s="8">
        <v>6.2910000000000004</v>
      </c>
      <c r="H15" s="14">
        <f t="shared" si="1"/>
        <v>2.4276729189183839</v>
      </c>
      <c r="I15" s="14">
        <f t="shared" si="6"/>
        <v>0.9189133071004959</v>
      </c>
      <c r="J15" s="14">
        <f t="shared" si="2"/>
        <v>0.9189133071004959</v>
      </c>
      <c r="K15" s="14">
        <f t="shared" si="3"/>
        <v>-8.456349502558283E-2</v>
      </c>
      <c r="L15" s="14">
        <f t="shared" si="4"/>
        <v>1</v>
      </c>
      <c r="M15" s="14"/>
      <c r="O15" s="9"/>
      <c r="P15" s="9"/>
      <c r="Q15" s="9"/>
      <c r="R15" s="9" t="s">
        <v>26</v>
      </c>
      <c r="S15" s="9">
        <v>67</v>
      </c>
      <c r="T15" s="9">
        <v>39.381951427222837</v>
      </c>
      <c r="U15" s="9">
        <v>0.58779031980929608</v>
      </c>
      <c r="V15" s="9"/>
      <c r="W15" s="9"/>
    </row>
    <row r="16" spans="1:23" ht="17" thickBot="1" x14ac:dyDescent="0.25">
      <c r="A16" s="4">
        <v>4184</v>
      </c>
      <c r="B16" s="4">
        <v>13</v>
      </c>
      <c r="C16" s="5">
        <f t="shared" si="0"/>
        <v>3</v>
      </c>
      <c r="D16" s="5">
        <v>8.1333333333333329</v>
      </c>
      <c r="E16" s="4">
        <v>1</v>
      </c>
      <c r="F16" s="4">
        <v>122</v>
      </c>
      <c r="G16" s="8">
        <v>6.2759999999999998</v>
      </c>
      <c r="H16" s="14">
        <f t="shared" si="1"/>
        <v>2.4483054513623497</v>
      </c>
      <c r="I16" s="14">
        <f t="shared" si="6"/>
        <v>0.92043744340558442</v>
      </c>
      <c r="J16" s="14">
        <f t="shared" si="2"/>
        <v>0.92043744340558442</v>
      </c>
      <c r="K16" s="14">
        <f t="shared" si="3"/>
        <v>-8.2906239982187629E-2</v>
      </c>
      <c r="L16" s="14">
        <f t="shared" si="4"/>
        <v>1</v>
      </c>
      <c r="M16" s="14"/>
      <c r="O16" s="9"/>
      <c r="P16" s="9"/>
      <c r="Q16" s="9"/>
      <c r="R16" s="19" t="s">
        <v>27</v>
      </c>
      <c r="S16" s="19">
        <v>71</v>
      </c>
      <c r="T16" s="19">
        <v>57.777777777777779</v>
      </c>
      <c r="U16" s="19"/>
      <c r="V16" s="19"/>
      <c r="W16" s="19"/>
    </row>
    <row r="17" spans="1:27" ht="17" thickBot="1" x14ac:dyDescent="0.25">
      <c r="A17" s="4">
        <v>4022</v>
      </c>
      <c r="B17" s="4">
        <v>14</v>
      </c>
      <c r="C17" s="5">
        <f t="shared" si="0"/>
        <v>4</v>
      </c>
      <c r="D17" s="5">
        <v>5.8666666666666663</v>
      </c>
      <c r="E17" s="4">
        <v>2</v>
      </c>
      <c r="F17" s="4">
        <v>88</v>
      </c>
      <c r="G17" s="8">
        <v>6.0330000000000004</v>
      </c>
      <c r="H17" s="14">
        <f t="shared" si="1"/>
        <v>3.2893526840452578</v>
      </c>
      <c r="I17" s="14">
        <f t="shared" si="6"/>
        <v>0.96406173348650404</v>
      </c>
      <c r="J17" s="14">
        <f t="shared" si="2"/>
        <v>0.96406173348650404</v>
      </c>
      <c r="K17" s="14">
        <f t="shared" si="3"/>
        <v>-3.6599947535578416E-2</v>
      </c>
      <c r="L17" s="14">
        <f t="shared" si="4"/>
        <v>1</v>
      </c>
      <c r="M17" s="14"/>
      <c r="O17" s="8"/>
      <c r="P17" s="8"/>
      <c r="Q17" s="8"/>
      <c r="R17" s="33"/>
      <c r="S17" s="33"/>
      <c r="T17" s="33"/>
      <c r="U17" s="33"/>
      <c r="V17" s="33"/>
      <c r="W17" s="33"/>
    </row>
    <row r="18" spans="1:27" x14ac:dyDescent="0.2">
      <c r="A18" s="4">
        <v>3911</v>
      </c>
      <c r="B18" s="4">
        <v>15</v>
      </c>
      <c r="C18" s="5">
        <f t="shared" si="0"/>
        <v>3</v>
      </c>
      <c r="D18" s="5">
        <v>3.6</v>
      </c>
      <c r="E18" s="4">
        <v>1</v>
      </c>
      <c r="F18" s="4">
        <v>54</v>
      </c>
      <c r="G18" s="8">
        <v>5.8665000000000003</v>
      </c>
      <c r="H18" s="14">
        <f t="shared" si="1"/>
        <v>2.4503467938131962</v>
      </c>
      <c r="I18" s="14">
        <f t="shared" si="6"/>
        <v>0.92058680747843635</v>
      </c>
      <c r="J18" s="14">
        <f t="shared" si="2"/>
        <v>0.92058680747843635</v>
      </c>
      <c r="K18" s="14">
        <f t="shared" si="3"/>
        <v>-8.2743978053146858E-2</v>
      </c>
      <c r="L18" s="14">
        <f t="shared" si="4"/>
        <v>1</v>
      </c>
      <c r="M18" s="14"/>
      <c r="O18" s="17"/>
      <c r="P18" s="17"/>
      <c r="Q18" s="17"/>
      <c r="R18" s="20"/>
      <c r="S18" s="20" t="s">
        <v>33</v>
      </c>
      <c r="T18" s="20" t="s">
        <v>22</v>
      </c>
      <c r="U18" s="20" t="s">
        <v>34</v>
      </c>
      <c r="V18" s="20" t="s">
        <v>35</v>
      </c>
      <c r="W18" s="20"/>
      <c r="X18" s="20"/>
      <c r="Y18" s="20"/>
      <c r="Z18" s="20"/>
    </row>
    <row r="19" spans="1:27" x14ac:dyDescent="0.2">
      <c r="A19" s="4">
        <v>3797</v>
      </c>
      <c r="B19" s="4">
        <v>16</v>
      </c>
      <c r="C19" s="5">
        <f t="shared" si="0"/>
        <v>3</v>
      </c>
      <c r="D19" s="5">
        <v>11.733333333333333</v>
      </c>
      <c r="E19" s="4">
        <v>1</v>
      </c>
      <c r="F19" s="4">
        <v>176</v>
      </c>
      <c r="G19" s="8">
        <v>5.6955000000000009</v>
      </c>
      <c r="H19" s="14">
        <f t="shared" si="1"/>
        <v>2.4927049477338716</v>
      </c>
      <c r="I19" s="14">
        <f t="shared" si="6"/>
        <v>0.92362882470000551</v>
      </c>
      <c r="J19" s="14">
        <f t="shared" si="2"/>
        <v>0.92362882470000551</v>
      </c>
      <c r="K19" s="14">
        <f t="shared" si="3"/>
        <v>-7.9444992915591928E-2</v>
      </c>
      <c r="L19" s="14">
        <f t="shared" si="4"/>
        <v>1</v>
      </c>
      <c r="M19" s="14"/>
      <c r="O19" s="9"/>
      <c r="P19" s="9"/>
      <c r="Q19" s="9"/>
      <c r="R19" s="9" t="s">
        <v>6</v>
      </c>
      <c r="S19" s="22">
        <v>1.3639066554582351</v>
      </c>
      <c r="T19" s="22">
        <v>0.22641934397857061</v>
      </c>
      <c r="U19" s="22">
        <v>6.0238079993170617</v>
      </c>
      <c r="V19" s="22">
        <v>8.0642172736938798E-8</v>
      </c>
      <c r="W19" s="9"/>
      <c r="X19" s="9"/>
      <c r="Y19" s="9"/>
      <c r="Z19" s="9"/>
    </row>
    <row r="20" spans="1:27" x14ac:dyDescent="0.2">
      <c r="A20" s="4">
        <v>3796</v>
      </c>
      <c r="B20" s="4">
        <v>17</v>
      </c>
      <c r="C20" s="5">
        <f t="shared" si="0"/>
        <v>4</v>
      </c>
      <c r="D20" s="5">
        <v>33.466666666666669</v>
      </c>
      <c r="E20" s="4">
        <v>2</v>
      </c>
      <c r="F20" s="4">
        <v>502</v>
      </c>
      <c r="G20" s="8">
        <v>5.694</v>
      </c>
      <c r="H20" s="14">
        <f t="shared" si="1"/>
        <v>3.4208326411211054</v>
      </c>
      <c r="I20" s="14">
        <f t="shared" si="6"/>
        <v>0.96834930113633966</v>
      </c>
      <c r="J20" s="14">
        <f t="shared" si="2"/>
        <v>0.96834930113633966</v>
      </c>
      <c r="K20" s="14">
        <f t="shared" si="3"/>
        <v>-3.2162408514300529E-2</v>
      </c>
      <c r="L20" s="14">
        <f t="shared" si="4"/>
        <v>1</v>
      </c>
      <c r="M20" s="14"/>
      <c r="O20" s="9"/>
      <c r="P20" s="9"/>
      <c r="Q20" s="9"/>
      <c r="R20" s="9" t="s">
        <v>36</v>
      </c>
      <c r="S20" s="22">
        <v>-3.1851162315595545E-2</v>
      </c>
      <c r="T20" s="22">
        <v>2.4114961462705316E-2</v>
      </c>
      <c r="U20" s="22">
        <v>-1.3208050265746663</v>
      </c>
      <c r="V20" s="22">
        <v>0.19106005737492815</v>
      </c>
      <c r="W20" s="9"/>
      <c r="X20" s="9"/>
      <c r="Y20" s="9"/>
      <c r="Z20" s="9"/>
    </row>
    <row r="21" spans="1:27" x14ac:dyDescent="0.2">
      <c r="A21" s="4">
        <v>3794</v>
      </c>
      <c r="B21" s="4">
        <v>18</v>
      </c>
      <c r="C21" s="5">
        <f t="shared" si="0"/>
        <v>3</v>
      </c>
      <c r="D21" s="5">
        <v>12.2</v>
      </c>
      <c r="E21" s="4">
        <v>1</v>
      </c>
      <c r="F21" s="4">
        <v>183</v>
      </c>
      <c r="G21" s="8">
        <v>5.6909999999999998</v>
      </c>
      <c r="H21" s="14">
        <f t="shared" si="1"/>
        <v>2.4948654435106623</v>
      </c>
      <c r="I21" s="14">
        <f t="shared" si="6"/>
        <v>0.92378108367421274</v>
      </c>
      <c r="J21" s="14">
        <f t="shared" si="2"/>
        <v>0.92378108367421274</v>
      </c>
      <c r="K21" s="14">
        <f t="shared" si="3"/>
        <v>-7.9280157841511406E-2</v>
      </c>
      <c r="L21" s="14">
        <f t="shared" si="4"/>
        <v>1</v>
      </c>
      <c r="M21" s="14"/>
      <c r="O21" s="9"/>
      <c r="P21" s="9"/>
      <c r="Q21" s="9"/>
      <c r="R21" s="9" t="s">
        <v>5</v>
      </c>
      <c r="S21" s="22">
        <v>0.99395854448151943</v>
      </c>
      <c r="T21" s="22">
        <v>0.20171356552999808</v>
      </c>
      <c r="U21" s="22">
        <v>4.9275741166436404</v>
      </c>
      <c r="V21" s="22">
        <v>5.7499632627973188E-6</v>
      </c>
      <c r="W21" s="9"/>
      <c r="X21" s="9"/>
      <c r="Y21" s="9"/>
      <c r="Z21" s="9"/>
    </row>
    <row r="22" spans="1:27" x14ac:dyDescent="0.2">
      <c r="A22" s="4">
        <v>3758</v>
      </c>
      <c r="B22" s="4">
        <v>19</v>
      </c>
      <c r="C22" s="5">
        <f t="shared" si="0"/>
        <v>3</v>
      </c>
      <c r="D22" s="5">
        <v>8.8666666666666671</v>
      </c>
      <c r="E22" s="4">
        <v>1</v>
      </c>
      <c r="F22" s="4">
        <v>133</v>
      </c>
      <c r="G22" s="8">
        <v>5.6370000000000005</v>
      </c>
      <c r="H22" s="14">
        <f t="shared" si="1"/>
        <v>2.4838104770679355</v>
      </c>
      <c r="I22" s="14">
        <f t="shared" si="6"/>
        <v>0.92299905222155987</v>
      </c>
      <c r="J22" s="14">
        <f t="shared" si="2"/>
        <v>0.92299905222155987</v>
      </c>
      <c r="K22" s="14">
        <f t="shared" si="3"/>
        <v>-8.0127071325359372E-2</v>
      </c>
      <c r="L22" s="14">
        <f t="shared" si="4"/>
        <v>1</v>
      </c>
      <c r="M22" s="14"/>
      <c r="O22" s="9"/>
      <c r="P22" s="9"/>
      <c r="Q22" s="9"/>
      <c r="R22" s="9" t="s">
        <v>0</v>
      </c>
      <c r="S22" s="22">
        <v>1.6820861401817633E-3</v>
      </c>
      <c r="T22" s="22">
        <v>2.2120733428146744E-3</v>
      </c>
      <c r="U22" s="22">
        <v>0.7604115594293327</v>
      </c>
      <c r="V22" s="22">
        <v>0.44967635385748972</v>
      </c>
      <c r="W22" s="9"/>
      <c r="X22" s="9"/>
      <c r="Y22" s="9"/>
      <c r="Z22" s="9"/>
    </row>
    <row r="23" spans="1:27" ht="17" thickBot="1" x14ac:dyDescent="0.25">
      <c r="A23" s="4">
        <v>3679</v>
      </c>
      <c r="B23" s="4">
        <v>20</v>
      </c>
      <c r="C23" s="5">
        <f t="shared" si="0"/>
        <v>3</v>
      </c>
      <c r="D23" s="5">
        <v>4.333333333333333</v>
      </c>
      <c r="E23" s="4">
        <v>1</v>
      </c>
      <c r="F23" s="4">
        <v>65</v>
      </c>
      <c r="G23" s="8">
        <v>5.5185000000000004</v>
      </c>
      <c r="H23" s="14">
        <f t="shared" si="1"/>
        <v>2.471065340400262</v>
      </c>
      <c r="I23" s="14">
        <f t="shared" si="6"/>
        <v>0.92208833488029951</v>
      </c>
      <c r="J23" s="14">
        <f t="shared" si="2"/>
        <v>0.92208833488029951</v>
      </c>
      <c r="K23" s="14">
        <f t="shared" si="3"/>
        <v>-8.111425211862322E-2</v>
      </c>
      <c r="L23" s="14">
        <f t="shared" si="4"/>
        <v>1</v>
      </c>
      <c r="M23" s="14"/>
      <c r="O23" s="9"/>
      <c r="P23" s="9"/>
      <c r="Q23" s="9"/>
      <c r="R23" s="19" t="s">
        <v>4</v>
      </c>
      <c r="S23" s="34">
        <v>-5.7041088030257411E-2</v>
      </c>
      <c r="T23" s="34">
        <v>2.131960621096015E-2</v>
      </c>
      <c r="U23" s="34">
        <v>-2.6755225901373958</v>
      </c>
      <c r="V23" s="34">
        <v>9.3689785203486375E-3</v>
      </c>
      <c r="W23" s="19"/>
      <c r="X23" s="19"/>
      <c r="Y23" s="19"/>
      <c r="Z23" s="19"/>
    </row>
    <row r="24" spans="1:27" x14ac:dyDescent="0.2">
      <c r="A24" s="4">
        <v>3657</v>
      </c>
      <c r="B24" s="4">
        <v>21</v>
      </c>
      <c r="C24" s="5">
        <f t="shared" si="0"/>
        <v>4</v>
      </c>
      <c r="D24" s="5">
        <v>10</v>
      </c>
      <c r="E24" s="4">
        <v>2</v>
      </c>
      <c r="F24" s="4">
        <v>150</v>
      </c>
      <c r="G24" s="8">
        <v>5.4855</v>
      </c>
      <c r="H24" s="14">
        <f t="shared" si="1"/>
        <v>3.3342831790636742</v>
      </c>
      <c r="I24" s="14">
        <f t="shared" si="6"/>
        <v>0.96558638102517791</v>
      </c>
      <c r="J24" s="14">
        <f t="shared" si="2"/>
        <v>0.96558638102517791</v>
      </c>
      <c r="K24" s="14">
        <f t="shared" si="3"/>
        <v>-3.5019713456132084E-2</v>
      </c>
      <c r="L24" s="14">
        <f t="shared" si="4"/>
        <v>1</v>
      </c>
      <c r="M24" s="14"/>
      <c r="O24" s="9"/>
      <c r="P24" s="9"/>
      <c r="Q24" s="9"/>
    </row>
    <row r="25" spans="1:27" x14ac:dyDescent="0.2">
      <c r="A25" s="4">
        <v>3630</v>
      </c>
      <c r="B25" s="4">
        <v>22</v>
      </c>
      <c r="C25" s="5">
        <f t="shared" si="0"/>
        <v>3</v>
      </c>
      <c r="D25" s="5">
        <v>10.533333333333333</v>
      </c>
      <c r="E25" s="4">
        <v>1</v>
      </c>
      <c r="F25" s="4">
        <v>158</v>
      </c>
      <c r="G25" s="8">
        <v>5.4450000000000003</v>
      </c>
      <c r="H25" s="14">
        <f t="shared" si="1"/>
        <v>2.5004659291104527</v>
      </c>
      <c r="I25" s="14">
        <f t="shared" si="6"/>
        <v>0.9241744768867961</v>
      </c>
      <c r="J25" s="14">
        <f t="shared" si="2"/>
        <v>0.9241744768867961</v>
      </c>
      <c r="K25" s="14">
        <f t="shared" si="3"/>
        <v>-7.8854397366614995E-2</v>
      </c>
      <c r="L25" s="14">
        <f t="shared" si="4"/>
        <v>1</v>
      </c>
      <c r="M25" s="14"/>
    </row>
    <row r="26" spans="1:27" ht="19" x14ac:dyDescent="0.25">
      <c r="A26" s="4">
        <v>3434</v>
      </c>
      <c r="B26" s="4">
        <v>23</v>
      </c>
      <c r="C26" s="5">
        <f t="shared" si="0"/>
        <v>4</v>
      </c>
      <c r="D26" s="5">
        <v>25.6</v>
      </c>
      <c r="E26" s="4">
        <v>2</v>
      </c>
      <c r="F26" s="4">
        <v>384</v>
      </c>
      <c r="G26" s="8">
        <v>5.1510000000000007</v>
      </c>
      <c r="H26" s="14">
        <f t="shared" si="1"/>
        <v>3.4158586222492326</v>
      </c>
      <c r="I26" s="14">
        <f t="shared" si="6"/>
        <v>0.96819649711566347</v>
      </c>
      <c r="J26" s="14">
        <f t="shared" si="2"/>
        <v>0.96819649711566347</v>
      </c>
      <c r="K26" s="14">
        <f t="shared" si="3"/>
        <v>-3.2320219417746487E-2</v>
      </c>
      <c r="L26" s="14">
        <f t="shared" si="4"/>
        <v>1</v>
      </c>
      <c r="M26" s="14"/>
      <c r="R26" s="31" t="s">
        <v>47</v>
      </c>
    </row>
    <row r="27" spans="1:27" ht="17" thickBot="1" x14ac:dyDescent="0.25">
      <c r="A27" s="4">
        <v>3249</v>
      </c>
      <c r="B27" s="4">
        <v>24</v>
      </c>
      <c r="C27" s="5">
        <f t="shared" si="0"/>
        <v>3</v>
      </c>
      <c r="D27" s="5">
        <v>8.9333333333333336</v>
      </c>
      <c r="E27" s="4">
        <v>2</v>
      </c>
      <c r="F27" s="4">
        <v>134</v>
      </c>
      <c r="G27" s="8">
        <v>4.8734999999999999</v>
      </c>
      <c r="H27" s="14">
        <f t="shared" si="1"/>
        <v>3.3609648848582419</v>
      </c>
      <c r="I27" s="14">
        <f t="shared" si="6"/>
        <v>0.96646206574789417</v>
      </c>
      <c r="J27" s="14">
        <f t="shared" si="2"/>
        <v>0.96646206574789417</v>
      </c>
      <c r="K27" s="14">
        <f t="shared" si="3"/>
        <v>-3.4113230200867733E-2</v>
      </c>
      <c r="L27" s="14">
        <f t="shared" si="4"/>
        <v>1</v>
      </c>
      <c r="M27" s="14"/>
    </row>
    <row r="28" spans="1:27" x14ac:dyDescent="0.2">
      <c r="A28" s="4">
        <v>2909</v>
      </c>
      <c r="B28" s="4">
        <v>25</v>
      </c>
      <c r="C28" s="5">
        <f t="shared" si="0"/>
        <v>3</v>
      </c>
      <c r="D28" s="5">
        <v>55.866666666666667</v>
      </c>
      <c r="E28" s="4">
        <v>2</v>
      </c>
      <c r="F28" s="4">
        <v>838</v>
      </c>
      <c r="G28" s="8">
        <v>4.3635000000000002</v>
      </c>
      <c r="H28" s="14">
        <f t="shared" si="1"/>
        <v>3.5811671290516882</v>
      </c>
      <c r="I28" s="14">
        <f t="shared" si="6"/>
        <v>0.97291105961947721</v>
      </c>
      <c r="J28" s="14">
        <f t="shared" si="2"/>
        <v>0.97291105961947721</v>
      </c>
      <c r="K28" s="14">
        <f t="shared" si="3"/>
        <v>-2.7462609381661066E-2</v>
      </c>
      <c r="L28" s="14">
        <f t="shared" si="4"/>
        <v>1</v>
      </c>
      <c r="M28" s="14"/>
      <c r="R28" s="21" t="s">
        <v>18</v>
      </c>
      <c r="S28" s="21"/>
    </row>
    <row r="29" spans="1:27" x14ac:dyDescent="0.2">
      <c r="A29" s="4">
        <v>2722</v>
      </c>
      <c r="B29" s="4">
        <v>26</v>
      </c>
      <c r="C29" s="5">
        <f t="shared" si="0"/>
        <v>2</v>
      </c>
      <c r="D29" s="5">
        <v>10.866666666666667</v>
      </c>
      <c r="E29" s="4">
        <v>1</v>
      </c>
      <c r="F29" s="4">
        <v>163</v>
      </c>
      <c r="G29" s="8">
        <v>4.0830000000000002</v>
      </c>
      <c r="H29" s="14">
        <f t="shared" si="1"/>
        <v>2.5710526338188626</v>
      </c>
      <c r="I29" s="14">
        <f t="shared" si="6"/>
        <v>0.92897518037476523</v>
      </c>
      <c r="J29" s="14">
        <f t="shared" si="2"/>
        <v>0.92897518037476523</v>
      </c>
      <c r="K29" s="14">
        <f t="shared" si="3"/>
        <v>-7.3673257021675709E-2</v>
      </c>
      <c r="L29" s="14">
        <f t="shared" si="4"/>
        <v>1</v>
      </c>
      <c r="M29" s="14"/>
      <c r="R29" s="9" t="s">
        <v>19</v>
      </c>
      <c r="S29" s="9">
        <v>0.56321778698666736</v>
      </c>
      <c r="AA29" s="4"/>
    </row>
    <row r="30" spans="1:27" x14ac:dyDescent="0.2">
      <c r="A30" s="4">
        <v>2675</v>
      </c>
      <c r="B30" s="4">
        <v>27</v>
      </c>
      <c r="C30" s="5">
        <f t="shared" si="0"/>
        <v>2</v>
      </c>
      <c r="D30" s="5">
        <v>6.2</v>
      </c>
      <c r="E30" s="4">
        <v>1</v>
      </c>
      <c r="F30" s="4">
        <v>93</v>
      </c>
      <c r="G30" s="8">
        <v>4.0125000000000002</v>
      </c>
      <c r="H30" s="14">
        <f t="shared" si="1"/>
        <v>2.5553165363196486</v>
      </c>
      <c r="I30" s="14">
        <f t="shared" si="6"/>
        <v>0.92792987336027688</v>
      </c>
      <c r="J30" s="14">
        <f t="shared" si="2"/>
        <v>0.92792987336027688</v>
      </c>
      <c r="K30" s="14">
        <f t="shared" si="3"/>
        <v>-7.4799116551005476E-2</v>
      </c>
      <c r="L30" s="14">
        <f t="shared" si="4"/>
        <v>1</v>
      </c>
      <c r="M30" s="14"/>
      <c r="R30" s="9" t="s">
        <v>20</v>
      </c>
      <c r="S30" s="9">
        <v>0.31721427557815896</v>
      </c>
      <c r="AA30" s="4"/>
    </row>
    <row r="31" spans="1:27" x14ac:dyDescent="0.2">
      <c r="A31" s="4">
        <v>71</v>
      </c>
      <c r="B31" s="4">
        <v>28</v>
      </c>
      <c r="C31" s="5">
        <f t="shared" si="0"/>
        <v>2</v>
      </c>
      <c r="D31" s="5">
        <v>8.4666666666666668</v>
      </c>
      <c r="E31" s="4">
        <v>1</v>
      </c>
      <c r="F31" s="4">
        <v>127</v>
      </c>
      <c r="G31" s="8">
        <v>0.10650000000000001</v>
      </c>
      <c r="H31" s="14">
        <f t="shared" si="1"/>
        <v>2.7631739373844493</v>
      </c>
      <c r="I31" s="14">
        <f t="shared" si="6"/>
        <v>0.94065306668996607</v>
      </c>
      <c r="J31" s="14">
        <f t="shared" si="2"/>
        <v>0.94065306668996607</v>
      </c>
      <c r="K31" s="14">
        <f t="shared" si="3"/>
        <v>-6.1180893148558797E-2</v>
      </c>
      <c r="L31" s="14">
        <f t="shared" si="4"/>
        <v>1</v>
      </c>
      <c r="M31" s="14"/>
      <c r="R31" s="9" t="s">
        <v>21</v>
      </c>
      <c r="S31" s="9">
        <v>0.27645094874700427</v>
      </c>
      <c r="AA31" s="4"/>
    </row>
    <row r="32" spans="1:27" x14ac:dyDescent="0.2">
      <c r="A32" s="4">
        <v>86</v>
      </c>
      <c r="B32" s="4">
        <v>29</v>
      </c>
      <c r="C32" s="5">
        <f t="shared" si="0"/>
        <v>2</v>
      </c>
      <c r="D32" s="5">
        <v>4.9333333333333336</v>
      </c>
      <c r="E32" s="4">
        <v>1</v>
      </c>
      <c r="F32" s="4">
        <v>74</v>
      </c>
      <c r="G32" s="8">
        <v>0.129</v>
      </c>
      <c r="H32" s="14">
        <f t="shared" si="1"/>
        <v>2.7474038728008265</v>
      </c>
      <c r="I32" s="14">
        <f t="shared" si="6"/>
        <v>0.93976656275234471</v>
      </c>
      <c r="J32" s="14">
        <f t="shared" si="2"/>
        <v>0.93976656275234471</v>
      </c>
      <c r="K32" s="14">
        <f t="shared" si="3"/>
        <v>-6.2123772056455494E-2</v>
      </c>
      <c r="L32" s="14">
        <f t="shared" si="4"/>
        <v>1</v>
      </c>
      <c r="M32" s="14"/>
      <c r="R32" s="9" t="s">
        <v>22</v>
      </c>
      <c r="S32" s="9">
        <v>0.71223377912103814</v>
      </c>
      <c r="AA32" s="4"/>
    </row>
    <row r="33" spans="1:27" ht="17" thickBot="1" x14ac:dyDescent="0.25">
      <c r="A33" s="4">
        <v>87</v>
      </c>
      <c r="B33" s="4">
        <v>30</v>
      </c>
      <c r="C33" s="5">
        <f t="shared" si="0"/>
        <v>2</v>
      </c>
      <c r="D33" s="5">
        <v>12.8</v>
      </c>
      <c r="E33" s="4">
        <v>1</v>
      </c>
      <c r="F33" s="4">
        <v>192</v>
      </c>
      <c r="G33" s="8">
        <v>0.1305</v>
      </c>
      <c r="H33" s="14">
        <f t="shared" si="1"/>
        <v>2.7798929378674702</v>
      </c>
      <c r="I33" s="14">
        <f t="shared" si="6"/>
        <v>0.94157955551617467</v>
      </c>
      <c r="J33" s="14">
        <f t="shared" si="2"/>
        <v>0.94157955551617467</v>
      </c>
      <c r="K33" s="14">
        <f t="shared" si="3"/>
        <v>-6.0196435765232051E-2</v>
      </c>
      <c r="L33" s="14">
        <f t="shared" si="4"/>
        <v>1</v>
      </c>
      <c r="M33" s="14"/>
      <c r="R33" s="19" t="s">
        <v>23</v>
      </c>
      <c r="S33" s="19">
        <v>72</v>
      </c>
      <c r="AA33" s="4"/>
    </row>
    <row r="34" spans="1:27" x14ac:dyDescent="0.2">
      <c r="A34" s="6">
        <v>88</v>
      </c>
      <c r="B34" s="6">
        <v>31</v>
      </c>
      <c r="C34" s="5">
        <f t="shared" si="0"/>
        <v>2</v>
      </c>
      <c r="D34" s="7">
        <v>5.1333333333333337</v>
      </c>
      <c r="E34" s="6">
        <v>1</v>
      </c>
      <c r="F34" s="6">
        <v>77</v>
      </c>
      <c r="G34" s="8">
        <v>0.13200000000000001</v>
      </c>
      <c r="H34" s="14">
        <f t="shared" si="1"/>
        <v>2.7480793658217149</v>
      </c>
      <c r="I34" s="14">
        <f t="shared" si="6"/>
        <v>0.93980478792832156</v>
      </c>
      <c r="J34" s="14">
        <f t="shared" si="2"/>
        <v>0.93980478792832156</v>
      </c>
      <c r="K34" s="14">
        <f t="shared" si="3"/>
        <v>-6.2083097701668942E-2</v>
      </c>
      <c r="L34" s="14">
        <f t="shared" si="4"/>
        <v>1</v>
      </c>
      <c r="M34" s="14"/>
      <c r="AA34" s="4"/>
    </row>
    <row r="35" spans="1:27" ht="17" thickBot="1" x14ac:dyDescent="0.25">
      <c r="A35">
        <v>10652</v>
      </c>
      <c r="B35">
        <v>32</v>
      </c>
      <c r="C35" s="5">
        <f t="shared" si="0"/>
        <v>1</v>
      </c>
      <c r="D35" s="2">
        <v>9.1666666666666661</v>
      </c>
      <c r="E35">
        <v>1</v>
      </c>
      <c r="F35">
        <v>110</v>
      </c>
      <c r="G35" s="8">
        <v>15.978000000000002</v>
      </c>
      <c r="H35" s="14">
        <f t="shared" si="1"/>
        <v>1.8758429913634458</v>
      </c>
      <c r="I35" s="14">
        <f t="shared" si="6"/>
        <v>0.86713291378565227</v>
      </c>
      <c r="J35" s="14">
        <f t="shared" si="2"/>
        <v>0.86713291378565227</v>
      </c>
      <c r="K35" s="14">
        <f t="shared" si="3"/>
        <v>-0.14256301085367609</v>
      </c>
      <c r="L35" s="14">
        <f t="shared" si="4"/>
        <v>0</v>
      </c>
      <c r="M35" s="14"/>
      <c r="R35" t="s">
        <v>24</v>
      </c>
      <c r="AA35" s="4"/>
    </row>
    <row r="36" spans="1:27" x14ac:dyDescent="0.2">
      <c r="A36">
        <v>10671</v>
      </c>
      <c r="B36">
        <v>33</v>
      </c>
      <c r="C36" s="5">
        <f t="shared" si="0"/>
        <v>1</v>
      </c>
      <c r="D36" s="2">
        <v>10.916666666666666</v>
      </c>
      <c r="E36">
        <v>1</v>
      </c>
      <c r="F36">
        <v>131</v>
      </c>
      <c r="G36" s="8">
        <v>12.805200000000003</v>
      </c>
      <c r="H36" s="14">
        <f t="shared" ref="H36:H67" si="7">$C$2+SUMPRODUCT($D$2:$G$2,D36:G36)</f>
        <v>2.0283159895453622</v>
      </c>
      <c r="I36" s="14">
        <f t="shared" si="6"/>
        <v>0.88373816602310673</v>
      </c>
      <c r="J36" s="14">
        <f t="shared" ref="J36:J67" si="8">IF(C36,I36,1-I36)</f>
        <v>0.88373816602310673</v>
      </c>
      <c r="K36" s="14">
        <f t="shared" si="3"/>
        <v>-0.12359445249964447</v>
      </c>
      <c r="L36" s="14">
        <f t="shared" si="4"/>
        <v>0</v>
      </c>
      <c r="M36" s="14"/>
      <c r="R36" s="20"/>
      <c r="S36" s="20" t="s">
        <v>28</v>
      </c>
      <c r="T36" s="20" t="s">
        <v>29</v>
      </c>
      <c r="U36" s="20" t="s">
        <v>30</v>
      </c>
      <c r="V36" s="20" t="s">
        <v>31</v>
      </c>
      <c r="W36" s="20" t="s">
        <v>32</v>
      </c>
      <c r="AA36" s="4"/>
    </row>
    <row r="37" spans="1:27" x14ac:dyDescent="0.2">
      <c r="A37">
        <v>10627</v>
      </c>
      <c r="B37">
        <v>34</v>
      </c>
      <c r="C37" s="5">
        <f t="shared" si="0"/>
        <v>1</v>
      </c>
      <c r="D37" s="2">
        <v>5.416666666666667</v>
      </c>
      <c r="E37">
        <v>1</v>
      </c>
      <c r="F37">
        <v>65</v>
      </c>
      <c r="G37" s="8">
        <v>12.7524</v>
      </c>
      <c r="H37" s="14">
        <f t="shared" si="7"/>
        <v>2.058484300375429</v>
      </c>
      <c r="I37" s="14">
        <f t="shared" si="6"/>
        <v>0.88680210691961692</v>
      </c>
      <c r="J37" s="14">
        <f t="shared" si="8"/>
        <v>0.88680210691961692</v>
      </c>
      <c r="K37" s="14">
        <f t="shared" si="3"/>
        <v>-0.12013342537494452</v>
      </c>
      <c r="L37" s="14">
        <f t="shared" si="4"/>
        <v>0</v>
      </c>
      <c r="M37" s="14"/>
      <c r="R37" s="9" t="s">
        <v>25</v>
      </c>
      <c r="S37" s="9">
        <v>4</v>
      </c>
      <c r="T37" s="9">
        <v>15.790221717668345</v>
      </c>
      <c r="U37" s="9">
        <v>3.9475554294170863</v>
      </c>
      <c r="V37" s="9">
        <v>7.781854432345245</v>
      </c>
      <c r="W37" s="9">
        <v>3.2657590432354032E-5</v>
      </c>
      <c r="AA37" s="4"/>
    </row>
    <row r="38" spans="1:27" x14ac:dyDescent="0.2">
      <c r="A38">
        <v>5216</v>
      </c>
      <c r="B38">
        <v>35</v>
      </c>
      <c r="C38" s="5">
        <f t="shared" si="0"/>
        <v>3</v>
      </c>
      <c r="D38" s="2">
        <v>8.4166666666666661</v>
      </c>
      <c r="E38">
        <v>1</v>
      </c>
      <c r="F38">
        <v>101</v>
      </c>
      <c r="G38" s="8">
        <v>6.2592000000000008</v>
      </c>
      <c r="H38" s="14">
        <f t="shared" si="7"/>
        <v>2.3734289158741939</v>
      </c>
      <c r="I38" s="14">
        <f t="shared" si="6"/>
        <v>0.9147785550252906</v>
      </c>
      <c r="J38" s="14">
        <f t="shared" si="8"/>
        <v>0.9147785550252906</v>
      </c>
      <c r="K38" s="14">
        <f t="shared" si="3"/>
        <v>-8.9073259363105006E-2</v>
      </c>
      <c r="L38" s="14">
        <f t="shared" si="4"/>
        <v>1</v>
      </c>
      <c r="M38" s="14"/>
      <c r="R38" s="9" t="s">
        <v>26</v>
      </c>
      <c r="S38" s="9">
        <v>67</v>
      </c>
      <c r="T38" s="9">
        <v>33.987556060109398</v>
      </c>
      <c r="U38" s="9">
        <v>0.50727695612103574</v>
      </c>
      <c r="V38" s="9"/>
      <c r="W38" s="9"/>
      <c r="AA38" s="4"/>
    </row>
    <row r="39" spans="1:27" ht="17" thickBot="1" x14ac:dyDescent="0.25">
      <c r="A39">
        <v>5087</v>
      </c>
      <c r="B39">
        <v>36</v>
      </c>
      <c r="C39" s="5">
        <f t="shared" si="0"/>
        <v>3</v>
      </c>
      <c r="D39" s="2">
        <v>8.3333333333333339</v>
      </c>
      <c r="E39">
        <v>1</v>
      </c>
      <c r="F39">
        <v>100</v>
      </c>
      <c r="G39" s="8">
        <v>6.1044</v>
      </c>
      <c r="H39" s="14">
        <f t="shared" si="7"/>
        <v>2.3817111585177524</v>
      </c>
      <c r="I39" s="14">
        <f t="shared" si="6"/>
        <v>0.91542201416019053</v>
      </c>
      <c r="J39" s="14">
        <f t="shared" si="8"/>
        <v>0.91542201416019053</v>
      </c>
      <c r="K39" s="14">
        <f t="shared" si="3"/>
        <v>-8.8370102373378556E-2</v>
      </c>
      <c r="L39" s="14">
        <f t="shared" si="4"/>
        <v>1</v>
      </c>
      <c r="M39" s="14"/>
      <c r="R39" s="19" t="s">
        <v>27</v>
      </c>
      <c r="S39" s="19">
        <v>71</v>
      </c>
      <c r="T39" s="19">
        <v>49.777777777777743</v>
      </c>
      <c r="U39" s="19"/>
      <c r="V39" s="19"/>
      <c r="W39" s="19"/>
      <c r="AA39" s="4"/>
    </row>
    <row r="40" spans="1:27" ht="17" thickBot="1" x14ac:dyDescent="0.25">
      <c r="A40">
        <v>4985</v>
      </c>
      <c r="B40">
        <v>37</v>
      </c>
      <c r="C40" s="5">
        <f t="shared" si="0"/>
        <v>4</v>
      </c>
      <c r="D40" s="2">
        <v>8.8333333333333339</v>
      </c>
      <c r="E40">
        <v>2</v>
      </c>
      <c r="F40">
        <v>106</v>
      </c>
      <c r="G40" s="8">
        <v>5.9820000000000002</v>
      </c>
      <c r="H40" s="14">
        <f t="shared" si="7"/>
        <v>3.2235149308599502</v>
      </c>
      <c r="I40" s="14">
        <f t="shared" si="6"/>
        <v>0.96170965924629292</v>
      </c>
      <c r="J40" s="14">
        <f t="shared" si="8"/>
        <v>0.96170965924629292</v>
      </c>
      <c r="K40" s="14">
        <f t="shared" si="3"/>
        <v>-3.9042683385376253E-2</v>
      </c>
      <c r="L40" s="14">
        <f t="shared" si="4"/>
        <v>1</v>
      </c>
      <c r="M40" s="14"/>
      <c r="AA40" s="4"/>
    </row>
    <row r="41" spans="1:27" x14ac:dyDescent="0.2">
      <c r="A41">
        <v>4622</v>
      </c>
      <c r="B41">
        <v>38</v>
      </c>
      <c r="C41" s="5">
        <f t="shared" si="0"/>
        <v>3</v>
      </c>
      <c r="D41" s="2">
        <v>5.416666666666667</v>
      </c>
      <c r="E41">
        <v>1</v>
      </c>
      <c r="F41">
        <v>65</v>
      </c>
      <c r="G41" s="8">
        <v>5.5464000000000002</v>
      </c>
      <c r="H41" s="14">
        <f t="shared" si="7"/>
        <v>2.424640205970114</v>
      </c>
      <c r="I41" s="14">
        <f t="shared" si="6"/>
        <v>0.91868704740481733</v>
      </c>
      <c r="J41" s="14">
        <f t="shared" si="8"/>
        <v>0.91868704740481733</v>
      </c>
      <c r="K41" s="14">
        <f t="shared" si="3"/>
        <v>-8.4809750634172856E-2</v>
      </c>
      <c r="L41" s="14">
        <f t="shared" si="4"/>
        <v>1</v>
      </c>
      <c r="M41" s="14"/>
      <c r="R41" s="20"/>
      <c r="S41" s="20" t="s">
        <v>33</v>
      </c>
      <c r="T41" s="20" t="s">
        <v>22</v>
      </c>
      <c r="U41" s="20" t="s">
        <v>34</v>
      </c>
      <c r="V41" s="20" t="s">
        <v>35</v>
      </c>
      <c r="W41" s="20" t="s">
        <v>39</v>
      </c>
      <c r="X41" s="20" t="s">
        <v>40</v>
      </c>
      <c r="Y41" s="20" t="s">
        <v>45</v>
      </c>
      <c r="Z41" s="20" t="s">
        <v>46</v>
      </c>
      <c r="AA41" s="4"/>
    </row>
    <row r="42" spans="1:27" x14ac:dyDescent="0.2">
      <c r="A42">
        <v>4537</v>
      </c>
      <c r="B42">
        <v>39</v>
      </c>
      <c r="C42" s="5">
        <f t="shared" si="0"/>
        <v>3</v>
      </c>
      <c r="D42" s="2">
        <v>3.6666666666666665</v>
      </c>
      <c r="E42">
        <v>1</v>
      </c>
      <c r="F42">
        <v>44</v>
      </c>
      <c r="G42" s="8">
        <v>5.4444000000000008</v>
      </c>
      <c r="H42" s="14">
        <f t="shared" si="7"/>
        <v>2.4385684511467147</v>
      </c>
      <c r="I42" s="14">
        <f t="shared" si="6"/>
        <v>0.91972145447940246</v>
      </c>
      <c r="J42" s="14">
        <f t="shared" si="8"/>
        <v>0.91972145447940246</v>
      </c>
      <c r="K42" s="14">
        <f t="shared" si="3"/>
        <v>-8.3684421652408053E-2</v>
      </c>
      <c r="L42" s="14">
        <f t="shared" si="4"/>
        <v>1</v>
      </c>
      <c r="M42" s="14"/>
      <c r="R42" s="9" t="s">
        <v>6</v>
      </c>
      <c r="S42" s="24">
        <v>1.8954534291229528</v>
      </c>
      <c r="T42" s="24">
        <v>0.21034145808410054</v>
      </c>
      <c r="U42" s="9">
        <v>9.0113163918693395</v>
      </c>
      <c r="V42" s="28">
        <v>3.6524858046376561E-13</v>
      </c>
      <c r="W42" s="9">
        <v>1.4756101215892263</v>
      </c>
      <c r="X42" s="9">
        <v>2.3152967366566792</v>
      </c>
      <c r="Y42" s="26">
        <v>1.3377920148401521</v>
      </c>
      <c r="Z42" s="26">
        <v>2.4531148434057535</v>
      </c>
      <c r="AA42" s="4"/>
    </row>
    <row r="43" spans="1:27" x14ac:dyDescent="0.2">
      <c r="A43">
        <v>4289</v>
      </c>
      <c r="B43">
        <v>40</v>
      </c>
      <c r="C43" s="5">
        <f t="shared" si="0"/>
        <v>3</v>
      </c>
      <c r="D43" s="2">
        <v>6.083333333333333</v>
      </c>
      <c r="E43">
        <v>1</v>
      </c>
      <c r="F43">
        <v>73</v>
      </c>
      <c r="G43" s="8">
        <v>5.1467999999999998</v>
      </c>
      <c r="H43" s="14">
        <f t="shared" si="7"/>
        <v>2.4416133740867156</v>
      </c>
      <c r="I43" s="14">
        <f t="shared" si="6"/>
        <v>0.91994598588824539</v>
      </c>
      <c r="J43" s="14">
        <f t="shared" si="8"/>
        <v>0.91994598588824539</v>
      </c>
      <c r="K43" s="14">
        <f t="shared" si="3"/>
        <v>-8.3440321653646371E-2</v>
      </c>
      <c r="L43" s="14">
        <f t="shared" si="4"/>
        <v>1</v>
      </c>
      <c r="M43" s="14"/>
      <c r="R43" s="9" t="s">
        <v>36</v>
      </c>
      <c r="S43" s="24">
        <v>-4.1545349252233105E-2</v>
      </c>
      <c r="T43" s="24">
        <v>2.2402574208444839E-2</v>
      </c>
      <c r="U43" s="9">
        <v>-1.8544899735929559</v>
      </c>
      <c r="V43" s="28">
        <v>6.8070475999230481E-2</v>
      </c>
      <c r="W43" s="9">
        <v>-8.6261074523960646E-2</v>
      </c>
      <c r="X43" s="9">
        <v>3.1703760194944364E-3</v>
      </c>
      <c r="Y43" s="26">
        <v>-0.10093949499244978</v>
      </c>
      <c r="Z43" s="26">
        <v>1.784879648798357E-2</v>
      </c>
      <c r="AA43" s="4"/>
    </row>
    <row r="44" spans="1:27" x14ac:dyDescent="0.2">
      <c r="A44">
        <v>3865</v>
      </c>
      <c r="B44">
        <v>41</v>
      </c>
      <c r="C44" s="5">
        <f t="shared" si="0"/>
        <v>3</v>
      </c>
      <c r="D44" s="2">
        <v>23.333333333333332</v>
      </c>
      <c r="E44">
        <v>2</v>
      </c>
      <c r="F44">
        <v>280</v>
      </c>
      <c r="G44" s="8">
        <v>4.6379999999999999</v>
      </c>
      <c r="H44" s="14">
        <f t="shared" si="7"/>
        <v>3.2193456053427809</v>
      </c>
      <c r="I44" s="14">
        <f t="shared" si="6"/>
        <v>0.96155583131025879</v>
      </c>
      <c r="J44" s="14">
        <f t="shared" si="8"/>
        <v>0.96155583131025879</v>
      </c>
      <c r="K44" s="14">
        <f t="shared" si="3"/>
        <v>-3.9202648753774404E-2</v>
      </c>
      <c r="L44" s="14">
        <f t="shared" si="4"/>
        <v>1</v>
      </c>
      <c r="M44" s="14"/>
      <c r="R44" s="9" t="s">
        <v>5</v>
      </c>
      <c r="S44" s="24">
        <v>0.83808297786200936</v>
      </c>
      <c r="T44" s="24">
        <v>0.18739002040805389</v>
      </c>
      <c r="U44" s="9">
        <v>4.4723992026738113</v>
      </c>
      <c r="V44" s="28">
        <v>3.0668008430556097E-5</v>
      </c>
      <c r="W44" s="9">
        <v>0.46405093166656303</v>
      </c>
      <c r="X44" s="9">
        <v>1.2121150240574556</v>
      </c>
      <c r="Y44" s="26">
        <v>0.34127086694920938</v>
      </c>
      <c r="Z44" s="26">
        <v>1.3348950887748092</v>
      </c>
      <c r="AA44" s="4"/>
    </row>
    <row r="45" spans="1:27" x14ac:dyDescent="0.2">
      <c r="A45">
        <v>3795</v>
      </c>
      <c r="B45">
        <v>42</v>
      </c>
      <c r="C45" s="5">
        <f t="shared" si="0"/>
        <v>3</v>
      </c>
      <c r="D45" s="2">
        <v>12.5</v>
      </c>
      <c r="E45">
        <v>2</v>
      </c>
      <c r="F45">
        <v>150</v>
      </c>
      <c r="G45" s="8">
        <v>4.5540000000000003</v>
      </c>
      <c r="H45" s="14">
        <f t="shared" si="7"/>
        <v>3.27775178290526</v>
      </c>
      <c r="I45" s="14">
        <f t="shared" si="6"/>
        <v>0.96365762948209455</v>
      </c>
      <c r="J45" s="14">
        <f t="shared" si="8"/>
        <v>0.96365762948209455</v>
      </c>
      <c r="K45" s="14">
        <f t="shared" si="3"/>
        <v>-3.7019203593375634E-2</v>
      </c>
      <c r="L45" s="14">
        <f t="shared" si="4"/>
        <v>1</v>
      </c>
      <c r="M45" s="14"/>
      <c r="R45" s="9" t="s">
        <v>0</v>
      </c>
      <c r="S45" s="24">
        <v>3.0456669334638911E-3</v>
      </c>
      <c r="T45" s="24">
        <v>2.0549954970307039E-3</v>
      </c>
      <c r="U45" s="9">
        <v>1.4820796142203836</v>
      </c>
      <c r="V45" s="28">
        <v>0.14300742636758934</v>
      </c>
      <c r="W45" s="9">
        <v>-1.0561212460937601E-3</v>
      </c>
      <c r="X45" s="9">
        <v>7.1474551130215423E-3</v>
      </c>
      <c r="Y45" s="26">
        <v>-2.4025775812276879E-3</v>
      </c>
      <c r="Z45" s="26">
        <v>8.4939114481554709E-3</v>
      </c>
      <c r="AA45" s="4"/>
    </row>
    <row r="46" spans="1:27" ht="17" thickBot="1" x14ac:dyDescent="0.25">
      <c r="A46">
        <v>3506</v>
      </c>
      <c r="B46">
        <v>43</v>
      </c>
      <c r="C46" s="5">
        <f t="shared" si="0"/>
        <v>2</v>
      </c>
      <c r="D46" s="2">
        <v>3.8333333333333335</v>
      </c>
      <c r="E46">
        <v>1</v>
      </c>
      <c r="F46">
        <v>46</v>
      </c>
      <c r="G46" s="8">
        <v>4.2072000000000003</v>
      </c>
      <c r="H46" s="14">
        <f t="shared" si="7"/>
        <v>2.5006009620813376</v>
      </c>
      <c r="I46" s="14">
        <f t="shared" si="6"/>
        <v>0.92418393891706441</v>
      </c>
      <c r="J46" s="14">
        <f t="shared" si="8"/>
        <v>0.92418393891706441</v>
      </c>
      <c r="K46" s="14">
        <f t="shared" si="3"/>
        <v>-7.8844159059815316E-2</v>
      </c>
      <c r="L46" s="14">
        <f t="shared" si="4"/>
        <v>1</v>
      </c>
      <c r="M46" s="14"/>
      <c r="R46" s="19" t="s">
        <v>4</v>
      </c>
      <c r="S46" s="25">
        <v>-5.0812643018968214E-2</v>
      </c>
      <c r="T46" s="25">
        <v>1.9805715259985139E-2</v>
      </c>
      <c r="U46" s="19">
        <v>-2.5655545559431787</v>
      </c>
      <c r="V46" s="29">
        <v>1.2544957285700329E-2</v>
      </c>
      <c r="W46" s="19">
        <v>-9.0345016135344847E-2</v>
      </c>
      <c r="X46" s="19">
        <v>-1.128026990259158E-2</v>
      </c>
      <c r="Y46" s="30">
        <v>-0.10332194519538319</v>
      </c>
      <c r="Z46" s="30">
        <v>1.6966591574467671E-3</v>
      </c>
      <c r="AA46" s="4"/>
    </row>
    <row r="47" spans="1:27" x14ac:dyDescent="0.2">
      <c r="A47">
        <v>3478</v>
      </c>
      <c r="B47">
        <v>44</v>
      </c>
      <c r="C47" s="5">
        <f t="shared" si="0"/>
        <v>3</v>
      </c>
      <c r="D47" s="2">
        <v>62.833333333333336</v>
      </c>
      <c r="E47">
        <v>2</v>
      </c>
      <c r="F47">
        <v>754</v>
      </c>
      <c r="G47" s="8">
        <v>4.1736000000000004</v>
      </c>
      <c r="H47" s="14">
        <f t="shared" si="7"/>
        <v>3.0455478277594663</v>
      </c>
      <c r="I47" s="14">
        <f t="shared" si="6"/>
        <v>0.95458992387855501</v>
      </c>
      <c r="J47" s="14">
        <f t="shared" si="8"/>
        <v>0.95458992387855501</v>
      </c>
      <c r="K47" s="14">
        <f t="shared" si="3"/>
        <v>-4.6473429799638762E-2</v>
      </c>
      <c r="L47" s="14">
        <f t="shared" si="4"/>
        <v>1</v>
      </c>
      <c r="M47" s="14"/>
      <c r="AA47" s="4"/>
    </row>
    <row r="48" spans="1:27" x14ac:dyDescent="0.2">
      <c r="A48">
        <v>3407</v>
      </c>
      <c r="B48">
        <v>45</v>
      </c>
      <c r="C48" s="5">
        <f t="shared" si="0"/>
        <v>3</v>
      </c>
      <c r="D48" s="2">
        <v>97.333333333333329</v>
      </c>
      <c r="E48">
        <v>2</v>
      </c>
      <c r="F48">
        <v>1168</v>
      </c>
      <c r="G48" s="8">
        <v>4.0884</v>
      </c>
      <c r="H48" s="14">
        <f t="shared" si="7"/>
        <v>2.8774686261966913</v>
      </c>
      <c r="I48" s="14">
        <f t="shared" si="6"/>
        <v>0.94672132525242902</v>
      </c>
      <c r="J48" s="14">
        <f t="shared" si="8"/>
        <v>0.94672132525242902</v>
      </c>
      <c r="K48" s="14">
        <f t="shared" si="3"/>
        <v>-5.475050021905916E-2</v>
      </c>
      <c r="L48" s="14">
        <f t="shared" si="4"/>
        <v>1</v>
      </c>
      <c r="M48" s="14"/>
      <c r="AA48" s="4"/>
    </row>
    <row r="49" spans="1:27" x14ac:dyDescent="0.2">
      <c r="A49">
        <v>3378</v>
      </c>
      <c r="B49">
        <v>46</v>
      </c>
      <c r="C49" s="5">
        <f t="shared" si="0"/>
        <v>3</v>
      </c>
      <c r="D49" s="2">
        <v>42.5</v>
      </c>
      <c r="E49">
        <v>2</v>
      </c>
      <c r="F49">
        <v>510</v>
      </c>
      <c r="G49" s="8">
        <v>4.0535999999999994</v>
      </c>
      <c r="H49" s="14">
        <f t="shared" si="7"/>
        <v>3.1532580479519599</v>
      </c>
      <c r="I49" s="14">
        <f t="shared" si="6"/>
        <v>0.95903690619483528</v>
      </c>
      <c r="J49" s="14">
        <f t="shared" si="8"/>
        <v>0.95903690619483528</v>
      </c>
      <c r="K49" s="14">
        <f t="shared" si="3"/>
        <v>-4.1825720798694919E-2</v>
      </c>
      <c r="L49" s="14">
        <f t="shared" si="4"/>
        <v>1</v>
      </c>
      <c r="M49" s="14"/>
      <c r="AA49" s="4"/>
    </row>
    <row r="50" spans="1:27" x14ac:dyDescent="0.2">
      <c r="A50">
        <v>3273</v>
      </c>
      <c r="B50">
        <v>47</v>
      </c>
      <c r="C50" s="5">
        <f t="shared" si="0"/>
        <v>2</v>
      </c>
      <c r="D50" s="2">
        <v>14.833333333333334</v>
      </c>
      <c r="E50">
        <v>1</v>
      </c>
      <c r="F50">
        <v>178</v>
      </c>
      <c r="G50" s="8">
        <v>3.9276000000000004</v>
      </c>
      <c r="H50" s="14">
        <f t="shared" si="7"/>
        <v>2.4598373705121106</v>
      </c>
      <c r="I50" s="14">
        <f t="shared" si="6"/>
        <v>0.92127786894087704</v>
      </c>
      <c r="J50" s="14">
        <f t="shared" si="8"/>
        <v>0.92127786894087704</v>
      </c>
      <c r="K50" s="14">
        <f t="shared" si="3"/>
        <v>-8.1993584711317152E-2</v>
      </c>
      <c r="L50" s="14">
        <f t="shared" si="4"/>
        <v>1</v>
      </c>
      <c r="M50" s="14"/>
      <c r="R50" s="9"/>
      <c r="S50" s="22"/>
      <c r="T50" s="22"/>
      <c r="U50" s="22"/>
      <c r="V50" s="22"/>
      <c r="W50" s="9"/>
      <c r="X50" s="9"/>
      <c r="Y50" s="9"/>
      <c r="Z50" s="9"/>
      <c r="AA50" s="4"/>
    </row>
    <row r="51" spans="1:27" x14ac:dyDescent="0.2">
      <c r="A51">
        <v>3073</v>
      </c>
      <c r="B51">
        <v>48</v>
      </c>
      <c r="C51" s="5">
        <f t="shared" si="0"/>
        <v>2</v>
      </c>
      <c r="D51" s="2">
        <v>21.25</v>
      </c>
      <c r="E51">
        <v>1</v>
      </c>
      <c r="F51">
        <v>255</v>
      </c>
      <c r="G51" s="8">
        <v>3.6876000000000002</v>
      </c>
      <c r="H51" s="14">
        <f t="shared" si="7"/>
        <v>2.4399661010115539</v>
      </c>
      <c r="I51" s="14">
        <f t="shared" si="6"/>
        <v>0.91982458790337351</v>
      </c>
      <c r="J51" s="14">
        <f t="shared" si="8"/>
        <v>0.91982458790337351</v>
      </c>
      <c r="K51" s="14">
        <f t="shared" si="3"/>
        <v>-8.3572292440414503E-2</v>
      </c>
      <c r="L51" s="14">
        <f t="shared" si="4"/>
        <v>1</v>
      </c>
      <c r="M51" s="1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>
        <v>2846</v>
      </c>
      <c r="B52">
        <v>49</v>
      </c>
      <c r="C52" s="5">
        <f t="shared" si="0"/>
        <v>2</v>
      </c>
      <c r="D52" s="2">
        <v>13.25</v>
      </c>
      <c r="E52">
        <v>1</v>
      </c>
      <c r="F52">
        <v>159</v>
      </c>
      <c r="G52" s="8">
        <v>3.4152000000000005</v>
      </c>
      <c r="H52" s="14">
        <f t="shared" si="7"/>
        <v>2.4937862333752521</v>
      </c>
      <c r="I52" s="14">
        <f t="shared" si="6"/>
        <v>0.92370506216671777</v>
      </c>
      <c r="J52" s="14">
        <f t="shared" si="8"/>
        <v>0.92370506216671777</v>
      </c>
      <c r="K52" s="14">
        <f t="shared" si="3"/>
        <v>-7.9362455083857739E-2</v>
      </c>
      <c r="L52" s="14">
        <f t="shared" si="4"/>
        <v>1</v>
      </c>
      <c r="M52" s="1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>
        <v>2649</v>
      </c>
      <c r="B53">
        <v>50</v>
      </c>
      <c r="C53" s="5">
        <f t="shared" si="0"/>
        <v>2</v>
      </c>
      <c r="D53" s="2">
        <v>33.666666666666664</v>
      </c>
      <c r="E53">
        <v>1</v>
      </c>
      <c r="F53">
        <v>404</v>
      </c>
      <c r="G53" s="8">
        <v>3.1788000000000003</v>
      </c>
      <c r="H53" s="14">
        <f t="shared" si="7"/>
        <v>2.403769193650497</v>
      </c>
      <c r="I53" s="14">
        <f t="shared" si="6"/>
        <v>0.91711427216730534</v>
      </c>
      <c r="J53" s="14">
        <f t="shared" si="8"/>
        <v>0.91711427216730534</v>
      </c>
      <c r="K53" s="14">
        <f t="shared" si="3"/>
        <v>-8.6523199257983532E-2</v>
      </c>
      <c r="L53" s="14">
        <f t="shared" si="4"/>
        <v>1</v>
      </c>
      <c r="M53" s="1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>
        <v>2606</v>
      </c>
      <c r="B54">
        <v>51</v>
      </c>
      <c r="C54" s="5">
        <f t="shared" si="0"/>
        <v>2</v>
      </c>
      <c r="D54" s="2">
        <v>9.5</v>
      </c>
      <c r="E54">
        <v>1</v>
      </c>
      <c r="F54">
        <v>114</v>
      </c>
      <c r="G54" s="8">
        <v>3.1272000000000002</v>
      </c>
      <c r="H54" s="14">
        <f t="shared" si="7"/>
        <v>2.5271603222547139</v>
      </c>
      <c r="I54" s="14">
        <f t="shared" si="6"/>
        <v>0.92602406071420684</v>
      </c>
      <c r="J54" s="14">
        <f t="shared" si="8"/>
        <v>0.92602406071420684</v>
      </c>
      <c r="K54" s="14">
        <f t="shared" si="3"/>
        <v>-7.6855061180858789E-2</v>
      </c>
      <c r="L54" s="14">
        <f t="shared" si="4"/>
        <v>1</v>
      </c>
      <c r="M54" s="1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>
        <v>36</v>
      </c>
      <c r="B55">
        <v>52</v>
      </c>
      <c r="C55" s="5">
        <f t="shared" si="0"/>
        <v>2</v>
      </c>
      <c r="D55" s="2">
        <v>8.75</v>
      </c>
      <c r="E55">
        <v>1</v>
      </c>
      <c r="F55">
        <v>105</v>
      </c>
      <c r="G55" s="8">
        <v>4.3200000000000002E-2</v>
      </c>
      <c r="H55" s="14">
        <f t="shared" si="7"/>
        <v>2.6876145228632118</v>
      </c>
      <c r="I55" s="14">
        <f t="shared" si="6"/>
        <v>0.9362918373131901</v>
      </c>
      <c r="J55" s="14">
        <f t="shared" si="8"/>
        <v>0.9362918373131901</v>
      </c>
      <c r="K55" s="14">
        <f t="shared" si="3"/>
        <v>-6.5828059100298375E-2</v>
      </c>
      <c r="L55" s="14">
        <f t="shared" si="4"/>
        <v>1</v>
      </c>
      <c r="M55" s="14"/>
      <c r="R55" s="16"/>
      <c r="S55" s="16"/>
      <c r="T55" s="16"/>
      <c r="U55" s="4"/>
      <c r="V55" s="4"/>
      <c r="W55" s="4"/>
      <c r="X55" s="4"/>
      <c r="Y55" s="4"/>
      <c r="Z55" s="4"/>
      <c r="AA55" s="4"/>
    </row>
    <row r="56" spans="1:27" x14ac:dyDescent="0.2">
      <c r="A56">
        <v>44</v>
      </c>
      <c r="B56">
        <v>53</v>
      </c>
      <c r="C56" s="5">
        <f t="shared" si="0"/>
        <v>2</v>
      </c>
      <c r="D56" s="2">
        <v>11.583333333333334</v>
      </c>
      <c r="E56">
        <v>1</v>
      </c>
      <c r="F56">
        <v>139</v>
      </c>
      <c r="G56" s="8">
        <v>5.28E-2</v>
      </c>
      <c r="H56" s="14">
        <f t="shared" si="7"/>
        <v>2.6729675743466745</v>
      </c>
      <c r="I56" s="14">
        <f t="shared" si="6"/>
        <v>0.93541255192691541</v>
      </c>
      <c r="J56" s="14">
        <f t="shared" si="8"/>
        <v>0.93541255192691541</v>
      </c>
      <c r="K56" s="23">
        <f t="shared" si="3"/>
        <v>-6.6767615000271688E-2</v>
      </c>
      <c r="L56" s="14">
        <f t="shared" si="4"/>
        <v>1</v>
      </c>
      <c r="M56" s="14"/>
      <c r="R56" s="9"/>
      <c r="S56" s="9"/>
      <c r="T56" s="9"/>
      <c r="U56" s="4"/>
      <c r="V56" s="4"/>
      <c r="W56" s="4"/>
      <c r="X56" s="4"/>
      <c r="Y56" s="4"/>
      <c r="Z56" s="4"/>
      <c r="AA56" s="4"/>
    </row>
    <row r="57" spans="1:27" x14ac:dyDescent="0.2">
      <c r="A57">
        <v>45</v>
      </c>
      <c r="B57">
        <v>54</v>
      </c>
      <c r="C57" s="5">
        <f t="shared" si="0"/>
        <v>2</v>
      </c>
      <c r="D57" s="2">
        <v>13.916666666666666</v>
      </c>
      <c r="E57">
        <v>1</v>
      </c>
      <c r="F57">
        <v>167</v>
      </c>
      <c r="G57" s="8">
        <v>5.4000000000000006E-2</v>
      </c>
      <c r="H57" s="14">
        <f t="shared" si="7"/>
        <v>2.66124612505683</v>
      </c>
      <c r="I57" s="14">
        <f t="shared" si="6"/>
        <v>0.93470076533430058</v>
      </c>
      <c r="J57" s="14">
        <f t="shared" si="8"/>
        <v>0.93470076533430058</v>
      </c>
      <c r="K57" s="14">
        <f t="shared" si="3"/>
        <v>-6.7528837991858381E-2</v>
      </c>
      <c r="L57" s="14">
        <f t="shared" si="4"/>
        <v>1</v>
      </c>
      <c r="M57" s="14"/>
      <c r="R57" s="9"/>
      <c r="S57" s="9"/>
      <c r="T57" s="9"/>
      <c r="U57" s="4"/>
      <c r="V57" s="4"/>
      <c r="W57" s="4"/>
      <c r="X57" s="4"/>
      <c r="Y57" s="4"/>
      <c r="Z57" s="4"/>
      <c r="AA57" s="4"/>
    </row>
    <row r="58" spans="1:27" x14ac:dyDescent="0.2">
      <c r="A58">
        <v>3</v>
      </c>
      <c r="B58">
        <v>55</v>
      </c>
      <c r="C58" s="5">
        <f t="shared" si="0"/>
        <v>2</v>
      </c>
      <c r="D58" s="2">
        <v>0</v>
      </c>
      <c r="E58">
        <v>0</v>
      </c>
      <c r="F58">
        <v>0</v>
      </c>
      <c r="G58" s="8">
        <v>3.6000000000000003E-3</v>
      </c>
      <c r="H58" s="14">
        <f t="shared" si="7"/>
        <v>1.8952705036080846</v>
      </c>
      <c r="I58" s="14">
        <f t="shared" si="6"/>
        <v>0.86935530294038521</v>
      </c>
      <c r="J58" s="14">
        <f t="shared" si="8"/>
        <v>0.86935530294038521</v>
      </c>
      <c r="K58" s="14">
        <f t="shared" si="3"/>
        <v>-0.14000337313577649</v>
      </c>
      <c r="L58" s="14">
        <f t="shared" si="4"/>
        <v>0</v>
      </c>
      <c r="M58" s="14"/>
      <c r="R58" s="9"/>
      <c r="S58" s="9"/>
      <c r="T58" s="9"/>
      <c r="U58" s="4"/>
      <c r="V58" s="4"/>
      <c r="W58" s="4"/>
      <c r="X58" s="4"/>
      <c r="Y58" s="4"/>
      <c r="Z58" s="4"/>
      <c r="AA58" s="4"/>
    </row>
    <row r="59" spans="1:27" x14ac:dyDescent="0.2">
      <c r="A59">
        <v>5</v>
      </c>
      <c r="B59">
        <v>56</v>
      </c>
      <c r="C59" s="5">
        <f t="shared" si="0"/>
        <v>2</v>
      </c>
      <c r="D59" s="2">
        <v>0</v>
      </c>
      <c r="E59">
        <v>0</v>
      </c>
      <c r="F59">
        <v>0</v>
      </c>
      <c r="G59" s="8">
        <v>1.8000000000000002E-2</v>
      </c>
      <c r="H59" s="14">
        <f t="shared" si="7"/>
        <v>1.8945388015486113</v>
      </c>
      <c r="I59" s="14">
        <f t="shared" si="6"/>
        <v>0.86927217620225594</v>
      </c>
      <c r="J59" s="14">
        <f t="shared" si="8"/>
        <v>0.86927217620225594</v>
      </c>
      <c r="K59" s="14">
        <f t="shared" si="3"/>
        <v>-0.1400989965389377</v>
      </c>
      <c r="L59" s="14">
        <f t="shared" si="4"/>
        <v>0</v>
      </c>
      <c r="M59" s="14"/>
      <c r="R59" s="9"/>
      <c r="S59" s="9"/>
      <c r="T59" s="9"/>
      <c r="U59" s="4"/>
      <c r="V59" s="4"/>
      <c r="W59" s="4"/>
      <c r="X59" s="4"/>
      <c r="Y59" s="4"/>
      <c r="Z59" s="4"/>
      <c r="AA59" s="4"/>
    </row>
    <row r="60" spans="1:27" x14ac:dyDescent="0.2">
      <c r="A60">
        <v>6</v>
      </c>
      <c r="B60">
        <v>57</v>
      </c>
      <c r="C60" s="5">
        <f t="shared" si="0"/>
        <v>2</v>
      </c>
      <c r="D60" s="2">
        <v>0</v>
      </c>
      <c r="E60">
        <v>0</v>
      </c>
      <c r="F60">
        <v>0</v>
      </c>
      <c r="G60" s="8">
        <v>2.1600000000000001E-2</v>
      </c>
      <c r="H60" s="14">
        <f t="shared" si="7"/>
        <v>1.8943558760337431</v>
      </c>
      <c r="I60" s="14">
        <f t="shared" si="6"/>
        <v>0.86925138749743869</v>
      </c>
      <c r="J60" s="14">
        <f t="shared" si="8"/>
        <v>0.86925138749743869</v>
      </c>
      <c r="K60" s="14">
        <f t="shared" si="3"/>
        <v>-0.14012291189476297</v>
      </c>
      <c r="L60" s="14">
        <f t="shared" si="4"/>
        <v>0</v>
      </c>
      <c r="M60" s="14"/>
      <c r="R60" s="9"/>
      <c r="S60" s="9"/>
      <c r="T60" s="9"/>
      <c r="U60" s="4"/>
      <c r="V60" s="4"/>
      <c r="W60" s="4"/>
      <c r="X60" s="4"/>
      <c r="Y60" s="4"/>
      <c r="Z60" s="4"/>
      <c r="AA60" s="4"/>
    </row>
    <row r="61" spans="1:27" x14ac:dyDescent="0.2">
      <c r="A61">
        <v>8</v>
      </c>
      <c r="B61">
        <v>58</v>
      </c>
      <c r="C61" s="5">
        <f t="shared" si="0"/>
        <v>2</v>
      </c>
      <c r="D61" s="2">
        <v>3.3611111111111112</v>
      </c>
      <c r="E61">
        <v>1</v>
      </c>
      <c r="F61">
        <v>121</v>
      </c>
      <c r="G61" s="8">
        <v>2.8800000000000003E-2</v>
      </c>
      <c r="H61" s="14">
        <f t="shared" si="7"/>
        <v>2.9609601668284742</v>
      </c>
      <c r="I61" s="14">
        <f t="shared" si="6"/>
        <v>0.95077894758359516</v>
      </c>
      <c r="J61" s="14">
        <f t="shared" si="8"/>
        <v>0.95077894758359516</v>
      </c>
      <c r="K61" s="14">
        <f t="shared" si="3"/>
        <v>-5.0473685533832101E-2</v>
      </c>
      <c r="L61" s="14">
        <f t="shared" si="4"/>
        <v>1</v>
      </c>
      <c r="M61" s="1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>
        <v>5178</v>
      </c>
      <c r="B62">
        <v>59</v>
      </c>
      <c r="C62" s="5">
        <f t="shared" si="0"/>
        <v>1</v>
      </c>
      <c r="D62" s="2">
        <v>2.4166666666666665</v>
      </c>
      <c r="E62">
        <v>1</v>
      </c>
      <c r="F62">
        <v>87</v>
      </c>
      <c r="G62" s="8">
        <v>18.640800000000002</v>
      </c>
      <c r="H62" s="14">
        <f t="shared" si="7"/>
        <v>1.9509198535154413</v>
      </c>
      <c r="I62" s="14">
        <f t="shared" si="6"/>
        <v>0.87554690783901834</v>
      </c>
      <c r="J62" s="14">
        <f t="shared" si="8"/>
        <v>0.87554690783901834</v>
      </c>
      <c r="K62" s="14">
        <f t="shared" si="3"/>
        <v>-0.13290655034881635</v>
      </c>
      <c r="L62" s="14">
        <f t="shared" si="4"/>
        <v>0</v>
      </c>
      <c r="M62" s="1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>
        <v>2904</v>
      </c>
      <c r="B63">
        <v>124</v>
      </c>
      <c r="C63" s="5">
        <f t="shared" si="0"/>
        <v>2</v>
      </c>
      <c r="D63" s="2">
        <v>35.799999999999997</v>
      </c>
      <c r="E63">
        <v>2</v>
      </c>
      <c r="F63">
        <v>358</v>
      </c>
      <c r="G63" s="8">
        <v>10.4544</v>
      </c>
      <c r="H63" s="14">
        <f t="shared" si="7"/>
        <v>2.6434289486195981</v>
      </c>
      <c r="I63" s="14">
        <f t="shared" si="6"/>
        <v>0.93360483043462483</v>
      </c>
      <c r="J63" s="14">
        <f t="shared" si="8"/>
        <v>0.93360483043462483</v>
      </c>
      <c r="K63" s="23">
        <f t="shared" si="3"/>
        <v>-6.8702024035788498E-2</v>
      </c>
      <c r="L63" s="14">
        <f t="shared" si="4"/>
        <v>1</v>
      </c>
      <c r="M63" s="14"/>
      <c r="R63" s="17"/>
      <c r="S63" s="17"/>
      <c r="T63" s="17"/>
      <c r="U63" s="17"/>
      <c r="V63" s="17"/>
      <c r="W63" s="17"/>
      <c r="X63" s="17"/>
      <c r="Y63" s="4"/>
      <c r="Z63" s="4"/>
      <c r="AA63" s="4"/>
    </row>
    <row r="64" spans="1:27" x14ac:dyDescent="0.2">
      <c r="A64">
        <v>4</v>
      </c>
      <c r="B64">
        <v>125</v>
      </c>
      <c r="C64" s="5">
        <f t="shared" si="0"/>
        <v>2</v>
      </c>
      <c r="D64" s="2">
        <v>68.7</v>
      </c>
      <c r="E64">
        <v>1</v>
      </c>
      <c r="F64">
        <v>687</v>
      </c>
      <c r="G64" s="8">
        <v>4.0000000000000001E-3</v>
      </c>
      <c r="H64" s="14">
        <f t="shared" si="7"/>
        <v>1.9715408460741652</v>
      </c>
      <c r="I64" s="14">
        <f t="shared" si="6"/>
        <v>0.87777651894582631</v>
      </c>
      <c r="J64" s="14">
        <f t="shared" si="8"/>
        <v>0.87777651894582631</v>
      </c>
      <c r="K64" s="14">
        <f t="shared" si="3"/>
        <v>-0.13036325197662169</v>
      </c>
      <c r="L64" s="14">
        <f t="shared" si="4"/>
        <v>0</v>
      </c>
      <c r="M64" s="14"/>
      <c r="R64" s="9"/>
      <c r="S64" s="9"/>
      <c r="T64" s="9"/>
      <c r="U64" s="9"/>
      <c r="V64" s="9"/>
      <c r="W64" s="9"/>
      <c r="X64" s="9"/>
      <c r="Y64" s="4"/>
      <c r="Z64" s="4"/>
      <c r="AA64" s="4"/>
    </row>
    <row r="65" spans="1:27" x14ac:dyDescent="0.2">
      <c r="A65">
        <v>7</v>
      </c>
      <c r="B65">
        <v>126</v>
      </c>
      <c r="C65" s="5">
        <f t="shared" si="0"/>
        <v>2</v>
      </c>
      <c r="D65" s="2">
        <v>16</v>
      </c>
      <c r="E65">
        <v>1</v>
      </c>
      <c r="F65">
        <v>160</v>
      </c>
      <c r="G65" s="8">
        <v>7.0000000000000001E-3</v>
      </c>
      <c r="H65" s="14">
        <f t="shared" si="7"/>
        <v>2.5557618398023223</v>
      </c>
      <c r="I65" s="14">
        <f t="shared" si="6"/>
        <v>0.92795964781217077</v>
      </c>
      <c r="J65" s="14">
        <f t="shared" si="8"/>
        <v>0.92795964781217077</v>
      </c>
      <c r="K65" s="14">
        <f t="shared" si="3"/>
        <v>-7.4767030102370707E-2</v>
      </c>
      <c r="L65" s="14">
        <f t="shared" si="4"/>
        <v>1</v>
      </c>
      <c r="M65" s="14"/>
      <c r="R65" s="9"/>
      <c r="S65" s="9"/>
      <c r="T65" s="9"/>
      <c r="U65" s="9"/>
      <c r="V65" s="9"/>
      <c r="W65" s="9"/>
      <c r="X65" s="9"/>
      <c r="Y65" s="4"/>
      <c r="Z65" s="4"/>
      <c r="AA65" s="4"/>
    </row>
    <row r="66" spans="1:27" x14ac:dyDescent="0.2">
      <c r="A66">
        <v>46</v>
      </c>
      <c r="B66">
        <v>127</v>
      </c>
      <c r="C66" s="5">
        <f t="shared" si="0"/>
        <v>2</v>
      </c>
      <c r="D66" s="2">
        <v>27.5</v>
      </c>
      <c r="E66">
        <v>1</v>
      </c>
      <c r="F66">
        <v>275</v>
      </c>
      <c r="G66" s="8">
        <v>4.5999999999999999E-2</v>
      </c>
      <c r="H66" s="14">
        <f t="shared" si="7"/>
        <v>2.4262603276722494</v>
      </c>
      <c r="I66" s="14">
        <f t="shared" si="6"/>
        <v>0.91880799030444871</v>
      </c>
      <c r="J66" s="14">
        <f t="shared" si="8"/>
        <v>0.91880799030444871</v>
      </c>
      <c r="K66" s="14">
        <f t="shared" si="3"/>
        <v>-8.4678111748272181E-2</v>
      </c>
      <c r="L66" s="14">
        <f t="shared" si="4"/>
        <v>1</v>
      </c>
      <c r="M66" s="14"/>
      <c r="R66" s="9"/>
      <c r="S66" s="9"/>
      <c r="T66" s="9"/>
      <c r="U66" s="9"/>
      <c r="V66" s="9"/>
      <c r="W66" s="9"/>
      <c r="X66" s="9"/>
      <c r="Y66" s="4"/>
      <c r="Z66" s="4"/>
      <c r="AA66" s="4"/>
    </row>
    <row r="67" spans="1:27" x14ac:dyDescent="0.2">
      <c r="A67">
        <v>47</v>
      </c>
      <c r="B67">
        <v>128</v>
      </c>
      <c r="C67" s="5">
        <f t="shared" si="0"/>
        <v>2</v>
      </c>
      <c r="D67" s="2">
        <v>52.6</v>
      </c>
      <c r="E67">
        <v>1</v>
      </c>
      <c r="F67">
        <v>526</v>
      </c>
      <c r="G67" s="8">
        <v>4.7E-2</v>
      </c>
      <c r="H67" s="14">
        <f t="shared" si="7"/>
        <v>2.1478836490976159</v>
      </c>
      <c r="I67" s="14">
        <f t="shared" si="6"/>
        <v>0.89547084622298567</v>
      </c>
      <c r="J67" s="14">
        <f t="shared" si="8"/>
        <v>0.89547084622298567</v>
      </c>
      <c r="K67" s="14">
        <f t="shared" si="3"/>
        <v>-0.11040561387622021</v>
      </c>
      <c r="L67" s="14">
        <f t="shared" si="4"/>
        <v>0</v>
      </c>
      <c r="M67" s="1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>
        <v>48</v>
      </c>
      <c r="B68">
        <v>129</v>
      </c>
      <c r="C68" s="5">
        <f t="shared" si="0"/>
        <v>2</v>
      </c>
      <c r="D68" s="2">
        <v>5.9</v>
      </c>
      <c r="E68">
        <v>1</v>
      </c>
      <c r="F68">
        <v>59</v>
      </c>
      <c r="G68" s="8">
        <v>4.8000000000000001E-2</v>
      </c>
      <c r="H68" s="14">
        <f t="shared" ref="H68:H75" si="9">$C$2+SUMPRODUCT($D$2:$G$2,D68:G68)</f>
        <v>2.6656741886062458</v>
      </c>
      <c r="I68" s="14">
        <f t="shared" si="6"/>
        <v>0.93497051360170935</v>
      </c>
      <c r="J68" s="14">
        <f t="shared" ref="J68:J75" si="10">IF(C68,I68,1-I68)</f>
        <v>0.93497051360170935</v>
      </c>
      <c r="K68" s="14">
        <f t="shared" si="3"/>
        <v>-6.7240286445584496E-2</v>
      </c>
      <c r="L68" s="14">
        <f t="shared" si="4"/>
        <v>1</v>
      </c>
      <c r="M68" s="14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">
      <c r="A69">
        <v>49</v>
      </c>
      <c r="B69">
        <v>130</v>
      </c>
      <c r="C69" s="5">
        <f t="shared" ref="C69:C75" si="11">IF(G69&gt;5,1,0)+IF(G69&lt;10,1,-1)+IF(D69&gt;17,0,1)+IF(E69=2,1,0)+IF(F69&gt;206,1,0)</f>
        <v>2</v>
      </c>
      <c r="D69" s="2">
        <v>10.5</v>
      </c>
      <c r="E69">
        <v>1</v>
      </c>
      <c r="F69">
        <v>105</v>
      </c>
      <c r="G69" s="8">
        <v>4.9000000000000002E-2</v>
      </c>
      <c r="H69" s="14">
        <f t="shared" si="9"/>
        <v>2.6146154483422936</v>
      </c>
      <c r="I69" s="14">
        <f t="shared" si="6"/>
        <v>0.93179630224680943</v>
      </c>
      <c r="J69" s="14">
        <f t="shared" si="10"/>
        <v>0.93179630224680943</v>
      </c>
      <c r="K69" s="14">
        <f t="shared" ref="K69:K75" si="12">LN(J69)</f>
        <v>-7.0641048005244136E-2</v>
      </c>
      <c r="L69" s="14">
        <f t="shared" ref="L69:L75" si="13">IF(K69&gt;=-0.1,1,0)</f>
        <v>1</v>
      </c>
      <c r="M69" s="14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">
      <c r="A70">
        <v>3751</v>
      </c>
      <c r="B70">
        <v>131</v>
      </c>
      <c r="C70" s="5">
        <f t="shared" si="11"/>
        <v>2</v>
      </c>
      <c r="D70" s="2">
        <v>0</v>
      </c>
      <c r="E70">
        <v>0</v>
      </c>
      <c r="F70">
        <v>0</v>
      </c>
      <c r="G70" s="8">
        <v>3.7510000000000003</v>
      </c>
      <c r="H70" s="14">
        <f t="shared" si="9"/>
        <v>1.7048552051588031</v>
      </c>
      <c r="I70" s="14">
        <f t="shared" si="6"/>
        <v>0.84616778933063097</v>
      </c>
      <c r="J70" s="14">
        <f t="shared" si="10"/>
        <v>0.84616778933063097</v>
      </c>
      <c r="K70" s="14">
        <f t="shared" si="12"/>
        <v>-0.16703760649909527</v>
      </c>
      <c r="L70" s="14">
        <f t="shared" si="13"/>
        <v>0</v>
      </c>
      <c r="M70" s="14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">
      <c r="A71">
        <v>9534</v>
      </c>
      <c r="B71">
        <v>132</v>
      </c>
      <c r="C71" s="5">
        <f t="shared" si="11"/>
        <v>3</v>
      </c>
      <c r="D71" s="2">
        <v>0</v>
      </c>
      <c r="E71">
        <v>0</v>
      </c>
      <c r="F71">
        <v>0</v>
      </c>
      <c r="G71" s="8">
        <v>9.5340000000000007</v>
      </c>
      <c r="H71" s="14">
        <f t="shared" si="9"/>
        <v>1.4110056905801098</v>
      </c>
      <c r="I71" s="14">
        <f t="shared" si="6"/>
        <v>0.80392451898230866</v>
      </c>
      <c r="J71" s="14">
        <f t="shared" si="10"/>
        <v>0.80392451898230866</v>
      </c>
      <c r="K71" s="14">
        <f t="shared" si="12"/>
        <v>-0.21824989607314879</v>
      </c>
      <c r="L71" s="14">
        <f t="shared" si="13"/>
        <v>0</v>
      </c>
      <c r="M71" s="14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2">
      <c r="A72">
        <v>5048</v>
      </c>
      <c r="B72">
        <v>133</v>
      </c>
      <c r="C72" s="5">
        <f t="shared" si="11"/>
        <v>3</v>
      </c>
      <c r="D72" s="2">
        <v>0</v>
      </c>
      <c r="E72">
        <v>0</v>
      </c>
      <c r="F72">
        <v>0</v>
      </c>
      <c r="G72" s="8">
        <v>5.048</v>
      </c>
      <c r="H72" s="14">
        <f t="shared" si="9"/>
        <v>1.6389512071632013</v>
      </c>
      <c r="I72" s="14">
        <f>EXP(H72)/(1+EXP(H72))</f>
        <v>0.8373921774793428</v>
      </c>
      <c r="J72" s="14">
        <f t="shared" si="10"/>
        <v>0.8373921774793428</v>
      </c>
      <c r="K72" s="14">
        <f t="shared" si="12"/>
        <v>-0.17746276687929402</v>
      </c>
      <c r="L72" s="14">
        <f t="shared" si="13"/>
        <v>0</v>
      </c>
      <c r="M72" s="14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">
      <c r="A73">
        <v>3951</v>
      </c>
      <c r="B73">
        <v>134</v>
      </c>
      <c r="C73" s="5">
        <f t="shared" si="11"/>
        <v>3</v>
      </c>
      <c r="D73" s="2">
        <v>21.4</v>
      </c>
      <c r="E73">
        <v>2</v>
      </c>
      <c r="F73">
        <v>214</v>
      </c>
      <c r="G73" s="8">
        <v>3.9510000000000001</v>
      </c>
      <c r="H73" s="14">
        <f t="shared" si="9"/>
        <v>3.1335608820425125</v>
      </c>
      <c r="I73" s="14">
        <f>EXP(H73)/(1+EXP(H73))</f>
        <v>0.95825606579358791</v>
      </c>
      <c r="J73" s="14">
        <f t="shared" si="10"/>
        <v>0.95825606579358791</v>
      </c>
      <c r="K73" s="14">
        <f t="shared" si="12"/>
        <v>-4.2640244667322282E-2</v>
      </c>
      <c r="L73" s="14">
        <f t="shared" si="13"/>
        <v>1</v>
      </c>
      <c r="M73" s="14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">
      <c r="A74">
        <v>2805</v>
      </c>
      <c r="B74">
        <v>135</v>
      </c>
      <c r="C74" s="5">
        <f t="shared" si="11"/>
        <v>3</v>
      </c>
      <c r="D74" s="2">
        <v>46.8</v>
      </c>
      <c r="E74">
        <v>2</v>
      </c>
      <c r="F74">
        <v>468</v>
      </c>
      <c r="G74" s="8">
        <v>2.8050000000000002</v>
      </c>
      <c r="H74" s="14">
        <f t="shared" si="9"/>
        <v>2.9101397010353578</v>
      </c>
      <c r="I74" s="14">
        <f>EXP(H74)/(1+EXP(H74))</f>
        <v>0.94834540841263149</v>
      </c>
      <c r="J74" s="14">
        <f t="shared" si="10"/>
        <v>0.94834540841263149</v>
      </c>
      <c r="K74" s="14">
        <f t="shared" si="12"/>
        <v>-5.3036488222585443E-2</v>
      </c>
      <c r="L74" s="14">
        <f t="shared" si="13"/>
        <v>1</v>
      </c>
      <c r="M74" s="1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>
        <v>2625</v>
      </c>
      <c r="B75">
        <v>136</v>
      </c>
      <c r="C75" s="5">
        <f t="shared" si="11"/>
        <v>3</v>
      </c>
      <c r="D75" s="2">
        <v>106</v>
      </c>
      <c r="E75">
        <v>2</v>
      </c>
      <c r="F75">
        <v>1060</v>
      </c>
      <c r="G75" s="8">
        <v>2.625</v>
      </c>
      <c r="H75" s="14">
        <f t="shared" si="9"/>
        <v>2.2628361256571958</v>
      </c>
      <c r="I75" s="14">
        <f>EXP(H75)/(1+EXP(H75))</f>
        <v>0.90575201653640769</v>
      </c>
      <c r="J75" s="14">
        <f t="shared" si="10"/>
        <v>0.90575201653640769</v>
      </c>
      <c r="K75" s="14">
        <f t="shared" si="12"/>
        <v>-9.8989722837463365E-2</v>
      </c>
      <c r="L75" s="14">
        <f t="shared" si="13"/>
        <v>1</v>
      </c>
      <c r="M75" s="1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D76">
        <f>[1]!MEAN(D4:D75)</f>
        <v>16.674691358024692</v>
      </c>
      <c r="E76">
        <f>[1]!MEAN(E4:E75)</f>
        <v>1.1805555555555556</v>
      </c>
      <c r="F76">
        <f>[1]!MEAN(F4:F75)</f>
        <v>206.5</v>
      </c>
      <c r="G76">
        <f>[1]!MEAN(G4:G75)</f>
        <v>5.2245999999999988</v>
      </c>
      <c r="H76" s="1"/>
      <c r="L76" s="14"/>
      <c r="M76" s="33" t="s">
        <v>42</v>
      </c>
      <c r="N76" s="33">
        <f>SUMPRODUCT(K4:K75)</f>
        <v>-5.9215158823159788</v>
      </c>
      <c r="O76" s="1">
        <f>SUM(K4:K75)</f>
        <v>-5.9215158823159788</v>
      </c>
      <c r="Q76" s="16"/>
      <c r="R76" s="16"/>
      <c r="S76" s="16"/>
      <c r="T76" s="4"/>
      <c r="U76" s="4"/>
      <c r="V76" s="4"/>
      <c r="W76" s="4"/>
      <c r="X76" s="4"/>
      <c r="Y76" s="4"/>
      <c r="Z76" s="4"/>
      <c r="AA76" s="4"/>
    </row>
    <row r="77" spans="1:27" ht="17" thickBot="1" x14ac:dyDescent="0.25">
      <c r="L77" s="14">
        <f>SUM(L4:L75)</f>
        <v>57</v>
      </c>
      <c r="M77" s="1">
        <f>L77/72</f>
        <v>0.79166666666666663</v>
      </c>
      <c r="Q77" s="9"/>
      <c r="R77" s="9"/>
      <c r="S77" s="9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D78" s="3"/>
      <c r="F78" s="3"/>
      <c r="H78">
        <f>SUM(H4:H75)/72</f>
        <v>2.5555555555555545</v>
      </c>
      <c r="I78">
        <f>SUM(I4:I75)/72</f>
        <v>0.92167800770448005</v>
      </c>
      <c r="J78">
        <f>SUM(J4:J75)/72</f>
        <v>0.92167800770448005</v>
      </c>
      <c r="K78">
        <f>SUM(K4:K75)/72</f>
        <v>-8.2243276143277477E-2</v>
      </c>
      <c r="L78" s="44" t="s">
        <v>36</v>
      </c>
      <c r="M78" s="38">
        <v>-11.844807126820035</v>
      </c>
      <c r="N78" s="39">
        <f>2*(($N$76)-LN(N4))</f>
        <v>-11.844807126820035</v>
      </c>
      <c r="Q78" s="9"/>
      <c r="R78" s="9"/>
      <c r="S78" s="9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L79" s="45" t="s">
        <v>5</v>
      </c>
      <c r="M79" s="26">
        <v>-12.301751383055887</v>
      </c>
      <c r="N79" s="40">
        <f t="shared" ref="N79:N81" si="14">2*(($N$76)-LN(N5))</f>
        <v>-12.301751383055887</v>
      </c>
      <c r="Q79" s="9"/>
      <c r="R79" s="9"/>
      <c r="S79" s="9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L80" s="45" t="s">
        <v>0</v>
      </c>
      <c r="M80" s="26">
        <v>-11.843041021927364</v>
      </c>
      <c r="N80" s="40">
        <f t="shared" si="14"/>
        <v>-11.843031764631958</v>
      </c>
      <c r="Q80" s="9"/>
      <c r="R80" s="9"/>
      <c r="S80" s="9"/>
      <c r="T80" s="4"/>
      <c r="U80" s="4"/>
      <c r="V80" s="4"/>
      <c r="W80" s="4"/>
      <c r="X80" s="4"/>
      <c r="Y80" s="4"/>
      <c r="Z80" s="4"/>
      <c r="AA80" s="4"/>
    </row>
    <row r="81" spans="4:27" x14ac:dyDescent="0.2">
      <c r="L81" s="45" t="s">
        <v>4</v>
      </c>
      <c r="M81" s="26">
        <v>-11.845704626927638</v>
      </c>
      <c r="N81" s="40">
        <f t="shared" si="14"/>
        <v>-11.845704626927638</v>
      </c>
      <c r="Q81" s="9"/>
      <c r="R81" s="9"/>
      <c r="S81" s="9"/>
      <c r="T81" s="4"/>
      <c r="U81" s="4"/>
      <c r="V81" s="4"/>
      <c r="W81" s="4"/>
      <c r="X81" s="4"/>
      <c r="Y81" s="4"/>
      <c r="Z81" s="4"/>
      <c r="AA81" s="4"/>
    </row>
    <row r="82" spans="4:27" x14ac:dyDescent="0.2">
      <c r="L82" s="45" t="s">
        <v>43</v>
      </c>
      <c r="M82" s="27">
        <v>72</v>
      </c>
      <c r="N82" s="40">
        <f>2*(($N$76)-LN(N8))</f>
        <v>-13.507655175530873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4:27" x14ac:dyDescent="0.2">
      <c r="D83" s="8"/>
      <c r="E83" s="8"/>
      <c r="F83" s="8"/>
      <c r="G83" s="8"/>
      <c r="H83" s="8"/>
      <c r="I83" s="8"/>
      <c r="J83" s="8"/>
      <c r="K83" s="8"/>
      <c r="L83" s="45" t="s">
        <v>44</v>
      </c>
      <c r="M83" s="37">
        <f>57/72</f>
        <v>0.79166666666666663</v>
      </c>
      <c r="N83" s="4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4:27" ht="17" thickBot="1" x14ac:dyDescent="0.25">
      <c r="D84" s="8"/>
      <c r="E84" s="8"/>
      <c r="F84" s="8"/>
      <c r="G84" s="8"/>
      <c r="H84" s="8"/>
      <c r="I84" s="8"/>
      <c r="J84" s="8"/>
      <c r="K84" s="8"/>
      <c r="L84" s="46" t="s">
        <v>28</v>
      </c>
      <c r="M84" s="42">
        <v>4</v>
      </c>
      <c r="N84" s="43"/>
      <c r="Q84" s="17"/>
      <c r="R84" s="17"/>
      <c r="S84" s="17"/>
      <c r="T84" s="17"/>
      <c r="U84" s="17"/>
      <c r="V84" s="17"/>
      <c r="W84" s="17"/>
      <c r="X84" s="4"/>
      <c r="Y84" s="4"/>
      <c r="Z84" s="4"/>
      <c r="AA84" s="4"/>
    </row>
    <row r="85" spans="4:27" x14ac:dyDescent="0.2">
      <c r="D85" s="16"/>
      <c r="E85" s="16"/>
      <c r="F85" s="8"/>
      <c r="G85" s="8"/>
      <c r="H85" s="8"/>
      <c r="I85" s="8"/>
      <c r="J85" s="8"/>
      <c r="K85" s="8"/>
      <c r="Q85" s="9"/>
      <c r="R85" s="9"/>
      <c r="S85" s="9"/>
      <c r="T85" s="9"/>
      <c r="U85" s="9"/>
      <c r="V85" s="9"/>
      <c r="W85" s="9"/>
      <c r="X85" s="4"/>
      <c r="Y85" s="4"/>
      <c r="Z85" s="4"/>
      <c r="AA85" s="4"/>
    </row>
    <row r="86" spans="4:27" x14ac:dyDescent="0.2">
      <c r="D86" s="9"/>
      <c r="E86" s="9"/>
      <c r="F86" s="8"/>
      <c r="G86" s="8"/>
      <c r="H86" s="8"/>
      <c r="I86" s="8"/>
      <c r="J86" s="8"/>
      <c r="K86" s="8"/>
      <c r="Q86" s="9"/>
      <c r="R86" s="9"/>
      <c r="S86" s="9"/>
      <c r="T86" s="9"/>
      <c r="U86" s="9"/>
      <c r="V86" s="9"/>
      <c r="W86" s="9"/>
      <c r="X86" s="4"/>
      <c r="Y86" s="4"/>
      <c r="Z86" s="4"/>
      <c r="AA86" s="4"/>
    </row>
    <row r="87" spans="4:27" x14ac:dyDescent="0.2">
      <c r="D87" s="9"/>
      <c r="E87" s="9"/>
      <c r="F87" s="8"/>
      <c r="G87" s="8"/>
      <c r="H87" s="8"/>
      <c r="I87" s="8"/>
      <c r="J87" s="8"/>
      <c r="K87" s="8"/>
      <c r="Q87" s="9"/>
      <c r="R87" s="9"/>
      <c r="S87" s="9"/>
      <c r="T87" s="9"/>
      <c r="U87" s="9"/>
      <c r="V87" s="9"/>
      <c r="W87" s="9"/>
      <c r="X87" s="4"/>
      <c r="Y87" s="4"/>
      <c r="Z87" s="4"/>
      <c r="AA87" s="4"/>
    </row>
    <row r="88" spans="4:27" x14ac:dyDescent="0.2">
      <c r="D88" s="9"/>
      <c r="E88" s="9"/>
      <c r="F88" s="8"/>
      <c r="G88" s="8"/>
      <c r="H88" s="8"/>
      <c r="I88" s="8"/>
      <c r="J88" s="8"/>
      <c r="K88" s="8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4:27" x14ac:dyDescent="0.2">
      <c r="D89" s="9"/>
      <c r="E89" s="9"/>
      <c r="F89" s="8"/>
      <c r="G89" s="8"/>
      <c r="H89" s="8"/>
      <c r="I89" s="8"/>
      <c r="J89" s="8"/>
      <c r="K89" s="8"/>
      <c r="Q89" s="17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4:27" x14ac:dyDescent="0.2">
      <c r="D90" s="9"/>
      <c r="E90" s="9"/>
      <c r="F90" s="8"/>
      <c r="G90" s="8"/>
      <c r="H90" s="8"/>
      <c r="I90" s="8"/>
      <c r="J90" s="8"/>
      <c r="K90" s="8"/>
      <c r="Q90" s="9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4:27" x14ac:dyDescent="0.2">
      <c r="D91" s="8"/>
      <c r="E91" s="8"/>
      <c r="F91" s="8"/>
      <c r="G91" s="8"/>
      <c r="H91" s="8"/>
      <c r="I91" s="8"/>
      <c r="J91" s="8"/>
      <c r="K91" s="8"/>
      <c r="Q91" s="9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4:27" x14ac:dyDescent="0.2">
      <c r="D92" s="8"/>
      <c r="E92" s="8"/>
      <c r="F92" s="8"/>
      <c r="G92" s="8"/>
      <c r="H92" s="8"/>
      <c r="I92" s="8"/>
      <c r="J92" s="8"/>
      <c r="K92" s="8"/>
      <c r="Q92" s="9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4:27" x14ac:dyDescent="0.2">
      <c r="D93" s="17"/>
      <c r="E93" s="17"/>
      <c r="F93" s="17"/>
      <c r="G93" s="17"/>
      <c r="H93" s="17"/>
      <c r="I93" s="17"/>
      <c r="J93" s="8"/>
      <c r="K93" s="8"/>
      <c r="Q93" s="9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4:27" x14ac:dyDescent="0.2">
      <c r="D94" s="9"/>
      <c r="E94" s="9"/>
      <c r="F94" s="9"/>
      <c r="G94" s="9"/>
      <c r="H94" s="9"/>
      <c r="I94" s="9"/>
      <c r="J94" s="8"/>
      <c r="K94" s="8"/>
      <c r="Q94" s="9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4:27" x14ac:dyDescent="0.2">
      <c r="D95" s="9"/>
      <c r="E95" s="9"/>
      <c r="F95" s="9"/>
      <c r="G95" s="9"/>
      <c r="H95" s="9"/>
      <c r="I95" s="9"/>
      <c r="J95" s="8"/>
      <c r="K95" s="8"/>
      <c r="Q95" s="9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4:27" x14ac:dyDescent="0.2">
      <c r="D96" s="9"/>
      <c r="E96" s="9"/>
      <c r="F96" s="9"/>
      <c r="G96" s="9"/>
      <c r="H96" s="9"/>
      <c r="I96" s="9"/>
      <c r="J96" s="8"/>
      <c r="K96" s="8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4:27" x14ac:dyDescent="0.2">
      <c r="D97" s="8"/>
      <c r="E97" s="8"/>
      <c r="F97" s="8"/>
      <c r="G97" s="8"/>
      <c r="H97" s="8"/>
      <c r="I97" s="8"/>
      <c r="J97" s="8"/>
      <c r="K97" s="8"/>
      <c r="L97" s="8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4:27" x14ac:dyDescent="0.2">
      <c r="D98" s="17"/>
      <c r="E98" s="17"/>
      <c r="F98" s="17"/>
      <c r="G98" s="17"/>
      <c r="H98" s="17"/>
      <c r="I98" s="17"/>
      <c r="J98" s="17"/>
      <c r="K98" s="17"/>
      <c r="L98" s="17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4:27" x14ac:dyDescent="0.2">
      <c r="D99" s="9"/>
      <c r="E99" s="24"/>
      <c r="F99" s="24"/>
      <c r="G99" s="24"/>
      <c r="H99" s="24"/>
      <c r="I99" s="9"/>
      <c r="J99" s="9"/>
      <c r="K99" s="9"/>
      <c r="L99" s="9"/>
      <c r="Q99" s="16"/>
      <c r="R99" s="16"/>
      <c r="S99" s="4"/>
      <c r="T99" s="4"/>
      <c r="U99" s="4"/>
      <c r="V99" s="4"/>
      <c r="W99" s="4"/>
      <c r="X99" s="4"/>
      <c r="Y99" s="4"/>
      <c r="Z99" s="4"/>
      <c r="AA99" s="4"/>
    </row>
    <row r="100" spans="4:27" x14ac:dyDescent="0.2">
      <c r="D100" s="9"/>
      <c r="E100" s="24"/>
      <c r="F100" s="24"/>
      <c r="G100" s="24"/>
      <c r="H100" s="24"/>
      <c r="I100" s="9"/>
      <c r="J100" s="9"/>
      <c r="K100" s="9"/>
      <c r="L100" s="9"/>
      <c r="Q100" s="9"/>
      <c r="R100" s="9"/>
      <c r="S100" s="4"/>
      <c r="T100" s="4"/>
      <c r="U100" s="4"/>
      <c r="V100" s="4"/>
      <c r="W100" s="4"/>
      <c r="X100" s="4"/>
      <c r="Y100" s="4"/>
      <c r="Z100" s="4"/>
      <c r="AA100" s="4"/>
    </row>
    <row r="101" spans="4:27" x14ac:dyDescent="0.2">
      <c r="D101" s="9"/>
      <c r="E101" s="24"/>
      <c r="F101" s="24"/>
      <c r="G101" s="24"/>
      <c r="H101" s="24"/>
      <c r="I101" s="9"/>
      <c r="J101" s="9"/>
      <c r="K101" s="9"/>
      <c r="L101" s="9"/>
      <c r="Q101" s="9"/>
      <c r="R101" s="9"/>
      <c r="S101" s="4"/>
      <c r="T101" s="4"/>
      <c r="U101" s="4"/>
      <c r="V101" s="4"/>
      <c r="W101" s="4"/>
      <c r="X101" s="4"/>
      <c r="Y101" s="4"/>
      <c r="Z101" s="4"/>
      <c r="AA101" s="4"/>
    </row>
    <row r="102" spans="4:27" x14ac:dyDescent="0.2">
      <c r="D102" s="9"/>
      <c r="E102" s="24"/>
      <c r="F102" s="24"/>
      <c r="G102" s="24"/>
      <c r="H102" s="24"/>
      <c r="I102" s="9"/>
      <c r="J102" s="9"/>
      <c r="K102" s="9"/>
      <c r="L102" s="9"/>
      <c r="Q102" s="9"/>
      <c r="R102" s="9"/>
      <c r="S102" s="4"/>
      <c r="T102" s="4"/>
      <c r="U102" s="4"/>
      <c r="V102" s="4"/>
      <c r="W102" s="4"/>
      <c r="X102" s="4"/>
      <c r="Y102" s="4"/>
      <c r="Z102" s="4"/>
      <c r="AA102" s="4"/>
    </row>
    <row r="103" spans="4:27" x14ac:dyDescent="0.2">
      <c r="D103" s="9"/>
      <c r="E103" s="24"/>
      <c r="F103" s="24"/>
      <c r="G103" s="24"/>
      <c r="H103" s="24"/>
      <c r="I103" s="9"/>
      <c r="J103" s="9"/>
      <c r="K103" s="9"/>
      <c r="L103" s="9"/>
      <c r="Q103" s="9"/>
      <c r="R103" s="9"/>
      <c r="S103" s="4"/>
      <c r="T103" s="4"/>
      <c r="U103" s="4"/>
      <c r="V103" s="4"/>
      <c r="W103" s="4"/>
      <c r="X103" s="4"/>
      <c r="Y103" s="4"/>
      <c r="Z103" s="4"/>
      <c r="AA103" s="4"/>
    </row>
    <row r="104" spans="4:27" x14ac:dyDescent="0.2">
      <c r="Q104" s="9"/>
      <c r="R104" s="9"/>
      <c r="S104" s="4"/>
      <c r="T104" s="4"/>
      <c r="U104" s="4"/>
      <c r="V104" s="4"/>
      <c r="W104" s="4"/>
      <c r="X104" s="4"/>
      <c r="Y104" s="4"/>
      <c r="Z104" s="4"/>
      <c r="AA104" s="4"/>
    </row>
    <row r="105" spans="4:27" x14ac:dyDescent="0.2"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4:27" x14ac:dyDescent="0.2"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4:27" x14ac:dyDescent="0.2">
      <c r="Q107" s="17"/>
      <c r="R107" s="17"/>
      <c r="S107" s="17"/>
      <c r="T107" s="17"/>
      <c r="U107" s="17"/>
      <c r="V107" s="17"/>
      <c r="W107" s="4"/>
      <c r="X107" s="4"/>
      <c r="Y107" s="4"/>
      <c r="Z107" s="4"/>
      <c r="AA107" s="4"/>
    </row>
    <row r="108" spans="4:27" x14ac:dyDescent="0.2">
      <c r="Q108" s="9"/>
      <c r="R108" s="9"/>
      <c r="S108" s="9"/>
      <c r="T108" s="9"/>
      <c r="U108" s="9"/>
      <c r="V108" s="9"/>
      <c r="W108" s="4"/>
      <c r="X108" s="4"/>
      <c r="Y108" s="4"/>
      <c r="Z108" s="4"/>
      <c r="AA108" s="4"/>
    </row>
    <row r="109" spans="4:27" x14ac:dyDescent="0.2">
      <c r="Q109" s="9"/>
      <c r="R109" s="9"/>
      <c r="S109" s="9"/>
      <c r="T109" s="9"/>
      <c r="U109" s="9"/>
      <c r="V109" s="9"/>
      <c r="W109" s="4"/>
      <c r="X109" s="4"/>
      <c r="Y109" s="4"/>
      <c r="Z109" s="4"/>
      <c r="AA109" s="4"/>
    </row>
    <row r="110" spans="4:27" x14ac:dyDescent="0.2">
      <c r="Q110" s="9"/>
      <c r="R110" s="9"/>
      <c r="S110" s="9"/>
      <c r="T110" s="9"/>
      <c r="U110" s="9"/>
      <c r="V110" s="9"/>
      <c r="W110" s="4"/>
      <c r="X110" s="4"/>
      <c r="Y110" s="4"/>
      <c r="Z110" s="4"/>
      <c r="AA110" s="4"/>
    </row>
    <row r="111" spans="4:27" x14ac:dyDescent="0.2"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4:27" x14ac:dyDescent="0.2">
      <c r="Q112" s="17"/>
      <c r="R112" s="17"/>
      <c r="S112" s="17"/>
      <c r="T112" s="17"/>
      <c r="U112" s="17"/>
      <c r="V112" s="17"/>
      <c r="W112" s="17"/>
      <c r="X112" s="17"/>
      <c r="Y112" s="17"/>
      <c r="Z112" s="4"/>
      <c r="AA112" s="4"/>
    </row>
    <row r="113" spans="17:27" x14ac:dyDescent="0.2">
      <c r="Q113" s="9"/>
      <c r="R113" s="9"/>
      <c r="S113" s="9"/>
      <c r="T113" s="9"/>
      <c r="U113" s="9"/>
      <c r="V113" s="9"/>
      <c r="W113" s="9"/>
      <c r="X113" s="9"/>
      <c r="Y113" s="9"/>
      <c r="Z113" s="4"/>
      <c r="AA113" s="4"/>
    </row>
    <row r="114" spans="17:27" x14ac:dyDescent="0.2">
      <c r="Q114" s="9"/>
      <c r="R114" s="9"/>
      <c r="S114" s="9"/>
      <c r="T114" s="9"/>
      <c r="U114" s="9"/>
      <c r="V114" s="9"/>
      <c r="W114" s="9"/>
      <c r="X114" s="9"/>
      <c r="Y114" s="9"/>
      <c r="Z114" s="4"/>
      <c r="AA114" s="4"/>
    </row>
    <row r="115" spans="17:27" x14ac:dyDescent="0.2">
      <c r="Q115" s="9"/>
      <c r="R115" s="9"/>
      <c r="S115" s="9"/>
      <c r="T115" s="9"/>
      <c r="U115" s="9"/>
      <c r="V115" s="9"/>
      <c r="W115" s="9"/>
      <c r="X115" s="9"/>
      <c r="Y115" s="9"/>
      <c r="Z115" s="4"/>
      <c r="AA115" s="4"/>
    </row>
    <row r="116" spans="17:27" x14ac:dyDescent="0.2">
      <c r="Q116" s="9"/>
      <c r="R116" s="9"/>
      <c r="S116" s="9"/>
      <c r="T116" s="9"/>
      <c r="U116" s="9"/>
      <c r="V116" s="9"/>
      <c r="W116" s="9"/>
      <c r="X116" s="9"/>
      <c r="Y116" s="9"/>
      <c r="Z116" s="4"/>
      <c r="AA116" s="4"/>
    </row>
    <row r="117" spans="17:27" x14ac:dyDescent="0.2">
      <c r="Q117" s="9"/>
      <c r="R117" s="9"/>
      <c r="S117" s="9"/>
      <c r="T117" s="9"/>
      <c r="U117" s="9"/>
      <c r="V117" s="9"/>
      <c r="W117" s="9"/>
      <c r="X117" s="9"/>
      <c r="Y117" s="9"/>
      <c r="Z117" s="4"/>
      <c r="AA117" s="4"/>
    </row>
  </sheetData>
  <sortState xmlns:xlrd2="http://schemas.microsoft.com/office/spreadsheetml/2017/richdata2" ref="A4:G79">
    <sortCondition ref="B2:B79"/>
  </sortState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FAB0-1735-664B-B746-F5D25EEFE404}">
  <dimension ref="A1:H73"/>
  <sheetViews>
    <sheetView topLeftCell="F24" workbookViewId="0">
      <selection activeCell="S32" sqref="S32"/>
    </sheetView>
  </sheetViews>
  <sheetFormatPr baseColWidth="10" defaultRowHeight="16" x14ac:dyDescent="0.2"/>
  <cols>
    <col min="3" max="3" width="16" customWidth="1"/>
    <col min="4" max="4" width="21.33203125" customWidth="1"/>
    <col min="6" max="6" width="18.1640625" customWidth="1"/>
    <col min="7" max="7" width="28.5" customWidth="1"/>
    <col min="8" max="8" width="19.83203125" customWidth="1"/>
  </cols>
  <sheetData>
    <row r="1" spans="1:8" x14ac:dyDescent="0.2">
      <c r="A1" t="s">
        <v>2</v>
      </c>
      <c r="B1" t="s">
        <v>1</v>
      </c>
      <c r="C1" t="s">
        <v>3</v>
      </c>
      <c r="D1" t="s">
        <v>13</v>
      </c>
      <c r="E1" t="s">
        <v>15</v>
      </c>
      <c r="F1" t="s">
        <v>14</v>
      </c>
      <c r="G1" t="s">
        <v>17</v>
      </c>
      <c r="H1" t="s">
        <v>16</v>
      </c>
    </row>
    <row r="2" spans="1:8" x14ac:dyDescent="0.2">
      <c r="A2">
        <v>4985</v>
      </c>
      <c r="B2">
        <v>37</v>
      </c>
      <c r="C2">
        <v>2</v>
      </c>
      <c r="D2">
        <v>3.0146964946708508</v>
      </c>
      <c r="E2">
        <f>C2</f>
        <v>2</v>
      </c>
      <c r="F2">
        <f>E2</f>
        <v>2</v>
      </c>
      <c r="G2" s="18">
        <f>E2/$E$73</f>
        <v>1.3513513513513514E-2</v>
      </c>
      <c r="H2" s="18">
        <f>F2/$F$73</f>
        <v>3.33000333000333E-4</v>
      </c>
    </row>
    <row r="3" spans="1:8" x14ac:dyDescent="0.2">
      <c r="A3">
        <v>3795</v>
      </c>
      <c r="B3">
        <v>42</v>
      </c>
      <c r="C3">
        <v>3</v>
      </c>
      <c r="D3">
        <v>2.972726153902606</v>
      </c>
      <c r="E3">
        <f>E2+C3</f>
        <v>5</v>
      </c>
      <c r="F3">
        <f>F2+E3</f>
        <v>7</v>
      </c>
      <c r="G3" s="18">
        <f t="shared" ref="G3:G66" si="0">E3/$E$73</f>
        <v>3.3783783783783786E-2</v>
      </c>
      <c r="H3" s="18">
        <f t="shared" ref="H3:H66" si="1">F3/$F$73</f>
        <v>1.1655011655011655E-3</v>
      </c>
    </row>
    <row r="4" spans="1:8" x14ac:dyDescent="0.2">
      <c r="A4">
        <v>3951</v>
      </c>
      <c r="B4">
        <v>134</v>
      </c>
      <c r="C4">
        <v>3</v>
      </c>
      <c r="D4">
        <v>2.9688582884192325</v>
      </c>
      <c r="E4">
        <f>E3+C4</f>
        <v>8</v>
      </c>
      <c r="F4">
        <f t="shared" ref="F4:F67" si="2">F3+E4</f>
        <v>15</v>
      </c>
      <c r="G4" s="18">
        <f t="shared" si="0"/>
        <v>5.4054054054054057E-2</v>
      </c>
      <c r="H4" s="18">
        <f t="shared" si="1"/>
        <v>2.4975024975024975E-3</v>
      </c>
    </row>
    <row r="5" spans="1:8" x14ac:dyDescent="0.2">
      <c r="A5">
        <v>48</v>
      </c>
      <c r="B5">
        <v>129</v>
      </c>
      <c r="C5">
        <v>2</v>
      </c>
      <c r="D5">
        <v>2.9462320216138016</v>
      </c>
      <c r="E5">
        <f>E4+C5</f>
        <v>10</v>
      </c>
      <c r="F5">
        <f t="shared" si="2"/>
        <v>25</v>
      </c>
      <c r="G5" s="18">
        <f t="shared" si="0"/>
        <v>6.7567567567567571E-2</v>
      </c>
      <c r="H5" s="18">
        <f t="shared" si="1"/>
        <v>4.1625041625041629E-3</v>
      </c>
    </row>
    <row r="6" spans="1:8" x14ac:dyDescent="0.2">
      <c r="A6">
        <v>4537</v>
      </c>
      <c r="B6">
        <v>39</v>
      </c>
      <c r="C6">
        <v>3</v>
      </c>
      <c r="D6">
        <v>2.9075531528957805</v>
      </c>
      <c r="E6">
        <f t="shared" ref="E6:E67" si="3">E5+C6</f>
        <v>13</v>
      </c>
      <c r="F6">
        <f t="shared" si="2"/>
        <v>38</v>
      </c>
      <c r="G6" s="18">
        <f t="shared" si="0"/>
        <v>8.7837837837837843E-2</v>
      </c>
      <c r="H6" s="18">
        <f t="shared" si="1"/>
        <v>6.327006327006327E-3</v>
      </c>
    </row>
    <row r="7" spans="1:8" x14ac:dyDescent="0.2">
      <c r="A7">
        <v>3506</v>
      </c>
      <c r="B7">
        <v>43</v>
      </c>
      <c r="C7">
        <v>3</v>
      </c>
      <c r="D7">
        <v>2.8885364225279693</v>
      </c>
      <c r="E7">
        <f t="shared" si="3"/>
        <v>16</v>
      </c>
      <c r="F7">
        <f t="shared" si="2"/>
        <v>54</v>
      </c>
      <c r="G7" s="18">
        <f t="shared" si="0"/>
        <v>0.10810810810810811</v>
      </c>
      <c r="H7" s="18">
        <f t="shared" si="1"/>
        <v>8.9910089910089919E-3</v>
      </c>
    </row>
    <row r="8" spans="1:8" x14ac:dyDescent="0.2">
      <c r="A8">
        <v>3865</v>
      </c>
      <c r="B8">
        <v>41</v>
      </c>
      <c r="C8">
        <v>2</v>
      </c>
      <c r="D8">
        <v>2.8150575100239381</v>
      </c>
      <c r="E8">
        <f t="shared" si="3"/>
        <v>18</v>
      </c>
      <c r="F8">
        <f t="shared" si="2"/>
        <v>72</v>
      </c>
      <c r="G8" s="18">
        <f t="shared" si="0"/>
        <v>0.12162162162162163</v>
      </c>
      <c r="H8" s="18">
        <f t="shared" si="1"/>
        <v>1.1988011988011988E-2</v>
      </c>
    </row>
    <row r="9" spans="1:8" x14ac:dyDescent="0.2">
      <c r="A9">
        <v>10627</v>
      </c>
      <c r="B9">
        <v>34</v>
      </c>
      <c r="C9">
        <v>3</v>
      </c>
      <c r="D9">
        <v>2.8147744026551518</v>
      </c>
      <c r="E9">
        <f t="shared" si="3"/>
        <v>21</v>
      </c>
      <c r="F9">
        <f t="shared" si="2"/>
        <v>93</v>
      </c>
      <c r="G9" s="18">
        <f t="shared" si="0"/>
        <v>0.14189189189189189</v>
      </c>
      <c r="H9" s="18">
        <f t="shared" si="1"/>
        <v>1.5484515484515484E-2</v>
      </c>
    </row>
    <row r="10" spans="1:8" x14ac:dyDescent="0.2">
      <c r="A10">
        <v>4622</v>
      </c>
      <c r="B10">
        <v>38</v>
      </c>
      <c r="C10">
        <v>3</v>
      </c>
      <c r="D10">
        <v>2.8054867993863022</v>
      </c>
      <c r="E10">
        <f t="shared" si="3"/>
        <v>24</v>
      </c>
      <c r="F10">
        <f t="shared" si="2"/>
        <v>117</v>
      </c>
      <c r="G10" s="18">
        <f t="shared" si="0"/>
        <v>0.16216216216216217</v>
      </c>
      <c r="H10" s="18">
        <f t="shared" si="1"/>
        <v>1.948051948051948E-2</v>
      </c>
    </row>
    <row r="11" spans="1:8" x14ac:dyDescent="0.2">
      <c r="A11">
        <v>4289</v>
      </c>
      <c r="B11">
        <v>40</v>
      </c>
      <c r="C11">
        <v>2</v>
      </c>
      <c r="D11">
        <v>2.8048059660588796</v>
      </c>
      <c r="E11">
        <f t="shared" si="3"/>
        <v>26</v>
      </c>
      <c r="F11">
        <f t="shared" si="2"/>
        <v>143</v>
      </c>
      <c r="G11" s="18">
        <f t="shared" si="0"/>
        <v>0.17567567567567569</v>
      </c>
      <c r="H11" s="18">
        <f t="shared" si="1"/>
        <v>2.3809523809523808E-2</v>
      </c>
    </row>
    <row r="12" spans="1:8" x14ac:dyDescent="0.2">
      <c r="A12">
        <v>49</v>
      </c>
      <c r="B12">
        <v>130</v>
      </c>
      <c r="C12">
        <v>3</v>
      </c>
      <c r="D12">
        <v>2.7864306739234204</v>
      </c>
      <c r="E12">
        <f t="shared" si="3"/>
        <v>29</v>
      </c>
      <c r="F12">
        <f t="shared" si="2"/>
        <v>172</v>
      </c>
      <c r="G12" s="18">
        <f t="shared" si="0"/>
        <v>0.19594594594594594</v>
      </c>
      <c r="H12" s="18">
        <f t="shared" si="1"/>
        <v>2.863802863802864E-2</v>
      </c>
    </row>
    <row r="13" spans="1:8" x14ac:dyDescent="0.2">
      <c r="A13">
        <v>5087</v>
      </c>
      <c r="B13">
        <v>36</v>
      </c>
      <c r="C13">
        <v>2</v>
      </c>
      <c r="D13">
        <v>2.7330948742422922</v>
      </c>
      <c r="E13">
        <f t="shared" si="3"/>
        <v>31</v>
      </c>
      <c r="F13">
        <f t="shared" si="2"/>
        <v>203</v>
      </c>
      <c r="G13" s="18">
        <f t="shared" si="0"/>
        <v>0.20945945945945946</v>
      </c>
      <c r="H13" s="18">
        <f t="shared" si="1"/>
        <v>3.37995337995338E-2</v>
      </c>
    </row>
    <row r="14" spans="1:8" x14ac:dyDescent="0.2">
      <c r="A14">
        <v>5216</v>
      </c>
      <c r="B14">
        <v>35</v>
      </c>
      <c r="C14">
        <v>2</v>
      </c>
      <c r="D14">
        <v>2.6247915230617114</v>
      </c>
      <c r="E14">
        <f t="shared" si="3"/>
        <v>33</v>
      </c>
      <c r="F14">
        <f t="shared" si="2"/>
        <v>236</v>
      </c>
      <c r="G14" s="18">
        <f t="shared" si="0"/>
        <v>0.22297297297297297</v>
      </c>
      <c r="H14" s="18">
        <f t="shared" si="1"/>
        <v>3.9294039294039296E-2</v>
      </c>
    </row>
    <row r="15" spans="1:8" x14ac:dyDescent="0.2">
      <c r="A15">
        <v>36</v>
      </c>
      <c r="B15">
        <v>52</v>
      </c>
      <c r="C15">
        <v>2</v>
      </c>
      <c r="D15">
        <v>2.4884054097315955</v>
      </c>
      <c r="E15">
        <f t="shared" si="3"/>
        <v>35</v>
      </c>
      <c r="F15">
        <f t="shared" si="2"/>
        <v>271</v>
      </c>
      <c r="G15" s="18">
        <f t="shared" si="0"/>
        <v>0.23648648648648649</v>
      </c>
      <c r="H15" s="18">
        <f t="shared" si="1"/>
        <v>4.512154512154512E-2</v>
      </c>
    </row>
    <row r="16" spans="1:8" x14ac:dyDescent="0.2">
      <c r="A16">
        <v>10652</v>
      </c>
      <c r="B16">
        <v>32</v>
      </c>
      <c r="C16">
        <v>2</v>
      </c>
      <c r="D16">
        <v>2.4526995440057249</v>
      </c>
      <c r="E16">
        <f t="shared" si="3"/>
        <v>37</v>
      </c>
      <c r="F16">
        <f t="shared" si="2"/>
        <v>308</v>
      </c>
      <c r="G16" s="18">
        <f t="shared" si="0"/>
        <v>0.25</v>
      </c>
      <c r="H16" s="18">
        <f t="shared" si="1"/>
        <v>5.128205128205128E-2</v>
      </c>
    </row>
    <row r="17" spans="1:8" x14ac:dyDescent="0.2">
      <c r="A17">
        <v>2606</v>
      </c>
      <c r="B17">
        <v>51</v>
      </c>
      <c r="C17">
        <v>2</v>
      </c>
      <c r="D17">
        <v>2.380735310285321</v>
      </c>
      <c r="E17">
        <f t="shared" si="3"/>
        <v>39</v>
      </c>
      <c r="F17">
        <f t="shared" si="2"/>
        <v>347</v>
      </c>
      <c r="G17" s="18">
        <f t="shared" si="0"/>
        <v>0.26351351351351349</v>
      </c>
      <c r="H17" s="18">
        <f t="shared" si="1"/>
        <v>5.7775557775557776E-2</v>
      </c>
    </row>
    <row r="18" spans="1:8" x14ac:dyDescent="0.2">
      <c r="A18">
        <v>10671</v>
      </c>
      <c r="B18">
        <v>33</v>
      </c>
      <c r="C18">
        <v>1</v>
      </c>
      <c r="D18">
        <v>2.3736551018703338</v>
      </c>
      <c r="E18">
        <f t="shared" si="3"/>
        <v>40</v>
      </c>
      <c r="F18">
        <f t="shared" si="2"/>
        <v>387</v>
      </c>
      <c r="G18" s="18">
        <f t="shared" si="0"/>
        <v>0.27027027027027029</v>
      </c>
      <c r="H18" s="18">
        <f t="shared" si="1"/>
        <v>6.4435564435564432E-2</v>
      </c>
    </row>
    <row r="19" spans="1:8" x14ac:dyDescent="0.2">
      <c r="A19">
        <v>44</v>
      </c>
      <c r="B19">
        <v>53</v>
      </c>
      <c r="C19">
        <v>2</v>
      </c>
      <c r="D19">
        <v>2.3178488732003637</v>
      </c>
      <c r="E19">
        <f t="shared" si="3"/>
        <v>42</v>
      </c>
      <c r="F19">
        <f t="shared" si="2"/>
        <v>429</v>
      </c>
      <c r="G19" s="18">
        <f t="shared" si="0"/>
        <v>0.28378378378378377</v>
      </c>
      <c r="H19" s="18">
        <f t="shared" si="1"/>
        <v>7.1428571428571425E-2</v>
      </c>
    </row>
    <row r="20" spans="1:8" x14ac:dyDescent="0.2">
      <c r="A20">
        <v>7</v>
      </c>
      <c r="B20">
        <v>126</v>
      </c>
      <c r="C20">
        <v>2</v>
      </c>
      <c r="D20">
        <v>2.316353775893699</v>
      </c>
      <c r="E20">
        <f t="shared" si="3"/>
        <v>44</v>
      </c>
      <c r="F20">
        <f t="shared" si="2"/>
        <v>473</v>
      </c>
      <c r="G20" s="18">
        <f t="shared" si="0"/>
        <v>0.29729729729729731</v>
      </c>
      <c r="H20" s="18">
        <f t="shared" si="1"/>
        <v>7.8754578754578752E-2</v>
      </c>
    </row>
    <row r="21" spans="1:8" x14ac:dyDescent="0.2">
      <c r="A21">
        <v>2846</v>
      </c>
      <c r="B21">
        <v>49</v>
      </c>
      <c r="C21">
        <v>2</v>
      </c>
      <c r="D21">
        <v>2.2957420895955738</v>
      </c>
      <c r="E21">
        <f t="shared" si="3"/>
        <v>46</v>
      </c>
      <c r="F21">
        <f t="shared" si="2"/>
        <v>519</v>
      </c>
      <c r="G21" s="18">
        <f t="shared" si="0"/>
        <v>0.3108108108108108</v>
      </c>
      <c r="H21" s="18">
        <f t="shared" si="1"/>
        <v>8.6413586413586416E-2</v>
      </c>
    </row>
    <row r="22" spans="1:8" x14ac:dyDescent="0.2">
      <c r="A22">
        <v>3751</v>
      </c>
      <c r="B22">
        <v>131</v>
      </c>
      <c r="C22">
        <v>2</v>
      </c>
      <c r="D22">
        <v>2.2664484523230124</v>
      </c>
      <c r="E22">
        <f t="shared" si="3"/>
        <v>48</v>
      </c>
      <c r="F22">
        <f t="shared" si="2"/>
        <v>567</v>
      </c>
      <c r="G22" s="18">
        <f t="shared" si="0"/>
        <v>0.32432432432432434</v>
      </c>
      <c r="H22" s="18">
        <f t="shared" si="1"/>
        <v>9.4405594405594401E-2</v>
      </c>
    </row>
    <row r="23" spans="1:8" x14ac:dyDescent="0.2">
      <c r="A23">
        <v>9534</v>
      </c>
      <c r="B23">
        <v>132</v>
      </c>
      <c r="C23">
        <v>2</v>
      </c>
      <c r="D23">
        <v>2.2656869992270816</v>
      </c>
      <c r="E23">
        <f t="shared" si="3"/>
        <v>50</v>
      </c>
      <c r="F23">
        <f t="shared" si="2"/>
        <v>617</v>
      </c>
      <c r="G23" s="18">
        <f t="shared" si="0"/>
        <v>0.33783783783783783</v>
      </c>
      <c r="H23" s="18">
        <f t="shared" si="1"/>
        <v>0.10273060273060274</v>
      </c>
    </row>
    <row r="24" spans="1:8" x14ac:dyDescent="0.2">
      <c r="A24">
        <v>5048</v>
      </c>
      <c r="B24">
        <v>133</v>
      </c>
      <c r="C24">
        <v>2</v>
      </c>
      <c r="D24">
        <v>2.2533223993944715</v>
      </c>
      <c r="E24">
        <f t="shared" si="3"/>
        <v>52</v>
      </c>
      <c r="F24">
        <f t="shared" si="2"/>
        <v>669</v>
      </c>
      <c r="G24" s="18">
        <f t="shared" si="0"/>
        <v>0.35135135135135137</v>
      </c>
      <c r="H24" s="18">
        <f t="shared" si="1"/>
        <v>0.11138861138861139</v>
      </c>
    </row>
    <row r="25" spans="1:8" x14ac:dyDescent="0.2">
      <c r="A25">
        <v>45</v>
      </c>
      <c r="B25">
        <v>54</v>
      </c>
      <c r="C25">
        <v>2</v>
      </c>
      <c r="D25">
        <v>2.2197207738213738</v>
      </c>
      <c r="E25">
        <f t="shared" si="3"/>
        <v>54</v>
      </c>
      <c r="F25">
        <f t="shared" si="2"/>
        <v>723</v>
      </c>
      <c r="G25" s="18">
        <f t="shared" si="0"/>
        <v>0.36486486486486486</v>
      </c>
      <c r="H25" s="18">
        <f t="shared" si="1"/>
        <v>0.12037962037962038</v>
      </c>
    </row>
    <row r="26" spans="1:8" x14ac:dyDescent="0.2">
      <c r="A26">
        <v>2904</v>
      </c>
      <c r="B26">
        <v>124</v>
      </c>
      <c r="C26">
        <v>1</v>
      </c>
      <c r="D26">
        <v>2.2174086210045019</v>
      </c>
      <c r="E26">
        <f t="shared" si="3"/>
        <v>55</v>
      </c>
      <c r="F26">
        <f t="shared" si="2"/>
        <v>778</v>
      </c>
      <c r="G26" s="18">
        <f t="shared" si="0"/>
        <v>0.3716216216216216</v>
      </c>
      <c r="H26" s="18">
        <f t="shared" si="1"/>
        <v>0.12953712953712954</v>
      </c>
    </row>
    <row r="27" spans="1:8" x14ac:dyDescent="0.2">
      <c r="A27">
        <v>3273</v>
      </c>
      <c r="B27">
        <v>47</v>
      </c>
      <c r="C27">
        <v>2</v>
      </c>
      <c r="D27">
        <v>2.1972520270316038</v>
      </c>
      <c r="E27">
        <f t="shared" si="3"/>
        <v>57</v>
      </c>
      <c r="F27">
        <f t="shared" si="2"/>
        <v>835</v>
      </c>
      <c r="G27" s="18">
        <f t="shared" si="0"/>
        <v>0.38513513513513514</v>
      </c>
      <c r="H27" s="18">
        <f t="shared" si="1"/>
        <v>0.13902763902763904</v>
      </c>
    </row>
    <row r="28" spans="1:8" x14ac:dyDescent="0.2">
      <c r="A28">
        <v>3073</v>
      </c>
      <c r="B28">
        <v>48</v>
      </c>
      <c r="C28">
        <v>2</v>
      </c>
      <c r="D28">
        <v>2.1924313577044372</v>
      </c>
      <c r="E28">
        <f t="shared" si="3"/>
        <v>59</v>
      </c>
      <c r="F28">
        <f t="shared" si="2"/>
        <v>894</v>
      </c>
      <c r="G28" s="18">
        <f t="shared" si="0"/>
        <v>0.39864864864864863</v>
      </c>
      <c r="H28" s="18">
        <f t="shared" si="1"/>
        <v>0.14885114885114886</v>
      </c>
    </row>
    <row r="29" spans="1:8" x14ac:dyDescent="0.2">
      <c r="A29">
        <v>4022</v>
      </c>
      <c r="B29">
        <v>14</v>
      </c>
      <c r="C29">
        <v>2</v>
      </c>
      <c r="D29">
        <v>2.1169810977030963</v>
      </c>
      <c r="E29">
        <f t="shared" si="3"/>
        <v>61</v>
      </c>
      <c r="F29">
        <f t="shared" si="2"/>
        <v>955</v>
      </c>
      <c r="G29" s="18">
        <f t="shared" si="0"/>
        <v>0.41216216216216217</v>
      </c>
      <c r="H29" s="18">
        <f t="shared" si="1"/>
        <v>0.15900765900765901</v>
      </c>
    </row>
    <row r="30" spans="1:8" x14ac:dyDescent="0.2">
      <c r="A30">
        <v>46</v>
      </c>
      <c r="B30">
        <v>127</v>
      </c>
      <c r="C30">
        <v>2</v>
      </c>
      <c r="D30">
        <v>2.0879446388985583</v>
      </c>
      <c r="E30">
        <f t="shared" si="3"/>
        <v>63</v>
      </c>
      <c r="F30">
        <f t="shared" si="2"/>
        <v>1018</v>
      </c>
      <c r="G30" s="18">
        <f t="shared" si="0"/>
        <v>0.42567567567567566</v>
      </c>
      <c r="H30" s="18">
        <f t="shared" si="1"/>
        <v>0.1694971694971695</v>
      </c>
    </row>
    <row r="31" spans="1:8" x14ac:dyDescent="0.2">
      <c r="A31">
        <v>3249</v>
      </c>
      <c r="B31">
        <v>24</v>
      </c>
      <c r="C31">
        <v>2</v>
      </c>
      <c r="D31">
        <v>2.0731617746174336</v>
      </c>
      <c r="E31">
        <f t="shared" si="3"/>
        <v>65</v>
      </c>
      <c r="F31">
        <f t="shared" si="2"/>
        <v>1083</v>
      </c>
      <c r="G31" s="18">
        <f t="shared" si="0"/>
        <v>0.4391891891891892</v>
      </c>
      <c r="H31" s="18">
        <f t="shared" si="1"/>
        <v>0.18031968031968032</v>
      </c>
    </row>
    <row r="32" spans="1:8" x14ac:dyDescent="0.2">
      <c r="A32">
        <v>3378</v>
      </c>
      <c r="B32">
        <v>46</v>
      </c>
      <c r="C32">
        <v>2</v>
      </c>
      <c r="D32">
        <v>2.068658087434097</v>
      </c>
      <c r="E32">
        <f t="shared" si="3"/>
        <v>67</v>
      </c>
      <c r="F32">
        <f t="shared" si="2"/>
        <v>1150</v>
      </c>
      <c r="G32" s="18">
        <f t="shared" si="0"/>
        <v>0.45270270270270269</v>
      </c>
      <c r="H32" s="18">
        <f t="shared" si="1"/>
        <v>0.19147519147519149</v>
      </c>
    </row>
    <row r="33" spans="1:8" x14ac:dyDescent="0.2">
      <c r="A33">
        <v>2805</v>
      </c>
      <c r="B33">
        <v>135</v>
      </c>
      <c r="C33">
        <v>2</v>
      </c>
      <c r="D33">
        <v>2.0530305145323693</v>
      </c>
      <c r="E33">
        <f t="shared" si="3"/>
        <v>69</v>
      </c>
      <c r="F33">
        <f t="shared" si="2"/>
        <v>1219</v>
      </c>
      <c r="G33" s="18">
        <f t="shared" si="0"/>
        <v>0.46621621621621623</v>
      </c>
      <c r="H33" s="18">
        <f t="shared" si="1"/>
        <v>0.20296370296370297</v>
      </c>
    </row>
    <row r="34" spans="1:8" x14ac:dyDescent="0.2">
      <c r="A34">
        <v>3657</v>
      </c>
      <c r="B34">
        <v>21</v>
      </c>
      <c r="C34">
        <v>3</v>
      </c>
      <c r="D34">
        <v>2.0143978513890128</v>
      </c>
      <c r="E34">
        <f t="shared" si="3"/>
        <v>72</v>
      </c>
      <c r="F34">
        <f t="shared" si="2"/>
        <v>1291</v>
      </c>
      <c r="G34" s="18">
        <f t="shared" si="0"/>
        <v>0.48648648648648651</v>
      </c>
      <c r="H34" s="18">
        <f t="shared" si="1"/>
        <v>0.21495171495171495</v>
      </c>
    </row>
    <row r="35" spans="1:8" x14ac:dyDescent="0.2">
      <c r="A35">
        <v>10638</v>
      </c>
      <c r="B35">
        <v>4</v>
      </c>
      <c r="C35">
        <v>2</v>
      </c>
      <c r="D35">
        <v>2.0084822717060788</v>
      </c>
      <c r="E35">
        <f t="shared" si="3"/>
        <v>74</v>
      </c>
      <c r="F35">
        <f t="shared" si="2"/>
        <v>1365</v>
      </c>
      <c r="G35" s="18">
        <f t="shared" si="0"/>
        <v>0.5</v>
      </c>
      <c r="H35" s="18">
        <f t="shared" si="1"/>
        <v>0.22727272727272727</v>
      </c>
    </row>
    <row r="36" spans="1:8" x14ac:dyDescent="0.2">
      <c r="A36">
        <v>5142</v>
      </c>
      <c r="B36">
        <v>6</v>
      </c>
      <c r="C36">
        <v>3</v>
      </c>
      <c r="D36">
        <v>2.0045348952786348</v>
      </c>
      <c r="E36">
        <f t="shared" si="3"/>
        <v>77</v>
      </c>
      <c r="F36">
        <f t="shared" si="2"/>
        <v>1442</v>
      </c>
      <c r="G36" s="18">
        <f t="shared" si="0"/>
        <v>0.52027027027027029</v>
      </c>
      <c r="H36" s="18">
        <f t="shared" si="1"/>
        <v>0.2400932400932401</v>
      </c>
    </row>
    <row r="37" spans="1:8" x14ac:dyDescent="0.2">
      <c r="A37">
        <v>5236</v>
      </c>
      <c r="B37">
        <v>5</v>
      </c>
      <c r="C37">
        <v>3</v>
      </c>
      <c r="D37">
        <v>1.9994021242439206</v>
      </c>
      <c r="E37">
        <f t="shared" si="3"/>
        <v>80</v>
      </c>
      <c r="F37">
        <f t="shared" si="2"/>
        <v>1522</v>
      </c>
      <c r="G37" s="18">
        <f t="shared" si="0"/>
        <v>0.54054054054054057</v>
      </c>
      <c r="H37" s="18">
        <f t="shared" si="1"/>
        <v>0.25341325341325344</v>
      </c>
    </row>
    <row r="38" spans="1:8" x14ac:dyDescent="0.2">
      <c r="A38">
        <v>2649</v>
      </c>
      <c r="B38">
        <v>50</v>
      </c>
      <c r="C38">
        <v>3</v>
      </c>
      <c r="D38">
        <v>1.9933171788790216</v>
      </c>
      <c r="E38">
        <f t="shared" si="3"/>
        <v>83</v>
      </c>
      <c r="F38">
        <f t="shared" si="2"/>
        <v>1605</v>
      </c>
      <c r="G38" s="18">
        <f t="shared" si="0"/>
        <v>0.56081081081081086</v>
      </c>
      <c r="H38" s="18">
        <f t="shared" si="1"/>
        <v>0.26723276723276723</v>
      </c>
    </row>
    <row r="39" spans="1:8" x14ac:dyDescent="0.2">
      <c r="A39">
        <v>4194</v>
      </c>
      <c r="B39">
        <v>12</v>
      </c>
      <c r="C39">
        <v>2</v>
      </c>
      <c r="D39">
        <v>1.9831137731327029</v>
      </c>
      <c r="E39">
        <f t="shared" si="3"/>
        <v>85</v>
      </c>
      <c r="F39">
        <f t="shared" si="2"/>
        <v>1690</v>
      </c>
      <c r="G39" s="18">
        <f t="shared" si="0"/>
        <v>0.57432432432432434</v>
      </c>
      <c r="H39" s="18">
        <f t="shared" si="1"/>
        <v>0.2813852813852814</v>
      </c>
    </row>
    <row r="40" spans="1:8" x14ac:dyDescent="0.2">
      <c r="A40">
        <v>3911</v>
      </c>
      <c r="B40">
        <v>15</v>
      </c>
      <c r="C40">
        <v>3</v>
      </c>
      <c r="D40">
        <v>1.9783009791910735</v>
      </c>
      <c r="E40">
        <f t="shared" si="3"/>
        <v>88</v>
      </c>
      <c r="F40">
        <f t="shared" si="2"/>
        <v>1778</v>
      </c>
      <c r="G40" s="18">
        <f t="shared" si="0"/>
        <v>0.59459459459459463</v>
      </c>
      <c r="H40" s="18">
        <f t="shared" si="1"/>
        <v>0.29603729603729606</v>
      </c>
    </row>
    <row r="41" spans="1:8" x14ac:dyDescent="0.2">
      <c r="A41">
        <v>3679</v>
      </c>
      <c r="B41">
        <v>20</v>
      </c>
      <c r="C41">
        <v>3</v>
      </c>
      <c r="D41">
        <v>1.9776284041590875</v>
      </c>
      <c r="E41">
        <f t="shared" si="3"/>
        <v>91</v>
      </c>
      <c r="F41">
        <f t="shared" si="2"/>
        <v>1869</v>
      </c>
      <c r="G41" s="18">
        <f t="shared" si="0"/>
        <v>0.61486486486486491</v>
      </c>
      <c r="H41" s="18">
        <f t="shared" si="1"/>
        <v>0.3111888111888112</v>
      </c>
    </row>
    <row r="42" spans="1:8" x14ac:dyDescent="0.2">
      <c r="A42">
        <v>4498</v>
      </c>
      <c r="B42">
        <v>8</v>
      </c>
      <c r="C42">
        <v>3</v>
      </c>
      <c r="D42">
        <v>1.9775471760394483</v>
      </c>
      <c r="E42">
        <f t="shared" si="3"/>
        <v>94</v>
      </c>
      <c r="F42">
        <f t="shared" si="2"/>
        <v>1963</v>
      </c>
      <c r="G42" s="18">
        <f t="shared" si="0"/>
        <v>0.63513513513513509</v>
      </c>
      <c r="H42" s="18">
        <f t="shared" si="1"/>
        <v>0.32683982683982682</v>
      </c>
    </row>
    <row r="43" spans="1:8" x14ac:dyDescent="0.2">
      <c r="A43">
        <v>4294</v>
      </c>
      <c r="B43">
        <v>11</v>
      </c>
      <c r="C43">
        <v>3</v>
      </c>
      <c r="D43">
        <v>1.9769534810985081</v>
      </c>
      <c r="E43">
        <f t="shared" si="3"/>
        <v>97</v>
      </c>
      <c r="F43">
        <f t="shared" si="2"/>
        <v>2060</v>
      </c>
      <c r="G43" s="18">
        <f t="shared" si="0"/>
        <v>0.65540540540540537</v>
      </c>
      <c r="H43" s="18">
        <f t="shared" si="1"/>
        <v>0.34299034299034298</v>
      </c>
    </row>
    <row r="44" spans="1:8" x14ac:dyDescent="0.2">
      <c r="A44">
        <v>86</v>
      </c>
      <c r="B44">
        <v>29</v>
      </c>
      <c r="C44">
        <v>2</v>
      </c>
      <c r="D44">
        <v>1.9607830478631354</v>
      </c>
      <c r="E44">
        <f t="shared" si="3"/>
        <v>99</v>
      </c>
      <c r="F44">
        <f t="shared" si="2"/>
        <v>2159</v>
      </c>
      <c r="G44" s="18">
        <f t="shared" si="0"/>
        <v>0.66891891891891897</v>
      </c>
      <c r="H44" s="18">
        <f t="shared" si="1"/>
        <v>0.35947385947385946</v>
      </c>
    </row>
    <row r="45" spans="1:8" x14ac:dyDescent="0.2">
      <c r="A45">
        <v>88</v>
      </c>
      <c r="B45">
        <v>31</v>
      </c>
      <c r="C45">
        <v>3</v>
      </c>
      <c r="D45">
        <v>1.9578055255533791</v>
      </c>
      <c r="E45">
        <f t="shared" si="3"/>
        <v>102</v>
      </c>
      <c r="F45">
        <f t="shared" si="2"/>
        <v>2261</v>
      </c>
      <c r="G45" s="18">
        <f t="shared" si="0"/>
        <v>0.68918918918918914</v>
      </c>
      <c r="H45" s="18">
        <f t="shared" si="1"/>
        <v>0.37645687645687648</v>
      </c>
    </row>
    <row r="46" spans="1:8" x14ac:dyDescent="0.2">
      <c r="A46">
        <v>5005</v>
      </c>
      <c r="B46">
        <v>7</v>
      </c>
      <c r="C46">
        <v>3</v>
      </c>
      <c r="D46">
        <v>1.955314539232426</v>
      </c>
      <c r="E46">
        <f t="shared" si="3"/>
        <v>105</v>
      </c>
      <c r="F46">
        <f t="shared" si="2"/>
        <v>2366</v>
      </c>
      <c r="G46" s="18">
        <f t="shared" si="0"/>
        <v>0.70945945945945943</v>
      </c>
      <c r="H46" s="18">
        <f t="shared" si="1"/>
        <v>0.39393939393939392</v>
      </c>
    </row>
    <row r="47" spans="1:8" x14ac:dyDescent="0.2">
      <c r="A47">
        <v>2675</v>
      </c>
      <c r="B47">
        <v>27</v>
      </c>
      <c r="C47">
        <v>3</v>
      </c>
      <c r="D47">
        <v>1.9524819513625566</v>
      </c>
      <c r="E47">
        <f t="shared" si="3"/>
        <v>108</v>
      </c>
      <c r="F47">
        <f t="shared" si="2"/>
        <v>2474</v>
      </c>
      <c r="G47" s="18">
        <f t="shared" si="0"/>
        <v>0.72972972972972971</v>
      </c>
      <c r="H47" s="18">
        <f t="shared" si="1"/>
        <v>0.41192141192141191</v>
      </c>
    </row>
    <row r="48" spans="1:8" x14ac:dyDescent="0.2">
      <c r="A48">
        <v>4366</v>
      </c>
      <c r="B48">
        <v>10</v>
      </c>
      <c r="C48">
        <v>3</v>
      </c>
      <c r="D48">
        <v>1.9460337203971902</v>
      </c>
      <c r="E48">
        <f t="shared" si="3"/>
        <v>111</v>
      </c>
      <c r="F48">
        <f t="shared" si="2"/>
        <v>2585</v>
      </c>
      <c r="G48" s="18">
        <f t="shared" si="0"/>
        <v>0.75</v>
      </c>
      <c r="H48" s="18">
        <f t="shared" si="1"/>
        <v>0.43040293040293043</v>
      </c>
    </row>
    <row r="49" spans="1:8" x14ac:dyDescent="0.2">
      <c r="A49">
        <v>3434</v>
      </c>
      <c r="B49">
        <v>23</v>
      </c>
      <c r="C49">
        <v>3</v>
      </c>
      <c r="D49">
        <v>1.9425575760204099</v>
      </c>
      <c r="E49">
        <f t="shared" si="3"/>
        <v>114</v>
      </c>
      <c r="F49">
        <f t="shared" si="2"/>
        <v>2699</v>
      </c>
      <c r="G49" s="18">
        <f t="shared" si="0"/>
        <v>0.77027027027027029</v>
      </c>
      <c r="H49" s="18">
        <f t="shared" si="1"/>
        <v>0.44938394938394938</v>
      </c>
    </row>
    <row r="50" spans="1:8" x14ac:dyDescent="0.2">
      <c r="A50">
        <v>4184</v>
      </c>
      <c r="B50">
        <v>13</v>
      </c>
      <c r="C50">
        <v>2</v>
      </c>
      <c r="D50">
        <v>1.9419080347614703</v>
      </c>
      <c r="E50">
        <f t="shared" si="3"/>
        <v>116</v>
      </c>
      <c r="F50">
        <f t="shared" si="2"/>
        <v>2815</v>
      </c>
      <c r="G50" s="18">
        <f t="shared" si="0"/>
        <v>0.78378378378378377</v>
      </c>
      <c r="H50" s="18">
        <f t="shared" si="1"/>
        <v>0.4686979686979687</v>
      </c>
    </row>
    <row r="51" spans="1:8" x14ac:dyDescent="0.2">
      <c r="A51">
        <v>71</v>
      </c>
      <c r="B51">
        <v>28</v>
      </c>
      <c r="C51">
        <v>3</v>
      </c>
      <c r="D51">
        <v>1.9410532957055207</v>
      </c>
      <c r="E51">
        <f t="shared" si="3"/>
        <v>119</v>
      </c>
      <c r="F51">
        <f t="shared" si="2"/>
        <v>2934</v>
      </c>
      <c r="G51" s="18">
        <f t="shared" si="0"/>
        <v>0.80405405405405406</v>
      </c>
      <c r="H51" s="18">
        <f t="shared" si="1"/>
        <v>0.48851148851148851</v>
      </c>
    </row>
    <row r="52" spans="1:8" x14ac:dyDescent="0.2">
      <c r="A52">
        <v>3758</v>
      </c>
      <c r="B52">
        <v>19</v>
      </c>
      <c r="C52">
        <v>3</v>
      </c>
      <c r="D52">
        <v>1.9124458435560647</v>
      </c>
      <c r="E52">
        <f t="shared" si="3"/>
        <v>122</v>
      </c>
      <c r="F52">
        <f t="shared" si="2"/>
        <v>3056</v>
      </c>
      <c r="G52" s="18">
        <f t="shared" si="0"/>
        <v>0.82432432432432434</v>
      </c>
      <c r="H52" s="18">
        <f t="shared" si="1"/>
        <v>0.5088245088245088</v>
      </c>
    </row>
    <row r="53" spans="1:8" x14ac:dyDescent="0.2">
      <c r="A53">
        <v>10653</v>
      </c>
      <c r="B53">
        <v>2</v>
      </c>
      <c r="C53">
        <v>3</v>
      </c>
      <c r="D53">
        <v>1.9026437057428629</v>
      </c>
      <c r="E53">
        <f t="shared" si="3"/>
        <v>125</v>
      </c>
      <c r="F53">
        <f t="shared" si="2"/>
        <v>3181</v>
      </c>
      <c r="G53" s="18">
        <f t="shared" si="0"/>
        <v>0.84459459459459463</v>
      </c>
      <c r="H53" s="18">
        <f t="shared" si="1"/>
        <v>0.52963702963702963</v>
      </c>
    </row>
    <row r="54" spans="1:8" x14ac:dyDescent="0.2">
      <c r="A54">
        <v>10641</v>
      </c>
      <c r="B54">
        <v>3</v>
      </c>
      <c r="C54">
        <v>2</v>
      </c>
      <c r="D54">
        <v>1.8996152502593215</v>
      </c>
      <c r="E54">
        <f t="shared" si="3"/>
        <v>127</v>
      </c>
      <c r="F54">
        <f t="shared" si="2"/>
        <v>3308</v>
      </c>
      <c r="G54" s="18">
        <f t="shared" si="0"/>
        <v>0.85810810810810811</v>
      </c>
      <c r="H54" s="18">
        <f t="shared" si="1"/>
        <v>0.55078255078255078</v>
      </c>
    </row>
    <row r="55" spans="1:8" x14ac:dyDescent="0.2">
      <c r="A55">
        <v>3630</v>
      </c>
      <c r="B55">
        <v>22</v>
      </c>
      <c r="C55">
        <v>3</v>
      </c>
      <c r="D55">
        <v>1.8903513349562404</v>
      </c>
      <c r="E55">
        <f t="shared" si="3"/>
        <v>130</v>
      </c>
      <c r="F55">
        <f t="shared" si="2"/>
        <v>3438</v>
      </c>
      <c r="G55" s="18">
        <f t="shared" si="0"/>
        <v>0.8783783783783784</v>
      </c>
      <c r="H55" s="18">
        <f t="shared" si="1"/>
        <v>0.57242757242757247</v>
      </c>
    </row>
    <row r="56" spans="1:8" x14ac:dyDescent="0.2">
      <c r="A56">
        <v>2722</v>
      </c>
      <c r="B56">
        <v>26</v>
      </c>
      <c r="C56">
        <v>3</v>
      </c>
      <c r="D56">
        <v>1.8788535487458131</v>
      </c>
      <c r="E56">
        <f t="shared" si="3"/>
        <v>133</v>
      </c>
      <c r="F56">
        <f t="shared" si="2"/>
        <v>3571</v>
      </c>
      <c r="G56" s="18">
        <f t="shared" si="0"/>
        <v>0.89864864864864868</v>
      </c>
      <c r="H56" s="18">
        <f t="shared" si="1"/>
        <v>0.59457209457209459</v>
      </c>
    </row>
    <row r="57" spans="1:8" x14ac:dyDescent="0.2">
      <c r="A57">
        <v>3478</v>
      </c>
      <c r="B57">
        <v>44</v>
      </c>
      <c r="C57">
        <v>2</v>
      </c>
      <c r="D57">
        <v>1.7837833253175546</v>
      </c>
      <c r="E57">
        <f t="shared" si="3"/>
        <v>135</v>
      </c>
      <c r="F57">
        <f t="shared" si="2"/>
        <v>3706</v>
      </c>
      <c r="G57" s="18">
        <f t="shared" si="0"/>
        <v>0.91216216216216217</v>
      </c>
      <c r="H57" s="18">
        <f t="shared" si="1"/>
        <v>0.61704961704961703</v>
      </c>
    </row>
    <row r="58" spans="1:8" x14ac:dyDescent="0.2">
      <c r="A58">
        <v>3797</v>
      </c>
      <c r="B58">
        <v>16</v>
      </c>
      <c r="C58">
        <v>2</v>
      </c>
      <c r="D58">
        <v>1.6088789914813895</v>
      </c>
      <c r="E58">
        <f t="shared" si="3"/>
        <v>137</v>
      </c>
      <c r="F58">
        <f t="shared" si="2"/>
        <v>3843</v>
      </c>
      <c r="G58" s="18">
        <f t="shared" si="0"/>
        <v>0.92567567567567566</v>
      </c>
      <c r="H58" s="18">
        <f t="shared" si="1"/>
        <v>0.6398601398601399</v>
      </c>
    </row>
    <row r="59" spans="1:8" x14ac:dyDescent="0.2">
      <c r="A59">
        <v>3794</v>
      </c>
      <c r="B59">
        <v>18</v>
      </c>
      <c r="C59">
        <v>1</v>
      </c>
      <c r="D59">
        <v>1.5672628988450388</v>
      </c>
      <c r="E59">
        <f t="shared" si="3"/>
        <v>138</v>
      </c>
      <c r="F59">
        <f t="shared" si="2"/>
        <v>3981</v>
      </c>
      <c r="G59" s="18">
        <f t="shared" si="0"/>
        <v>0.93243243243243246</v>
      </c>
      <c r="H59" s="18">
        <f t="shared" si="1"/>
        <v>0.66283716283716287</v>
      </c>
    </row>
    <row r="60" spans="1:8" x14ac:dyDescent="0.2">
      <c r="A60">
        <v>87</v>
      </c>
      <c r="B60">
        <v>30</v>
      </c>
      <c r="C60">
        <v>2</v>
      </c>
      <c r="D60">
        <v>1.5645904407376141</v>
      </c>
      <c r="E60">
        <f t="shared" si="3"/>
        <v>140</v>
      </c>
      <c r="F60">
        <f t="shared" si="2"/>
        <v>4121</v>
      </c>
      <c r="G60" s="18">
        <f t="shared" si="0"/>
        <v>0.94594594594594594</v>
      </c>
      <c r="H60" s="18">
        <f t="shared" si="1"/>
        <v>0.68614718614718617</v>
      </c>
    </row>
    <row r="61" spans="1:8" x14ac:dyDescent="0.2">
      <c r="A61">
        <v>3796</v>
      </c>
      <c r="B61">
        <v>17</v>
      </c>
      <c r="C61">
        <v>1</v>
      </c>
      <c r="D61">
        <v>1.5000874219132618</v>
      </c>
      <c r="E61">
        <f t="shared" si="3"/>
        <v>141</v>
      </c>
      <c r="F61">
        <f t="shared" si="2"/>
        <v>4262</v>
      </c>
      <c r="G61" s="18">
        <f t="shared" si="0"/>
        <v>0.95270270270270274</v>
      </c>
      <c r="H61" s="18">
        <f t="shared" si="1"/>
        <v>0.70962370962370958</v>
      </c>
    </row>
    <row r="62" spans="1:8" x14ac:dyDescent="0.2">
      <c r="A62">
        <v>47</v>
      </c>
      <c r="B62">
        <v>128</v>
      </c>
      <c r="C62">
        <v>1</v>
      </c>
      <c r="D62">
        <v>1.3819437303549968</v>
      </c>
      <c r="E62">
        <f t="shared" si="3"/>
        <v>142</v>
      </c>
      <c r="F62">
        <f t="shared" si="2"/>
        <v>4404</v>
      </c>
      <c r="G62" s="18">
        <f t="shared" si="0"/>
        <v>0.95945945945945943</v>
      </c>
      <c r="H62" s="18">
        <f t="shared" si="1"/>
        <v>0.73326673326673331</v>
      </c>
    </row>
    <row r="63" spans="1:8" x14ac:dyDescent="0.2">
      <c r="A63">
        <v>4376</v>
      </c>
      <c r="B63">
        <v>9</v>
      </c>
      <c r="C63">
        <v>1</v>
      </c>
      <c r="D63">
        <v>1.3781158984501043</v>
      </c>
      <c r="E63">
        <f t="shared" si="3"/>
        <v>143</v>
      </c>
      <c r="F63">
        <f t="shared" si="2"/>
        <v>4547</v>
      </c>
      <c r="G63" s="18">
        <f t="shared" si="0"/>
        <v>0.96621621621621623</v>
      </c>
      <c r="H63" s="18">
        <f t="shared" si="1"/>
        <v>0.75707625707625703</v>
      </c>
    </row>
    <row r="64" spans="1:8" x14ac:dyDescent="0.2">
      <c r="A64">
        <v>10654</v>
      </c>
      <c r="B64">
        <v>1</v>
      </c>
      <c r="C64">
        <v>1</v>
      </c>
      <c r="D64">
        <v>1.3639415381184561</v>
      </c>
      <c r="E64">
        <f t="shared" si="3"/>
        <v>144</v>
      </c>
      <c r="F64">
        <f t="shared" si="2"/>
        <v>4691</v>
      </c>
      <c r="G64" s="18">
        <f t="shared" si="0"/>
        <v>0.97297297297297303</v>
      </c>
      <c r="H64" s="18">
        <f t="shared" si="1"/>
        <v>0.78105228105228108</v>
      </c>
    </row>
    <row r="65" spans="1:8" x14ac:dyDescent="0.2">
      <c r="A65">
        <v>5178</v>
      </c>
      <c r="B65">
        <v>59</v>
      </c>
      <c r="C65">
        <v>0</v>
      </c>
      <c r="D65">
        <v>1.3637013075413262</v>
      </c>
      <c r="E65">
        <f t="shared" si="3"/>
        <v>144</v>
      </c>
      <c r="F65">
        <f t="shared" si="2"/>
        <v>4835</v>
      </c>
      <c r="G65" s="18">
        <f t="shared" si="0"/>
        <v>0.97297297297297303</v>
      </c>
      <c r="H65" s="18">
        <f t="shared" si="1"/>
        <v>0.80502830502830502</v>
      </c>
    </row>
    <row r="66" spans="1:8" x14ac:dyDescent="0.2">
      <c r="A66">
        <v>4</v>
      </c>
      <c r="B66">
        <v>125</v>
      </c>
      <c r="C66">
        <v>0</v>
      </c>
      <c r="D66">
        <v>1.3628799158736904</v>
      </c>
      <c r="E66">
        <f t="shared" si="3"/>
        <v>144</v>
      </c>
      <c r="F66">
        <f t="shared" si="2"/>
        <v>4979</v>
      </c>
      <c r="G66" s="18">
        <f t="shared" si="0"/>
        <v>0.97297297297297303</v>
      </c>
      <c r="H66" s="18">
        <f t="shared" si="1"/>
        <v>0.82900432900432897</v>
      </c>
    </row>
    <row r="67" spans="1:8" x14ac:dyDescent="0.2">
      <c r="A67">
        <v>8</v>
      </c>
      <c r="B67">
        <v>58</v>
      </c>
      <c r="C67">
        <v>0</v>
      </c>
      <c r="D67">
        <v>1.3626745679567815</v>
      </c>
      <c r="E67">
        <f t="shared" si="3"/>
        <v>144</v>
      </c>
      <c r="F67">
        <f t="shared" si="2"/>
        <v>5123</v>
      </c>
      <c r="G67" s="18">
        <f t="shared" ref="G67:G73" si="4">E67/$E$73</f>
        <v>0.97297297297297303</v>
      </c>
      <c r="H67" s="18">
        <f t="shared" ref="H67:H73" si="5">F67/$F$73</f>
        <v>0.85298035298035302</v>
      </c>
    </row>
    <row r="68" spans="1:8" x14ac:dyDescent="0.2">
      <c r="A68">
        <v>2909</v>
      </c>
      <c r="B68">
        <v>25</v>
      </c>
      <c r="C68">
        <v>1</v>
      </c>
      <c r="D68">
        <v>1.3395231829193364</v>
      </c>
      <c r="E68">
        <f t="shared" ref="E68:E73" si="6">E67+C68</f>
        <v>145</v>
      </c>
      <c r="F68">
        <f t="shared" ref="F68:F73" si="7">F67+E68</f>
        <v>5268</v>
      </c>
      <c r="G68" s="18">
        <f t="shared" si="4"/>
        <v>0.97972972972972971</v>
      </c>
      <c r="H68" s="18">
        <f t="shared" si="5"/>
        <v>0.87712287712287718</v>
      </c>
    </row>
    <row r="69" spans="1:8" x14ac:dyDescent="0.2">
      <c r="A69">
        <v>3407</v>
      </c>
      <c r="B69">
        <v>45</v>
      </c>
      <c r="C69">
        <v>1</v>
      </c>
      <c r="D69">
        <v>1.3355190772328678</v>
      </c>
      <c r="E69">
        <f t="shared" si="6"/>
        <v>146</v>
      </c>
      <c r="F69">
        <f t="shared" si="7"/>
        <v>5414</v>
      </c>
      <c r="G69" s="18">
        <f t="shared" si="4"/>
        <v>0.98648648648648651</v>
      </c>
      <c r="H69" s="18">
        <f t="shared" si="5"/>
        <v>0.90143190143190144</v>
      </c>
    </row>
    <row r="70" spans="1:8" x14ac:dyDescent="0.2">
      <c r="A70">
        <v>3</v>
      </c>
      <c r="B70">
        <v>55</v>
      </c>
      <c r="C70">
        <v>2</v>
      </c>
      <c r="D70">
        <v>1.3250553628110913</v>
      </c>
      <c r="E70">
        <f t="shared" si="6"/>
        <v>148</v>
      </c>
      <c r="F70">
        <f t="shared" si="7"/>
        <v>5562</v>
      </c>
      <c r="G70" s="18">
        <f t="shared" si="4"/>
        <v>1</v>
      </c>
      <c r="H70" s="18">
        <f t="shared" si="5"/>
        <v>0.92607392607392602</v>
      </c>
    </row>
    <row r="71" spans="1:8" x14ac:dyDescent="0.2">
      <c r="A71">
        <v>5</v>
      </c>
      <c r="B71">
        <v>56</v>
      </c>
      <c r="C71">
        <v>0</v>
      </c>
      <c r="D71">
        <v>1.1499455342567395</v>
      </c>
      <c r="E71">
        <f t="shared" si="6"/>
        <v>148</v>
      </c>
      <c r="F71">
        <f t="shared" si="7"/>
        <v>5710</v>
      </c>
      <c r="G71" s="18">
        <f t="shared" si="4"/>
        <v>1</v>
      </c>
      <c r="H71" s="18">
        <f t="shared" si="5"/>
        <v>0.95071595071595072</v>
      </c>
    </row>
    <row r="72" spans="1:8" x14ac:dyDescent="0.2">
      <c r="A72">
        <v>6</v>
      </c>
      <c r="B72">
        <v>57</v>
      </c>
      <c r="C72">
        <v>0</v>
      </c>
      <c r="D72">
        <v>1.0759632430814956</v>
      </c>
      <c r="E72">
        <f t="shared" si="6"/>
        <v>148</v>
      </c>
      <c r="F72">
        <f t="shared" si="7"/>
        <v>5858</v>
      </c>
      <c r="G72" s="18">
        <f t="shared" si="4"/>
        <v>1</v>
      </c>
      <c r="H72" s="18">
        <f t="shared" si="5"/>
        <v>0.9753579753579753</v>
      </c>
    </row>
    <row r="73" spans="1:8" x14ac:dyDescent="0.2">
      <c r="A73">
        <v>2625</v>
      </c>
      <c r="B73">
        <v>136</v>
      </c>
      <c r="C73">
        <v>0</v>
      </c>
      <c r="D73">
        <v>0.82007692217776085</v>
      </c>
      <c r="E73">
        <f t="shared" si="6"/>
        <v>148</v>
      </c>
      <c r="F73">
        <f t="shared" si="7"/>
        <v>6006</v>
      </c>
      <c r="G73" s="18">
        <f t="shared" si="4"/>
        <v>1</v>
      </c>
      <c r="H73" s="18">
        <f t="shared" si="5"/>
        <v>1</v>
      </c>
    </row>
  </sheetData>
  <sortState xmlns:xlrd2="http://schemas.microsoft.com/office/spreadsheetml/2017/richdata2" ref="A2:D73">
    <sortCondition descending="1" ref="D2:D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2021-10-29T07:42:49Z</dcterms:created>
  <dcterms:modified xsi:type="dcterms:W3CDTF">2021-11-15T12:21:59Z</dcterms:modified>
</cp:coreProperties>
</file>