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/trauma-life-support-training-effectiveness-research-network/atls-vs-standard-care-trial/budget/"/>
    </mc:Choice>
  </mc:AlternateContent>
  <xr:revisionPtr revIDLastSave="0" documentId="13_ncr:1_{C47A4E3E-F9D5-3649-A29E-FA88A3118290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TERN_KI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5" i="1" l="1"/>
  <c r="L21" i="1"/>
  <c r="K21" i="1"/>
  <c r="L20" i="1"/>
  <c r="L22" i="1" s="1"/>
  <c r="K20" i="1"/>
  <c r="L17" i="1"/>
  <c r="K16" i="1"/>
  <c r="L16" i="1" s="1"/>
  <c r="L15" i="1"/>
  <c r="K15" i="1"/>
  <c r="L11" i="1"/>
  <c r="K11" i="1"/>
  <c r="L10" i="1"/>
  <c r="K10" i="1"/>
  <c r="L9" i="1"/>
  <c r="L12" i="1" s="1"/>
  <c r="K9" i="1"/>
  <c r="L3" i="1"/>
  <c r="K3" i="1"/>
  <c r="J21" i="1"/>
  <c r="I21" i="1"/>
  <c r="G20" i="1"/>
  <c r="F20" i="1"/>
  <c r="I20" i="1" s="1"/>
  <c r="E20" i="1"/>
  <c r="I16" i="1"/>
  <c r="J16" i="1" s="1"/>
  <c r="I15" i="1"/>
  <c r="J15" i="1" s="1"/>
  <c r="I11" i="1"/>
  <c r="J11" i="1" s="1"/>
  <c r="I10" i="1"/>
  <c r="J10" i="1" s="1"/>
  <c r="I9" i="1"/>
  <c r="J9" i="1" s="1"/>
  <c r="G5" i="1"/>
  <c r="H5" i="1" s="1"/>
  <c r="F5" i="1"/>
  <c r="F4" i="1"/>
  <c r="G4" i="1" s="1"/>
  <c r="E4" i="1"/>
  <c r="E3" i="1"/>
  <c r="H4" i="1" l="1"/>
  <c r="I4" i="1"/>
  <c r="J20" i="1"/>
  <c r="I22" i="1"/>
  <c r="I5" i="1"/>
  <c r="I17" i="1"/>
  <c r="J17" i="1" s="1"/>
  <c r="F3" i="1"/>
  <c r="G3" i="1" s="1"/>
  <c r="H3" i="1" s="1"/>
  <c r="I12" i="1"/>
  <c r="J12" i="1" s="1"/>
  <c r="J4" i="1" l="1"/>
  <c r="K4" i="1"/>
  <c r="L4" i="1" s="1"/>
  <c r="J5" i="1"/>
  <c r="K5" i="1"/>
  <c r="L5" i="1" s="1"/>
  <c r="L6" i="1" s="1"/>
  <c r="L25" i="1" s="1"/>
  <c r="L27" i="1" s="1"/>
  <c r="J22" i="1"/>
  <c r="I3" i="1"/>
  <c r="J3" i="1" l="1"/>
  <c r="I6" i="1"/>
  <c r="J6" i="1" l="1"/>
  <c r="I26" i="1" l="1"/>
  <c r="J25" i="1"/>
  <c r="I27" i="1" l="1"/>
  <c r="J27" i="1" s="1"/>
  <c r="J26" i="1"/>
</calcChain>
</file>

<file path=xl/sharedStrings.xml><?xml version="1.0" encoding="utf-8"?>
<sst xmlns="http://schemas.openxmlformats.org/spreadsheetml/2006/main" count="87" uniqueCount="42">
  <si>
    <t>A.  Salaries</t>
  </si>
  <si>
    <t>Cost/Month (INR)</t>
  </si>
  <si>
    <t>S. No.</t>
  </si>
  <si>
    <t>Position</t>
  </si>
  <si>
    <t>Full Time Equivalent</t>
  </si>
  <si>
    <t>Year 1</t>
  </si>
  <si>
    <t>Year 2</t>
  </si>
  <si>
    <t>Year 3</t>
  </si>
  <si>
    <t>Year 4</t>
  </si>
  <si>
    <t>Year 5</t>
  </si>
  <si>
    <t>Total (INR)</t>
  </si>
  <si>
    <t>Total (Swedish Krona)</t>
  </si>
  <si>
    <t>TGI Project Manager</t>
  </si>
  <si>
    <t>TGI Clinical Research Associate</t>
  </si>
  <si>
    <t>Clincal Research Coordinators</t>
  </si>
  <si>
    <t>Sub-Total (Salaries)</t>
  </si>
  <si>
    <t>B. Ethics and Regulatory Submissions</t>
  </si>
  <si>
    <t>Item (s)</t>
  </si>
  <si>
    <t>Unit(s)/Year</t>
  </si>
  <si>
    <t>Site Ethics Approvals</t>
  </si>
  <si>
    <t>-</t>
  </si>
  <si>
    <t>Translations and Back Translations</t>
  </si>
  <si>
    <t xml:space="preserve">Health Ministry's Screening Committee (HMSC) Application </t>
  </si>
  <si>
    <t xml:space="preserve"> - </t>
  </si>
  <si>
    <t>Sub-Total (Ethics and Regulatory Submissions)</t>
  </si>
  <si>
    <t>C. Site Monitoring</t>
  </si>
  <si>
    <t>Unit Cost (INR)</t>
  </si>
  <si>
    <t>Study Initiation, Monitoring and Close Out Visits</t>
  </si>
  <si>
    <t>Remote Monitoring</t>
  </si>
  <si>
    <t>Sub-Total (Site Monitoring )</t>
  </si>
  <si>
    <t>D.  Study Intervention and Insurance</t>
  </si>
  <si>
    <t>Unit(s)</t>
  </si>
  <si>
    <t>ATLS Training Fee, Participant Travel and Accomodation</t>
  </si>
  <si>
    <t xml:space="preserve">Study Insurance Premiums </t>
  </si>
  <si>
    <t>Sub-Total (Study Intervention and Insurance)</t>
  </si>
  <si>
    <t>D.  Institutional Overhead</t>
  </si>
  <si>
    <t>Sub-Total (Institutional Overheads)</t>
  </si>
  <si>
    <t>Total Cost (A+B+C+D)</t>
  </si>
  <si>
    <t>1 Swedish Krona =7 INR</t>
  </si>
  <si>
    <t>Year 1 &amp; 2 cost INR</t>
  </si>
  <si>
    <t>Year 1 &amp; 2 cost (SWK)</t>
  </si>
  <si>
    <t>Institutional Overheads (35%)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</si>
</sst>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\-??_ ;_ @_ "/>
    <numFmt numFmtId="165" formatCode="_-* #,##0_-;\-* #,##0_-;_-* \-??_-;_-@_-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165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165" fontId="2" fillId="0" borderId="1" xfId="1" applyNumberFormat="1" applyFont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1" fillId="0" borderId="1" xfId="1" applyNumberFormat="1" applyFont="1" applyBorder="1" applyAlignment="1" applyProtection="1">
      <alignment horizontal="left" vertical="center" wrapText="1"/>
    </xf>
    <xf numFmtId="165" fontId="2" fillId="0" borderId="1" xfId="1" applyNumberFormat="1" applyFont="1" applyBorder="1" applyAlignment="1" applyProtection="1">
      <alignment vertical="center" wrapText="1"/>
    </xf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 applyProtection="1">
      <alignment horizontal="left" vertical="top" wrapText="1"/>
    </xf>
    <xf numFmtId="165" fontId="2" fillId="0" borderId="1" xfId="0" applyNumberFormat="1" applyFont="1" applyBorder="1" applyAlignment="1">
      <alignment horizontal="left"/>
    </xf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J30" sqref="J30"/>
    </sheetView>
  </sheetViews>
  <sheetFormatPr baseColWidth="10" defaultColWidth="8.5" defaultRowHeight="15" x14ac:dyDescent="0.2"/>
  <cols>
    <col min="2" max="2" width="19.33203125" customWidth="1"/>
    <col min="3" max="3" width="13.6640625" customWidth="1"/>
    <col min="4" max="8" width="18.1640625" customWidth="1"/>
    <col min="9" max="9" width="13.83203125" customWidth="1"/>
    <col min="10" max="10" width="22.6640625" customWidth="1"/>
    <col min="11" max="11" width="11.1640625" bestFit="1" customWidth="1"/>
    <col min="12" max="12" width="12.33203125" bestFit="1" customWidth="1"/>
  </cols>
  <sheetData>
    <row r="1" spans="1:12" ht="15.5" customHeight="1" x14ac:dyDescent="0.2">
      <c r="A1" s="3" t="s">
        <v>0</v>
      </c>
      <c r="B1" s="3"/>
      <c r="C1" s="3"/>
      <c r="D1" s="22" t="s">
        <v>1</v>
      </c>
      <c r="E1" s="22"/>
      <c r="F1" s="22"/>
      <c r="G1" s="22"/>
      <c r="H1" s="22"/>
      <c r="I1" s="3"/>
      <c r="J1" s="3"/>
    </row>
    <row r="2" spans="1:12" ht="34" x14ac:dyDescent="0.2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2" t="s">
        <v>10</v>
      </c>
      <c r="J2" s="4" t="s">
        <v>11</v>
      </c>
      <c r="K2" s="2" t="s">
        <v>39</v>
      </c>
      <c r="L2" s="2" t="s">
        <v>40</v>
      </c>
    </row>
    <row r="3" spans="1:12" ht="17" x14ac:dyDescent="0.2">
      <c r="A3" s="5">
        <v>1</v>
      </c>
      <c r="B3" s="5" t="s">
        <v>12</v>
      </c>
      <c r="C3" s="5">
        <v>1</v>
      </c>
      <c r="D3" s="6">
        <v>150000</v>
      </c>
      <c r="E3" s="6">
        <f t="shared" ref="E3:H4" si="0">D3*1.025</f>
        <v>153750</v>
      </c>
      <c r="F3" s="6">
        <f t="shared" si="0"/>
        <v>157593.75</v>
      </c>
      <c r="G3" s="6">
        <f t="shared" si="0"/>
        <v>161533.59375</v>
      </c>
      <c r="H3" s="6">
        <f t="shared" si="0"/>
        <v>165571.93359375</v>
      </c>
      <c r="I3" s="6">
        <f>(C3*D3*12)+(C3*E3*12)+(C3*F3*12)+(C3*G3*12)+(C3*H3*12)</f>
        <v>9461391.328125</v>
      </c>
      <c r="J3" s="6">
        <f>I3/7</f>
        <v>1351627.3325892857</v>
      </c>
      <c r="K3" s="6">
        <f>I3/5*2</f>
        <v>3784556.53125</v>
      </c>
      <c r="L3" s="6">
        <f>K3/7</f>
        <v>540650.93303571432</v>
      </c>
    </row>
    <row r="4" spans="1:12" ht="34" x14ac:dyDescent="0.2">
      <c r="A4" s="5">
        <v>2</v>
      </c>
      <c r="B4" s="5" t="s">
        <v>13</v>
      </c>
      <c r="C4" s="5">
        <v>2</v>
      </c>
      <c r="D4" s="6">
        <v>65000</v>
      </c>
      <c r="E4" s="6">
        <f t="shared" si="0"/>
        <v>66625</v>
      </c>
      <c r="F4" s="6">
        <f t="shared" si="0"/>
        <v>68290.625</v>
      </c>
      <c r="G4" s="6">
        <f t="shared" si="0"/>
        <v>69997.890625</v>
      </c>
      <c r="H4" s="6">
        <f t="shared" si="0"/>
        <v>71747.837890625</v>
      </c>
      <c r="I4" s="6">
        <f>(C4*D4*12)+(C4*E4*12)+(C4*F4*12)+(C4*G4*12)+(C4*H4*12)</f>
        <v>8199872.484375</v>
      </c>
      <c r="J4" s="6">
        <f>I4/7</f>
        <v>1171410.3549107143</v>
      </c>
      <c r="K4" s="6">
        <f t="shared" ref="K4:K5" si="1">I4/5*2</f>
        <v>3279948.9937499999</v>
      </c>
      <c r="L4" s="6">
        <f t="shared" ref="L4:L5" si="2">K4/7</f>
        <v>468564.14196428569</v>
      </c>
    </row>
    <row r="5" spans="1:12" ht="34" x14ac:dyDescent="0.2">
      <c r="A5" s="7">
        <v>3</v>
      </c>
      <c r="B5" s="8" t="s">
        <v>14</v>
      </c>
      <c r="C5" s="8">
        <v>10</v>
      </c>
      <c r="D5" s="9"/>
      <c r="E5" s="10">
        <v>40000</v>
      </c>
      <c r="F5" s="10">
        <f>E5*1.025</f>
        <v>41000</v>
      </c>
      <c r="G5" s="10">
        <f>F5*1.025</f>
        <v>42024.999999999993</v>
      </c>
      <c r="H5" s="10">
        <f>G5*1.025</f>
        <v>43075.624999999985</v>
      </c>
      <c r="I5" s="6">
        <f>(C5*E5*12)+(C5*F5*12)+(C5*G5*12)+(C5*H5*12)</f>
        <v>19932075</v>
      </c>
      <c r="J5" s="6">
        <f>I5/7</f>
        <v>2847439.2857142859</v>
      </c>
      <c r="K5" s="6">
        <f t="shared" si="1"/>
        <v>7972830</v>
      </c>
      <c r="L5" s="6">
        <f t="shared" si="2"/>
        <v>1138975.7142857143</v>
      </c>
    </row>
    <row r="6" spans="1:12" ht="15.5" customHeight="1" x14ac:dyDescent="0.2">
      <c r="A6" s="19" t="s">
        <v>15</v>
      </c>
      <c r="B6" s="19"/>
      <c r="C6" s="19"/>
      <c r="D6" s="19"/>
      <c r="E6" s="19"/>
      <c r="F6" s="19"/>
      <c r="G6" s="19"/>
      <c r="H6" s="19"/>
      <c r="I6" s="11">
        <f>SUM(I3:I5)</f>
        <v>37593338.8125</v>
      </c>
      <c r="J6" s="11">
        <f>I6/7</f>
        <v>5370476.9732142854</v>
      </c>
      <c r="K6" s="6"/>
      <c r="L6" s="11">
        <f>SUM(L3:L5)</f>
        <v>2148190.7892857143</v>
      </c>
    </row>
    <row r="7" spans="1:12" ht="15.5" customHeight="1" x14ac:dyDescent="0.2">
      <c r="A7" s="20" t="s">
        <v>16</v>
      </c>
      <c r="B7" s="20"/>
      <c r="C7" s="20"/>
      <c r="D7" s="20"/>
      <c r="E7" s="20"/>
      <c r="F7" s="20"/>
      <c r="G7" s="20"/>
      <c r="H7" s="20"/>
      <c r="I7" s="20"/>
      <c r="J7" s="20"/>
      <c r="K7" s="6"/>
      <c r="L7" s="6"/>
    </row>
    <row r="8" spans="1:12" ht="17" x14ac:dyDescent="0.2">
      <c r="A8" s="2" t="s">
        <v>2</v>
      </c>
      <c r="B8" s="2" t="s">
        <v>17</v>
      </c>
      <c r="C8" s="2" t="s">
        <v>18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2" t="s">
        <v>10</v>
      </c>
      <c r="J8" s="4" t="s">
        <v>11</v>
      </c>
      <c r="K8" s="6"/>
      <c r="L8" s="6"/>
    </row>
    <row r="9" spans="1:12" ht="17" x14ac:dyDescent="0.2">
      <c r="A9" s="5">
        <v>1</v>
      </c>
      <c r="B9" s="5" t="s">
        <v>19</v>
      </c>
      <c r="C9" s="5">
        <v>30</v>
      </c>
      <c r="D9" s="12">
        <v>40000</v>
      </c>
      <c r="E9" s="12">
        <v>40000</v>
      </c>
      <c r="F9" s="12">
        <v>40000</v>
      </c>
      <c r="G9" s="12">
        <v>40000</v>
      </c>
      <c r="H9" s="13" t="s">
        <v>20</v>
      </c>
      <c r="I9" s="6">
        <f>(D9*C9)+(E9*C9)+(F9*C9)+(G9*C9)</f>
        <v>4800000</v>
      </c>
      <c r="J9" s="6">
        <f>I9/7</f>
        <v>685714.28571428568</v>
      </c>
      <c r="K9" s="6">
        <f>I9/3</f>
        <v>1600000</v>
      </c>
      <c r="L9" s="6">
        <f t="shared" ref="L9:L10" si="3">K9/7</f>
        <v>228571.42857142858</v>
      </c>
    </row>
    <row r="10" spans="1:12" ht="34" x14ac:dyDescent="0.2">
      <c r="A10" s="5">
        <v>2</v>
      </c>
      <c r="B10" s="5" t="s">
        <v>21</v>
      </c>
      <c r="C10" s="14" t="s">
        <v>20</v>
      </c>
      <c r="D10" s="15">
        <v>120000</v>
      </c>
      <c r="E10" s="15">
        <v>120000</v>
      </c>
      <c r="F10" s="15">
        <v>120000</v>
      </c>
      <c r="G10" s="15">
        <v>120000</v>
      </c>
      <c r="H10" s="14" t="s">
        <v>20</v>
      </c>
      <c r="I10" s="6">
        <f>SUM(D10:H10)</f>
        <v>480000</v>
      </c>
      <c r="J10" s="6">
        <f>I10/7</f>
        <v>68571.428571428565</v>
      </c>
      <c r="K10" s="6">
        <f>I10/3</f>
        <v>160000</v>
      </c>
      <c r="L10" s="6">
        <f t="shared" si="3"/>
        <v>22857.142857142859</v>
      </c>
    </row>
    <row r="11" spans="1:12" ht="51" x14ac:dyDescent="0.2">
      <c r="A11" s="5">
        <v>3</v>
      </c>
      <c r="B11" s="5" t="s">
        <v>22</v>
      </c>
      <c r="C11" s="5" t="s">
        <v>23</v>
      </c>
      <c r="D11" s="15">
        <v>400000</v>
      </c>
      <c r="E11" s="5" t="s">
        <v>23</v>
      </c>
      <c r="F11" s="5" t="s">
        <v>23</v>
      </c>
      <c r="G11" s="5" t="s">
        <v>23</v>
      </c>
      <c r="H11" s="5" t="s">
        <v>23</v>
      </c>
      <c r="I11" s="15">
        <f>D11</f>
        <v>400000</v>
      </c>
      <c r="J11" s="6">
        <f>I11/7</f>
        <v>57142.857142857145</v>
      </c>
      <c r="K11" s="6">
        <f>I11</f>
        <v>400000</v>
      </c>
      <c r="L11" s="6">
        <f>J11</f>
        <v>57142.857142857145</v>
      </c>
    </row>
    <row r="12" spans="1:12" ht="15.5" customHeight="1" x14ac:dyDescent="0.2">
      <c r="A12" s="20" t="s">
        <v>24</v>
      </c>
      <c r="B12" s="20"/>
      <c r="C12" s="20"/>
      <c r="D12" s="20"/>
      <c r="E12" s="20"/>
      <c r="F12" s="20"/>
      <c r="G12" s="20"/>
      <c r="H12" s="20"/>
      <c r="I12" s="11">
        <f>SUM(I9:I11)</f>
        <v>5680000</v>
      </c>
      <c r="J12" s="11">
        <f>I12/7</f>
        <v>811428.57142857148</v>
      </c>
      <c r="K12" s="6"/>
      <c r="L12" s="11">
        <f>SUM(L9:L11)</f>
        <v>308571.42857142858</v>
      </c>
    </row>
    <row r="13" spans="1:12" ht="15" customHeight="1" x14ac:dyDescent="0.2">
      <c r="A13" s="21" t="s">
        <v>25</v>
      </c>
      <c r="B13" s="21"/>
      <c r="C13" s="1"/>
      <c r="D13" s="1"/>
      <c r="E13" s="1"/>
      <c r="F13" s="1"/>
      <c r="G13" s="1"/>
      <c r="H13" s="1"/>
      <c r="I13" s="1"/>
      <c r="J13" s="1"/>
      <c r="K13" s="6"/>
      <c r="L13" s="6"/>
    </row>
    <row r="14" spans="1:12" ht="17" x14ac:dyDescent="0.2">
      <c r="A14" s="1" t="s">
        <v>2</v>
      </c>
      <c r="B14" s="1" t="s">
        <v>17</v>
      </c>
      <c r="C14" s="2" t="s">
        <v>18</v>
      </c>
      <c r="D14" s="1" t="s">
        <v>26</v>
      </c>
      <c r="E14" s="1"/>
      <c r="F14" s="1"/>
      <c r="G14" s="1"/>
      <c r="H14" s="1"/>
      <c r="I14" s="1" t="s">
        <v>10</v>
      </c>
      <c r="J14" s="4" t="s">
        <v>11</v>
      </c>
      <c r="K14" s="6"/>
      <c r="L14" s="6"/>
    </row>
    <row r="15" spans="1:12" ht="51" x14ac:dyDescent="0.2">
      <c r="A15" s="5">
        <v>1</v>
      </c>
      <c r="B15" s="5" t="s">
        <v>27</v>
      </c>
      <c r="C15" s="5">
        <v>10</v>
      </c>
      <c r="D15" s="6">
        <v>70000</v>
      </c>
      <c r="E15" s="6">
        <v>70000</v>
      </c>
      <c r="F15" s="6">
        <v>70000</v>
      </c>
      <c r="G15" s="6">
        <v>70000</v>
      </c>
      <c r="H15" s="6">
        <v>70000</v>
      </c>
      <c r="I15" s="6">
        <f>(D15*C15)+(E15*C15)+(F15*C15)+(G15*C15)+(H15*C15)</f>
        <v>3500000</v>
      </c>
      <c r="J15" s="6">
        <f>I15/7</f>
        <v>500000</v>
      </c>
      <c r="K15" s="6">
        <f>I15/5*2</f>
        <v>1400000</v>
      </c>
      <c r="L15" s="6">
        <f t="shared" ref="L15:L16" si="4">K15/7</f>
        <v>200000</v>
      </c>
    </row>
    <row r="16" spans="1:12" ht="17" x14ac:dyDescent="0.2">
      <c r="A16" s="5">
        <v>2</v>
      </c>
      <c r="B16" s="5" t="s">
        <v>28</v>
      </c>
      <c r="C16" s="5">
        <v>60</v>
      </c>
      <c r="D16" s="6">
        <v>4000</v>
      </c>
      <c r="E16" s="6">
        <v>4000</v>
      </c>
      <c r="F16" s="6">
        <v>4000</v>
      </c>
      <c r="G16" s="6">
        <v>4000</v>
      </c>
      <c r="H16" s="6">
        <v>4000</v>
      </c>
      <c r="I16" s="6">
        <f>(D16*C16)+(E16*C16)+(F16*C16)+(G16*C16)+(H16*C16)</f>
        <v>1200000</v>
      </c>
      <c r="J16" s="6">
        <f>I16/7</f>
        <v>171428.57142857142</v>
      </c>
      <c r="K16" s="6">
        <f>I16/5*2</f>
        <v>480000</v>
      </c>
      <c r="L16" s="6">
        <f t="shared" si="4"/>
        <v>68571.428571428565</v>
      </c>
    </row>
    <row r="17" spans="1:12" ht="15" customHeight="1" x14ac:dyDescent="0.2">
      <c r="A17" s="21" t="s">
        <v>29</v>
      </c>
      <c r="B17" s="21"/>
      <c r="C17" s="21"/>
      <c r="D17" s="21"/>
      <c r="E17" s="21"/>
      <c r="F17" s="21"/>
      <c r="G17" s="21"/>
      <c r="H17" s="21"/>
      <c r="I17" s="11">
        <f>SUM(I15:I16)</f>
        <v>4700000</v>
      </c>
      <c r="J17" s="11">
        <f>I17/7</f>
        <v>671428.57142857148</v>
      </c>
      <c r="K17" s="6"/>
      <c r="L17" s="11">
        <f>SUM(L15:L16)</f>
        <v>268571.42857142858</v>
      </c>
    </row>
    <row r="18" spans="1:12" ht="15" customHeight="1" x14ac:dyDescent="0.2">
      <c r="A18" s="20" t="s">
        <v>30</v>
      </c>
      <c r="B18" s="20"/>
      <c r="C18" s="20"/>
      <c r="D18" s="20"/>
      <c r="E18" s="20"/>
      <c r="F18" s="20"/>
      <c r="G18" s="20"/>
      <c r="H18" s="20"/>
      <c r="I18" s="20"/>
      <c r="J18" s="20"/>
      <c r="K18" s="6"/>
      <c r="L18" s="6"/>
    </row>
    <row r="19" spans="1:12" ht="17" x14ac:dyDescent="0.2">
      <c r="A19" s="2" t="s">
        <v>2</v>
      </c>
      <c r="B19" s="2" t="s">
        <v>17</v>
      </c>
      <c r="C19" s="2" t="s">
        <v>31</v>
      </c>
      <c r="D19" s="3" t="s">
        <v>5</v>
      </c>
      <c r="E19" s="3" t="s">
        <v>6</v>
      </c>
      <c r="F19" s="3" t="s">
        <v>7</v>
      </c>
      <c r="G19" s="3" t="s">
        <v>8</v>
      </c>
      <c r="H19" s="3" t="s">
        <v>9</v>
      </c>
      <c r="I19" s="2" t="s">
        <v>10</v>
      </c>
      <c r="J19" s="4" t="s">
        <v>11</v>
      </c>
      <c r="K19" s="6"/>
      <c r="L19" s="6"/>
    </row>
    <row r="20" spans="1:12" ht="51" x14ac:dyDescent="0.2">
      <c r="A20" s="7">
        <v>1</v>
      </c>
      <c r="B20" s="8" t="s">
        <v>32</v>
      </c>
      <c r="C20" s="8"/>
      <c r="D20" s="9"/>
      <c r="E20" s="10">
        <f>100*60000</f>
        <v>6000000</v>
      </c>
      <c r="F20" s="10">
        <f>100*60000</f>
        <v>6000000</v>
      </c>
      <c r="G20" s="10">
        <f>100*60000</f>
        <v>6000000</v>
      </c>
      <c r="H20" s="10"/>
      <c r="I20" s="6">
        <f>SUM(E20:H20)</f>
        <v>18000000</v>
      </c>
      <c r="J20" s="6">
        <f>I20/7</f>
        <v>2571428.5714285714</v>
      </c>
      <c r="K20" s="6">
        <f>I20/3</f>
        <v>6000000</v>
      </c>
      <c r="L20" s="6">
        <f>K20/7</f>
        <v>857142.85714285716</v>
      </c>
    </row>
    <row r="21" spans="1:12" ht="34" x14ac:dyDescent="0.2">
      <c r="A21" s="5">
        <v>2</v>
      </c>
      <c r="B21" s="5" t="s">
        <v>33</v>
      </c>
      <c r="C21" s="5">
        <v>1</v>
      </c>
      <c r="D21" s="15">
        <v>200000</v>
      </c>
      <c r="E21" s="15">
        <v>200000</v>
      </c>
      <c r="F21" s="15">
        <v>200000</v>
      </c>
      <c r="G21" s="15">
        <v>200000</v>
      </c>
      <c r="H21" s="15" t="s">
        <v>23</v>
      </c>
      <c r="I21" s="6">
        <f>SUM(D21:H21)</f>
        <v>800000</v>
      </c>
      <c r="J21" s="6">
        <f>I21/7</f>
        <v>114285.71428571429</v>
      </c>
      <c r="K21" s="6">
        <f>I21/2</f>
        <v>400000</v>
      </c>
      <c r="L21" s="6">
        <f>K21/7</f>
        <v>57142.857142857145</v>
      </c>
    </row>
    <row r="22" spans="1:12" ht="15.5" customHeight="1" x14ac:dyDescent="0.2">
      <c r="A22" s="20" t="s">
        <v>34</v>
      </c>
      <c r="B22" s="20"/>
      <c r="C22" s="20"/>
      <c r="D22" s="20"/>
      <c r="E22" s="20"/>
      <c r="F22" s="20"/>
      <c r="G22" s="20"/>
      <c r="H22" s="20"/>
      <c r="I22" s="11">
        <f>SUM(I20:I21)</f>
        <v>18800000</v>
      </c>
      <c r="J22" s="11">
        <f>I22/7</f>
        <v>2685714.2857142859</v>
      </c>
      <c r="K22" s="6"/>
      <c r="L22" s="11">
        <f>SUM(L20:L21)</f>
        <v>914285.71428571432</v>
      </c>
    </row>
    <row r="23" spans="1:12" ht="15.5" customHeight="1" x14ac:dyDescent="0.2">
      <c r="A23" s="20" t="s">
        <v>35</v>
      </c>
      <c r="B23" s="20"/>
      <c r="C23" s="20"/>
      <c r="D23" s="20"/>
      <c r="E23" s="20"/>
      <c r="F23" s="20"/>
      <c r="G23" s="20"/>
      <c r="H23" s="20"/>
      <c r="I23" s="20"/>
      <c r="J23" s="20"/>
      <c r="K23" s="6"/>
      <c r="L23" s="6"/>
    </row>
    <row r="24" spans="1:12" ht="17" x14ac:dyDescent="0.2">
      <c r="A24" s="2" t="s">
        <v>2</v>
      </c>
      <c r="B24" s="2" t="s">
        <v>17</v>
      </c>
      <c r="C24" s="2" t="s">
        <v>31</v>
      </c>
      <c r="D24" s="3" t="s">
        <v>5</v>
      </c>
      <c r="E24" s="3" t="s">
        <v>6</v>
      </c>
      <c r="F24" s="3" t="s">
        <v>7</v>
      </c>
      <c r="G24" s="3" t="s">
        <v>8</v>
      </c>
      <c r="H24" s="3" t="s">
        <v>9</v>
      </c>
      <c r="I24" s="2" t="s">
        <v>10</v>
      </c>
      <c r="J24" s="4" t="s">
        <v>11</v>
      </c>
      <c r="K24" s="6"/>
      <c r="L24" s="6"/>
    </row>
    <row r="25" spans="1:12" ht="34" x14ac:dyDescent="0.2">
      <c r="A25" s="5">
        <v>1</v>
      </c>
      <c r="B25" s="5" t="s">
        <v>41</v>
      </c>
      <c r="C25" s="13" t="s">
        <v>20</v>
      </c>
      <c r="D25" s="13" t="s">
        <v>20</v>
      </c>
      <c r="E25" s="5" t="s">
        <v>23</v>
      </c>
      <c r="F25" s="5" t="s">
        <v>23</v>
      </c>
      <c r="G25" s="5" t="s">
        <v>23</v>
      </c>
      <c r="H25" s="5" t="s">
        <v>23</v>
      </c>
      <c r="I25" s="6">
        <f>(I22+I17+I12+I6)*0.35</f>
        <v>23370668.584374998</v>
      </c>
      <c r="J25" s="6">
        <f>I25/7</f>
        <v>3338666.9406249998</v>
      </c>
      <c r="K25" s="6"/>
      <c r="L25" s="6">
        <f>(L22+L17+L12+L6)*0.15</f>
        <v>545942.90410714282</v>
      </c>
    </row>
    <row r="26" spans="1:12" ht="15.5" customHeight="1" x14ac:dyDescent="0.2">
      <c r="A26" s="20" t="s">
        <v>36</v>
      </c>
      <c r="B26" s="20"/>
      <c r="C26" s="20"/>
      <c r="D26" s="20"/>
      <c r="E26" s="20"/>
      <c r="F26" s="20"/>
      <c r="G26" s="20"/>
      <c r="H26" s="20"/>
      <c r="I26" s="11">
        <f>I25</f>
        <v>23370668.584374998</v>
      </c>
      <c r="J26" s="6">
        <f>I26/7</f>
        <v>3338666.9406249998</v>
      </c>
      <c r="K26" s="6"/>
      <c r="L26" s="6"/>
    </row>
    <row r="27" spans="1:12" ht="15" customHeight="1" x14ac:dyDescent="0.2">
      <c r="A27" s="20" t="s">
        <v>37</v>
      </c>
      <c r="B27" s="20"/>
      <c r="C27" s="20"/>
      <c r="D27" s="20"/>
      <c r="E27" s="20"/>
      <c r="F27" s="20"/>
      <c r="G27" s="20"/>
      <c r="H27" s="20"/>
      <c r="I27" s="11">
        <f>I26+I22+I17+I12+I6</f>
        <v>90144007.396874994</v>
      </c>
      <c r="J27" s="11">
        <f>I27/7</f>
        <v>12877715.342410713</v>
      </c>
      <c r="K27" s="6"/>
      <c r="L27" s="11">
        <f>(L25+L22+L17+L12+L6)</f>
        <v>4185562.2648214288</v>
      </c>
    </row>
    <row r="28" spans="1:12" ht="15.5" customHeight="1" x14ac:dyDescent="0.2">
      <c r="A28" s="20" t="s">
        <v>38</v>
      </c>
      <c r="B28" s="20"/>
      <c r="C28" s="20"/>
      <c r="D28" s="20"/>
      <c r="E28" s="20"/>
      <c r="F28" s="20"/>
      <c r="G28" s="20"/>
      <c r="H28" s="20"/>
      <c r="I28" s="7"/>
      <c r="J28" s="16"/>
      <c r="K28" s="6"/>
      <c r="L28" s="6"/>
    </row>
    <row r="29" spans="1:12" x14ac:dyDescent="0.2">
      <c r="D29" s="17"/>
      <c r="E29" s="17"/>
      <c r="F29" s="17"/>
      <c r="G29" s="17"/>
      <c r="H29" s="17"/>
      <c r="J29" s="18"/>
    </row>
    <row r="30" spans="1:12" x14ac:dyDescent="0.2">
      <c r="D30" s="17"/>
      <c r="E30" s="17"/>
      <c r="F30" s="17"/>
      <c r="G30" s="17"/>
      <c r="H30" s="17"/>
      <c r="J30" s="18"/>
    </row>
    <row r="31" spans="1:12" x14ac:dyDescent="0.2">
      <c r="D31" s="17"/>
      <c r="E31" s="18"/>
    </row>
  </sheetData>
  <mergeCells count="11">
    <mergeCell ref="D1:H1"/>
    <mergeCell ref="A7:J7"/>
    <mergeCell ref="A12:H12"/>
    <mergeCell ref="A13:B13"/>
    <mergeCell ref="A27:H27"/>
    <mergeCell ref="A28:H28"/>
    <mergeCell ref="A17:H17"/>
    <mergeCell ref="A18:J18"/>
    <mergeCell ref="A22:H22"/>
    <mergeCell ref="A23:J23"/>
    <mergeCell ref="A26:H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TERN_KI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Bassi</dc:creator>
  <dc:description/>
  <cp:lastModifiedBy>Martin Gerdin Wärnberg</cp:lastModifiedBy>
  <cp:revision>1</cp:revision>
  <dcterms:created xsi:type="dcterms:W3CDTF">2023-03-09T13:47:09Z</dcterms:created>
  <dcterms:modified xsi:type="dcterms:W3CDTF">2024-02-05T19:18:51Z</dcterms:modified>
  <dc:language>en-GB</dc:language>
</cp:coreProperties>
</file>