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@develop\phd\"/>
    </mc:Choice>
  </mc:AlternateContent>
  <bookViews>
    <workbookView xWindow="360" yWindow="360" windowWidth="13140" windowHeight="7392" activeTab="1"/>
  </bookViews>
  <sheets>
    <sheet name="Pipe Profile" sheetId="3" r:id="rId1"/>
    <sheet name="TABLES" sheetId="1" r:id="rId2"/>
    <sheet name="Nozzles" sheetId="9" r:id="rId3"/>
    <sheet name="CALCULATIONS" sheetId="4" r:id="rId4"/>
    <sheet name="ASME B16.5 Nozzles" sheetId="6" r:id="rId5"/>
    <sheet name="ASME B16.5 Flange Rating" sheetId="8" r:id="rId6"/>
    <sheet name="head" sheetId="10" r:id="rId7"/>
    <sheet name="holes" sheetId="11" r:id="rId8"/>
    <sheet name="Sheet1" sheetId="12" r:id="rId9"/>
  </sheets>
  <definedNames>
    <definedName name="_xlnm._FilterDatabase" localSheetId="4" hidden="1">'ASME B16.5 Nozzles'!#REF!</definedName>
    <definedName name="_xlnm._FilterDatabase" localSheetId="1" hidden="1">TABLES!$B$41:$U$77</definedName>
  </definedNames>
  <calcPr calcId="152511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" i="1"/>
  <c r="H13" i="12" l="1"/>
  <c r="H11" i="12"/>
  <c r="H8" i="12"/>
  <c r="H3" i="12"/>
  <c r="H4" i="12"/>
  <c r="I4" i="12" s="1"/>
  <c r="H5" i="12"/>
  <c r="H2" i="12"/>
  <c r="I2" i="12" s="1"/>
  <c r="I3" i="12"/>
  <c r="N13" i="12"/>
  <c r="N12" i="12"/>
  <c r="F5" i="12"/>
  <c r="M5" i="12" s="1"/>
  <c r="F4" i="12"/>
  <c r="M4" i="12" s="1"/>
  <c r="F3" i="12"/>
  <c r="M7" i="12" s="1"/>
  <c r="F2" i="12"/>
  <c r="M2" i="12" s="1"/>
  <c r="I5" i="12" l="1"/>
  <c r="H7" i="12" s="1"/>
  <c r="H9" i="12" s="1"/>
  <c r="H12" i="12" s="1"/>
  <c r="H14" i="12" s="1"/>
  <c r="M3" i="12"/>
  <c r="M6" i="12" s="1"/>
  <c r="M8" i="12" s="1"/>
  <c r="M10" i="12" s="1"/>
  <c r="N14" i="12" s="1"/>
  <c r="N15" i="12" s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18" i="1"/>
  <c r="BC4" i="1" l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AL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I2" i="6" l="1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A296" i="10" l="1"/>
  <c r="A297" i="10"/>
  <c r="A298" i="10"/>
  <c r="A299" i="10"/>
  <c r="B299" i="10" s="1"/>
  <c r="A300" i="10"/>
  <c r="B300" i="10" s="1"/>
  <c r="A301" i="10"/>
  <c r="B301" i="10" s="1"/>
  <c r="A302" i="10"/>
  <c r="A303" i="10"/>
  <c r="B303" i="10" s="1"/>
  <c r="A304" i="10"/>
  <c r="A305" i="10"/>
  <c r="A306" i="10"/>
  <c r="A307" i="10"/>
  <c r="A308" i="10"/>
  <c r="B308" i="10" s="1"/>
  <c r="A309" i="10"/>
  <c r="B309" i="10" s="1"/>
  <c r="A310" i="10"/>
  <c r="A311" i="10"/>
  <c r="A312" i="10"/>
  <c r="A313" i="10"/>
  <c r="A314" i="10"/>
  <c r="A315" i="10"/>
  <c r="B315" i="10" s="1"/>
  <c r="A316" i="10"/>
  <c r="B316" i="10" s="1"/>
  <c r="A317" i="10"/>
  <c r="B317" i="10" s="1"/>
  <c r="A318" i="10"/>
  <c r="A319" i="10"/>
  <c r="A320" i="10"/>
  <c r="A321" i="10"/>
  <c r="A322" i="10"/>
  <c r="A323" i="10"/>
  <c r="B323" i="10" s="1"/>
  <c r="A324" i="10"/>
  <c r="B324" i="10" s="1"/>
  <c r="A325" i="10"/>
  <c r="B325" i="10" s="1"/>
  <c r="A326" i="10"/>
  <c r="A327" i="10"/>
  <c r="A328" i="10"/>
  <c r="A329" i="10"/>
  <c r="A330" i="10"/>
  <c r="A331" i="10"/>
  <c r="B331" i="10" s="1"/>
  <c r="A332" i="10"/>
  <c r="B332" i="10" s="1"/>
  <c r="A333" i="10"/>
  <c r="B333" i="10" s="1"/>
  <c r="A334" i="10"/>
  <c r="A335" i="10"/>
  <c r="B335" i="10" s="1"/>
  <c r="A336" i="10"/>
  <c r="A337" i="10"/>
  <c r="A338" i="10"/>
  <c r="A339" i="10"/>
  <c r="B339" i="10" s="1"/>
  <c r="A340" i="10"/>
  <c r="B340" i="10" s="1"/>
  <c r="A341" i="10"/>
  <c r="B341" i="10" s="1"/>
  <c r="A342" i="10"/>
  <c r="A343" i="10"/>
  <c r="A344" i="10"/>
  <c r="A345" i="10"/>
  <c r="A346" i="10"/>
  <c r="A347" i="10"/>
  <c r="B347" i="10" s="1"/>
  <c r="A348" i="10"/>
  <c r="B348" i="10" s="1"/>
  <c r="A349" i="10"/>
  <c r="B349" i="10" s="1"/>
  <c r="A350" i="10"/>
  <c r="A351" i="10"/>
  <c r="A352" i="10"/>
  <c r="A353" i="10"/>
  <c r="A354" i="10"/>
  <c r="A355" i="10"/>
  <c r="B355" i="10" s="1"/>
  <c r="A356" i="10"/>
  <c r="B356" i="10" s="1"/>
  <c r="A357" i="10"/>
  <c r="B357" i="10" s="1"/>
  <c r="A358" i="10"/>
  <c r="A359" i="10"/>
  <c r="A360" i="10"/>
  <c r="A361" i="10"/>
  <c r="A362" i="10"/>
  <c r="A363" i="10"/>
  <c r="B363" i="10" s="1"/>
  <c r="A364" i="10"/>
  <c r="B364" i="10" s="1"/>
  <c r="A365" i="10"/>
  <c r="B365" i="10" s="1"/>
  <c r="A366" i="10"/>
  <c r="A367" i="10"/>
  <c r="B367" i="10" s="1"/>
  <c r="A368" i="10"/>
  <c r="A369" i="10"/>
  <c r="A370" i="10"/>
  <c r="A371" i="10"/>
  <c r="A372" i="10"/>
  <c r="B372" i="10" s="1"/>
  <c r="A373" i="10"/>
  <c r="B373" i="10" s="1"/>
  <c r="A374" i="10"/>
  <c r="A375" i="10"/>
  <c r="A376" i="10"/>
  <c r="A377" i="10"/>
  <c r="A378" i="10"/>
  <c r="A379" i="10"/>
  <c r="A380" i="10"/>
  <c r="B380" i="10" s="1"/>
  <c r="A381" i="10"/>
  <c r="B381" i="10" s="1"/>
  <c r="A382" i="10"/>
  <c r="A383" i="10"/>
  <c r="A384" i="10"/>
  <c r="A385" i="10"/>
  <c r="A386" i="10"/>
  <c r="A387" i="10"/>
  <c r="B387" i="10" s="1"/>
  <c r="A388" i="10"/>
  <c r="B388" i="10" s="1"/>
  <c r="A389" i="10"/>
  <c r="B389" i="10" s="1"/>
  <c r="A390" i="10"/>
  <c r="A391" i="10"/>
  <c r="A392" i="10"/>
  <c r="A393" i="10"/>
  <c r="A394" i="10"/>
  <c r="A395" i="10"/>
  <c r="B395" i="10" s="1"/>
  <c r="A396" i="10"/>
  <c r="B396" i="10" s="1"/>
  <c r="A397" i="10"/>
  <c r="B397" i="10" s="1"/>
  <c r="A398" i="10"/>
  <c r="A399" i="10"/>
  <c r="B399" i="10" s="1"/>
  <c r="A400" i="10"/>
  <c r="A401" i="10"/>
  <c r="A402" i="10"/>
  <c r="A403" i="10"/>
  <c r="B403" i="10" s="1"/>
  <c r="A404" i="10"/>
  <c r="B404" i="10" s="1"/>
  <c r="A405" i="10"/>
  <c r="B405" i="10" s="1"/>
  <c r="A406" i="10"/>
  <c r="A407" i="10"/>
  <c r="A408" i="10"/>
  <c r="A409" i="10"/>
  <c r="A410" i="10"/>
  <c r="A411" i="10"/>
  <c r="B411" i="10" s="1"/>
  <c r="A412" i="10"/>
  <c r="B412" i="10" s="1"/>
  <c r="A413" i="10"/>
  <c r="B413" i="10" s="1"/>
  <c r="A414" i="10"/>
  <c r="A415" i="10"/>
  <c r="A416" i="10"/>
  <c r="A417" i="10"/>
  <c r="A418" i="10"/>
  <c r="A419" i="10"/>
  <c r="B419" i="10" s="1"/>
  <c r="A420" i="10"/>
  <c r="B420" i="10" s="1"/>
  <c r="A421" i="10"/>
  <c r="B421" i="10" s="1"/>
  <c r="A422" i="10"/>
  <c r="A423" i="10"/>
  <c r="A424" i="10"/>
  <c r="A425" i="10"/>
  <c r="A426" i="10"/>
  <c r="A427" i="10"/>
  <c r="B427" i="10" s="1"/>
  <c r="A428" i="10"/>
  <c r="B428" i="10" s="1"/>
  <c r="A429" i="10"/>
  <c r="B429" i="10" s="1"/>
  <c r="A430" i="10"/>
  <c r="A431" i="10"/>
  <c r="B431" i="10" s="1"/>
  <c r="A432" i="10"/>
  <c r="A433" i="10"/>
  <c r="A434" i="10"/>
  <c r="A435" i="10"/>
  <c r="B435" i="10" s="1"/>
  <c r="A436" i="10"/>
  <c r="B436" i="10" s="1"/>
  <c r="A437" i="10"/>
  <c r="B437" i="10" s="1"/>
  <c r="A438" i="10"/>
  <c r="A439" i="10"/>
  <c r="A440" i="10"/>
  <c r="A441" i="10"/>
  <c r="A442" i="10"/>
  <c r="A443" i="10"/>
  <c r="A444" i="10"/>
  <c r="B444" i="10" s="1"/>
  <c r="A445" i="10"/>
  <c r="B445" i="10" s="1"/>
  <c r="A446" i="10"/>
  <c r="A447" i="10"/>
  <c r="A448" i="10"/>
  <c r="A449" i="10"/>
  <c r="A450" i="10"/>
  <c r="A451" i="10"/>
  <c r="B451" i="10" s="1"/>
  <c r="A452" i="10"/>
  <c r="B452" i="10" s="1"/>
  <c r="A453" i="10"/>
  <c r="B453" i="10" s="1"/>
  <c r="A454" i="10"/>
  <c r="A455" i="10"/>
  <c r="A456" i="10"/>
  <c r="A457" i="10"/>
  <c r="A458" i="10"/>
  <c r="A459" i="10"/>
  <c r="B459" i="10" s="1"/>
  <c r="A460" i="10"/>
  <c r="B460" i="10" s="1"/>
  <c r="A461" i="10"/>
  <c r="B461" i="10" s="1"/>
  <c r="A462" i="10"/>
  <c r="A463" i="10"/>
  <c r="B463" i="10" s="1"/>
  <c r="A464" i="10"/>
  <c r="A465" i="10"/>
  <c r="A466" i="10"/>
  <c r="A467" i="10"/>
  <c r="A468" i="10"/>
  <c r="B468" i="10" s="1"/>
  <c r="A469" i="10"/>
  <c r="B469" i="10" s="1"/>
  <c r="A470" i="10"/>
  <c r="A471" i="10"/>
  <c r="A472" i="10"/>
  <c r="A473" i="10"/>
  <c r="A474" i="10"/>
  <c r="A475" i="10"/>
  <c r="B475" i="10" s="1"/>
  <c r="A476" i="10"/>
  <c r="B476" i="10" s="1"/>
  <c r="A477" i="10"/>
  <c r="B477" i="10" s="1"/>
  <c r="A478" i="10"/>
  <c r="A479" i="10"/>
  <c r="A480" i="10"/>
  <c r="A481" i="10"/>
  <c r="A482" i="10"/>
  <c r="A483" i="10"/>
  <c r="B483" i="10" s="1"/>
  <c r="A484" i="10"/>
  <c r="B484" i="10" s="1"/>
  <c r="A485" i="10"/>
  <c r="B485" i="10" s="1"/>
  <c r="A486" i="10"/>
  <c r="A487" i="10"/>
  <c r="A488" i="10"/>
  <c r="A489" i="10"/>
  <c r="A490" i="10"/>
  <c r="A491" i="10"/>
  <c r="B491" i="10" s="1"/>
  <c r="A492" i="10"/>
  <c r="B492" i="10" s="1"/>
  <c r="A493" i="10"/>
  <c r="B493" i="10" s="1"/>
  <c r="A494" i="10"/>
  <c r="A495" i="10"/>
  <c r="B495" i="10" s="1"/>
  <c r="A496" i="10"/>
  <c r="A497" i="10"/>
  <c r="A498" i="10"/>
  <c r="A499" i="10"/>
  <c r="B499" i="10" s="1"/>
  <c r="A500" i="10"/>
  <c r="B500" i="10" s="1"/>
  <c r="A501" i="10"/>
  <c r="B501" i="10" s="1"/>
  <c r="A502" i="10"/>
  <c r="A503" i="10"/>
  <c r="A504" i="10"/>
  <c r="A505" i="10"/>
  <c r="A506" i="10"/>
  <c r="A507" i="10"/>
  <c r="B507" i="10" s="1"/>
  <c r="A508" i="10"/>
  <c r="B508" i="10" s="1"/>
  <c r="A509" i="10"/>
  <c r="B509" i="10" s="1"/>
  <c r="A510" i="10"/>
  <c r="A511" i="10"/>
  <c r="A512" i="10"/>
  <c r="A513" i="10"/>
  <c r="A514" i="10"/>
  <c r="A515" i="10"/>
  <c r="B515" i="10" s="1"/>
  <c r="A516" i="10"/>
  <c r="B516" i="10" s="1"/>
  <c r="A517" i="10"/>
  <c r="B517" i="10" s="1"/>
  <c r="A518" i="10"/>
  <c r="A519" i="10"/>
  <c r="A520" i="10"/>
  <c r="A521" i="10"/>
  <c r="A522" i="10"/>
  <c r="A523" i="10"/>
  <c r="B523" i="10" s="1"/>
  <c r="A524" i="10"/>
  <c r="B524" i="10" s="1"/>
  <c r="A525" i="10"/>
  <c r="B525" i="10" s="1"/>
  <c r="A526" i="10"/>
  <c r="A527" i="10"/>
  <c r="B527" i="10" s="1"/>
  <c r="A528" i="10"/>
  <c r="A529" i="10"/>
  <c r="A530" i="10"/>
  <c r="A531" i="10"/>
  <c r="B531" i="10" s="1"/>
  <c r="A532" i="10"/>
  <c r="B532" i="10" s="1"/>
  <c r="A533" i="10"/>
  <c r="B533" i="10" s="1"/>
  <c r="A534" i="10"/>
  <c r="A535" i="10"/>
  <c r="A536" i="10"/>
  <c r="A537" i="10"/>
  <c r="A538" i="10"/>
  <c r="A539" i="10"/>
  <c r="A540" i="10"/>
  <c r="B540" i="10" s="1"/>
  <c r="A541" i="10"/>
  <c r="B541" i="10" s="1"/>
  <c r="A542" i="10"/>
  <c r="A543" i="10"/>
  <c r="A544" i="10"/>
  <c r="A545" i="10"/>
  <c r="A546" i="10"/>
  <c r="A547" i="10"/>
  <c r="B547" i="10" s="1"/>
  <c r="A548" i="10"/>
  <c r="B548" i="10" s="1"/>
  <c r="A549" i="10"/>
  <c r="B549" i="10" s="1"/>
  <c r="A550" i="10"/>
  <c r="A551" i="10"/>
  <c r="A552" i="10"/>
  <c r="A553" i="10"/>
  <c r="A554" i="10"/>
  <c r="A555" i="10"/>
  <c r="B555" i="10" s="1"/>
  <c r="A556" i="10"/>
  <c r="B556" i="10" s="1"/>
  <c r="A557" i="10"/>
  <c r="B557" i="10" s="1"/>
  <c r="A558" i="10"/>
  <c r="A559" i="10"/>
  <c r="B559" i="10" s="1"/>
  <c r="A560" i="10"/>
  <c r="A561" i="10"/>
  <c r="A562" i="10"/>
  <c r="A563" i="10"/>
  <c r="A564" i="10"/>
  <c r="B564" i="10" s="1"/>
  <c r="A565" i="10"/>
  <c r="B565" i="10" s="1"/>
  <c r="A566" i="10"/>
  <c r="A567" i="10"/>
  <c r="A568" i="10"/>
  <c r="A569" i="10"/>
  <c r="A570" i="10"/>
  <c r="A571" i="10"/>
  <c r="B571" i="10" s="1"/>
  <c r="A572" i="10"/>
  <c r="B572" i="10" s="1"/>
  <c r="A573" i="10"/>
  <c r="B573" i="10" s="1"/>
  <c r="A574" i="10"/>
  <c r="A575" i="10"/>
  <c r="A576" i="10"/>
  <c r="A577" i="10"/>
  <c r="A578" i="10"/>
  <c r="A579" i="10"/>
  <c r="B579" i="10" s="1"/>
  <c r="A580" i="10"/>
  <c r="B580" i="10" s="1"/>
  <c r="A581" i="10"/>
  <c r="B581" i="10" s="1"/>
  <c r="A582" i="10"/>
  <c r="A583" i="10"/>
  <c r="A584" i="10"/>
  <c r="A585" i="10"/>
  <c r="A586" i="10"/>
  <c r="A587" i="10"/>
  <c r="B587" i="10" s="1"/>
  <c r="A588" i="10"/>
  <c r="B588" i="10" s="1"/>
  <c r="A589" i="10"/>
  <c r="B589" i="10" s="1"/>
  <c r="A590" i="10"/>
  <c r="A591" i="10"/>
  <c r="B591" i="10" s="1"/>
  <c r="A592" i="10"/>
  <c r="A593" i="10"/>
  <c r="A594" i="10"/>
  <c r="A595" i="10"/>
  <c r="B595" i="10" s="1"/>
  <c r="A596" i="10"/>
  <c r="B596" i="10" s="1"/>
  <c r="A597" i="10"/>
  <c r="B597" i="10" s="1"/>
  <c r="A598" i="10"/>
  <c r="A599" i="10"/>
  <c r="A600" i="10"/>
  <c r="A601" i="10"/>
  <c r="A602" i="10"/>
  <c r="A603" i="10"/>
  <c r="B603" i="10" s="1"/>
  <c r="A604" i="10"/>
  <c r="B604" i="10" s="1"/>
  <c r="A605" i="10"/>
  <c r="B605" i="10" s="1"/>
  <c r="A606" i="10"/>
  <c r="A607" i="10"/>
  <c r="A608" i="10"/>
  <c r="A609" i="10"/>
  <c r="A610" i="10"/>
  <c r="A611" i="10"/>
  <c r="B611" i="10" s="1"/>
  <c r="A612" i="10"/>
  <c r="B612" i="10" s="1"/>
  <c r="A613" i="10"/>
  <c r="B613" i="10" s="1"/>
  <c r="A614" i="10"/>
  <c r="A615" i="10"/>
  <c r="A616" i="10"/>
  <c r="A617" i="10"/>
  <c r="A618" i="10"/>
  <c r="A619" i="10"/>
  <c r="B619" i="10" s="1"/>
  <c r="A620" i="10"/>
  <c r="B620" i="10" s="1"/>
  <c r="A621" i="10"/>
  <c r="B621" i="10" s="1"/>
  <c r="A622" i="10"/>
  <c r="A623" i="10"/>
  <c r="B623" i="10" s="1"/>
  <c r="A624" i="10"/>
  <c r="A625" i="10"/>
  <c r="A626" i="10"/>
  <c r="A627" i="10"/>
  <c r="A628" i="10"/>
  <c r="B628" i="10" s="1"/>
  <c r="A629" i="10"/>
  <c r="B629" i="10" s="1"/>
  <c r="A630" i="10"/>
  <c r="A631" i="10"/>
  <c r="A632" i="10"/>
  <c r="A633" i="10"/>
  <c r="A634" i="10"/>
  <c r="A635" i="10"/>
  <c r="A636" i="10"/>
  <c r="B636" i="10" s="1"/>
  <c r="A637" i="10"/>
  <c r="B637" i="10" s="1"/>
  <c r="A638" i="10"/>
  <c r="A639" i="10"/>
  <c r="A640" i="10"/>
  <c r="A641" i="10"/>
  <c r="A642" i="10"/>
  <c r="A643" i="10"/>
  <c r="B643" i="10" s="1"/>
  <c r="A644" i="10"/>
  <c r="B644" i="10" s="1"/>
  <c r="A645" i="10"/>
  <c r="B645" i="10" s="1"/>
  <c r="A646" i="10"/>
  <c r="A647" i="10"/>
  <c r="A648" i="10"/>
  <c r="A649" i="10"/>
  <c r="A650" i="10"/>
  <c r="A651" i="10"/>
  <c r="B651" i="10" s="1"/>
  <c r="A652" i="10"/>
  <c r="B652" i="10" s="1"/>
  <c r="A653" i="10"/>
  <c r="B653" i="10" s="1"/>
  <c r="A654" i="10"/>
  <c r="A655" i="10"/>
  <c r="B655" i="10" s="1"/>
  <c r="A656" i="10"/>
  <c r="A657" i="10"/>
  <c r="A658" i="10"/>
  <c r="A659" i="10"/>
  <c r="B659" i="10" s="1"/>
  <c r="A660" i="10"/>
  <c r="B660" i="10" s="1"/>
  <c r="A661" i="10"/>
  <c r="B661" i="10" s="1"/>
  <c r="A662" i="10"/>
  <c r="A663" i="10"/>
  <c r="A664" i="10"/>
  <c r="A665" i="10"/>
  <c r="A666" i="10"/>
  <c r="A667" i="10"/>
  <c r="B667" i="10" s="1"/>
  <c r="A668" i="10"/>
  <c r="B668" i="10" s="1"/>
  <c r="A669" i="10"/>
  <c r="B669" i="10" s="1"/>
  <c r="A670" i="10"/>
  <c r="A671" i="10"/>
  <c r="A672" i="10"/>
  <c r="A673" i="10"/>
  <c r="A674" i="10"/>
  <c r="A675" i="10"/>
  <c r="B675" i="10" s="1"/>
  <c r="A676" i="10"/>
  <c r="B676" i="10" s="1"/>
  <c r="A677" i="10"/>
  <c r="B677" i="10" s="1"/>
  <c r="A678" i="10"/>
  <c r="A679" i="10"/>
  <c r="A680" i="10"/>
  <c r="A681" i="10"/>
  <c r="A682" i="10"/>
  <c r="A683" i="10"/>
  <c r="B683" i="10" s="1"/>
  <c r="A684" i="10"/>
  <c r="B684" i="10" s="1"/>
  <c r="A685" i="10"/>
  <c r="B685" i="10" s="1"/>
  <c r="A686" i="10"/>
  <c r="A687" i="10"/>
  <c r="B687" i="10" s="1"/>
  <c r="A688" i="10"/>
  <c r="A689" i="10"/>
  <c r="A690" i="10"/>
  <c r="A691" i="10"/>
  <c r="B691" i="10" s="1"/>
  <c r="A692" i="10"/>
  <c r="B692" i="10" s="1"/>
  <c r="A693" i="10"/>
  <c r="B693" i="10" s="1"/>
  <c r="A694" i="10"/>
  <c r="A695" i="10"/>
  <c r="A696" i="10"/>
  <c r="A697" i="10"/>
  <c r="A698" i="10"/>
  <c r="A699" i="10"/>
  <c r="A700" i="10"/>
  <c r="B700" i="10" s="1"/>
  <c r="A701" i="10"/>
  <c r="B701" i="10" s="1"/>
  <c r="A702" i="10"/>
  <c r="A703" i="10"/>
  <c r="A704" i="10"/>
  <c r="A705" i="10"/>
  <c r="A706" i="10"/>
  <c r="A707" i="10"/>
  <c r="B707" i="10" s="1"/>
  <c r="A708" i="10"/>
  <c r="B708" i="10" s="1"/>
  <c r="A709" i="10"/>
  <c r="B709" i="10" s="1"/>
  <c r="A710" i="10"/>
  <c r="A711" i="10"/>
  <c r="A712" i="10"/>
  <c r="A713" i="10"/>
  <c r="A714" i="10"/>
  <c r="A715" i="10"/>
  <c r="B715" i="10" s="1"/>
  <c r="A716" i="10"/>
  <c r="B716" i="10" s="1"/>
  <c r="A717" i="10"/>
  <c r="B717" i="10" s="1"/>
  <c r="A718" i="10"/>
  <c r="A719" i="10"/>
  <c r="B719" i="10" s="1"/>
  <c r="A720" i="10"/>
  <c r="A721" i="10"/>
  <c r="A722" i="10"/>
  <c r="A723" i="10"/>
  <c r="A724" i="10"/>
  <c r="B724" i="10" s="1"/>
  <c r="A725" i="10"/>
  <c r="B725" i="10" s="1"/>
  <c r="A726" i="10"/>
  <c r="A727" i="10"/>
  <c r="A728" i="10"/>
  <c r="A729" i="10"/>
  <c r="A730" i="10"/>
  <c r="A731" i="10"/>
  <c r="B731" i="10" s="1"/>
  <c r="A732" i="10"/>
  <c r="B732" i="10" s="1"/>
  <c r="A733" i="10"/>
  <c r="B733" i="10" s="1"/>
  <c r="A734" i="10"/>
  <c r="A735" i="10"/>
  <c r="A736" i="10"/>
  <c r="A737" i="10"/>
  <c r="A738" i="10"/>
  <c r="A739" i="10"/>
  <c r="B739" i="10" s="1"/>
  <c r="A740" i="10"/>
  <c r="B740" i="10" s="1"/>
  <c r="A741" i="10"/>
  <c r="B741" i="10" s="1"/>
  <c r="A742" i="10"/>
  <c r="A743" i="10"/>
  <c r="A744" i="10"/>
  <c r="A745" i="10"/>
  <c r="A746" i="10"/>
  <c r="A747" i="10"/>
  <c r="B747" i="10" s="1"/>
  <c r="A748" i="10"/>
  <c r="B748" i="10" s="1"/>
  <c r="A749" i="10"/>
  <c r="B749" i="10" s="1"/>
  <c r="A750" i="10"/>
  <c r="A751" i="10"/>
  <c r="B751" i="10" s="1"/>
  <c r="A752" i="10"/>
  <c r="A753" i="10"/>
  <c r="A754" i="10"/>
  <c r="A755" i="10"/>
  <c r="B755" i="10" s="1"/>
  <c r="A756" i="10"/>
  <c r="B756" i="10" s="1"/>
  <c r="A757" i="10"/>
  <c r="B757" i="10" s="1"/>
  <c r="A758" i="10"/>
  <c r="A759" i="10"/>
  <c r="A760" i="10"/>
  <c r="A761" i="10"/>
  <c r="A762" i="10"/>
  <c r="A763" i="10"/>
  <c r="B763" i="10" s="1"/>
  <c r="A764" i="10"/>
  <c r="B764" i="10" s="1"/>
  <c r="A765" i="10"/>
  <c r="B765" i="10" s="1"/>
  <c r="A766" i="10"/>
  <c r="A767" i="10"/>
  <c r="A768" i="10"/>
  <c r="A769" i="10"/>
  <c r="A770" i="10"/>
  <c r="A771" i="10"/>
  <c r="B771" i="10" s="1"/>
  <c r="A772" i="10"/>
  <c r="B772" i="10" s="1"/>
  <c r="A773" i="10"/>
  <c r="B773" i="10" s="1"/>
  <c r="A774" i="10"/>
  <c r="A775" i="10"/>
  <c r="A776" i="10"/>
  <c r="A777" i="10"/>
  <c r="A778" i="10"/>
  <c r="A779" i="10"/>
  <c r="B779" i="10" s="1"/>
  <c r="A780" i="10"/>
  <c r="B780" i="10" s="1"/>
  <c r="A781" i="10"/>
  <c r="B781" i="10" s="1"/>
  <c r="A782" i="10"/>
  <c r="A783" i="10"/>
  <c r="B783" i="10" s="1"/>
  <c r="A784" i="10"/>
  <c r="A785" i="10"/>
  <c r="A786" i="10"/>
  <c r="A787" i="10"/>
  <c r="B787" i="10" s="1"/>
  <c r="A788" i="10"/>
  <c r="B788" i="10" s="1"/>
  <c r="A789" i="10"/>
  <c r="B789" i="10" s="1"/>
  <c r="A790" i="10"/>
  <c r="A791" i="10"/>
  <c r="A792" i="10"/>
  <c r="A793" i="10"/>
  <c r="A794" i="10"/>
  <c r="A795" i="10"/>
  <c r="A796" i="10"/>
  <c r="B796" i="10" s="1"/>
  <c r="A797" i="10"/>
  <c r="B797" i="10" s="1"/>
  <c r="A798" i="10"/>
  <c r="A799" i="10"/>
  <c r="A800" i="10"/>
  <c r="A801" i="10"/>
  <c r="A802" i="10"/>
  <c r="A803" i="10"/>
  <c r="B803" i="10" s="1"/>
  <c r="A804" i="10"/>
  <c r="B804" i="10" s="1"/>
  <c r="A805" i="10"/>
  <c r="B805" i="10" s="1"/>
  <c r="A806" i="10"/>
  <c r="A807" i="10"/>
  <c r="A808" i="10"/>
  <c r="A809" i="10"/>
  <c r="A810" i="10"/>
  <c r="A811" i="10"/>
  <c r="B811" i="10" s="1"/>
  <c r="A812" i="10"/>
  <c r="B812" i="10" s="1"/>
  <c r="A813" i="10"/>
  <c r="B813" i="10" s="1"/>
  <c r="A814" i="10"/>
  <c r="A815" i="10"/>
  <c r="B815" i="10" s="1"/>
  <c r="A816" i="10"/>
  <c r="A817" i="10"/>
  <c r="A818" i="10"/>
  <c r="A819" i="10"/>
  <c r="A820" i="10"/>
  <c r="B820" i="10" s="1"/>
  <c r="A821" i="10"/>
  <c r="B821" i="10" s="1"/>
  <c r="A822" i="10"/>
  <c r="A823" i="10"/>
  <c r="A824" i="10"/>
  <c r="A825" i="10"/>
  <c r="A826" i="10"/>
  <c r="A827" i="10"/>
  <c r="B827" i="10" s="1"/>
  <c r="A828" i="10"/>
  <c r="B828" i="10" s="1"/>
  <c r="A829" i="10"/>
  <c r="B829" i="10" s="1"/>
  <c r="A830" i="10"/>
  <c r="A831" i="10"/>
  <c r="A832" i="10"/>
  <c r="A833" i="10"/>
  <c r="A834" i="10"/>
  <c r="A835" i="10"/>
  <c r="B835" i="10" s="1"/>
  <c r="A836" i="10"/>
  <c r="B836" i="10" s="1"/>
  <c r="A837" i="10"/>
  <c r="B837" i="10" s="1"/>
  <c r="A838" i="10"/>
  <c r="A839" i="10"/>
  <c r="A840" i="10"/>
  <c r="A841" i="10"/>
  <c r="A842" i="10"/>
  <c r="A843" i="10"/>
  <c r="B843" i="10" s="1"/>
  <c r="B296" i="10"/>
  <c r="B297" i="10"/>
  <c r="B298" i="10"/>
  <c r="B302" i="10"/>
  <c r="B304" i="10"/>
  <c r="B305" i="10"/>
  <c r="B306" i="10"/>
  <c r="B307" i="10"/>
  <c r="B310" i="10"/>
  <c r="B311" i="10"/>
  <c r="B312" i="10"/>
  <c r="B313" i="10"/>
  <c r="B314" i="10"/>
  <c r="B318" i="10"/>
  <c r="B319" i="10"/>
  <c r="B320" i="10"/>
  <c r="B321" i="10"/>
  <c r="B322" i="10"/>
  <c r="B326" i="10"/>
  <c r="B327" i="10"/>
  <c r="B328" i="10"/>
  <c r="B329" i="10"/>
  <c r="B330" i="10"/>
  <c r="B334" i="10"/>
  <c r="B336" i="10"/>
  <c r="B337" i="10"/>
  <c r="B338" i="10"/>
  <c r="B342" i="10"/>
  <c r="B343" i="10"/>
  <c r="B344" i="10"/>
  <c r="B345" i="10"/>
  <c r="B346" i="10"/>
  <c r="B350" i="10"/>
  <c r="B351" i="10"/>
  <c r="B352" i="10"/>
  <c r="B353" i="10"/>
  <c r="B354" i="10"/>
  <c r="B358" i="10"/>
  <c r="B359" i="10"/>
  <c r="B360" i="10"/>
  <c r="B361" i="10"/>
  <c r="B362" i="10"/>
  <c r="B366" i="10"/>
  <c r="B368" i="10"/>
  <c r="B369" i="10"/>
  <c r="B370" i="10"/>
  <c r="B371" i="10"/>
  <c r="B374" i="10"/>
  <c r="B375" i="10"/>
  <c r="B376" i="10"/>
  <c r="B377" i="10"/>
  <c r="B378" i="10"/>
  <c r="B379" i="10"/>
  <c r="B382" i="10"/>
  <c r="B383" i="10"/>
  <c r="B384" i="10"/>
  <c r="B385" i="10"/>
  <c r="B386" i="10"/>
  <c r="B390" i="10"/>
  <c r="B391" i="10"/>
  <c r="B392" i="10"/>
  <c r="B393" i="10"/>
  <c r="B394" i="10"/>
  <c r="B398" i="10"/>
  <c r="B400" i="10"/>
  <c r="B401" i="10"/>
  <c r="B402" i="10"/>
  <c r="B406" i="10"/>
  <c r="B407" i="10"/>
  <c r="B408" i="10"/>
  <c r="B409" i="10"/>
  <c r="B410" i="10"/>
  <c r="B414" i="10"/>
  <c r="B415" i="10"/>
  <c r="B416" i="10"/>
  <c r="B417" i="10"/>
  <c r="B418" i="10"/>
  <c r="B422" i="10"/>
  <c r="B423" i="10"/>
  <c r="B424" i="10"/>
  <c r="B425" i="10"/>
  <c r="B426" i="10"/>
  <c r="B430" i="10"/>
  <c r="B432" i="10"/>
  <c r="B433" i="10"/>
  <c r="B434" i="10"/>
  <c r="B438" i="10"/>
  <c r="B439" i="10"/>
  <c r="B440" i="10"/>
  <c r="B441" i="10"/>
  <c r="B442" i="10"/>
  <c r="B443" i="10"/>
  <c r="B446" i="10"/>
  <c r="B447" i="10"/>
  <c r="B448" i="10"/>
  <c r="B449" i="10"/>
  <c r="B450" i="10"/>
  <c r="B454" i="10"/>
  <c r="B455" i="10"/>
  <c r="B456" i="10"/>
  <c r="B457" i="10"/>
  <c r="B458" i="10"/>
  <c r="B462" i="10"/>
  <c r="B464" i="10"/>
  <c r="B465" i="10"/>
  <c r="B466" i="10"/>
  <c r="B467" i="10"/>
  <c r="B470" i="10"/>
  <c r="B471" i="10"/>
  <c r="B472" i="10"/>
  <c r="B473" i="10"/>
  <c r="B474" i="10"/>
  <c r="B478" i="10"/>
  <c r="B479" i="10"/>
  <c r="B480" i="10"/>
  <c r="B481" i="10"/>
  <c r="B482" i="10"/>
  <c r="B486" i="10"/>
  <c r="B487" i="10"/>
  <c r="B488" i="10"/>
  <c r="B489" i="10"/>
  <c r="B490" i="10"/>
  <c r="B494" i="10"/>
  <c r="B496" i="10"/>
  <c r="B497" i="10"/>
  <c r="B498" i="10"/>
  <c r="B502" i="10"/>
  <c r="B503" i="10"/>
  <c r="B504" i="10"/>
  <c r="B505" i="10"/>
  <c r="B506" i="10"/>
  <c r="B510" i="10"/>
  <c r="B511" i="10"/>
  <c r="B512" i="10"/>
  <c r="B513" i="10"/>
  <c r="B514" i="10"/>
  <c r="B518" i="10"/>
  <c r="B519" i="10"/>
  <c r="B520" i="10"/>
  <c r="B521" i="10"/>
  <c r="B522" i="10"/>
  <c r="B526" i="10"/>
  <c r="B528" i="10"/>
  <c r="B529" i="10"/>
  <c r="B530" i="10"/>
  <c r="B534" i="10"/>
  <c r="B535" i="10"/>
  <c r="B536" i="10"/>
  <c r="B537" i="10"/>
  <c r="B538" i="10"/>
  <c r="B539" i="10"/>
  <c r="B542" i="10"/>
  <c r="B543" i="10"/>
  <c r="B544" i="10"/>
  <c r="B545" i="10"/>
  <c r="B546" i="10"/>
  <c r="B550" i="10"/>
  <c r="B551" i="10"/>
  <c r="B552" i="10"/>
  <c r="B553" i="10"/>
  <c r="B554" i="10"/>
  <c r="B558" i="10"/>
  <c r="B560" i="10"/>
  <c r="B561" i="10"/>
  <c r="B562" i="10"/>
  <c r="B563" i="10"/>
  <c r="B566" i="10"/>
  <c r="B567" i="10"/>
  <c r="B568" i="10"/>
  <c r="B569" i="10"/>
  <c r="B570" i="10"/>
  <c r="B574" i="10"/>
  <c r="B575" i="10"/>
  <c r="B576" i="10"/>
  <c r="B577" i="10"/>
  <c r="B578" i="10"/>
  <c r="B582" i="10"/>
  <c r="B583" i="10"/>
  <c r="B584" i="10"/>
  <c r="B585" i="10"/>
  <c r="B586" i="10"/>
  <c r="B590" i="10"/>
  <c r="B592" i="10"/>
  <c r="B593" i="10"/>
  <c r="B594" i="10"/>
  <c r="B598" i="10"/>
  <c r="B599" i="10"/>
  <c r="B600" i="10"/>
  <c r="B601" i="10"/>
  <c r="B602" i="10"/>
  <c r="B606" i="10"/>
  <c r="B607" i="10"/>
  <c r="B608" i="10"/>
  <c r="B609" i="10"/>
  <c r="B610" i="10"/>
  <c r="B614" i="10"/>
  <c r="B615" i="10"/>
  <c r="B616" i="10"/>
  <c r="B617" i="10"/>
  <c r="B618" i="10"/>
  <c r="B622" i="10"/>
  <c r="B624" i="10"/>
  <c r="B625" i="10"/>
  <c r="B626" i="10"/>
  <c r="B627" i="10"/>
  <c r="B630" i="10"/>
  <c r="B631" i="10"/>
  <c r="B632" i="10"/>
  <c r="B633" i="10"/>
  <c r="B634" i="10"/>
  <c r="B635" i="10"/>
  <c r="B638" i="10"/>
  <c r="B639" i="10"/>
  <c r="B640" i="10"/>
  <c r="B641" i="10"/>
  <c r="B642" i="10"/>
  <c r="B646" i="10"/>
  <c r="B647" i="10"/>
  <c r="B648" i="10"/>
  <c r="B649" i="10"/>
  <c r="B650" i="10"/>
  <c r="B654" i="10"/>
  <c r="B656" i="10"/>
  <c r="B657" i="10"/>
  <c r="B658" i="10"/>
  <c r="B662" i="10"/>
  <c r="B663" i="10"/>
  <c r="B664" i="10"/>
  <c r="B665" i="10"/>
  <c r="B666" i="10"/>
  <c r="B670" i="10"/>
  <c r="B671" i="10"/>
  <c r="B672" i="10"/>
  <c r="B673" i="10"/>
  <c r="B674" i="10"/>
  <c r="B678" i="10"/>
  <c r="B679" i="10"/>
  <c r="B680" i="10"/>
  <c r="B681" i="10"/>
  <c r="B682" i="10"/>
  <c r="B686" i="10"/>
  <c r="B688" i="10"/>
  <c r="B689" i="10"/>
  <c r="B690" i="10"/>
  <c r="B694" i="10"/>
  <c r="B695" i="10"/>
  <c r="B696" i="10"/>
  <c r="B697" i="10"/>
  <c r="B698" i="10"/>
  <c r="B699" i="10"/>
  <c r="B702" i="10"/>
  <c r="B703" i="10"/>
  <c r="B704" i="10"/>
  <c r="B705" i="10"/>
  <c r="B706" i="10"/>
  <c r="B710" i="10"/>
  <c r="B711" i="10"/>
  <c r="B712" i="10"/>
  <c r="B713" i="10"/>
  <c r="B714" i="10"/>
  <c r="B718" i="10"/>
  <c r="B720" i="10"/>
  <c r="B721" i="10"/>
  <c r="B722" i="10"/>
  <c r="B723" i="10"/>
  <c r="B726" i="10"/>
  <c r="B727" i="10"/>
  <c r="B728" i="10"/>
  <c r="B729" i="10"/>
  <c r="B730" i="10"/>
  <c r="B734" i="10"/>
  <c r="B735" i="10"/>
  <c r="B736" i="10"/>
  <c r="B737" i="10"/>
  <c r="B738" i="10"/>
  <c r="B742" i="10"/>
  <c r="B743" i="10"/>
  <c r="B744" i="10"/>
  <c r="B745" i="10"/>
  <c r="B746" i="10"/>
  <c r="B750" i="10"/>
  <c r="B752" i="10"/>
  <c r="B753" i="10"/>
  <c r="B754" i="10"/>
  <c r="B758" i="10"/>
  <c r="B759" i="10"/>
  <c r="B760" i="10"/>
  <c r="B761" i="10"/>
  <c r="B762" i="10"/>
  <c r="B766" i="10"/>
  <c r="B767" i="10"/>
  <c r="B768" i="10"/>
  <c r="B769" i="10"/>
  <c r="B770" i="10"/>
  <c r="B774" i="10"/>
  <c r="B775" i="10"/>
  <c r="B776" i="10"/>
  <c r="B777" i="10"/>
  <c r="B778" i="10"/>
  <c r="B782" i="10"/>
  <c r="B784" i="10"/>
  <c r="B785" i="10"/>
  <c r="B786" i="10"/>
  <c r="B790" i="10"/>
  <c r="B791" i="10"/>
  <c r="B792" i="10"/>
  <c r="B793" i="10"/>
  <c r="B794" i="10"/>
  <c r="B795" i="10"/>
  <c r="B798" i="10"/>
  <c r="B799" i="10"/>
  <c r="B800" i="10"/>
  <c r="B801" i="10"/>
  <c r="B802" i="10"/>
  <c r="B806" i="10"/>
  <c r="B807" i="10"/>
  <c r="B808" i="10"/>
  <c r="B809" i="10"/>
  <c r="B810" i="10"/>
  <c r="B814" i="10"/>
  <c r="B816" i="10"/>
  <c r="B817" i="10"/>
  <c r="B818" i="10"/>
  <c r="B819" i="10"/>
  <c r="B822" i="10"/>
  <c r="B823" i="10"/>
  <c r="B824" i="10"/>
  <c r="B825" i="10"/>
  <c r="B826" i="10"/>
  <c r="B830" i="10"/>
  <c r="B831" i="10"/>
  <c r="B832" i="10"/>
  <c r="B833" i="10"/>
  <c r="B834" i="10"/>
  <c r="B838" i="10"/>
  <c r="B839" i="10"/>
  <c r="B840" i="10"/>
  <c r="B841" i="10"/>
  <c r="B842" i="10"/>
  <c r="A31" i="10"/>
  <c r="A32" i="10"/>
  <c r="B32" i="10" s="1"/>
  <c r="A33" i="10"/>
  <c r="A34" i="10"/>
  <c r="A35" i="10"/>
  <c r="A36" i="10"/>
  <c r="B36" i="10" s="1"/>
  <c r="A37" i="10"/>
  <c r="A38" i="10"/>
  <c r="B38" i="10" s="1"/>
  <c r="A39" i="10"/>
  <c r="B39" i="10" s="1"/>
  <c r="A40" i="10"/>
  <c r="B40" i="10" s="1"/>
  <c r="A41" i="10"/>
  <c r="A42" i="10"/>
  <c r="B42" i="10" s="1"/>
  <c r="A43" i="10"/>
  <c r="B43" i="10" s="1"/>
  <c r="A44" i="10"/>
  <c r="B44" i="10" s="1"/>
  <c r="A45" i="10"/>
  <c r="A46" i="10"/>
  <c r="B46" i="10" s="1"/>
  <c r="A47" i="10"/>
  <c r="A48" i="10"/>
  <c r="B48" i="10" s="1"/>
  <c r="A49" i="10"/>
  <c r="A50" i="10"/>
  <c r="A51" i="10"/>
  <c r="B51" i="10" s="1"/>
  <c r="A52" i="10"/>
  <c r="B52" i="10" s="1"/>
  <c r="A53" i="10"/>
  <c r="A54" i="10"/>
  <c r="B54" i="10" s="1"/>
  <c r="A55" i="10"/>
  <c r="B55" i="10" s="1"/>
  <c r="A56" i="10"/>
  <c r="B56" i="10" s="1"/>
  <c r="A57" i="10"/>
  <c r="A58" i="10"/>
  <c r="B58" i="10" s="1"/>
  <c r="A59" i="10"/>
  <c r="B59" i="10" s="1"/>
  <c r="A60" i="10"/>
  <c r="B60" i="10" s="1"/>
  <c r="A61" i="10"/>
  <c r="A62" i="10"/>
  <c r="B62" i="10" s="1"/>
  <c r="A63" i="10"/>
  <c r="A64" i="10"/>
  <c r="B64" i="10" s="1"/>
  <c r="A65" i="10"/>
  <c r="A66" i="10"/>
  <c r="B66" i="10" s="1"/>
  <c r="A67" i="10"/>
  <c r="B67" i="10" s="1"/>
  <c r="A68" i="10"/>
  <c r="B68" i="10" s="1"/>
  <c r="A69" i="10"/>
  <c r="A70" i="10"/>
  <c r="B70" i="10" s="1"/>
  <c r="A71" i="10"/>
  <c r="B71" i="10" s="1"/>
  <c r="A72" i="10"/>
  <c r="B72" i="10" s="1"/>
  <c r="A73" i="10"/>
  <c r="A74" i="10"/>
  <c r="A75" i="10"/>
  <c r="A76" i="10"/>
  <c r="B76" i="10" s="1"/>
  <c r="A77" i="10"/>
  <c r="A78" i="10"/>
  <c r="B78" i="10" s="1"/>
  <c r="A79" i="10"/>
  <c r="A80" i="10"/>
  <c r="B80" i="10" s="1"/>
  <c r="A81" i="10"/>
  <c r="A82" i="10"/>
  <c r="B82" i="10" s="1"/>
  <c r="A83" i="10"/>
  <c r="B83" i="10" s="1"/>
  <c r="A84" i="10"/>
  <c r="B84" i="10" s="1"/>
  <c r="A85" i="10"/>
  <c r="A86" i="10"/>
  <c r="B86" i="10" s="1"/>
  <c r="A87" i="10"/>
  <c r="B87" i="10" s="1"/>
  <c r="A88" i="10"/>
  <c r="B88" i="10" s="1"/>
  <c r="A89" i="10"/>
  <c r="A90" i="10"/>
  <c r="B90" i="10" s="1"/>
  <c r="A91" i="10"/>
  <c r="B91" i="10" s="1"/>
  <c r="A92" i="10"/>
  <c r="B92" i="10" s="1"/>
  <c r="A93" i="10"/>
  <c r="A94" i="10"/>
  <c r="B94" i="10" s="1"/>
  <c r="A95" i="10"/>
  <c r="B95" i="10" s="1"/>
  <c r="A96" i="10"/>
  <c r="B96" i="10" s="1"/>
  <c r="A97" i="10"/>
  <c r="A98" i="10"/>
  <c r="A99" i="10"/>
  <c r="A100" i="10"/>
  <c r="B100" i="10" s="1"/>
  <c r="A101" i="10"/>
  <c r="A102" i="10"/>
  <c r="B102" i="10" s="1"/>
  <c r="A103" i="10"/>
  <c r="B103" i="10" s="1"/>
  <c r="A104" i="10"/>
  <c r="B104" i="10" s="1"/>
  <c r="A105" i="10"/>
  <c r="A106" i="10"/>
  <c r="B106" i="10" s="1"/>
  <c r="A107" i="10"/>
  <c r="B107" i="10" s="1"/>
  <c r="A108" i="10"/>
  <c r="B108" i="10" s="1"/>
  <c r="A109" i="10"/>
  <c r="A110" i="10"/>
  <c r="B110" i="10" s="1"/>
  <c r="A111" i="10"/>
  <c r="B111" i="10" s="1"/>
  <c r="A112" i="10"/>
  <c r="B112" i="10" s="1"/>
  <c r="A113" i="10"/>
  <c r="A114" i="10"/>
  <c r="A115" i="10"/>
  <c r="B115" i="10" s="1"/>
  <c r="A116" i="10"/>
  <c r="B116" i="10" s="1"/>
  <c r="A117" i="10"/>
  <c r="A118" i="10"/>
  <c r="B118" i="10" s="1"/>
  <c r="A119" i="10"/>
  <c r="B119" i="10" s="1"/>
  <c r="A120" i="10"/>
  <c r="B120" i="10" s="1"/>
  <c r="A121" i="10"/>
  <c r="A122" i="10"/>
  <c r="B122" i="10" s="1"/>
  <c r="A123" i="10"/>
  <c r="B123" i="10" s="1"/>
  <c r="A124" i="10"/>
  <c r="B124" i="10" s="1"/>
  <c r="A125" i="10"/>
  <c r="A126" i="10"/>
  <c r="B126" i="10" s="1"/>
  <c r="A127" i="10"/>
  <c r="B127" i="10" s="1"/>
  <c r="A128" i="10"/>
  <c r="B128" i="10" s="1"/>
  <c r="A129" i="10"/>
  <c r="A130" i="10"/>
  <c r="B130" i="10" s="1"/>
  <c r="A131" i="10"/>
  <c r="B131" i="10" s="1"/>
  <c r="A132" i="10"/>
  <c r="B132" i="10" s="1"/>
  <c r="A133" i="10"/>
  <c r="A134" i="10"/>
  <c r="B134" i="10" s="1"/>
  <c r="A135" i="10"/>
  <c r="A136" i="10"/>
  <c r="B136" i="10" s="1"/>
  <c r="A137" i="10"/>
  <c r="A138" i="10"/>
  <c r="A139" i="10"/>
  <c r="A140" i="10"/>
  <c r="B140" i="10" s="1"/>
  <c r="A141" i="10"/>
  <c r="A142" i="10"/>
  <c r="B142" i="10" s="1"/>
  <c r="A143" i="10"/>
  <c r="B143" i="10" s="1"/>
  <c r="A144" i="10"/>
  <c r="B144" i="10" s="1"/>
  <c r="A145" i="10"/>
  <c r="A146" i="10"/>
  <c r="B146" i="10" s="1"/>
  <c r="A147" i="10"/>
  <c r="B147" i="10" s="1"/>
  <c r="A148" i="10"/>
  <c r="B148" i="10" s="1"/>
  <c r="A149" i="10"/>
  <c r="A150" i="10"/>
  <c r="B150" i="10" s="1"/>
  <c r="A151" i="10"/>
  <c r="A152" i="10"/>
  <c r="B152" i="10" s="1"/>
  <c r="A153" i="10"/>
  <c r="A154" i="10"/>
  <c r="B154" i="10" s="1"/>
  <c r="A155" i="10"/>
  <c r="B155" i="10" s="1"/>
  <c r="A156" i="10"/>
  <c r="B156" i="10" s="1"/>
  <c r="A157" i="10"/>
  <c r="A158" i="10"/>
  <c r="B158" i="10" s="1"/>
  <c r="A159" i="10"/>
  <c r="B159" i="10" s="1"/>
  <c r="A160" i="10"/>
  <c r="B160" i="10" s="1"/>
  <c r="A161" i="10"/>
  <c r="A162" i="10"/>
  <c r="A163" i="10"/>
  <c r="A164" i="10"/>
  <c r="B164" i="10" s="1"/>
  <c r="A165" i="10"/>
  <c r="A166" i="10"/>
  <c r="B166" i="10" s="1"/>
  <c r="A167" i="10"/>
  <c r="A168" i="10"/>
  <c r="B168" i="10" s="1"/>
  <c r="A169" i="10"/>
  <c r="A170" i="10"/>
  <c r="B170" i="10" s="1"/>
  <c r="A171" i="10"/>
  <c r="B171" i="10" s="1"/>
  <c r="A172" i="10"/>
  <c r="B172" i="10" s="1"/>
  <c r="A173" i="10"/>
  <c r="A174" i="10"/>
  <c r="B174" i="10" s="1"/>
  <c r="A175" i="10"/>
  <c r="B175" i="10" s="1"/>
  <c r="A176" i="10"/>
  <c r="B176" i="10" s="1"/>
  <c r="A177" i="10"/>
  <c r="A178" i="10"/>
  <c r="B178" i="10" s="1"/>
  <c r="A179" i="10"/>
  <c r="B179" i="10" s="1"/>
  <c r="A180" i="10"/>
  <c r="B180" i="10" s="1"/>
  <c r="A181" i="10"/>
  <c r="A182" i="10"/>
  <c r="B182" i="10" s="1"/>
  <c r="A183" i="10"/>
  <c r="B183" i="10" s="1"/>
  <c r="A184" i="10"/>
  <c r="B184" i="10" s="1"/>
  <c r="A185" i="10"/>
  <c r="A186" i="10"/>
  <c r="A187" i="10"/>
  <c r="B187" i="10" s="1"/>
  <c r="A188" i="10"/>
  <c r="B188" i="10" s="1"/>
  <c r="A189" i="10"/>
  <c r="A190" i="10"/>
  <c r="B190" i="10" s="1"/>
  <c r="A191" i="10"/>
  <c r="B191" i="10" s="1"/>
  <c r="A192" i="10"/>
  <c r="B192" i="10" s="1"/>
  <c r="A193" i="10"/>
  <c r="A194" i="10"/>
  <c r="A195" i="10"/>
  <c r="A196" i="10"/>
  <c r="B196" i="10" s="1"/>
  <c r="A197" i="10"/>
  <c r="A198" i="10"/>
  <c r="B198" i="10" s="1"/>
  <c r="A199" i="10"/>
  <c r="B199" i="10" s="1"/>
  <c r="A200" i="10"/>
  <c r="B200" i="10" s="1"/>
  <c r="A201" i="10"/>
  <c r="A202" i="10"/>
  <c r="A203" i="10"/>
  <c r="A204" i="10"/>
  <c r="B204" i="10" s="1"/>
  <c r="A205" i="10"/>
  <c r="A206" i="10"/>
  <c r="B206" i="10" s="1"/>
  <c r="A207" i="10"/>
  <c r="A208" i="10"/>
  <c r="B208" i="10" s="1"/>
  <c r="A209" i="10"/>
  <c r="A210" i="10"/>
  <c r="B210" i="10" s="1"/>
  <c r="A211" i="10"/>
  <c r="B211" i="10" s="1"/>
  <c r="A212" i="10"/>
  <c r="B212" i="10" s="1"/>
  <c r="A213" i="10"/>
  <c r="A214" i="10"/>
  <c r="B214" i="10" s="1"/>
  <c r="A215" i="10"/>
  <c r="B215" i="10" s="1"/>
  <c r="A216" i="10"/>
  <c r="B216" i="10" s="1"/>
  <c r="A217" i="10"/>
  <c r="A218" i="10"/>
  <c r="B218" i="10" s="1"/>
  <c r="A219" i="10"/>
  <c r="B219" i="10" s="1"/>
  <c r="A220" i="10"/>
  <c r="B220" i="10" s="1"/>
  <c r="A221" i="10"/>
  <c r="A222" i="10"/>
  <c r="B222" i="10" s="1"/>
  <c r="A223" i="10"/>
  <c r="B223" i="10" s="1"/>
  <c r="A224" i="10"/>
  <c r="B224" i="10" s="1"/>
  <c r="A225" i="10"/>
  <c r="A226" i="10"/>
  <c r="B226" i="10" s="1"/>
  <c r="A227" i="10"/>
  <c r="B227" i="10" s="1"/>
  <c r="A228" i="10"/>
  <c r="B228" i="10" s="1"/>
  <c r="A229" i="10"/>
  <c r="A230" i="10"/>
  <c r="A231" i="10"/>
  <c r="A232" i="10"/>
  <c r="A233" i="10"/>
  <c r="A234" i="10"/>
  <c r="B234" i="10" s="1"/>
  <c r="A235" i="10"/>
  <c r="B235" i="10" s="1"/>
  <c r="A236" i="10"/>
  <c r="B236" i="10" s="1"/>
  <c r="A237" i="10"/>
  <c r="A238" i="10"/>
  <c r="B238" i="10" s="1"/>
  <c r="A239" i="10"/>
  <c r="B239" i="10" s="1"/>
  <c r="A240" i="10"/>
  <c r="B240" i="10" s="1"/>
  <c r="A241" i="10"/>
  <c r="A242" i="10"/>
  <c r="B242" i="10" s="1"/>
  <c r="A243" i="10"/>
  <c r="B243" i="10" s="1"/>
  <c r="A244" i="10"/>
  <c r="B244" i="10" s="1"/>
  <c r="A245" i="10"/>
  <c r="A246" i="10"/>
  <c r="B246" i="10" s="1"/>
  <c r="A247" i="10"/>
  <c r="A248" i="10"/>
  <c r="A249" i="10"/>
  <c r="A250" i="10"/>
  <c r="A251" i="10"/>
  <c r="B251" i="10" s="1"/>
  <c r="A252" i="10"/>
  <c r="B252" i="10" s="1"/>
  <c r="A253" i="10"/>
  <c r="A254" i="10"/>
  <c r="B254" i="10" s="1"/>
  <c r="A255" i="10"/>
  <c r="B255" i="10" s="1"/>
  <c r="A256" i="10"/>
  <c r="B256" i="10" s="1"/>
  <c r="A257" i="10"/>
  <c r="A258" i="10"/>
  <c r="A259" i="10"/>
  <c r="A260" i="10"/>
  <c r="B260" i="10" s="1"/>
  <c r="A261" i="10"/>
  <c r="A262" i="10"/>
  <c r="B262" i="10" s="1"/>
  <c r="A263" i="10"/>
  <c r="B263" i="10" s="1"/>
  <c r="A264" i="10"/>
  <c r="B264" i="10" s="1"/>
  <c r="A265" i="10"/>
  <c r="A266" i="10"/>
  <c r="A267" i="10"/>
  <c r="A268" i="10"/>
  <c r="B268" i="10" s="1"/>
  <c r="A269" i="10"/>
  <c r="A270" i="10"/>
  <c r="B270" i="10" s="1"/>
  <c r="A271" i="10"/>
  <c r="B271" i="10" s="1"/>
  <c r="A272" i="10"/>
  <c r="B272" i="10" s="1"/>
  <c r="A273" i="10"/>
  <c r="A274" i="10"/>
  <c r="B274" i="10" s="1"/>
  <c r="A275" i="10"/>
  <c r="B275" i="10" s="1"/>
  <c r="A276" i="10"/>
  <c r="B276" i="10" s="1"/>
  <c r="A277" i="10"/>
  <c r="A278" i="10"/>
  <c r="B278" i="10" s="1"/>
  <c r="A279" i="10"/>
  <c r="B279" i="10" s="1"/>
  <c r="A280" i="10"/>
  <c r="B280" i="10" s="1"/>
  <c r="A281" i="10"/>
  <c r="A282" i="10"/>
  <c r="B282" i="10" s="1"/>
  <c r="A283" i="10"/>
  <c r="B283" i="10" s="1"/>
  <c r="A284" i="10"/>
  <c r="B284" i="10" s="1"/>
  <c r="A285" i="10"/>
  <c r="A286" i="10"/>
  <c r="B286" i="10" s="1"/>
  <c r="A287" i="10"/>
  <c r="B287" i="10" s="1"/>
  <c r="A288" i="10"/>
  <c r="B288" i="10" s="1"/>
  <c r="A289" i="10"/>
  <c r="A290" i="10"/>
  <c r="B290" i="10" s="1"/>
  <c r="A291" i="10"/>
  <c r="B291" i="10" s="1"/>
  <c r="A292" i="10"/>
  <c r="B292" i="10" s="1"/>
  <c r="A293" i="10"/>
  <c r="A294" i="10"/>
  <c r="A295" i="10"/>
  <c r="B31" i="10"/>
  <c r="B33" i="10"/>
  <c r="B34" i="10"/>
  <c r="B35" i="10"/>
  <c r="B37" i="10"/>
  <c r="B41" i="10"/>
  <c r="B45" i="10"/>
  <c r="B47" i="10"/>
  <c r="B49" i="10"/>
  <c r="B50" i="10"/>
  <c r="B53" i="10"/>
  <c r="B57" i="10"/>
  <c r="B61" i="10"/>
  <c r="B63" i="10"/>
  <c r="B65" i="10"/>
  <c r="B69" i="10"/>
  <c r="B73" i="10"/>
  <c r="B74" i="10"/>
  <c r="B75" i="10"/>
  <c r="B77" i="10"/>
  <c r="B79" i="10"/>
  <c r="B81" i="10"/>
  <c r="B85" i="10"/>
  <c r="B89" i="10"/>
  <c r="B93" i="10"/>
  <c r="B97" i="10"/>
  <c r="B98" i="10"/>
  <c r="B99" i="10"/>
  <c r="B101" i="10"/>
  <c r="B105" i="10"/>
  <c r="B109" i="10"/>
  <c r="B113" i="10"/>
  <c r="B114" i="10"/>
  <c r="B117" i="10"/>
  <c r="B121" i="10"/>
  <c r="B125" i="10"/>
  <c r="B129" i="10"/>
  <c r="B133" i="10"/>
  <c r="B135" i="10"/>
  <c r="B137" i="10"/>
  <c r="B138" i="10"/>
  <c r="B139" i="10"/>
  <c r="B141" i="10"/>
  <c r="B145" i="10"/>
  <c r="B149" i="10"/>
  <c r="B151" i="10"/>
  <c r="B153" i="10"/>
  <c r="B157" i="10"/>
  <c r="B161" i="10"/>
  <c r="B162" i="10"/>
  <c r="B163" i="10"/>
  <c r="B165" i="10"/>
  <c r="B167" i="10"/>
  <c r="B169" i="10"/>
  <c r="B173" i="10"/>
  <c r="B177" i="10"/>
  <c r="B181" i="10"/>
  <c r="B185" i="10"/>
  <c r="B186" i="10"/>
  <c r="B189" i="10"/>
  <c r="B193" i="10"/>
  <c r="B194" i="10"/>
  <c r="B195" i="10"/>
  <c r="B197" i="10"/>
  <c r="B201" i="10"/>
  <c r="B202" i="10"/>
  <c r="B203" i="10"/>
  <c r="B205" i="10"/>
  <c r="B207" i="10"/>
  <c r="B209" i="10"/>
  <c r="B213" i="10"/>
  <c r="B217" i="10"/>
  <c r="B221" i="10"/>
  <c r="B225" i="10"/>
  <c r="B229" i="10"/>
  <c r="B230" i="10"/>
  <c r="B231" i="10"/>
  <c r="B232" i="10"/>
  <c r="B233" i="10"/>
  <c r="B237" i="10"/>
  <c r="B241" i="10"/>
  <c r="B245" i="10"/>
  <c r="B247" i="10"/>
  <c r="B248" i="10"/>
  <c r="B249" i="10"/>
  <c r="B250" i="10"/>
  <c r="B253" i="10"/>
  <c r="B257" i="10"/>
  <c r="B258" i="10"/>
  <c r="B259" i="10"/>
  <c r="B261" i="10"/>
  <c r="B265" i="10"/>
  <c r="B266" i="10"/>
  <c r="B267" i="10"/>
  <c r="B269" i="10"/>
  <c r="B273" i="10"/>
  <c r="B277" i="10"/>
  <c r="B281" i="10"/>
  <c r="B285" i="10"/>
  <c r="B289" i="10"/>
  <c r="B293" i="10"/>
  <c r="B294" i="10"/>
  <c r="B295" i="10"/>
  <c r="A22" i="10" l="1"/>
  <c r="B22" i="10" s="1"/>
  <c r="A23" i="10"/>
  <c r="B23" i="10" s="1"/>
  <c r="A24" i="10"/>
  <c r="B24" i="10" s="1"/>
  <c r="A25" i="10"/>
  <c r="B25" i="10" s="1"/>
  <c r="A26" i="10"/>
  <c r="B26" i="10" s="1"/>
  <c r="A27" i="10"/>
  <c r="B27" i="10" s="1"/>
  <c r="A28" i="10"/>
  <c r="B28" i="10" s="1"/>
  <c r="A29" i="10"/>
  <c r="B29" i="10" s="1"/>
  <c r="A30" i="10"/>
  <c r="B30" i="10" s="1"/>
  <c r="A4" i="10"/>
  <c r="B4" i="10" s="1"/>
  <c r="A5" i="10"/>
  <c r="B5" i="10" s="1"/>
  <c r="A6" i="10"/>
  <c r="B6" i="10" s="1"/>
  <c r="A7" i="10"/>
  <c r="B7" i="10" s="1"/>
  <c r="A8" i="10"/>
  <c r="B8" i="10" s="1"/>
  <c r="A9" i="10"/>
  <c r="B9" i="10" s="1"/>
  <c r="A10" i="10"/>
  <c r="B10" i="10" s="1"/>
  <c r="A11" i="10"/>
  <c r="B11" i="10" s="1"/>
  <c r="A12" i="10"/>
  <c r="B12" i="10" s="1"/>
  <c r="A13" i="10"/>
  <c r="B13" i="10" s="1"/>
  <c r="A14" i="10"/>
  <c r="B14" i="10" s="1"/>
  <c r="A15" i="10"/>
  <c r="B15" i="10" s="1"/>
  <c r="A16" i="10"/>
  <c r="B16" i="10" s="1"/>
  <c r="A17" i="10"/>
  <c r="B17" i="10" s="1"/>
  <c r="A18" i="10"/>
  <c r="B18" i="10" s="1"/>
  <c r="A19" i="10"/>
  <c r="B19" i="10" s="1"/>
  <c r="A20" i="10"/>
  <c r="B20" i="10" s="1"/>
  <c r="A21" i="10"/>
  <c r="B21" i="10" s="1"/>
  <c r="A3" i="10"/>
  <c r="B3" i="10" s="1"/>
  <c r="A2" i="10"/>
  <c r="B2" i="10" s="1"/>
  <c r="T191" i="1" l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X191" i="1" s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X190" i="1" s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X189" i="1" s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X188" i="1" s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X187" i="1" s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X186" i="1" s="1"/>
  <c r="G186" i="1"/>
  <c r="F186" i="1"/>
  <c r="E186" i="1"/>
  <c r="D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X185" i="1" s="1"/>
  <c r="F185" i="1"/>
  <c r="E185" i="1"/>
  <c r="D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X184" i="1" s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X183" i="1" s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X182" i="1" s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X181" i="1" s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X180" i="1" s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X179" i="1" s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X178" i="1" s="1"/>
  <c r="G178" i="1"/>
  <c r="F178" i="1"/>
  <c r="E178" i="1"/>
  <c r="D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X177" i="1" s="1"/>
  <c r="F177" i="1"/>
  <c r="E177" i="1"/>
  <c r="D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X176" i="1" s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X175" i="1" s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X174" i="1" s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X173" i="1" s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X172" i="1" s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X171" i="1" s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X170" i="1" s="1"/>
  <c r="G170" i="1"/>
  <c r="F170" i="1"/>
  <c r="E170" i="1"/>
  <c r="D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X169" i="1" s="1"/>
  <c r="F169" i="1"/>
  <c r="E169" i="1"/>
  <c r="D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X168" i="1" s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X167" i="1" s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X166" i="1" s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X165" i="1" s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X164" i="1" s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X163" i="1" s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X162" i="1" s="1"/>
  <c r="E162" i="1"/>
  <c r="D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X161" i="1" s="1"/>
  <c r="F161" i="1"/>
  <c r="E161" i="1"/>
  <c r="D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X160" i="1" s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X159" i="1" s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X158" i="1" s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X157" i="1" s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X156" i="1" s="1"/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" i="1"/>
  <c r="AK35" i="1" l="1"/>
  <c r="AC35" i="1"/>
  <c r="AU35" i="1" s="1"/>
  <c r="AJ35" i="1"/>
  <c r="BB35" i="1" s="1"/>
  <c r="AB35" i="1"/>
  <c r="AT35" i="1" s="1"/>
  <c r="AI35" i="1"/>
  <c r="BA35" i="1" s="1"/>
  <c r="AA35" i="1"/>
  <c r="AS35" i="1" s="1"/>
  <c r="AH35" i="1"/>
  <c r="AZ35" i="1" s="1"/>
  <c r="Z35" i="1"/>
  <c r="AR35" i="1" s="1"/>
  <c r="AM35" i="1"/>
  <c r="AE35" i="1"/>
  <c r="AW35" i="1" s="1"/>
  <c r="AL35" i="1"/>
  <c r="AO35" i="1"/>
  <c r="AN35" i="1"/>
  <c r="AF35" i="1"/>
  <c r="AX35" i="1" s="1"/>
  <c r="AD35" i="1"/>
  <c r="AV35" i="1" s="1"/>
  <c r="AG35" i="1"/>
  <c r="AY35" i="1" s="1"/>
  <c r="Y35" i="1"/>
  <c r="AQ35" i="1" s="1"/>
  <c r="AK11" i="1"/>
  <c r="AC11" i="1"/>
  <c r="AU11" i="1" s="1"/>
  <c r="AJ11" i="1"/>
  <c r="BB11" i="1" s="1"/>
  <c r="AB11" i="1"/>
  <c r="AT11" i="1" s="1"/>
  <c r="AI11" i="1"/>
  <c r="BA11" i="1" s="1"/>
  <c r="AA11" i="1"/>
  <c r="AS11" i="1" s="1"/>
  <c r="AM11" i="1"/>
  <c r="AE11" i="1"/>
  <c r="AW11" i="1" s="1"/>
  <c r="AD11" i="1"/>
  <c r="AV11" i="1" s="1"/>
  <c r="Z11" i="1"/>
  <c r="AR11" i="1" s="1"/>
  <c r="AO11" i="1"/>
  <c r="Y11" i="1"/>
  <c r="AQ11" i="1" s="1"/>
  <c r="AN11" i="1"/>
  <c r="AL11" i="1"/>
  <c r="AH11" i="1"/>
  <c r="AZ11" i="1" s="1"/>
  <c r="AG11" i="1"/>
  <c r="AY11" i="1" s="1"/>
  <c r="AF11" i="1"/>
  <c r="AX11" i="1" s="1"/>
  <c r="AL34" i="1"/>
  <c r="AD34" i="1"/>
  <c r="AV34" i="1" s="1"/>
  <c r="AA34" i="1"/>
  <c r="AS34" i="1" s="1"/>
  <c r="AK34" i="1"/>
  <c r="AC34" i="1"/>
  <c r="AU34" i="1" s="1"/>
  <c r="AI34" i="1"/>
  <c r="BA34" i="1" s="1"/>
  <c r="AJ34" i="1"/>
  <c r="BB34" i="1" s="1"/>
  <c r="AB34" i="1"/>
  <c r="AT34" i="1" s="1"/>
  <c r="AN34" i="1"/>
  <c r="AF34" i="1"/>
  <c r="AX34" i="1" s="1"/>
  <c r="AH34" i="1"/>
  <c r="AZ34" i="1" s="1"/>
  <c r="AG34" i="1"/>
  <c r="AY34" i="1" s="1"/>
  <c r="Z34" i="1"/>
  <c r="AR34" i="1" s="1"/>
  <c r="AE34" i="1"/>
  <c r="AW34" i="1" s="1"/>
  <c r="Y34" i="1"/>
  <c r="AQ34" i="1" s="1"/>
  <c r="AO34" i="1"/>
  <c r="AM34" i="1"/>
  <c r="AL26" i="1"/>
  <c r="AD26" i="1"/>
  <c r="AV26" i="1" s="1"/>
  <c r="AK26" i="1"/>
  <c r="AC26" i="1"/>
  <c r="AU26" i="1" s="1"/>
  <c r="AJ26" i="1"/>
  <c r="BB26" i="1" s="1"/>
  <c r="AB26" i="1"/>
  <c r="AT26" i="1" s="1"/>
  <c r="AN26" i="1"/>
  <c r="AF26" i="1"/>
  <c r="AX26" i="1" s="1"/>
  <c r="AE26" i="1"/>
  <c r="AW26" i="1" s="1"/>
  <c r="AM26" i="1"/>
  <c r="AA26" i="1"/>
  <c r="AS26" i="1" s="1"/>
  <c r="AO26" i="1"/>
  <c r="Z26" i="1"/>
  <c r="AR26" i="1" s="1"/>
  <c r="Y26" i="1"/>
  <c r="AQ26" i="1" s="1"/>
  <c r="AI26" i="1"/>
  <c r="BA26" i="1" s="1"/>
  <c r="AH26" i="1"/>
  <c r="AZ26" i="1" s="1"/>
  <c r="AG26" i="1"/>
  <c r="AY26" i="1" s="1"/>
  <c r="AL18" i="1"/>
  <c r="AD18" i="1"/>
  <c r="AV18" i="1" s="1"/>
  <c r="AK18" i="1"/>
  <c r="AC18" i="1"/>
  <c r="AU18" i="1" s="1"/>
  <c r="AJ18" i="1"/>
  <c r="BB18" i="1" s="1"/>
  <c r="AB18" i="1"/>
  <c r="AT18" i="1" s="1"/>
  <c r="AN18" i="1"/>
  <c r="AF18" i="1"/>
  <c r="AX18" i="1" s="1"/>
  <c r="AM18" i="1"/>
  <c r="AI18" i="1"/>
  <c r="BA18" i="1" s="1"/>
  <c r="AH18" i="1"/>
  <c r="AZ18" i="1" s="1"/>
  <c r="AG18" i="1"/>
  <c r="AY18" i="1" s="1"/>
  <c r="AE18" i="1"/>
  <c r="AW18" i="1" s="1"/>
  <c r="Z18" i="1"/>
  <c r="AR18" i="1" s="1"/>
  <c r="AO18" i="1"/>
  <c r="Y18" i="1"/>
  <c r="AQ18" i="1" s="1"/>
  <c r="AA18" i="1"/>
  <c r="AS18" i="1" s="1"/>
  <c r="AL10" i="1"/>
  <c r="AD10" i="1"/>
  <c r="AV10" i="1" s="1"/>
  <c r="AK10" i="1"/>
  <c r="AC10" i="1"/>
  <c r="AU10" i="1" s="1"/>
  <c r="AJ10" i="1"/>
  <c r="BB10" i="1" s="1"/>
  <c r="AB10" i="1"/>
  <c r="AT10" i="1" s="1"/>
  <c r="AN10" i="1"/>
  <c r="AF10" i="1"/>
  <c r="AX10" i="1" s="1"/>
  <c r="AE10" i="1"/>
  <c r="AW10" i="1" s="1"/>
  <c r="AA10" i="1"/>
  <c r="AS10" i="1" s="1"/>
  <c r="Y10" i="1"/>
  <c r="AQ10" i="1" s="1"/>
  <c r="AM10" i="1"/>
  <c r="AI10" i="1"/>
  <c r="BA10" i="1" s="1"/>
  <c r="AO10" i="1"/>
  <c r="Z10" i="1"/>
  <c r="AR10" i="1" s="1"/>
  <c r="AH10" i="1"/>
  <c r="AZ10" i="1" s="1"/>
  <c r="AG10" i="1"/>
  <c r="AY10" i="1" s="1"/>
  <c r="AK27" i="1"/>
  <c r="AC27" i="1"/>
  <c r="AU27" i="1" s="1"/>
  <c r="AJ27" i="1"/>
  <c r="BB27" i="1" s="1"/>
  <c r="AB27" i="1"/>
  <c r="AT27" i="1" s="1"/>
  <c r="AI27" i="1"/>
  <c r="BA27" i="1" s="1"/>
  <c r="AA27" i="1"/>
  <c r="AS27" i="1" s="1"/>
  <c r="AM27" i="1"/>
  <c r="AE27" i="1"/>
  <c r="AW27" i="1" s="1"/>
  <c r="AD27" i="1"/>
  <c r="AV27" i="1" s="1"/>
  <c r="Z27" i="1"/>
  <c r="AR27" i="1" s="1"/>
  <c r="AO27" i="1"/>
  <c r="Y27" i="1"/>
  <c r="AQ27" i="1" s="1"/>
  <c r="AN27" i="1"/>
  <c r="AL27" i="1"/>
  <c r="AG27" i="1"/>
  <c r="AY27" i="1" s="1"/>
  <c r="AF27" i="1"/>
  <c r="AX27" i="1" s="1"/>
  <c r="AH27" i="1"/>
  <c r="AZ27" i="1" s="1"/>
  <c r="AM25" i="1"/>
  <c r="AE25" i="1"/>
  <c r="AW25" i="1" s="1"/>
  <c r="AL25" i="1"/>
  <c r="AD25" i="1"/>
  <c r="AV25" i="1" s="1"/>
  <c r="AK25" i="1"/>
  <c r="AC25" i="1"/>
  <c r="AU25" i="1" s="1"/>
  <c r="AO25" i="1"/>
  <c r="AG25" i="1"/>
  <c r="AY25" i="1" s="1"/>
  <c r="Y25" i="1"/>
  <c r="AQ25" i="1" s="1"/>
  <c r="AF25" i="1"/>
  <c r="AX25" i="1" s="1"/>
  <c r="Z25" i="1"/>
  <c r="AR25" i="1" s="1"/>
  <c r="AJ25" i="1"/>
  <c r="BB25" i="1" s="1"/>
  <c r="AB25" i="1"/>
  <c r="AT25" i="1" s="1"/>
  <c r="AN25" i="1"/>
  <c r="AA25" i="1"/>
  <c r="AS25" i="1" s="1"/>
  <c r="AI25" i="1"/>
  <c r="BA25" i="1" s="1"/>
  <c r="AH25" i="1"/>
  <c r="AZ25" i="1" s="1"/>
  <c r="AM17" i="1"/>
  <c r="AE17" i="1"/>
  <c r="AW17" i="1" s="1"/>
  <c r="AL17" i="1"/>
  <c r="AD17" i="1"/>
  <c r="AV17" i="1" s="1"/>
  <c r="AK17" i="1"/>
  <c r="AC17" i="1"/>
  <c r="AU17" i="1" s="1"/>
  <c r="AO17" i="1"/>
  <c r="AG17" i="1"/>
  <c r="AY17" i="1" s="1"/>
  <c r="Y17" i="1"/>
  <c r="AQ17" i="1" s="1"/>
  <c r="AN17" i="1"/>
  <c r="AF17" i="1"/>
  <c r="AX17" i="1" s="1"/>
  <c r="AJ17" i="1"/>
  <c r="BB17" i="1" s="1"/>
  <c r="AH17" i="1"/>
  <c r="AZ17" i="1" s="1"/>
  <c r="AI17" i="1"/>
  <c r="BA17" i="1" s="1"/>
  <c r="AB17" i="1"/>
  <c r="AT17" i="1" s="1"/>
  <c r="AA17" i="1"/>
  <c r="AS17" i="1" s="1"/>
  <c r="Z17" i="1"/>
  <c r="AR17" i="1" s="1"/>
  <c r="AN32" i="1"/>
  <c r="AF32" i="1"/>
  <c r="AX32" i="1" s="1"/>
  <c r="AK32" i="1"/>
  <c r="AM32" i="1"/>
  <c r="AE32" i="1"/>
  <c r="AW32" i="1" s="1"/>
  <c r="AL32" i="1"/>
  <c r="AD32" i="1"/>
  <c r="AV32" i="1" s="1"/>
  <c r="AC32" i="1"/>
  <c r="AU32" i="1" s="1"/>
  <c r="AH32" i="1"/>
  <c r="AZ32" i="1" s="1"/>
  <c r="Z32" i="1"/>
  <c r="AR32" i="1" s="1"/>
  <c r="AA32" i="1"/>
  <c r="AS32" i="1" s="1"/>
  <c r="Y32" i="1"/>
  <c r="AQ32" i="1" s="1"/>
  <c r="AO32" i="1"/>
  <c r="AJ32" i="1"/>
  <c r="BB32" i="1" s="1"/>
  <c r="AI32" i="1"/>
  <c r="BA32" i="1" s="1"/>
  <c r="AG32" i="1"/>
  <c r="AY32" i="1" s="1"/>
  <c r="AB32" i="1"/>
  <c r="AT32" i="1" s="1"/>
  <c r="AN24" i="1"/>
  <c r="AF24" i="1"/>
  <c r="AX24" i="1" s="1"/>
  <c r="AM24" i="1"/>
  <c r="AE24" i="1"/>
  <c r="AW24" i="1" s="1"/>
  <c r="AL24" i="1"/>
  <c r="AD24" i="1"/>
  <c r="AV24" i="1" s="1"/>
  <c r="AH24" i="1"/>
  <c r="AZ24" i="1" s="1"/>
  <c r="Z24" i="1"/>
  <c r="AR24" i="1" s="1"/>
  <c r="AG24" i="1"/>
  <c r="AY24" i="1" s="1"/>
  <c r="Y24" i="1"/>
  <c r="AQ24" i="1" s="1"/>
  <c r="AC24" i="1"/>
  <c r="AU24" i="1" s="1"/>
  <c r="AA24" i="1"/>
  <c r="AS24" i="1" s="1"/>
  <c r="AB24" i="1"/>
  <c r="AT24" i="1" s="1"/>
  <c r="AO24" i="1"/>
  <c r="AJ24" i="1"/>
  <c r="BB24" i="1" s="1"/>
  <c r="AI24" i="1"/>
  <c r="BA24" i="1" s="1"/>
  <c r="AK24" i="1"/>
  <c r="AO39" i="1"/>
  <c r="AG39" i="1"/>
  <c r="AY39" i="1" s="1"/>
  <c r="Y39" i="1"/>
  <c r="AQ39" i="1" s="1"/>
  <c r="AN39" i="1"/>
  <c r="AF39" i="1"/>
  <c r="AX39" i="1" s="1"/>
  <c r="AL39" i="1"/>
  <c r="AM39" i="1"/>
  <c r="AE39" i="1"/>
  <c r="AW39" i="1" s="1"/>
  <c r="AD39" i="1"/>
  <c r="AV39" i="1" s="1"/>
  <c r="AI39" i="1"/>
  <c r="BA39" i="1" s="1"/>
  <c r="AA39" i="1"/>
  <c r="AS39" i="1" s="1"/>
  <c r="AH39" i="1"/>
  <c r="AZ39" i="1" s="1"/>
  <c r="Z39" i="1"/>
  <c r="AR39" i="1" s="1"/>
  <c r="AK39" i="1"/>
  <c r="AB39" i="1"/>
  <c r="AT39" i="1" s="1"/>
  <c r="AJ39" i="1"/>
  <c r="BB39" i="1" s="1"/>
  <c r="AC39" i="1"/>
  <c r="AU39" i="1" s="1"/>
  <c r="AO23" i="1"/>
  <c r="AG23" i="1"/>
  <c r="AY23" i="1" s="1"/>
  <c r="Y23" i="1"/>
  <c r="AQ23" i="1" s="1"/>
  <c r="AN23" i="1"/>
  <c r="AF23" i="1"/>
  <c r="AX23" i="1" s="1"/>
  <c r="AM23" i="1"/>
  <c r="AE23" i="1"/>
  <c r="AW23" i="1" s="1"/>
  <c r="AI23" i="1"/>
  <c r="BA23" i="1" s="1"/>
  <c r="AA23" i="1"/>
  <c r="AS23" i="1" s="1"/>
  <c r="AH23" i="1"/>
  <c r="AZ23" i="1" s="1"/>
  <c r="AD23" i="1"/>
  <c r="AV23" i="1" s="1"/>
  <c r="AC23" i="1"/>
  <c r="AU23" i="1" s="1"/>
  <c r="AB23" i="1"/>
  <c r="AT23" i="1" s="1"/>
  <c r="Z23" i="1"/>
  <c r="AR23" i="1" s="1"/>
  <c r="AL23" i="1"/>
  <c r="AK23" i="1"/>
  <c r="AJ23" i="1"/>
  <c r="BB23" i="1" s="1"/>
  <c r="AO7" i="1"/>
  <c r="AG7" i="1"/>
  <c r="AY7" i="1" s="1"/>
  <c r="Y7" i="1"/>
  <c r="AQ7" i="1" s="1"/>
  <c r="AN7" i="1"/>
  <c r="AF7" i="1"/>
  <c r="AX7" i="1" s="1"/>
  <c r="AM7" i="1"/>
  <c r="AE7" i="1"/>
  <c r="AW7" i="1" s="1"/>
  <c r="AI7" i="1"/>
  <c r="BA7" i="1" s="1"/>
  <c r="AA7" i="1"/>
  <c r="AS7" i="1" s="1"/>
  <c r="AH7" i="1"/>
  <c r="AZ7" i="1" s="1"/>
  <c r="AD7" i="1"/>
  <c r="AV7" i="1" s="1"/>
  <c r="AC7" i="1"/>
  <c r="AU7" i="1" s="1"/>
  <c r="AB7" i="1"/>
  <c r="AT7" i="1" s="1"/>
  <c r="Z7" i="1"/>
  <c r="AR7" i="1" s="1"/>
  <c r="AL7" i="1"/>
  <c r="AK7" i="1"/>
  <c r="AJ7" i="1"/>
  <c r="BB7" i="1" s="1"/>
  <c r="AH38" i="1"/>
  <c r="AZ38" i="1" s="1"/>
  <c r="Z38" i="1"/>
  <c r="AR38" i="1" s="1"/>
  <c r="AM38" i="1"/>
  <c r="AO38" i="1"/>
  <c r="AG38" i="1"/>
  <c r="AY38" i="1" s="1"/>
  <c r="Y38" i="1"/>
  <c r="AQ38" i="1" s="1"/>
  <c r="AN38" i="1"/>
  <c r="AF38" i="1"/>
  <c r="AX38" i="1" s="1"/>
  <c r="AE38" i="1"/>
  <c r="AW38" i="1" s="1"/>
  <c r="AJ38" i="1"/>
  <c r="BB38" i="1" s="1"/>
  <c r="AB38" i="1"/>
  <c r="AT38" i="1" s="1"/>
  <c r="AI38" i="1"/>
  <c r="BA38" i="1" s="1"/>
  <c r="AA38" i="1"/>
  <c r="AS38" i="1" s="1"/>
  <c r="AL38" i="1"/>
  <c r="AK38" i="1"/>
  <c r="AD38" i="1"/>
  <c r="AV38" i="1" s="1"/>
  <c r="AC38" i="1"/>
  <c r="AU38" i="1" s="1"/>
  <c r="AH30" i="1"/>
  <c r="AZ30" i="1" s="1"/>
  <c r="Z30" i="1"/>
  <c r="AR30" i="1" s="1"/>
  <c r="AO30" i="1"/>
  <c r="AG30" i="1"/>
  <c r="AY30" i="1" s="1"/>
  <c r="Y30" i="1"/>
  <c r="AQ30" i="1" s="1"/>
  <c r="AN30" i="1"/>
  <c r="AF30" i="1"/>
  <c r="AX30" i="1" s="1"/>
  <c r="AJ30" i="1"/>
  <c r="BB30" i="1" s="1"/>
  <c r="AB30" i="1"/>
  <c r="AT30" i="1" s="1"/>
  <c r="AA30" i="1"/>
  <c r="AS30" i="1" s="1"/>
  <c r="AI30" i="1"/>
  <c r="BA30" i="1" s="1"/>
  <c r="AM30" i="1"/>
  <c r="AK30" i="1"/>
  <c r="AL30" i="1"/>
  <c r="AE30" i="1"/>
  <c r="AW30" i="1" s="1"/>
  <c r="AD30" i="1"/>
  <c r="AV30" i="1" s="1"/>
  <c r="AC30" i="1"/>
  <c r="AU30" i="1" s="1"/>
  <c r="AH22" i="1"/>
  <c r="AZ22" i="1" s="1"/>
  <c r="Z22" i="1"/>
  <c r="AR22" i="1" s="1"/>
  <c r="AO22" i="1"/>
  <c r="AG22" i="1"/>
  <c r="AY22" i="1" s="1"/>
  <c r="Y22" i="1"/>
  <c r="AQ22" i="1" s="1"/>
  <c r="AN22" i="1"/>
  <c r="AF22" i="1"/>
  <c r="AX22" i="1" s="1"/>
  <c r="AJ22" i="1"/>
  <c r="BB22" i="1" s="1"/>
  <c r="AB22" i="1"/>
  <c r="AT22" i="1" s="1"/>
  <c r="AI22" i="1"/>
  <c r="BA22" i="1" s="1"/>
  <c r="AC22" i="1"/>
  <c r="AU22" i="1" s="1"/>
  <c r="AE22" i="1"/>
  <c r="AW22" i="1" s="1"/>
  <c r="AA22" i="1"/>
  <c r="AS22" i="1" s="1"/>
  <c r="AM22" i="1"/>
  <c r="AD22" i="1"/>
  <c r="AV22" i="1" s="1"/>
  <c r="AL22" i="1"/>
  <c r="AK22" i="1"/>
  <c r="AH14" i="1"/>
  <c r="AZ14" i="1" s="1"/>
  <c r="Z14" i="1"/>
  <c r="AR14" i="1" s="1"/>
  <c r="AO14" i="1"/>
  <c r="AG14" i="1"/>
  <c r="AY14" i="1" s="1"/>
  <c r="Y14" i="1"/>
  <c r="AQ14" i="1" s="1"/>
  <c r="AN14" i="1"/>
  <c r="AF14" i="1"/>
  <c r="AX14" i="1" s="1"/>
  <c r="AJ14" i="1"/>
  <c r="BB14" i="1" s="1"/>
  <c r="AB14" i="1"/>
  <c r="AT14" i="1" s="1"/>
  <c r="AA14" i="1"/>
  <c r="AS14" i="1" s="1"/>
  <c r="AI14" i="1"/>
  <c r="BA14" i="1" s="1"/>
  <c r="AM14" i="1"/>
  <c r="AK14" i="1"/>
  <c r="AL14" i="1"/>
  <c r="AE14" i="1"/>
  <c r="AW14" i="1" s="1"/>
  <c r="AD14" i="1"/>
  <c r="AV14" i="1" s="1"/>
  <c r="AC14" i="1"/>
  <c r="AU14" i="1" s="1"/>
  <c r="AH6" i="1"/>
  <c r="AZ6" i="1" s="1"/>
  <c r="Z6" i="1"/>
  <c r="AR6" i="1" s="1"/>
  <c r="AO6" i="1"/>
  <c r="AG6" i="1"/>
  <c r="AY6" i="1" s="1"/>
  <c r="Y6" i="1"/>
  <c r="AQ6" i="1" s="1"/>
  <c r="AN6" i="1"/>
  <c r="AF6" i="1"/>
  <c r="AX6" i="1" s="1"/>
  <c r="AJ6" i="1"/>
  <c r="BB6" i="1" s="1"/>
  <c r="AB6" i="1"/>
  <c r="AT6" i="1" s="1"/>
  <c r="AI6" i="1"/>
  <c r="BA6" i="1" s="1"/>
  <c r="AE6" i="1"/>
  <c r="AW6" i="1" s="1"/>
  <c r="AC6" i="1"/>
  <c r="AU6" i="1" s="1"/>
  <c r="AA6" i="1"/>
  <c r="AS6" i="1" s="1"/>
  <c r="AD6" i="1"/>
  <c r="AV6" i="1" s="1"/>
  <c r="AL6" i="1"/>
  <c r="AK6" i="1"/>
  <c r="AM6" i="1"/>
  <c r="AM33" i="1"/>
  <c r="AE33" i="1"/>
  <c r="AW33" i="1" s="1"/>
  <c r="AL33" i="1"/>
  <c r="AD33" i="1"/>
  <c r="AV33" i="1" s="1"/>
  <c r="AB33" i="1"/>
  <c r="AT33" i="1" s="1"/>
  <c r="AK33" i="1"/>
  <c r="AC33" i="1"/>
  <c r="AU33" i="1" s="1"/>
  <c r="AJ33" i="1"/>
  <c r="BB33" i="1" s="1"/>
  <c r="AO33" i="1"/>
  <c r="AG33" i="1"/>
  <c r="AY33" i="1" s="1"/>
  <c r="Y33" i="1"/>
  <c r="AQ33" i="1" s="1"/>
  <c r="AF33" i="1"/>
  <c r="AX33" i="1" s="1"/>
  <c r="AA33" i="1"/>
  <c r="AS33" i="1" s="1"/>
  <c r="AN33" i="1"/>
  <c r="Z33" i="1"/>
  <c r="AR33" i="1" s="1"/>
  <c r="AI33" i="1"/>
  <c r="BA33" i="1" s="1"/>
  <c r="AH33" i="1"/>
  <c r="AZ33" i="1" s="1"/>
  <c r="AM9" i="1"/>
  <c r="AE9" i="1"/>
  <c r="AW9" i="1" s="1"/>
  <c r="AL9" i="1"/>
  <c r="AD9" i="1"/>
  <c r="AV9" i="1" s="1"/>
  <c r="AK9" i="1"/>
  <c r="AC9" i="1"/>
  <c r="AU9" i="1" s="1"/>
  <c r="AO9" i="1"/>
  <c r="AG9" i="1"/>
  <c r="AY9" i="1" s="1"/>
  <c r="Y9" i="1"/>
  <c r="AQ9" i="1" s="1"/>
  <c r="AF9" i="1"/>
  <c r="AX9" i="1" s="1"/>
  <c r="AB9" i="1"/>
  <c r="AT9" i="1" s="1"/>
  <c r="AA9" i="1"/>
  <c r="AS9" i="1" s="1"/>
  <c r="Z9" i="1"/>
  <c r="AR9" i="1" s="1"/>
  <c r="AN9" i="1"/>
  <c r="AI9" i="1"/>
  <c r="BA9" i="1" s="1"/>
  <c r="AH9" i="1"/>
  <c r="AZ9" i="1" s="1"/>
  <c r="AJ9" i="1"/>
  <c r="BB9" i="1" s="1"/>
  <c r="AN8" i="1"/>
  <c r="AF8" i="1"/>
  <c r="AX8" i="1" s="1"/>
  <c r="AM8" i="1"/>
  <c r="AE8" i="1"/>
  <c r="AW8" i="1" s="1"/>
  <c r="AL8" i="1"/>
  <c r="AD8" i="1"/>
  <c r="AV8" i="1" s="1"/>
  <c r="AH8" i="1"/>
  <c r="AZ8" i="1" s="1"/>
  <c r="Z8" i="1"/>
  <c r="AR8" i="1" s="1"/>
  <c r="AG8" i="1"/>
  <c r="AY8" i="1" s="1"/>
  <c r="AC8" i="1"/>
  <c r="AU8" i="1" s="1"/>
  <c r="Y8" i="1"/>
  <c r="AQ8" i="1" s="1"/>
  <c r="AA8" i="1"/>
  <c r="AS8" i="1" s="1"/>
  <c r="AO8" i="1"/>
  <c r="AK8" i="1"/>
  <c r="AB8" i="1"/>
  <c r="AT8" i="1" s="1"/>
  <c r="AJ8" i="1"/>
  <c r="BB8" i="1" s="1"/>
  <c r="AI8" i="1"/>
  <c r="BA8" i="1" s="1"/>
  <c r="AO31" i="1"/>
  <c r="AG31" i="1"/>
  <c r="AY31" i="1" s="1"/>
  <c r="Y31" i="1"/>
  <c r="AQ31" i="1" s="1"/>
  <c r="AN31" i="1"/>
  <c r="AF31" i="1"/>
  <c r="AX31" i="1" s="1"/>
  <c r="AM31" i="1"/>
  <c r="AE31" i="1"/>
  <c r="AW31" i="1" s="1"/>
  <c r="AL31" i="1"/>
  <c r="AI31" i="1"/>
  <c r="BA31" i="1" s="1"/>
  <c r="AA31" i="1"/>
  <c r="AS31" i="1" s="1"/>
  <c r="Z31" i="1"/>
  <c r="AR31" i="1" s="1"/>
  <c r="AJ31" i="1"/>
  <c r="BB31" i="1" s="1"/>
  <c r="AH31" i="1"/>
  <c r="AZ31" i="1" s="1"/>
  <c r="AK31" i="1"/>
  <c r="AC31" i="1"/>
  <c r="AU31" i="1" s="1"/>
  <c r="AB31" i="1"/>
  <c r="AT31" i="1" s="1"/>
  <c r="AD31" i="1"/>
  <c r="AV31" i="1" s="1"/>
  <c r="AI29" i="1"/>
  <c r="BA29" i="1" s="1"/>
  <c r="AA29" i="1"/>
  <c r="AS29" i="1" s="1"/>
  <c r="AH29" i="1"/>
  <c r="AZ29" i="1" s="1"/>
  <c r="Z29" i="1"/>
  <c r="AR29" i="1" s="1"/>
  <c r="AO29" i="1"/>
  <c r="AG29" i="1"/>
  <c r="AY29" i="1" s="1"/>
  <c r="Y29" i="1"/>
  <c r="AQ29" i="1" s="1"/>
  <c r="AK29" i="1"/>
  <c r="AC29" i="1"/>
  <c r="AU29" i="1" s="1"/>
  <c r="AB29" i="1"/>
  <c r="AT29" i="1" s="1"/>
  <c r="AF29" i="1"/>
  <c r="AX29" i="1" s="1"/>
  <c r="AN29" i="1"/>
  <c r="AM29" i="1"/>
  <c r="AL29" i="1"/>
  <c r="AJ29" i="1"/>
  <c r="BB29" i="1" s="1"/>
  <c r="AE29" i="1"/>
  <c r="AW29" i="1" s="1"/>
  <c r="AD29" i="1"/>
  <c r="AV29" i="1" s="1"/>
  <c r="AI13" i="1"/>
  <c r="BA13" i="1" s="1"/>
  <c r="AA13" i="1"/>
  <c r="AS13" i="1" s="1"/>
  <c r="AH13" i="1"/>
  <c r="AZ13" i="1" s="1"/>
  <c r="Z13" i="1"/>
  <c r="AR13" i="1" s="1"/>
  <c r="AO13" i="1"/>
  <c r="AG13" i="1"/>
  <c r="AY13" i="1" s="1"/>
  <c r="Y13" i="1"/>
  <c r="AQ13" i="1" s="1"/>
  <c r="AK13" i="1"/>
  <c r="AC13" i="1"/>
  <c r="AU13" i="1" s="1"/>
  <c r="AB13" i="1"/>
  <c r="AT13" i="1" s="1"/>
  <c r="AN13" i="1"/>
  <c r="AF13" i="1"/>
  <c r="AX13" i="1" s="1"/>
  <c r="AM13" i="1"/>
  <c r="AL13" i="1"/>
  <c r="AJ13" i="1"/>
  <c r="BB13" i="1" s="1"/>
  <c r="AE13" i="1"/>
  <c r="AW13" i="1" s="1"/>
  <c r="AD13" i="1"/>
  <c r="AV13" i="1" s="1"/>
  <c r="AK19" i="1"/>
  <c r="AC19" i="1"/>
  <c r="AU19" i="1" s="1"/>
  <c r="AJ19" i="1"/>
  <c r="BB19" i="1" s="1"/>
  <c r="AB19" i="1"/>
  <c r="AT19" i="1" s="1"/>
  <c r="AI19" i="1"/>
  <c r="BA19" i="1" s="1"/>
  <c r="AA19" i="1"/>
  <c r="AS19" i="1" s="1"/>
  <c r="AM19" i="1"/>
  <c r="AE19" i="1"/>
  <c r="AW19" i="1" s="1"/>
  <c r="AL19" i="1"/>
  <c r="AF19" i="1"/>
  <c r="AX19" i="1" s="1"/>
  <c r="AH19" i="1"/>
  <c r="AZ19" i="1" s="1"/>
  <c r="AD19" i="1"/>
  <c r="AV19" i="1" s="1"/>
  <c r="Z19" i="1"/>
  <c r="AR19" i="1" s="1"/>
  <c r="AG19" i="1"/>
  <c r="AY19" i="1" s="1"/>
  <c r="AO19" i="1"/>
  <c r="Y19" i="1"/>
  <c r="AQ19" i="1" s="1"/>
  <c r="AN19" i="1"/>
  <c r="AJ4" i="1"/>
  <c r="BB4" i="1" s="1"/>
  <c r="AB4" i="1"/>
  <c r="AT4" i="1" s="1"/>
  <c r="AI4" i="1"/>
  <c r="BA4" i="1" s="1"/>
  <c r="AA4" i="1"/>
  <c r="AS4" i="1" s="1"/>
  <c r="AH4" i="1"/>
  <c r="AZ4" i="1" s="1"/>
  <c r="Z4" i="1"/>
  <c r="AR4" i="1" s="1"/>
  <c r="AL4" i="1"/>
  <c r="AD4" i="1"/>
  <c r="AV4" i="1" s="1"/>
  <c r="AK4" i="1"/>
  <c r="AG4" i="1"/>
  <c r="AY4" i="1" s="1"/>
  <c r="AF4" i="1"/>
  <c r="AX4" i="1" s="1"/>
  <c r="AE4" i="1"/>
  <c r="AW4" i="1" s="1"/>
  <c r="Y4" i="1"/>
  <c r="AQ4" i="1" s="1"/>
  <c r="AO4" i="1"/>
  <c r="AN4" i="1"/>
  <c r="AM4" i="1"/>
  <c r="AC4" i="1"/>
  <c r="AU4" i="1" s="1"/>
  <c r="AN16" i="1"/>
  <c r="AF16" i="1"/>
  <c r="AX16" i="1" s="1"/>
  <c r="AM16" i="1"/>
  <c r="AE16" i="1"/>
  <c r="AW16" i="1" s="1"/>
  <c r="AL16" i="1"/>
  <c r="AD16" i="1"/>
  <c r="AV16" i="1" s="1"/>
  <c r="AH16" i="1"/>
  <c r="AZ16" i="1" s="1"/>
  <c r="Z16" i="1"/>
  <c r="AR16" i="1" s="1"/>
  <c r="AO16" i="1"/>
  <c r="Y16" i="1"/>
  <c r="AQ16" i="1" s="1"/>
  <c r="AC16" i="1"/>
  <c r="AU16" i="1" s="1"/>
  <c r="AK16" i="1"/>
  <c r="AJ16" i="1"/>
  <c r="BB16" i="1" s="1"/>
  <c r="AI16" i="1"/>
  <c r="BA16" i="1" s="1"/>
  <c r="AG16" i="1"/>
  <c r="AY16" i="1" s="1"/>
  <c r="AB16" i="1"/>
  <c r="AT16" i="1" s="1"/>
  <c r="AA16" i="1"/>
  <c r="AS16" i="1" s="1"/>
  <c r="AO15" i="1"/>
  <c r="AG15" i="1"/>
  <c r="AY15" i="1" s="1"/>
  <c r="Y15" i="1"/>
  <c r="AQ15" i="1" s="1"/>
  <c r="AN15" i="1"/>
  <c r="AF15" i="1"/>
  <c r="AX15" i="1" s="1"/>
  <c r="AM15" i="1"/>
  <c r="AE15" i="1"/>
  <c r="AW15" i="1" s="1"/>
  <c r="AI15" i="1"/>
  <c r="BA15" i="1" s="1"/>
  <c r="AA15" i="1"/>
  <c r="AS15" i="1" s="1"/>
  <c r="Z15" i="1"/>
  <c r="AR15" i="1" s="1"/>
  <c r="AJ15" i="1"/>
  <c r="BB15" i="1" s="1"/>
  <c r="AL15" i="1"/>
  <c r="AH15" i="1"/>
  <c r="AZ15" i="1" s="1"/>
  <c r="AK15" i="1"/>
  <c r="AC15" i="1"/>
  <c r="AU15" i="1" s="1"/>
  <c r="AB15" i="1"/>
  <c r="AT15" i="1" s="1"/>
  <c r="AD15" i="1"/>
  <c r="AV15" i="1" s="1"/>
  <c r="AI37" i="1"/>
  <c r="BA37" i="1" s="1"/>
  <c r="AA37" i="1"/>
  <c r="AS37" i="1" s="1"/>
  <c r="AF37" i="1"/>
  <c r="AX37" i="1" s="1"/>
  <c r="AH37" i="1"/>
  <c r="AZ37" i="1" s="1"/>
  <c r="Z37" i="1"/>
  <c r="AR37" i="1" s="1"/>
  <c r="AN37" i="1"/>
  <c r="AO37" i="1"/>
  <c r="AG37" i="1"/>
  <c r="AY37" i="1" s="1"/>
  <c r="Y37" i="1"/>
  <c r="AQ37" i="1" s="1"/>
  <c r="AK37" i="1"/>
  <c r="AC37" i="1"/>
  <c r="AU37" i="1" s="1"/>
  <c r="AJ37" i="1"/>
  <c r="BB37" i="1" s="1"/>
  <c r="AB37" i="1"/>
  <c r="AT37" i="1" s="1"/>
  <c r="AM37" i="1"/>
  <c r="AL37" i="1"/>
  <c r="AE37" i="1"/>
  <c r="AW37" i="1" s="1"/>
  <c r="AD37" i="1"/>
  <c r="AV37" i="1" s="1"/>
  <c r="AI21" i="1"/>
  <c r="BA21" i="1" s="1"/>
  <c r="AA21" i="1"/>
  <c r="AS21" i="1" s="1"/>
  <c r="AH21" i="1"/>
  <c r="AZ21" i="1" s="1"/>
  <c r="Z21" i="1"/>
  <c r="AR21" i="1" s="1"/>
  <c r="AO21" i="1"/>
  <c r="AG21" i="1"/>
  <c r="AY21" i="1" s="1"/>
  <c r="Y21" i="1"/>
  <c r="AQ21" i="1" s="1"/>
  <c r="AK21" i="1"/>
  <c r="AC21" i="1"/>
  <c r="AU21" i="1" s="1"/>
  <c r="AJ21" i="1"/>
  <c r="BB21" i="1" s="1"/>
  <c r="AF21" i="1"/>
  <c r="AX21" i="1" s="1"/>
  <c r="AD21" i="1"/>
  <c r="AV21" i="1" s="1"/>
  <c r="AE21" i="1"/>
  <c r="AW21" i="1" s="1"/>
  <c r="AB21" i="1"/>
  <c r="AT21" i="1" s="1"/>
  <c r="AM21" i="1"/>
  <c r="AL21" i="1"/>
  <c r="AN21" i="1"/>
  <c r="AI5" i="1"/>
  <c r="BA5" i="1" s="1"/>
  <c r="AA5" i="1"/>
  <c r="AS5" i="1" s="1"/>
  <c r="AH5" i="1"/>
  <c r="AZ5" i="1" s="1"/>
  <c r="Z5" i="1"/>
  <c r="AR5" i="1" s="1"/>
  <c r="AO5" i="1"/>
  <c r="AG5" i="1"/>
  <c r="AY5" i="1" s="1"/>
  <c r="Y5" i="1"/>
  <c r="AQ5" i="1" s="1"/>
  <c r="AK5" i="1"/>
  <c r="AC5" i="1"/>
  <c r="AU5" i="1" s="1"/>
  <c r="AJ5" i="1"/>
  <c r="BB5" i="1" s="1"/>
  <c r="AN5" i="1"/>
  <c r="AF5" i="1"/>
  <c r="AX5" i="1" s="1"/>
  <c r="AE5" i="1"/>
  <c r="AW5" i="1" s="1"/>
  <c r="AD5" i="1"/>
  <c r="AV5" i="1" s="1"/>
  <c r="AB5" i="1"/>
  <c r="AT5" i="1" s="1"/>
  <c r="AM5" i="1"/>
  <c r="AL5" i="1"/>
  <c r="AJ36" i="1"/>
  <c r="BB36" i="1" s="1"/>
  <c r="AB36" i="1"/>
  <c r="AT36" i="1" s="1"/>
  <c r="Y36" i="1"/>
  <c r="AQ36" i="1" s="1"/>
  <c r="AI36" i="1"/>
  <c r="BA36" i="1" s="1"/>
  <c r="AA36" i="1"/>
  <c r="AS36" i="1" s="1"/>
  <c r="AG36" i="1"/>
  <c r="AY36" i="1" s="1"/>
  <c r="AH36" i="1"/>
  <c r="AZ36" i="1" s="1"/>
  <c r="Z36" i="1"/>
  <c r="AR36" i="1" s="1"/>
  <c r="AO36" i="1"/>
  <c r="AL36" i="1"/>
  <c r="AD36" i="1"/>
  <c r="AV36" i="1" s="1"/>
  <c r="AK36" i="1"/>
  <c r="AC36" i="1"/>
  <c r="AU36" i="1" s="1"/>
  <c r="AN36" i="1"/>
  <c r="AM36" i="1"/>
  <c r="AF36" i="1"/>
  <c r="AX36" i="1" s="1"/>
  <c r="AE36" i="1"/>
  <c r="AW36" i="1" s="1"/>
  <c r="AJ28" i="1"/>
  <c r="BB28" i="1" s="1"/>
  <c r="AB28" i="1"/>
  <c r="AT28" i="1" s="1"/>
  <c r="AI28" i="1"/>
  <c r="BA28" i="1" s="1"/>
  <c r="AA28" i="1"/>
  <c r="AS28" i="1" s="1"/>
  <c r="AH28" i="1"/>
  <c r="AZ28" i="1" s="1"/>
  <c r="Z28" i="1"/>
  <c r="AR28" i="1" s="1"/>
  <c r="AL28" i="1"/>
  <c r="AD28" i="1"/>
  <c r="AV28" i="1" s="1"/>
  <c r="AC28" i="1"/>
  <c r="AU28" i="1" s="1"/>
  <c r="AM28" i="1"/>
  <c r="AO28" i="1"/>
  <c r="Y28" i="1"/>
  <c r="AQ28" i="1" s="1"/>
  <c r="AK28" i="1"/>
  <c r="AG28" i="1"/>
  <c r="AY28" i="1" s="1"/>
  <c r="AN28" i="1"/>
  <c r="AF28" i="1"/>
  <c r="AX28" i="1" s="1"/>
  <c r="AE28" i="1"/>
  <c r="AW28" i="1" s="1"/>
  <c r="AJ20" i="1"/>
  <c r="BB20" i="1" s="1"/>
  <c r="AB20" i="1"/>
  <c r="AT20" i="1" s="1"/>
  <c r="AI20" i="1"/>
  <c r="BA20" i="1" s="1"/>
  <c r="AA20" i="1"/>
  <c r="AS20" i="1" s="1"/>
  <c r="AH20" i="1"/>
  <c r="AZ20" i="1" s="1"/>
  <c r="Z20" i="1"/>
  <c r="AR20" i="1" s="1"/>
  <c r="AL20" i="1"/>
  <c r="AD20" i="1"/>
  <c r="AV20" i="1" s="1"/>
  <c r="AK20" i="1"/>
  <c r="AC20" i="1"/>
  <c r="AU20" i="1" s="1"/>
  <c r="Y20" i="1"/>
  <c r="AQ20" i="1" s="1"/>
  <c r="AG20" i="1"/>
  <c r="AY20" i="1" s="1"/>
  <c r="AF20" i="1"/>
  <c r="AX20" i="1" s="1"/>
  <c r="AE20" i="1"/>
  <c r="AW20" i="1" s="1"/>
  <c r="AO20" i="1"/>
  <c r="AN20" i="1"/>
  <c r="AM20" i="1"/>
  <c r="AJ12" i="1"/>
  <c r="BB12" i="1" s="1"/>
  <c r="AB12" i="1"/>
  <c r="AT12" i="1" s="1"/>
  <c r="AI12" i="1"/>
  <c r="BA12" i="1" s="1"/>
  <c r="AA12" i="1"/>
  <c r="AS12" i="1" s="1"/>
  <c r="AH12" i="1"/>
  <c r="AZ12" i="1" s="1"/>
  <c r="Z12" i="1"/>
  <c r="AR12" i="1" s="1"/>
  <c r="AL12" i="1"/>
  <c r="AD12" i="1"/>
  <c r="AV12" i="1" s="1"/>
  <c r="AC12" i="1"/>
  <c r="AU12" i="1" s="1"/>
  <c r="Y12" i="1"/>
  <c r="AQ12" i="1" s="1"/>
  <c r="AM12" i="1"/>
  <c r="AO12" i="1"/>
  <c r="AK12" i="1"/>
  <c r="AN12" i="1"/>
  <c r="AF12" i="1"/>
  <c r="AX12" i="1" s="1"/>
  <c r="AE12" i="1"/>
  <c r="AW12" i="1" s="1"/>
  <c r="AG12" i="1"/>
  <c r="AY12" i="1" s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1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80" i="1"/>
  <c r="AZ43" i="1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1" i="4"/>
  <c r="B2" i="4"/>
  <c r="B1" i="4"/>
  <c r="D3" i="4" s="1"/>
  <c r="D2" i="4" l="1"/>
  <c r="A4" i="4" s="1"/>
  <c r="D1" i="4"/>
  <c r="E1" i="4" l="1"/>
  <c r="K3" i="4" s="1"/>
  <c r="K40" i="4" l="1"/>
  <c r="K24" i="4"/>
  <c r="J72" i="4"/>
  <c r="J64" i="4"/>
  <c r="J56" i="4"/>
  <c r="J47" i="4"/>
  <c r="J31" i="4"/>
  <c r="J15" i="4"/>
  <c r="K72" i="4"/>
  <c r="K56" i="4"/>
  <c r="J68" i="4"/>
  <c r="J60" i="4"/>
  <c r="J52" i="4"/>
  <c r="J39" i="4"/>
  <c r="J23" i="4"/>
  <c r="J7" i="4"/>
  <c r="K64" i="4"/>
  <c r="K48" i="4"/>
  <c r="K32" i="4"/>
  <c r="K16" i="4"/>
  <c r="K1" i="4"/>
  <c r="J70" i="4"/>
  <c r="J66" i="4"/>
  <c r="J62" i="4"/>
  <c r="J58" i="4"/>
  <c r="J54" i="4"/>
  <c r="J50" i="4"/>
  <c r="J43" i="4"/>
  <c r="J35" i="4"/>
  <c r="J27" i="4"/>
  <c r="J19" i="4"/>
  <c r="J11" i="4"/>
  <c r="J3" i="4"/>
  <c r="K68" i="4"/>
  <c r="K60" i="4"/>
  <c r="K52" i="4"/>
  <c r="K44" i="4"/>
  <c r="K36" i="4"/>
  <c r="K28" i="4"/>
  <c r="K20" i="4"/>
  <c r="K12" i="4"/>
  <c r="K8" i="4"/>
  <c r="K4" i="4"/>
  <c r="E2" i="4"/>
  <c r="L2" i="4" s="1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5" i="4"/>
  <c r="J41" i="4"/>
  <c r="J37" i="4"/>
  <c r="J33" i="4"/>
  <c r="J29" i="4"/>
  <c r="J25" i="4"/>
  <c r="J21" i="4"/>
  <c r="J17" i="4"/>
  <c r="J13" i="4"/>
  <c r="J9" i="4"/>
  <c r="J5" i="4"/>
  <c r="J1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2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J4" i="4"/>
  <c r="J2" i="4"/>
  <c r="K73" i="4"/>
  <c r="K71" i="4"/>
  <c r="K69" i="4"/>
  <c r="K67" i="4"/>
  <c r="K65" i="4"/>
  <c r="K63" i="4"/>
  <c r="K61" i="4"/>
  <c r="K59" i="4"/>
  <c r="K57" i="4"/>
  <c r="K55" i="4"/>
  <c r="K53" i="4"/>
  <c r="K51" i="4"/>
  <c r="K49" i="4"/>
  <c r="K47" i="4"/>
  <c r="K45" i="4"/>
  <c r="K43" i="4"/>
  <c r="K41" i="4"/>
  <c r="K39" i="4"/>
  <c r="K37" i="4"/>
  <c r="K35" i="4"/>
  <c r="K33" i="4"/>
  <c r="K31" i="4"/>
  <c r="K29" i="4"/>
  <c r="K27" i="4"/>
  <c r="K25" i="4"/>
  <c r="K23" i="4"/>
  <c r="K21" i="4"/>
  <c r="K19" i="4"/>
  <c r="K17" i="4"/>
  <c r="K15" i="4"/>
  <c r="K13" i="4"/>
  <c r="K11" i="4"/>
  <c r="K9" i="4"/>
  <c r="K7" i="4"/>
  <c r="K5" i="4"/>
  <c r="M49" i="4" l="1"/>
  <c r="M33" i="4"/>
  <c r="M25" i="4"/>
  <c r="M2" i="4"/>
  <c r="L43" i="4"/>
  <c r="M68" i="4"/>
  <c r="M7" i="4"/>
  <c r="M50" i="4"/>
  <c r="M18" i="4"/>
  <c r="M36" i="4"/>
  <c r="L3" i="4"/>
  <c r="L64" i="4"/>
  <c r="M20" i="4"/>
  <c r="L27" i="4"/>
  <c r="L61" i="4"/>
  <c r="M73" i="4"/>
  <c r="M66" i="4"/>
  <c r="M65" i="4"/>
  <c r="M52" i="4"/>
  <c r="M34" i="4"/>
  <c r="L13" i="4"/>
  <c r="M17" i="4"/>
  <c r="M4" i="4"/>
  <c r="L59" i="4"/>
  <c r="M57" i="4"/>
  <c r="L48" i="4"/>
  <c r="L32" i="4"/>
  <c r="L45" i="4"/>
  <c r="L25" i="4"/>
  <c r="M41" i="4"/>
  <c r="L16" i="4"/>
  <c r="M60" i="4"/>
  <c r="M44" i="4"/>
  <c r="M28" i="4"/>
  <c r="M12" i="4"/>
  <c r="L69" i="4"/>
  <c r="L53" i="4"/>
  <c r="L1" i="4"/>
  <c r="M58" i="4"/>
  <c r="M42" i="4"/>
  <c r="M26" i="4"/>
  <c r="M10" i="4"/>
  <c r="L67" i="4"/>
  <c r="L51" i="4"/>
  <c r="L35" i="4"/>
  <c r="L15" i="4"/>
  <c r="L33" i="4"/>
  <c r="L19" i="4"/>
  <c r="L7" i="4"/>
  <c r="M69" i="4"/>
  <c r="M61" i="4"/>
  <c r="M53" i="4"/>
  <c r="M45" i="4"/>
  <c r="M37" i="4"/>
  <c r="M29" i="4"/>
  <c r="M21" i="4"/>
  <c r="M13" i="4"/>
  <c r="L72" i="4"/>
  <c r="L56" i="4"/>
  <c r="L40" i="4"/>
  <c r="L24" i="4"/>
  <c r="L8" i="4"/>
  <c r="M72" i="4"/>
  <c r="M64" i="4"/>
  <c r="M56" i="4"/>
  <c r="M48" i="4"/>
  <c r="M40" i="4"/>
  <c r="M32" i="4"/>
  <c r="M24" i="4"/>
  <c r="M16" i="4"/>
  <c r="M8" i="4"/>
  <c r="L73" i="4"/>
  <c r="L65" i="4"/>
  <c r="L57" i="4"/>
  <c r="L49" i="4"/>
  <c r="L41" i="4"/>
  <c r="M70" i="4"/>
  <c r="M62" i="4"/>
  <c r="M54" i="4"/>
  <c r="M46" i="4"/>
  <c r="M38" i="4"/>
  <c r="M30" i="4"/>
  <c r="M22" i="4"/>
  <c r="M14" i="4"/>
  <c r="M6" i="4"/>
  <c r="L71" i="4"/>
  <c r="L63" i="4"/>
  <c r="L55" i="4"/>
  <c r="L47" i="4"/>
  <c r="L39" i="4"/>
  <c r="L29" i="4"/>
  <c r="L21" i="4"/>
  <c r="L11" i="4"/>
  <c r="L37" i="4"/>
  <c r="L31" i="4"/>
  <c r="L23" i="4"/>
  <c r="L17" i="4"/>
  <c r="L9" i="4"/>
  <c r="L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3" i="4"/>
  <c r="L68" i="4"/>
  <c r="L60" i="4"/>
  <c r="L52" i="4"/>
  <c r="L44" i="4"/>
  <c r="L36" i="4"/>
  <c r="L28" i="4"/>
  <c r="L20" i="4"/>
  <c r="L12" i="4"/>
  <c r="L4" i="4"/>
  <c r="M9" i="4"/>
  <c r="M5" i="4"/>
  <c r="M1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</calcChain>
</file>

<file path=xl/sharedStrings.xml><?xml version="1.0" encoding="utf-8"?>
<sst xmlns="http://schemas.openxmlformats.org/spreadsheetml/2006/main" count="980" uniqueCount="109">
  <si>
    <t>-</t>
  </si>
  <si>
    <t>  -</t>
  </si>
  <si>
    <t>   -</t>
  </si>
  <si>
    <t>- </t>
  </si>
  <si>
    <t> -</t>
  </si>
  <si>
    <t> - </t>
  </si>
  <si>
    <t>5S</t>
  </si>
  <si>
    <t>10S</t>
  </si>
  <si>
    <t>2 0</t>
  </si>
  <si>
    <t>STD</t>
  </si>
  <si>
    <t>40S</t>
  </si>
  <si>
    <t>XS</t>
  </si>
  <si>
    <t>80S</t>
  </si>
  <si>
    <t>XXS</t>
  </si>
  <si>
    <t>NPS in</t>
  </si>
  <si>
    <t>OD mm</t>
  </si>
  <si>
    <t>OD in</t>
  </si>
  <si>
    <t>  -</t>
  </si>
  <si>
    <t>mm</t>
  </si>
  <si>
    <t>NPS</t>
  </si>
  <si>
    <t>OD</t>
  </si>
  <si>
    <t>Flange Thickness</t>
  </si>
  <si>
    <t>Raised FaceOD</t>
  </si>
  <si>
    <t>Class</t>
  </si>
  <si>
    <t>No of holes</t>
  </si>
  <si>
    <t>Hole Size</t>
  </si>
  <si>
    <t>PCD</t>
  </si>
  <si>
    <t>Stop Dia NS</t>
  </si>
  <si>
    <t>Relief Dia NR</t>
  </si>
  <si>
    <t>Relief Length NL</t>
  </si>
  <si>
    <t>Stud Bolt Siza</t>
  </si>
  <si>
    <t>Stud Bolt RF Length</t>
  </si>
  <si>
    <t>Stud Bolt RTJ Length</t>
  </si>
  <si>
    <t>Length</t>
  </si>
  <si>
    <t>Standard</t>
  </si>
  <si>
    <t>Type</t>
  </si>
  <si>
    <t>Intermediate</t>
  </si>
  <si>
    <t>LWN/I1 Barrel OD</t>
  </si>
  <si>
    <t>HB/I2 Barrel OD</t>
  </si>
  <si>
    <t>F/I3 Barrel OD</t>
  </si>
  <si>
    <t>LWN/I1 Bore</t>
  </si>
  <si>
    <t>HB/I2 Bore</t>
  </si>
  <si>
    <t>F/I3 Bore</t>
  </si>
  <si>
    <t>LWN/I1 Neck Thickness</t>
  </si>
  <si>
    <t>HB/I2 Neck Thickness</t>
  </si>
  <si>
    <t>F/I3 Neck Thickness</t>
  </si>
  <si>
    <t>weight F/I1 Base</t>
  </si>
  <si>
    <t>weight F/I1 Per 1"</t>
  </si>
  <si>
    <t>weight HB/I2 Base</t>
  </si>
  <si>
    <t>weight HB/I2 Per 1"</t>
  </si>
  <si>
    <t>weight LWN/I3 Base</t>
  </si>
  <si>
    <t>weight LWN/I3 Per 1"</t>
  </si>
  <si>
    <t>Temperature</t>
  </si>
  <si>
    <t>HydrostaticTest</t>
  </si>
  <si>
    <t>150</t>
  </si>
  <si>
    <t>300</t>
  </si>
  <si>
    <t>400</t>
  </si>
  <si>
    <t>600</t>
  </si>
  <si>
    <t>900</t>
  </si>
  <si>
    <t>1500</t>
  </si>
  <si>
    <t>2500</t>
  </si>
  <si>
    <t>LWNmm</t>
  </si>
  <si>
    <t>HBmm</t>
  </si>
  <si>
    <t>Fmm</t>
  </si>
  <si>
    <t>kg/m</t>
  </si>
  <si>
    <t>m / m3</t>
  </si>
  <si>
    <t>m</t>
  </si>
  <si>
    <t>psi</t>
  </si>
  <si>
    <t>LWN/I1 Neck Thickness(mm)</t>
  </si>
  <si>
    <t>HB/I2 Neck Thickness(mm)</t>
  </si>
  <si>
    <t>F/I3 Neck Thickness(mm)</t>
  </si>
  <si>
    <t>NA</t>
  </si>
  <si>
    <t>tnom</t>
  </si>
  <si>
    <t>Ri/T_LWN</t>
  </si>
  <si>
    <t>Ri/t_HB</t>
  </si>
  <si>
    <t>Ri/T_EB</t>
  </si>
  <si>
    <t>Pmax @ 2.5</t>
  </si>
  <si>
    <t>c</t>
  </si>
  <si>
    <t>CO2</t>
  </si>
  <si>
    <t>n</t>
  </si>
  <si>
    <t>N2</t>
  </si>
  <si>
    <t>o</t>
  </si>
  <si>
    <t>O2</t>
  </si>
  <si>
    <t>a</t>
  </si>
  <si>
    <t>Ar</t>
  </si>
  <si>
    <t>g/mol air</t>
  </si>
  <si>
    <t>g/mol N2</t>
  </si>
  <si>
    <t>g/mol lift</t>
  </si>
  <si>
    <t>l/g lift</t>
  </si>
  <si>
    <t>radius of sphere</t>
  </si>
  <si>
    <t>Area of sphere</t>
  </si>
  <si>
    <t>vol of sphere</t>
  </si>
  <si>
    <t>Lift</t>
  </si>
  <si>
    <t>g</t>
  </si>
  <si>
    <t>density of surface</t>
  </si>
  <si>
    <t>gsm</t>
  </si>
  <si>
    <t>m3</t>
  </si>
  <si>
    <t>mol</t>
  </si>
  <si>
    <t>l/mol</t>
  </si>
  <si>
    <t>kg</t>
  </si>
  <si>
    <t>density of air</t>
  </si>
  <si>
    <t>density of N2</t>
  </si>
  <si>
    <t>kg/m3</t>
  </si>
  <si>
    <t>upward force</t>
  </si>
  <si>
    <t>radius</t>
  </si>
  <si>
    <t>Vol</t>
  </si>
  <si>
    <t>Surface density</t>
  </si>
  <si>
    <t>Surface Area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</si>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</sst>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&quot;°C&quot;"/>
    <numFmt numFmtId="165" formatCode="&quot;pmax@S=&quot;#"/>
    <numFmt numFmtId="166" formatCode="&quot;float @ p=&quot;0"/>
  </numFmts>
  <fonts count="6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0"/>
      <color theme="0"/>
      <name val="Arial"/>
      <family val="2"/>
    </font>
    <font>
      <sz val="10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4" xfId="0" applyNumberFormat="1" applyFont="1" applyBorder="1" applyAlignment="1">
      <alignment vertical="center" wrapText="1"/>
    </xf>
    <xf numFmtId="0" fontId="2" fillId="0" borderId="8" xfId="0" applyNumberFormat="1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/>
    <xf numFmtId="0" fontId="2" fillId="0" borderId="5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6" xfId="0" applyNumberFormat="1" applyFont="1" applyBorder="1" applyAlignment="1">
      <alignment vertical="center" wrapText="1"/>
    </xf>
    <xf numFmtId="0" fontId="2" fillId="0" borderId="16" xfId="0" applyNumberFormat="1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quotePrefix="1" applyNumberFormat="1"/>
    <xf numFmtId="164" fontId="0" fillId="0" borderId="0" xfId="0" applyNumberFormat="1"/>
    <xf numFmtId="0" fontId="4" fillId="2" borderId="19" xfId="0" applyFont="1" applyFill="1" applyBorder="1"/>
    <xf numFmtId="0" fontId="4" fillId="2" borderId="19" xfId="0" applyFont="1" applyFill="1" applyBorder="1" applyAlignment="1">
      <alignment wrapText="1"/>
    </xf>
    <xf numFmtId="0" fontId="0" fillId="3" borderId="19" xfId="0" applyFont="1" applyFill="1" applyBorder="1"/>
    <xf numFmtId="0" fontId="0" fillId="0" borderId="19" xfId="0" applyFont="1" applyBorder="1"/>
    <xf numFmtId="0" fontId="4" fillId="2" borderId="0" xfId="0" applyFont="1" applyFill="1" applyBorder="1" applyAlignment="1">
      <alignment wrapText="1"/>
    </xf>
    <xf numFmtId="165" fontId="2" fillId="0" borderId="7" xfId="0" applyNumberFormat="1" applyFont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NumberFormat="1"/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947870969824283"/>
          <c:y val="0"/>
          <c:w val="0.67052129030175722"/>
          <c:h val="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CALCULATIONS!$J$1:$J$73</c:f>
              <c:numCache>
                <c:formatCode>General</c:formatCode>
                <c:ptCount val="73"/>
                <c:pt idx="0">
                  <c:v>279.5</c:v>
                </c:pt>
                <c:pt idx="1">
                  <c:v>278.43641811664287</c:v>
                </c:pt>
                <c:pt idx="2">
                  <c:v>275.25376696691217</c:v>
                </c:pt>
                <c:pt idx="3">
                  <c:v>269.97626844779461</c:v>
                </c:pt>
                <c:pt idx="4">
                  <c:v>262.6440875096614</c:v>
                </c:pt>
                <c:pt idx="5">
                  <c:v>253.31302647674366</c:v>
                </c:pt>
                <c:pt idx="6">
                  <c:v>242.05410035775063</c:v>
                </c:pt>
                <c:pt idx="7">
                  <c:v>228.95299637877321</c:v>
                </c:pt>
                <c:pt idx="8">
                  <c:v>214.10942185175435</c:v>
                </c:pt>
                <c:pt idx="9">
                  <c:v>197.63634534164004</c:v>
                </c:pt>
                <c:pt idx="10">
                  <c:v>179.65913690738776</c:v>
                </c:pt>
                <c:pt idx="11">
                  <c:v>160.31461396011741</c:v>
                </c:pt>
                <c:pt idx="12">
                  <c:v>139.75000000000003</c:v>
                </c:pt>
                <c:pt idx="13">
                  <c:v>118.1218041565255</c:v>
                </c:pt>
                <c:pt idx="14">
                  <c:v>95.594630059524434</c:v>
                </c:pt>
                <c:pt idx="15">
                  <c:v>72.339923106154544</c:v>
                </c:pt>
                <c:pt idx="16">
                  <c:v>48.534665657907048</c:v>
                </c:pt>
                <c:pt idx="17">
                  <c:v>24.360030097970451</c:v>
                </c:pt>
                <c:pt idx="18">
                  <c:v>1.7121449657347965E-14</c:v>
                </c:pt>
                <c:pt idx="19">
                  <c:v>-24.360030097970476</c:v>
                </c:pt>
                <c:pt idx="20">
                  <c:v>-48.53466565790702</c:v>
                </c:pt>
                <c:pt idx="21">
                  <c:v>-72.339923106154572</c:v>
                </c:pt>
                <c:pt idx="22">
                  <c:v>-95.594630059524405</c:v>
                </c:pt>
                <c:pt idx="23">
                  <c:v>-118.12180415652546</c:v>
                </c:pt>
                <c:pt idx="24">
                  <c:v>-139.74999999999994</c:v>
                </c:pt>
                <c:pt idx="25">
                  <c:v>-160.31461396011741</c:v>
                </c:pt>
                <c:pt idx="26">
                  <c:v>-179.65913690738776</c:v>
                </c:pt>
                <c:pt idx="27">
                  <c:v>-197.63634534164001</c:v>
                </c:pt>
                <c:pt idx="28">
                  <c:v>-214.10942185175432</c:v>
                </c:pt>
                <c:pt idx="29">
                  <c:v>-228.95299637877324</c:v>
                </c:pt>
                <c:pt idx="30">
                  <c:v>-242.05410035775063</c:v>
                </c:pt>
                <c:pt idx="31">
                  <c:v>-253.31302647674366</c:v>
                </c:pt>
                <c:pt idx="32">
                  <c:v>-262.64408750966135</c:v>
                </c:pt>
                <c:pt idx="33">
                  <c:v>-269.97626844779455</c:v>
                </c:pt>
                <c:pt idx="34">
                  <c:v>-275.25376696691217</c:v>
                </c:pt>
                <c:pt idx="35">
                  <c:v>-278.43641811664287</c:v>
                </c:pt>
                <c:pt idx="36">
                  <c:v>-279.5</c:v>
                </c:pt>
                <c:pt idx="37">
                  <c:v>-278.43641811664287</c:v>
                </c:pt>
                <c:pt idx="38">
                  <c:v>-275.25376696691217</c:v>
                </c:pt>
                <c:pt idx="39">
                  <c:v>-269.97626844779461</c:v>
                </c:pt>
                <c:pt idx="40">
                  <c:v>-262.6440875096614</c:v>
                </c:pt>
                <c:pt idx="41">
                  <c:v>-253.31302647674369</c:v>
                </c:pt>
                <c:pt idx="42">
                  <c:v>-242.0541003577506</c:v>
                </c:pt>
                <c:pt idx="43">
                  <c:v>-228.95299637877321</c:v>
                </c:pt>
                <c:pt idx="44">
                  <c:v>-214.10942185175435</c:v>
                </c:pt>
                <c:pt idx="45">
                  <c:v>-197.63634534164007</c:v>
                </c:pt>
                <c:pt idx="46">
                  <c:v>-179.65913690738779</c:v>
                </c:pt>
                <c:pt idx="47">
                  <c:v>-160.31461396011747</c:v>
                </c:pt>
                <c:pt idx="48">
                  <c:v>-139.75000000000011</c:v>
                </c:pt>
                <c:pt idx="49">
                  <c:v>-118.12180415652541</c:v>
                </c:pt>
                <c:pt idx="50">
                  <c:v>-95.594630059524363</c:v>
                </c:pt>
                <c:pt idx="51">
                  <c:v>-72.339923106154515</c:v>
                </c:pt>
                <c:pt idx="52">
                  <c:v>-48.534665657907027</c:v>
                </c:pt>
                <c:pt idx="53">
                  <c:v>-24.36003009797048</c:v>
                </c:pt>
                <c:pt idx="54">
                  <c:v>-5.1364348972043894E-14</c:v>
                </c:pt>
                <c:pt idx="55">
                  <c:v>24.36003009797038</c:v>
                </c:pt>
                <c:pt idx="56">
                  <c:v>48.534665657906928</c:v>
                </c:pt>
                <c:pt idx="57">
                  <c:v>72.339923106154416</c:v>
                </c:pt>
                <c:pt idx="58">
                  <c:v>95.594630059524476</c:v>
                </c:pt>
                <c:pt idx="59">
                  <c:v>118.12180415652554</c:v>
                </c:pt>
                <c:pt idx="60">
                  <c:v>139.75000000000003</c:v>
                </c:pt>
                <c:pt idx="61">
                  <c:v>160.31461396011738</c:v>
                </c:pt>
                <c:pt idx="62">
                  <c:v>179.65913690738773</c:v>
                </c:pt>
                <c:pt idx="63">
                  <c:v>197.63634534163998</c:v>
                </c:pt>
                <c:pt idx="64">
                  <c:v>214.10942185175429</c:v>
                </c:pt>
                <c:pt idx="65">
                  <c:v>228.95299637877315</c:v>
                </c:pt>
                <c:pt idx="66">
                  <c:v>242.05410035775051</c:v>
                </c:pt>
                <c:pt idx="67">
                  <c:v>253.31302647674369</c:v>
                </c:pt>
                <c:pt idx="68">
                  <c:v>262.6440875096614</c:v>
                </c:pt>
                <c:pt idx="69">
                  <c:v>269.97626844779461</c:v>
                </c:pt>
                <c:pt idx="70">
                  <c:v>275.25376696691217</c:v>
                </c:pt>
                <c:pt idx="71">
                  <c:v>278.43641811664287</c:v>
                </c:pt>
                <c:pt idx="72">
                  <c:v>279.5</c:v>
                </c:pt>
              </c:numCache>
            </c:numRef>
          </c:xVal>
          <c:yVal>
            <c:numRef>
              <c:f>CALCULATIONS!$K$1:$K$73</c:f>
              <c:numCache>
                <c:formatCode>General</c:formatCode>
                <c:ptCount val="73"/>
                <c:pt idx="0">
                  <c:v>0</c:v>
                </c:pt>
                <c:pt idx="1">
                  <c:v>24.360030097970458</c:v>
                </c:pt>
                <c:pt idx="2">
                  <c:v>48.534665657907027</c:v>
                </c:pt>
                <c:pt idx="3">
                  <c:v>72.339923106154544</c:v>
                </c:pt>
                <c:pt idx="4">
                  <c:v>95.594630059524405</c:v>
                </c:pt>
                <c:pt idx="5">
                  <c:v>118.1218041565255</c:v>
                </c:pt>
                <c:pt idx="6">
                  <c:v>139.74999999999997</c:v>
                </c:pt>
                <c:pt idx="7">
                  <c:v>160.31461396011738</c:v>
                </c:pt>
                <c:pt idx="8">
                  <c:v>179.65913690738773</c:v>
                </c:pt>
                <c:pt idx="9">
                  <c:v>197.63634534164001</c:v>
                </c:pt>
                <c:pt idx="10">
                  <c:v>214.10942185175435</c:v>
                </c:pt>
                <c:pt idx="11">
                  <c:v>228.95299637877321</c:v>
                </c:pt>
                <c:pt idx="12">
                  <c:v>242.0541003577506</c:v>
                </c:pt>
                <c:pt idx="13">
                  <c:v>253.31302647674366</c:v>
                </c:pt>
                <c:pt idx="14">
                  <c:v>262.64408750966135</c:v>
                </c:pt>
                <c:pt idx="15">
                  <c:v>269.97626844779461</c:v>
                </c:pt>
                <c:pt idx="16">
                  <c:v>275.25376696691217</c:v>
                </c:pt>
                <c:pt idx="17">
                  <c:v>278.43641811664287</c:v>
                </c:pt>
                <c:pt idx="18">
                  <c:v>279.5</c:v>
                </c:pt>
                <c:pt idx="19">
                  <c:v>278.43641811664287</c:v>
                </c:pt>
                <c:pt idx="20">
                  <c:v>275.25376696691217</c:v>
                </c:pt>
                <c:pt idx="21">
                  <c:v>269.97626844779461</c:v>
                </c:pt>
                <c:pt idx="22">
                  <c:v>262.6440875096614</c:v>
                </c:pt>
                <c:pt idx="23">
                  <c:v>253.31302647674369</c:v>
                </c:pt>
                <c:pt idx="24">
                  <c:v>242.05410035775063</c:v>
                </c:pt>
                <c:pt idx="25">
                  <c:v>228.95299637877318</c:v>
                </c:pt>
                <c:pt idx="26">
                  <c:v>214.10942185175435</c:v>
                </c:pt>
                <c:pt idx="27">
                  <c:v>197.63634534164004</c:v>
                </c:pt>
                <c:pt idx="28">
                  <c:v>179.65913690738779</c:v>
                </c:pt>
                <c:pt idx="29">
                  <c:v>160.31461396011733</c:v>
                </c:pt>
                <c:pt idx="30">
                  <c:v>139.74999999999997</c:v>
                </c:pt>
                <c:pt idx="31">
                  <c:v>118.12180415652551</c:v>
                </c:pt>
                <c:pt idx="32">
                  <c:v>95.594630059524448</c:v>
                </c:pt>
                <c:pt idx="33">
                  <c:v>72.339923106154629</c:v>
                </c:pt>
                <c:pt idx="34">
                  <c:v>48.534665657907013</c:v>
                </c:pt>
                <c:pt idx="35">
                  <c:v>24.360030097970466</c:v>
                </c:pt>
                <c:pt idx="36">
                  <c:v>3.4242899314695929E-14</c:v>
                </c:pt>
                <c:pt idx="37">
                  <c:v>-24.360030097970395</c:v>
                </c:pt>
                <c:pt idx="38">
                  <c:v>-48.53466565790707</c:v>
                </c:pt>
                <c:pt idx="39">
                  <c:v>-72.339923106154558</c:v>
                </c:pt>
                <c:pt idx="40">
                  <c:v>-95.594630059524391</c:v>
                </c:pt>
                <c:pt idx="41">
                  <c:v>-118.12180415652544</c:v>
                </c:pt>
                <c:pt idx="42">
                  <c:v>-139.75000000000003</c:v>
                </c:pt>
                <c:pt idx="43">
                  <c:v>-160.31461396011741</c:v>
                </c:pt>
                <c:pt idx="44">
                  <c:v>-179.65913690738773</c:v>
                </c:pt>
                <c:pt idx="45">
                  <c:v>-197.63634534164001</c:v>
                </c:pt>
                <c:pt idx="46">
                  <c:v>-214.10942185175432</c:v>
                </c:pt>
                <c:pt idx="47">
                  <c:v>-228.95299637877315</c:v>
                </c:pt>
                <c:pt idx="48">
                  <c:v>-242.05410035775051</c:v>
                </c:pt>
                <c:pt idx="49">
                  <c:v>-253.31302647674369</c:v>
                </c:pt>
                <c:pt idx="50">
                  <c:v>-262.6440875096614</c:v>
                </c:pt>
                <c:pt idx="51">
                  <c:v>-269.97626844779461</c:v>
                </c:pt>
                <c:pt idx="52">
                  <c:v>-275.25376696691217</c:v>
                </c:pt>
                <c:pt idx="53">
                  <c:v>-278.43641811664287</c:v>
                </c:pt>
                <c:pt idx="54">
                  <c:v>-279.5</c:v>
                </c:pt>
                <c:pt idx="55">
                  <c:v>-278.43641811664287</c:v>
                </c:pt>
                <c:pt idx="56">
                  <c:v>-275.25376696691217</c:v>
                </c:pt>
                <c:pt idx="57">
                  <c:v>-269.97626844779461</c:v>
                </c:pt>
                <c:pt idx="58">
                  <c:v>-262.64408750966135</c:v>
                </c:pt>
                <c:pt idx="59">
                  <c:v>-253.31302647674366</c:v>
                </c:pt>
                <c:pt idx="60">
                  <c:v>-242.0541003577506</c:v>
                </c:pt>
                <c:pt idx="61">
                  <c:v>-228.95299637877321</c:v>
                </c:pt>
                <c:pt idx="62">
                  <c:v>-214.10942185175438</c:v>
                </c:pt>
                <c:pt idx="63">
                  <c:v>-197.63634534164007</c:v>
                </c:pt>
                <c:pt idx="64">
                  <c:v>-179.65913690738782</c:v>
                </c:pt>
                <c:pt idx="65">
                  <c:v>-160.3146139601175</c:v>
                </c:pt>
                <c:pt idx="66">
                  <c:v>-139.75000000000011</c:v>
                </c:pt>
                <c:pt idx="67">
                  <c:v>-118.12180415652543</c:v>
                </c:pt>
                <c:pt idx="68">
                  <c:v>-95.594630059524377</c:v>
                </c:pt>
                <c:pt idx="69">
                  <c:v>-72.339923106154529</c:v>
                </c:pt>
                <c:pt idx="70">
                  <c:v>-48.534665657907041</c:v>
                </c:pt>
                <c:pt idx="71">
                  <c:v>-24.360030097970501</c:v>
                </c:pt>
                <c:pt idx="72">
                  <c:v>-6.8485798629391859E-14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CALCULATIONS!$L$1:$L$73</c:f>
              <c:numCache>
                <c:formatCode>General</c:formatCode>
                <c:ptCount val="73"/>
                <c:pt idx="0">
                  <c:v>269.97000000000003</c:v>
                </c:pt>
                <c:pt idx="1">
                  <c:v>268.94268264382856</c:v>
                </c:pt>
                <c:pt idx="2">
                  <c:v>265.8685490807058</c:v>
                </c:pt>
                <c:pt idx="3">
                  <c:v>260.7709953232598</c:v>
                </c:pt>
                <c:pt idx="4">
                  <c:v>253.68881683357174</c:v>
                </c:pt>
                <c:pt idx="5">
                  <c:v>244.6759132662844</c:v>
                </c:pt>
                <c:pt idx="6">
                  <c:v>233.80087825968494</c:v>
                </c:pt>
                <c:pt idx="7">
                  <c:v>221.14647739669914</c:v>
                </c:pt>
                <c:pt idx="8">
                  <c:v>206.8090183088305</c:v>
                </c:pt>
                <c:pt idx="9">
                  <c:v>190.89761771693227</c:v>
                </c:pt>
                <c:pt idx="10">
                  <c:v>173.53337098707505</c:v>
                </c:pt>
                <c:pt idx="11">
                  <c:v>154.84843052169194</c:v>
                </c:pt>
                <c:pt idx="12">
                  <c:v>134.98500000000004</c:v>
                </c:pt>
                <c:pt idx="13">
                  <c:v>114.09425212213664</c:v>
                </c:pt>
                <c:pt idx="14">
                  <c:v>92.335178093630816</c:v>
                </c:pt>
                <c:pt idx="15">
                  <c:v>69.873377606327537</c:v>
                </c:pt>
                <c:pt idx="16">
                  <c:v>46.879798524741211</c:v>
                </c:pt>
                <c:pt idx="17">
                  <c:v>23.529435869585271</c:v>
                </c:pt>
                <c:pt idx="18">
                  <c:v>1.6537666418584009E-14</c:v>
                </c:pt>
                <c:pt idx="19">
                  <c:v>-23.529435869585296</c:v>
                </c:pt>
                <c:pt idx="20">
                  <c:v>-46.879798524741176</c:v>
                </c:pt>
                <c:pt idx="21">
                  <c:v>-69.873377606327566</c:v>
                </c:pt>
                <c:pt idx="22">
                  <c:v>-92.335178093630788</c:v>
                </c:pt>
                <c:pt idx="23">
                  <c:v>-114.09425212213661</c:v>
                </c:pt>
                <c:pt idx="24">
                  <c:v>-134.98499999999996</c:v>
                </c:pt>
                <c:pt idx="25">
                  <c:v>-154.84843052169194</c:v>
                </c:pt>
                <c:pt idx="26">
                  <c:v>-173.53337098707505</c:v>
                </c:pt>
                <c:pt idx="27">
                  <c:v>-190.89761771693225</c:v>
                </c:pt>
                <c:pt idx="28">
                  <c:v>-206.80901830883047</c:v>
                </c:pt>
                <c:pt idx="29">
                  <c:v>-221.14647739669917</c:v>
                </c:pt>
                <c:pt idx="30">
                  <c:v>-233.80087825968494</c:v>
                </c:pt>
                <c:pt idx="31">
                  <c:v>-244.6759132662844</c:v>
                </c:pt>
                <c:pt idx="32">
                  <c:v>-253.68881683357171</c:v>
                </c:pt>
                <c:pt idx="33">
                  <c:v>-260.7709953232598</c:v>
                </c:pt>
                <c:pt idx="34">
                  <c:v>-265.8685490807058</c:v>
                </c:pt>
                <c:pt idx="35">
                  <c:v>-268.94268264382856</c:v>
                </c:pt>
                <c:pt idx="36">
                  <c:v>-269.97000000000003</c:v>
                </c:pt>
                <c:pt idx="37">
                  <c:v>-268.94268264382856</c:v>
                </c:pt>
                <c:pt idx="38">
                  <c:v>-265.8685490807058</c:v>
                </c:pt>
                <c:pt idx="39">
                  <c:v>-260.7709953232598</c:v>
                </c:pt>
                <c:pt idx="40">
                  <c:v>-253.68881683357174</c:v>
                </c:pt>
                <c:pt idx="41">
                  <c:v>-244.67591326628443</c:v>
                </c:pt>
                <c:pt idx="42">
                  <c:v>-233.80087825968491</c:v>
                </c:pt>
                <c:pt idx="43">
                  <c:v>-221.14647739669914</c:v>
                </c:pt>
                <c:pt idx="44">
                  <c:v>-206.8090183088305</c:v>
                </c:pt>
                <c:pt idx="45">
                  <c:v>-190.8976177169323</c:v>
                </c:pt>
                <c:pt idx="46">
                  <c:v>-173.53337098707507</c:v>
                </c:pt>
                <c:pt idx="47">
                  <c:v>-154.84843052169199</c:v>
                </c:pt>
                <c:pt idx="48">
                  <c:v>-134.98500000000013</c:v>
                </c:pt>
                <c:pt idx="49">
                  <c:v>-114.09425212213657</c:v>
                </c:pt>
                <c:pt idx="50">
                  <c:v>-92.335178093630745</c:v>
                </c:pt>
                <c:pt idx="51">
                  <c:v>-69.873377606327495</c:v>
                </c:pt>
                <c:pt idx="52">
                  <c:v>-46.879798524741183</c:v>
                </c:pt>
                <c:pt idx="53">
                  <c:v>-23.529435869585299</c:v>
                </c:pt>
                <c:pt idx="54">
                  <c:v>-4.9612999255752024E-14</c:v>
                </c:pt>
                <c:pt idx="55">
                  <c:v>23.529435869585203</c:v>
                </c:pt>
                <c:pt idx="56">
                  <c:v>46.879798524741091</c:v>
                </c:pt>
                <c:pt idx="57">
                  <c:v>69.873377606327409</c:v>
                </c:pt>
                <c:pt idx="58">
                  <c:v>92.335178093630873</c:v>
                </c:pt>
                <c:pt idx="59">
                  <c:v>114.09425212213668</c:v>
                </c:pt>
                <c:pt idx="60">
                  <c:v>134.98500000000004</c:v>
                </c:pt>
                <c:pt idx="61">
                  <c:v>154.84843052169191</c:v>
                </c:pt>
                <c:pt idx="62">
                  <c:v>173.53337098707502</c:v>
                </c:pt>
                <c:pt idx="63">
                  <c:v>190.89761771693222</c:v>
                </c:pt>
                <c:pt idx="64">
                  <c:v>206.80901830883045</c:v>
                </c:pt>
                <c:pt idx="65">
                  <c:v>221.14647739669908</c:v>
                </c:pt>
                <c:pt idx="66">
                  <c:v>233.80087825968485</c:v>
                </c:pt>
                <c:pt idx="67">
                  <c:v>244.67591326628443</c:v>
                </c:pt>
                <c:pt idx="68">
                  <c:v>253.68881683357174</c:v>
                </c:pt>
                <c:pt idx="69">
                  <c:v>260.7709953232598</c:v>
                </c:pt>
                <c:pt idx="70">
                  <c:v>265.8685490807058</c:v>
                </c:pt>
                <c:pt idx="71">
                  <c:v>268.94268264382856</c:v>
                </c:pt>
                <c:pt idx="72">
                  <c:v>269.97000000000003</c:v>
                </c:pt>
              </c:numCache>
            </c:numRef>
          </c:xVal>
          <c:yVal>
            <c:numRef>
              <c:f>CALCULATIONS!$M$1:$M$73</c:f>
              <c:numCache>
                <c:formatCode>General</c:formatCode>
                <c:ptCount val="73"/>
                <c:pt idx="0">
                  <c:v>0</c:v>
                </c:pt>
                <c:pt idx="1">
                  <c:v>23.529435869585278</c:v>
                </c:pt>
                <c:pt idx="2">
                  <c:v>46.879798524741183</c:v>
                </c:pt>
                <c:pt idx="3">
                  <c:v>69.873377606327537</c:v>
                </c:pt>
                <c:pt idx="4">
                  <c:v>92.335178093630788</c:v>
                </c:pt>
                <c:pt idx="5">
                  <c:v>114.09425212213664</c:v>
                </c:pt>
                <c:pt idx="6">
                  <c:v>134.98499999999999</c:v>
                </c:pt>
                <c:pt idx="7">
                  <c:v>154.84843052169191</c:v>
                </c:pt>
                <c:pt idx="8">
                  <c:v>173.53337098707502</c:v>
                </c:pt>
                <c:pt idx="9">
                  <c:v>190.89761771693225</c:v>
                </c:pt>
                <c:pt idx="10">
                  <c:v>206.8090183088305</c:v>
                </c:pt>
                <c:pt idx="11">
                  <c:v>221.14647739669914</c:v>
                </c:pt>
                <c:pt idx="12">
                  <c:v>233.80087825968491</c:v>
                </c:pt>
                <c:pt idx="13">
                  <c:v>244.6759132662844</c:v>
                </c:pt>
                <c:pt idx="14">
                  <c:v>253.68881683357171</c:v>
                </c:pt>
                <c:pt idx="15">
                  <c:v>260.7709953232598</c:v>
                </c:pt>
                <c:pt idx="16">
                  <c:v>265.8685490807058</c:v>
                </c:pt>
                <c:pt idx="17">
                  <c:v>268.94268264382856</c:v>
                </c:pt>
                <c:pt idx="18">
                  <c:v>269.97000000000003</c:v>
                </c:pt>
                <c:pt idx="19">
                  <c:v>268.94268264382856</c:v>
                </c:pt>
                <c:pt idx="20">
                  <c:v>265.8685490807058</c:v>
                </c:pt>
                <c:pt idx="21">
                  <c:v>260.7709953232598</c:v>
                </c:pt>
                <c:pt idx="22">
                  <c:v>253.68881683357174</c:v>
                </c:pt>
                <c:pt idx="23">
                  <c:v>244.67591326628443</c:v>
                </c:pt>
                <c:pt idx="24">
                  <c:v>233.80087825968494</c:v>
                </c:pt>
                <c:pt idx="25">
                  <c:v>221.14647739669911</c:v>
                </c:pt>
                <c:pt idx="26">
                  <c:v>206.8090183088305</c:v>
                </c:pt>
                <c:pt idx="27">
                  <c:v>190.89761771693227</c:v>
                </c:pt>
                <c:pt idx="28">
                  <c:v>173.53337098707507</c:v>
                </c:pt>
                <c:pt idx="29">
                  <c:v>154.84843052169188</c:v>
                </c:pt>
                <c:pt idx="30">
                  <c:v>134.98499999999999</c:v>
                </c:pt>
                <c:pt idx="31">
                  <c:v>114.09425212213665</c:v>
                </c:pt>
                <c:pt idx="32">
                  <c:v>92.33517809363083</c:v>
                </c:pt>
                <c:pt idx="33">
                  <c:v>69.873377606327608</c:v>
                </c:pt>
                <c:pt idx="34">
                  <c:v>46.879798524741169</c:v>
                </c:pt>
                <c:pt idx="35">
                  <c:v>23.529435869585285</c:v>
                </c:pt>
                <c:pt idx="36">
                  <c:v>3.3075332837168018E-14</c:v>
                </c:pt>
                <c:pt idx="37">
                  <c:v>-23.529435869585217</c:v>
                </c:pt>
                <c:pt idx="38">
                  <c:v>-46.879798524741226</c:v>
                </c:pt>
                <c:pt idx="39">
                  <c:v>-69.873377606327551</c:v>
                </c:pt>
                <c:pt idx="40">
                  <c:v>-92.335178093630773</c:v>
                </c:pt>
                <c:pt idx="41">
                  <c:v>-114.0942521221366</c:v>
                </c:pt>
                <c:pt idx="42">
                  <c:v>-134.98500000000004</c:v>
                </c:pt>
                <c:pt idx="43">
                  <c:v>-154.84843052169194</c:v>
                </c:pt>
                <c:pt idx="44">
                  <c:v>-173.53337098707502</c:v>
                </c:pt>
                <c:pt idx="45">
                  <c:v>-190.89761771693225</c:v>
                </c:pt>
                <c:pt idx="46">
                  <c:v>-206.80901830883047</c:v>
                </c:pt>
                <c:pt idx="47">
                  <c:v>-221.14647739669908</c:v>
                </c:pt>
                <c:pt idx="48">
                  <c:v>-233.80087825968485</c:v>
                </c:pt>
                <c:pt idx="49">
                  <c:v>-244.67591326628443</c:v>
                </c:pt>
                <c:pt idx="50">
                  <c:v>-253.68881683357174</c:v>
                </c:pt>
                <c:pt idx="51">
                  <c:v>-260.7709953232598</c:v>
                </c:pt>
                <c:pt idx="52">
                  <c:v>-265.8685490807058</c:v>
                </c:pt>
                <c:pt idx="53">
                  <c:v>-268.94268264382856</c:v>
                </c:pt>
                <c:pt idx="54">
                  <c:v>-269.97000000000003</c:v>
                </c:pt>
                <c:pt idx="55">
                  <c:v>-268.94268264382856</c:v>
                </c:pt>
                <c:pt idx="56">
                  <c:v>-265.86854908070586</c:v>
                </c:pt>
                <c:pt idx="57">
                  <c:v>-260.77099532325985</c:v>
                </c:pt>
                <c:pt idx="58">
                  <c:v>-253.68881683357171</c:v>
                </c:pt>
                <c:pt idx="59">
                  <c:v>-244.6759132662844</c:v>
                </c:pt>
                <c:pt idx="60">
                  <c:v>-233.80087825968491</c:v>
                </c:pt>
                <c:pt idx="61">
                  <c:v>-221.14647739669914</c:v>
                </c:pt>
                <c:pt idx="62">
                  <c:v>-206.80901830883056</c:v>
                </c:pt>
                <c:pt idx="63">
                  <c:v>-190.8976177169323</c:v>
                </c:pt>
                <c:pt idx="64">
                  <c:v>-173.5333709870751</c:v>
                </c:pt>
                <c:pt idx="65">
                  <c:v>-154.84843052169202</c:v>
                </c:pt>
                <c:pt idx="66">
                  <c:v>-134.98500000000013</c:v>
                </c:pt>
                <c:pt idx="67">
                  <c:v>-114.09425212213658</c:v>
                </c:pt>
                <c:pt idx="68">
                  <c:v>-92.335178093630759</c:v>
                </c:pt>
                <c:pt idx="69">
                  <c:v>-69.873377606327523</c:v>
                </c:pt>
                <c:pt idx="70">
                  <c:v>-46.879798524741204</c:v>
                </c:pt>
                <c:pt idx="71">
                  <c:v>-23.529435869585317</c:v>
                </c:pt>
                <c:pt idx="72">
                  <c:v>-6.6150665674336036E-14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6904"/>
        <c:axId val="609837296"/>
      </c:scatterChart>
      <c:valAx>
        <c:axId val="60983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837296"/>
        <c:crosses val="autoZero"/>
        <c:crossBetween val="midCat"/>
      </c:valAx>
      <c:valAx>
        <c:axId val="60983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0983690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TABLES!$B$155</c:f>
              <c:strCache>
                <c:ptCount val="1"/>
                <c:pt idx="0">
                  <c:v>m / m3</c:v>
                </c:pt>
              </c:strCache>
            </c:strRef>
          </c:tx>
          <c:marker>
            <c:symbol val="none"/>
          </c:marker>
          <c:cat>
            <c:numRef>
              <c:f>TABLES!$B$156:$B$191</c:f>
              <c:numCache>
                <c:formatCode>General</c:formatCode>
                <c:ptCount val="3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34</c:v>
                </c:pt>
                <c:pt idx="29">
                  <c:v>36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46</c:v>
                </c:pt>
                <c:pt idx="35">
                  <c:v>48</c:v>
                </c:pt>
              </c:numCache>
            </c:numRef>
          </c:cat>
          <c:val>
            <c:numRef>
              <c:f>TABLES!$X$156:$X$191</c:f>
              <c:numCache>
                <c:formatCode>General</c:formatCode>
                <c:ptCount val="36"/>
                <c:pt idx="0">
                  <c:v>33102.408993193916</c:v>
                </c:pt>
                <c:pt idx="1">
                  <c:v>17400.59552671776</c:v>
                </c:pt>
                <c:pt idx="2">
                  <c:v>9224.7564306520635</c:v>
                </c:pt>
                <c:pt idx="3">
                  <c:v>8432.9588737509421</c:v>
                </c:pt>
                <c:pt idx="4">
                  <c:v>3990.9407987670443</c:v>
                </c:pt>
                <c:pt idx="5">
                  <c:v>2336.4572842469811</c:v>
                </c:pt>
                <c:pt idx="6">
                  <c:v>1242.1396665875877</c:v>
                </c:pt>
                <c:pt idx="7">
                  <c:v>895.25983779936018</c:v>
                </c:pt>
                <c:pt idx="8">
                  <c:v>534.88594710944869</c:v>
                </c:pt>
                <c:pt idx="9">
                  <c:v>369.14083496430993</c:v>
                </c:pt>
                <c:pt idx="10">
                  <c:v>235.61651153558651</c:v>
                </c:pt>
                <c:pt idx="11">
                  <c:v>158.4297438125956</c:v>
                </c:pt>
                <c:pt idx="12">
                  <c:v>136.31806651216007</c:v>
                </c:pt>
                <c:pt idx="13">
                  <c:v>86.177191659334326</c:v>
                </c:pt>
                <c:pt idx="14">
                  <c:v>59.702941501697232</c:v>
                </c:pt>
                <c:pt idx="15">
                  <c:v>33.872538519891521</c:v>
                </c:pt>
                <c:pt idx="16">
                  <c:v>21.405470931284377</c:v>
                </c:pt>
                <c:pt idx="17">
                  <c:v>14.95722410583741</c:v>
                </c:pt>
                <c:pt idx="18">
                  <c:v>12.488348469059838</c:v>
                </c:pt>
                <c:pt idx="19">
                  <c:v>9.4916947411759676</c:v>
                </c:pt>
                <c:pt idx="20">
                  <c:v>7.4725039306243373</c:v>
                </c:pt>
                <c:pt idx="21">
                  <c:v>6.0631721171189135</c:v>
                </c:pt>
                <c:pt idx="22">
                  <c:v>4.9740450748777167</c:v>
                </c:pt>
                <c:pt idx="23">
                  <c:v>4.1602119593578344</c:v>
                </c:pt>
                <c:pt idx="24">
                  <c:v>3.1227758934817933</c:v>
                </c:pt>
                <c:pt idx="25">
                  <c:v>2.6942597942854585</c:v>
                </c:pt>
                <c:pt idx="26">
                  <c:v>2.318470935525085</c:v>
                </c:pt>
                <c:pt idx="27">
                  <c:v>2.0530267433256717</c:v>
                </c:pt>
                <c:pt idx="28">
                  <c:v>1.8108613702532779</c:v>
                </c:pt>
                <c:pt idx="29">
                  <c:v>1.6147454088324917</c:v>
                </c:pt>
                <c:pt idx="30">
                  <c:v>1.4325617143570772</c:v>
                </c:pt>
                <c:pt idx="31">
                  <c:v>1.2892929612341617</c:v>
                </c:pt>
                <c:pt idx="32">
                  <c:v>1.1664892101919326</c:v>
                </c:pt>
                <c:pt idx="33">
                  <c:v>1.060430499928954</c:v>
                </c:pt>
                <c:pt idx="34">
                  <c:v>0.96989606667816974</c:v>
                </c:pt>
                <c:pt idx="35">
                  <c:v>0.88899203901538859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38080"/>
        <c:axId val="609838472"/>
      </c:lineChart>
      <c:catAx>
        <c:axId val="6098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38472"/>
        <c:crosses val="autoZero"/>
        <c:auto val="1"/>
        <c:lblAlgn val="ctr"/>
        <c:lblOffset val="100"/>
        <c:noMultiLvlLbl val="0"/>
      </c:catAx>
      <c:valAx>
        <c:axId val="6098384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8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TABLES!$B$4:$B$39</c:f>
              <c:numCache>
                <c:formatCode>General</c:formatCode>
                <c:ptCount val="3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34</c:v>
                </c:pt>
                <c:pt idx="29">
                  <c:v>36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46</c:v>
                </c:pt>
                <c:pt idx="35">
                  <c:v>48</c:v>
                </c:pt>
              </c:numCache>
            </c:numRef>
          </c:xVal>
          <c:yVal>
            <c:numRef>
              <c:f>TABLES!$V$4:$V$39</c:f>
              <c:numCache>
                <c:formatCode>0</c:formatCode>
                <c:ptCount val="36"/>
                <c:pt idx="0">
                  <c:v>10752.68817204301</c:v>
                </c:pt>
                <c:pt idx="1">
                  <c:v>7874.0157480314965</c:v>
                </c:pt>
                <c:pt idx="2">
                  <c:v>6211.1801242236024</c:v>
                </c:pt>
                <c:pt idx="3">
                  <c:v>4926.1083743842364</c:v>
                </c:pt>
                <c:pt idx="4">
                  <c:v>3891.0505836575876</c:v>
                </c:pt>
                <c:pt idx="5">
                  <c:v>3086.4197530864203</c:v>
                </c:pt>
                <c:pt idx="6">
                  <c:v>2427.1844660194174</c:v>
                </c:pt>
                <c:pt idx="7">
                  <c:v>2114.1649048625795</c:v>
                </c:pt>
                <c:pt idx="8">
                  <c:v>1686.3406408094436</c:v>
                </c:pt>
                <c:pt idx="9">
                  <c:v>1388.8888888888889</c:v>
                </c:pt>
                <c:pt idx="10">
                  <c:v>1137.6564277588168</c:v>
                </c:pt>
                <c:pt idx="11">
                  <c:v>994.0357852882704</c:v>
                </c:pt>
                <c:pt idx="12">
                  <c:v>882.61253309797007</c:v>
                </c:pt>
                <c:pt idx="13">
                  <c:v>712.7583749109051</c:v>
                </c:pt>
                <c:pt idx="14">
                  <c:v>597.7286312014345</c:v>
                </c:pt>
                <c:pt idx="15">
                  <c:v>458.50527281063739</c:v>
                </c:pt>
                <c:pt idx="16">
                  <c:v>367.51194413818445</c:v>
                </c:pt>
                <c:pt idx="17">
                  <c:v>309.69340353050484</c:v>
                </c:pt>
                <c:pt idx="18">
                  <c:v>282.00789622109414</c:v>
                </c:pt>
                <c:pt idx="19">
                  <c:v>246.66995559940798</c:v>
                </c:pt>
                <c:pt idx="20">
                  <c:v>219.29824561403507</c:v>
                </c:pt>
                <c:pt idx="21">
                  <c:v>197.23865877712032</c:v>
                </c:pt>
                <c:pt idx="22">
                  <c:v>179.21146953405017</c:v>
                </c:pt>
                <c:pt idx="23">
                  <c:v>164.20361247947454</c:v>
                </c:pt>
                <c:pt idx="24">
                  <c:v>151.74506828528072</c:v>
                </c:pt>
                <c:pt idx="25">
                  <c:v>140.8450704225352</c:v>
                </c:pt>
                <c:pt idx="26">
                  <c:v>131.4060446780552</c:v>
                </c:pt>
                <c:pt idx="27">
                  <c:v>123.15270935960592</c:v>
                </c:pt>
                <c:pt idx="28">
                  <c:v>115.87485515643107</c:v>
                </c:pt>
                <c:pt idx="29">
                  <c:v>109.52902519167579</c:v>
                </c:pt>
                <c:pt idx="30">
                  <c:v>103.7344398340249</c:v>
                </c:pt>
                <c:pt idx="31">
                  <c:v>98.522167487684726</c:v>
                </c:pt>
                <c:pt idx="32">
                  <c:v>93.808630393996253</c:v>
                </c:pt>
                <c:pt idx="33">
                  <c:v>89.525514771709936</c:v>
                </c:pt>
                <c:pt idx="34">
                  <c:v>85.689802913453306</c:v>
                </c:pt>
                <c:pt idx="35">
                  <c:v>82.101806239737272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9256"/>
        <c:axId val="609839648"/>
      </c:scatterChart>
      <c:valAx>
        <c:axId val="60983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39648"/>
        <c:crosses val="autoZero"/>
        <c:crossBetween val="midCat"/>
      </c:valAx>
      <c:valAx>
        <c:axId val="609839648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0983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Rating'!$B$2:$B$17</c:f>
              <c:numCache>
                <c:formatCode>General</c:formatCode>
                <c:ptCount val="16"/>
                <c:pt idx="0">
                  <c:v>450</c:v>
                </c:pt>
                <c:pt idx="1">
                  <c:v>285</c:v>
                </c:pt>
                <c:pt idx="2">
                  <c:v>285</c:v>
                </c:pt>
                <c:pt idx="3">
                  <c:v>260</c:v>
                </c:pt>
                <c:pt idx="4">
                  <c:v>230</c:v>
                </c:pt>
                <c:pt idx="5">
                  <c:v>200</c:v>
                </c:pt>
                <c:pt idx="6">
                  <c:v>170</c:v>
                </c:pt>
                <c:pt idx="7">
                  <c:v>140</c:v>
                </c:pt>
                <c:pt idx="8">
                  <c:v>125</c:v>
                </c:pt>
                <c:pt idx="9">
                  <c:v>110</c:v>
                </c:pt>
                <c:pt idx="10">
                  <c:v>95</c:v>
                </c:pt>
                <c:pt idx="11">
                  <c:v>80</c:v>
                </c:pt>
                <c:pt idx="12">
                  <c:v>65</c:v>
                </c:pt>
                <c:pt idx="13">
                  <c:v>50</c:v>
                </c:pt>
                <c:pt idx="14">
                  <c:v>35</c:v>
                </c:pt>
                <c:pt idx="15">
                  <c:v>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'ASME B16.5 Flange Rating'!$C$1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Rating'!$C$2:$C$17</c:f>
              <c:numCache>
                <c:formatCode>General</c:formatCode>
                <c:ptCount val="16"/>
                <c:pt idx="0">
                  <c:v>1125</c:v>
                </c:pt>
                <c:pt idx="1">
                  <c:v>740</c:v>
                </c:pt>
                <c:pt idx="2">
                  <c:v>740</c:v>
                </c:pt>
                <c:pt idx="3">
                  <c:v>675</c:v>
                </c:pt>
                <c:pt idx="4">
                  <c:v>655</c:v>
                </c:pt>
                <c:pt idx="5">
                  <c:v>635</c:v>
                </c:pt>
                <c:pt idx="6">
                  <c:v>600</c:v>
                </c:pt>
                <c:pt idx="7">
                  <c:v>550</c:v>
                </c:pt>
                <c:pt idx="8">
                  <c:v>535</c:v>
                </c:pt>
                <c:pt idx="9">
                  <c:v>535</c:v>
                </c:pt>
                <c:pt idx="10">
                  <c:v>505</c:v>
                </c:pt>
                <c:pt idx="11">
                  <c:v>410</c:v>
                </c:pt>
                <c:pt idx="12">
                  <c:v>270</c:v>
                </c:pt>
                <c:pt idx="13">
                  <c:v>170</c:v>
                </c:pt>
                <c:pt idx="14">
                  <c:v>105</c:v>
                </c:pt>
                <c:pt idx="15">
                  <c:v>50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'ASME B16.5 Flange Rating'!$D$1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Rating'!$D$2:$D$17</c:f>
              <c:numCache>
                <c:formatCode>General</c:formatCode>
                <c:ptCount val="16"/>
                <c:pt idx="0">
                  <c:v>1500</c:v>
                </c:pt>
                <c:pt idx="1">
                  <c:v>990</c:v>
                </c:pt>
                <c:pt idx="2">
                  <c:v>990</c:v>
                </c:pt>
                <c:pt idx="3">
                  <c:v>900</c:v>
                </c:pt>
                <c:pt idx="4">
                  <c:v>875</c:v>
                </c:pt>
                <c:pt idx="5">
                  <c:v>845</c:v>
                </c:pt>
                <c:pt idx="6">
                  <c:v>800</c:v>
                </c:pt>
                <c:pt idx="7">
                  <c:v>730</c:v>
                </c:pt>
                <c:pt idx="8">
                  <c:v>715</c:v>
                </c:pt>
                <c:pt idx="9">
                  <c:v>710</c:v>
                </c:pt>
                <c:pt idx="10">
                  <c:v>670</c:v>
                </c:pt>
                <c:pt idx="11">
                  <c:v>550</c:v>
                </c:pt>
                <c:pt idx="12">
                  <c:v>355</c:v>
                </c:pt>
                <c:pt idx="13">
                  <c:v>230</c:v>
                </c:pt>
                <c:pt idx="14">
                  <c:v>140</c:v>
                </c:pt>
                <c:pt idx="15">
                  <c:v>70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'ASME B16.5 Flange Rating'!$E$1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Rating'!$E$2:$E$17</c:f>
              <c:numCache>
                <c:formatCode>General</c:formatCode>
                <c:ptCount val="16"/>
                <c:pt idx="0">
                  <c:v>2225</c:v>
                </c:pt>
                <c:pt idx="1">
                  <c:v>1480</c:v>
                </c:pt>
                <c:pt idx="2">
                  <c:v>1480</c:v>
                </c:pt>
                <c:pt idx="3">
                  <c:v>1350</c:v>
                </c:pt>
                <c:pt idx="4">
                  <c:v>1315</c:v>
                </c:pt>
                <c:pt idx="5">
                  <c:v>1270</c:v>
                </c:pt>
                <c:pt idx="6">
                  <c:v>1200</c:v>
                </c:pt>
                <c:pt idx="7">
                  <c:v>1095</c:v>
                </c:pt>
                <c:pt idx="8">
                  <c:v>1075</c:v>
                </c:pt>
                <c:pt idx="9">
                  <c:v>1065</c:v>
                </c:pt>
                <c:pt idx="10">
                  <c:v>1010</c:v>
                </c:pt>
                <c:pt idx="11">
                  <c:v>825</c:v>
                </c:pt>
                <c:pt idx="12">
                  <c:v>535</c:v>
                </c:pt>
                <c:pt idx="13">
                  <c:v>345</c:v>
                </c:pt>
                <c:pt idx="14">
                  <c:v>205</c:v>
                </c:pt>
                <c:pt idx="15">
                  <c:v>105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'ASME B16.5 Flange Rating'!$F$1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Rating'!$F$2:$F$17</c:f>
              <c:numCache>
                <c:formatCode>General</c:formatCode>
                <c:ptCount val="16"/>
                <c:pt idx="0">
                  <c:v>3350</c:v>
                </c:pt>
                <c:pt idx="1">
                  <c:v>2220</c:v>
                </c:pt>
                <c:pt idx="2">
                  <c:v>2220</c:v>
                </c:pt>
                <c:pt idx="3">
                  <c:v>2025</c:v>
                </c:pt>
                <c:pt idx="4">
                  <c:v>1970</c:v>
                </c:pt>
                <c:pt idx="5">
                  <c:v>1900</c:v>
                </c:pt>
                <c:pt idx="6">
                  <c:v>1795</c:v>
                </c:pt>
                <c:pt idx="7">
                  <c:v>1640</c:v>
                </c:pt>
                <c:pt idx="8">
                  <c:v>1610</c:v>
                </c:pt>
                <c:pt idx="9">
                  <c:v>1600</c:v>
                </c:pt>
                <c:pt idx="10">
                  <c:v>1510</c:v>
                </c:pt>
                <c:pt idx="11">
                  <c:v>1235</c:v>
                </c:pt>
                <c:pt idx="12">
                  <c:v>805</c:v>
                </c:pt>
                <c:pt idx="13">
                  <c:v>515</c:v>
                </c:pt>
                <c:pt idx="14">
                  <c:v>310</c:v>
                </c:pt>
                <c:pt idx="15">
                  <c:v>155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'ASME B16.5 Flange Rating'!$G$1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Rating'!$G$2:$G$17</c:f>
              <c:numCache>
                <c:formatCode>General</c:formatCode>
                <c:ptCount val="16"/>
                <c:pt idx="0">
                  <c:v>5575</c:v>
                </c:pt>
                <c:pt idx="1">
                  <c:v>3705</c:v>
                </c:pt>
                <c:pt idx="2">
                  <c:v>3705</c:v>
                </c:pt>
                <c:pt idx="3">
                  <c:v>3375</c:v>
                </c:pt>
                <c:pt idx="4">
                  <c:v>3280</c:v>
                </c:pt>
                <c:pt idx="5">
                  <c:v>3170</c:v>
                </c:pt>
                <c:pt idx="6">
                  <c:v>2995</c:v>
                </c:pt>
                <c:pt idx="7">
                  <c:v>2735</c:v>
                </c:pt>
                <c:pt idx="8">
                  <c:v>2685</c:v>
                </c:pt>
                <c:pt idx="9">
                  <c:v>2665</c:v>
                </c:pt>
                <c:pt idx="10">
                  <c:v>2520</c:v>
                </c:pt>
                <c:pt idx="11">
                  <c:v>2060</c:v>
                </c:pt>
                <c:pt idx="12">
                  <c:v>1340</c:v>
                </c:pt>
                <c:pt idx="13">
                  <c:v>860</c:v>
                </c:pt>
                <c:pt idx="14">
                  <c:v>515</c:v>
                </c:pt>
                <c:pt idx="15">
                  <c:v>260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'ASME B16.5 Flange Rating'!$H$1</c:f>
              <c:strCache>
                <c:ptCount val="1"/>
                <c:pt idx="0">
                  <c:v>2500</c:v>
                </c:pt>
              </c:strCache>
            </c:strRef>
          </c:tx>
          <c:marker>
            <c:symbol val="none"/>
          </c:marker>
          <c:cat>
            <c:strRef>
              <c:f>'ASME B16.5 Flange Rating'!$A$2:$A$17</c:f>
              <c:strCache>
                <c:ptCount val="16"/>
                <c:pt idx="0">
                  <c:v>HydrostaticTest</c:v>
                </c:pt>
                <c:pt idx="1">
                  <c:v>-20°C</c:v>
                </c:pt>
                <c:pt idx="2">
                  <c:v>100°C</c:v>
                </c:pt>
                <c:pt idx="3">
                  <c:v>200°C</c:v>
                </c:pt>
                <c:pt idx="4">
                  <c:v>300°C</c:v>
                </c:pt>
                <c:pt idx="5">
                  <c:v>400°C</c:v>
                </c:pt>
                <c:pt idx="6">
                  <c:v>500°C</c:v>
                </c:pt>
                <c:pt idx="7">
                  <c:v>600°C</c:v>
                </c:pt>
                <c:pt idx="8">
                  <c:v>650°C</c:v>
                </c:pt>
                <c:pt idx="9">
                  <c:v>700°C</c:v>
                </c:pt>
                <c:pt idx="10">
                  <c:v>750°C</c:v>
                </c:pt>
                <c:pt idx="11">
                  <c:v>800°C</c:v>
                </c:pt>
                <c:pt idx="12">
                  <c:v>850°C</c:v>
                </c:pt>
                <c:pt idx="13">
                  <c:v>900°C</c:v>
                </c:pt>
                <c:pt idx="14">
                  <c:v>950°C</c:v>
                </c:pt>
                <c:pt idx="15">
                  <c:v>1000°C</c:v>
                </c:pt>
              </c:strCache>
            </c:strRef>
          </c:cat>
          <c:val>
            <c:numRef>
              <c:f>'ASME B16.5 Flange Rating'!$H$2:$H$17</c:f>
              <c:numCache>
                <c:formatCode>General</c:formatCode>
                <c:ptCount val="16"/>
                <c:pt idx="0">
                  <c:v>9275</c:v>
                </c:pt>
                <c:pt idx="1">
                  <c:v>6170</c:v>
                </c:pt>
                <c:pt idx="2">
                  <c:v>6170</c:v>
                </c:pt>
                <c:pt idx="3">
                  <c:v>5625</c:v>
                </c:pt>
                <c:pt idx="4">
                  <c:v>5470</c:v>
                </c:pt>
                <c:pt idx="5">
                  <c:v>5280</c:v>
                </c:pt>
                <c:pt idx="6">
                  <c:v>4990</c:v>
                </c:pt>
                <c:pt idx="7">
                  <c:v>4560</c:v>
                </c:pt>
                <c:pt idx="8">
                  <c:v>4475</c:v>
                </c:pt>
                <c:pt idx="9">
                  <c:v>4440</c:v>
                </c:pt>
                <c:pt idx="10">
                  <c:v>4200</c:v>
                </c:pt>
                <c:pt idx="11">
                  <c:v>3430</c:v>
                </c:pt>
                <c:pt idx="12">
                  <c:v>2230</c:v>
                </c:pt>
                <c:pt idx="13">
                  <c:v>1430</c:v>
                </c:pt>
                <c:pt idx="14">
                  <c:v>860</c:v>
                </c:pt>
                <c:pt idx="15">
                  <c:v>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40432"/>
        <c:axId val="609840824"/>
      </c:lineChart>
      <c:catAx>
        <c:axId val="60984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40824"/>
        <c:crosses val="autoZero"/>
        <c:auto val="1"/>
        <c:lblAlgn val="ctr"/>
        <c:lblOffset val="100"/>
        <c:noMultiLvlLbl val="0"/>
      </c:catAx>
      <c:valAx>
        <c:axId val="60984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84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615835520559928"/>
          <c:y val="2.8252405949256341E-2"/>
          <c:w val="0.6375754593175853"/>
          <c:h val="0.8326195683872849"/>
        </c:manualLayout>
      </c:layout>
      <c:surface3DChart>
        <c:wireframe val="0"/>
        <c:ser>
          <c:idx val="1"/>
          <c:order val="0"/>
          <c:tx>
            <c:strRef>
              <c:f>'ASME B16.5 Flange Rating'!$B$1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Rating'!$B$2:$B$17</c:f>
              <c:numCache>
                <c:formatCode>General</c:formatCode>
                <c:ptCount val="16"/>
                <c:pt idx="0">
                  <c:v>450</c:v>
                </c:pt>
                <c:pt idx="1">
                  <c:v>285</c:v>
                </c:pt>
                <c:pt idx="2">
                  <c:v>285</c:v>
                </c:pt>
                <c:pt idx="3">
                  <c:v>260</c:v>
                </c:pt>
                <c:pt idx="4">
                  <c:v>230</c:v>
                </c:pt>
                <c:pt idx="5">
                  <c:v>200</c:v>
                </c:pt>
                <c:pt idx="6">
                  <c:v>170</c:v>
                </c:pt>
                <c:pt idx="7">
                  <c:v>140</c:v>
                </c:pt>
                <c:pt idx="8">
                  <c:v>125</c:v>
                </c:pt>
                <c:pt idx="9">
                  <c:v>110</c:v>
                </c:pt>
                <c:pt idx="10">
                  <c:v>95</c:v>
                </c:pt>
                <c:pt idx="11">
                  <c:v>80</c:v>
                </c:pt>
                <c:pt idx="12">
                  <c:v>65</c:v>
                </c:pt>
                <c:pt idx="13">
                  <c:v>50</c:v>
                </c:pt>
                <c:pt idx="14">
                  <c:v>35</c:v>
                </c:pt>
                <c:pt idx="15">
                  <c:v>20</c:v>
                </c:pt>
              </c:numCache>
            </c:numRef>
          </c:val>
        </c:ser>
        <c:ser>
          <c:idx val="2"/>
          <c:order val="1"/>
          <c:tx>
            <c:strRef>
              <c:f>'ASME B16.5 Flange Rating'!$C$1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Rating'!$C$2:$C$17</c:f>
              <c:numCache>
                <c:formatCode>General</c:formatCode>
                <c:ptCount val="16"/>
                <c:pt idx="0">
                  <c:v>1125</c:v>
                </c:pt>
                <c:pt idx="1">
                  <c:v>740</c:v>
                </c:pt>
                <c:pt idx="2">
                  <c:v>740</c:v>
                </c:pt>
                <c:pt idx="3">
                  <c:v>675</c:v>
                </c:pt>
                <c:pt idx="4">
                  <c:v>655</c:v>
                </c:pt>
                <c:pt idx="5">
                  <c:v>635</c:v>
                </c:pt>
                <c:pt idx="6">
                  <c:v>600</c:v>
                </c:pt>
                <c:pt idx="7">
                  <c:v>550</c:v>
                </c:pt>
                <c:pt idx="8">
                  <c:v>535</c:v>
                </c:pt>
                <c:pt idx="9">
                  <c:v>535</c:v>
                </c:pt>
                <c:pt idx="10">
                  <c:v>505</c:v>
                </c:pt>
                <c:pt idx="11">
                  <c:v>410</c:v>
                </c:pt>
                <c:pt idx="12">
                  <c:v>270</c:v>
                </c:pt>
                <c:pt idx="13">
                  <c:v>170</c:v>
                </c:pt>
                <c:pt idx="14">
                  <c:v>105</c:v>
                </c:pt>
                <c:pt idx="15">
                  <c:v>50</c:v>
                </c:pt>
              </c:numCache>
            </c:numRef>
          </c:val>
        </c:ser>
        <c:ser>
          <c:idx val="3"/>
          <c:order val="2"/>
          <c:tx>
            <c:strRef>
              <c:f>'ASME B16.5 Flange Rating'!$D$1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Rating'!$D$2:$D$17</c:f>
              <c:numCache>
                <c:formatCode>General</c:formatCode>
                <c:ptCount val="16"/>
                <c:pt idx="0">
                  <c:v>1500</c:v>
                </c:pt>
                <c:pt idx="1">
                  <c:v>990</c:v>
                </c:pt>
                <c:pt idx="2">
                  <c:v>990</c:v>
                </c:pt>
                <c:pt idx="3">
                  <c:v>900</c:v>
                </c:pt>
                <c:pt idx="4">
                  <c:v>875</c:v>
                </c:pt>
                <c:pt idx="5">
                  <c:v>845</c:v>
                </c:pt>
                <c:pt idx="6">
                  <c:v>800</c:v>
                </c:pt>
                <c:pt idx="7">
                  <c:v>730</c:v>
                </c:pt>
                <c:pt idx="8">
                  <c:v>715</c:v>
                </c:pt>
                <c:pt idx="9">
                  <c:v>710</c:v>
                </c:pt>
                <c:pt idx="10">
                  <c:v>670</c:v>
                </c:pt>
                <c:pt idx="11">
                  <c:v>550</c:v>
                </c:pt>
                <c:pt idx="12">
                  <c:v>355</c:v>
                </c:pt>
                <c:pt idx="13">
                  <c:v>230</c:v>
                </c:pt>
                <c:pt idx="14">
                  <c:v>140</c:v>
                </c:pt>
                <c:pt idx="15">
                  <c:v>70</c:v>
                </c:pt>
              </c:numCache>
            </c:numRef>
          </c:val>
        </c:ser>
        <c:ser>
          <c:idx val="4"/>
          <c:order val="3"/>
          <c:tx>
            <c:strRef>
              <c:f>'ASME B16.5 Flange Rating'!$E$1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Rating'!$E$2:$E$17</c:f>
              <c:numCache>
                <c:formatCode>General</c:formatCode>
                <c:ptCount val="16"/>
                <c:pt idx="0">
                  <c:v>2225</c:v>
                </c:pt>
                <c:pt idx="1">
                  <c:v>1480</c:v>
                </c:pt>
                <c:pt idx="2">
                  <c:v>1480</c:v>
                </c:pt>
                <c:pt idx="3">
                  <c:v>1350</c:v>
                </c:pt>
                <c:pt idx="4">
                  <c:v>1315</c:v>
                </c:pt>
                <c:pt idx="5">
                  <c:v>1270</c:v>
                </c:pt>
                <c:pt idx="6">
                  <c:v>1200</c:v>
                </c:pt>
                <c:pt idx="7">
                  <c:v>1095</c:v>
                </c:pt>
                <c:pt idx="8">
                  <c:v>1075</c:v>
                </c:pt>
                <c:pt idx="9">
                  <c:v>1065</c:v>
                </c:pt>
                <c:pt idx="10">
                  <c:v>1010</c:v>
                </c:pt>
                <c:pt idx="11">
                  <c:v>825</c:v>
                </c:pt>
                <c:pt idx="12">
                  <c:v>535</c:v>
                </c:pt>
                <c:pt idx="13">
                  <c:v>345</c:v>
                </c:pt>
                <c:pt idx="14">
                  <c:v>205</c:v>
                </c:pt>
                <c:pt idx="15">
                  <c:v>105</c:v>
                </c:pt>
              </c:numCache>
            </c:numRef>
          </c:val>
        </c:ser>
        <c:ser>
          <c:idx val="5"/>
          <c:order val="4"/>
          <c:tx>
            <c:strRef>
              <c:f>'ASME B16.5 Flange Rating'!$F$1</c:f>
              <c:strCache>
                <c:ptCount val="1"/>
                <c:pt idx="0">
                  <c:v>900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Rating'!$F$2:$F$17</c:f>
              <c:numCache>
                <c:formatCode>General</c:formatCode>
                <c:ptCount val="16"/>
                <c:pt idx="0">
                  <c:v>3350</c:v>
                </c:pt>
                <c:pt idx="1">
                  <c:v>2220</c:v>
                </c:pt>
                <c:pt idx="2">
                  <c:v>2220</c:v>
                </c:pt>
                <c:pt idx="3">
                  <c:v>2025</c:v>
                </c:pt>
                <c:pt idx="4">
                  <c:v>1970</c:v>
                </c:pt>
                <c:pt idx="5">
                  <c:v>1900</c:v>
                </c:pt>
                <c:pt idx="6">
                  <c:v>1795</c:v>
                </c:pt>
                <c:pt idx="7">
                  <c:v>1640</c:v>
                </c:pt>
                <c:pt idx="8">
                  <c:v>1610</c:v>
                </c:pt>
                <c:pt idx="9">
                  <c:v>1600</c:v>
                </c:pt>
                <c:pt idx="10">
                  <c:v>1510</c:v>
                </c:pt>
                <c:pt idx="11">
                  <c:v>1235</c:v>
                </c:pt>
                <c:pt idx="12">
                  <c:v>805</c:v>
                </c:pt>
                <c:pt idx="13">
                  <c:v>515</c:v>
                </c:pt>
                <c:pt idx="14">
                  <c:v>310</c:v>
                </c:pt>
                <c:pt idx="15">
                  <c:v>155</c:v>
                </c:pt>
              </c:numCache>
            </c:numRef>
          </c:val>
        </c:ser>
        <c:ser>
          <c:idx val="6"/>
          <c:order val="5"/>
          <c:tx>
            <c:strRef>
              <c:f>'ASME B16.5 Flange Rating'!$G$1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Rating'!$G$2:$G$17</c:f>
              <c:numCache>
                <c:formatCode>General</c:formatCode>
                <c:ptCount val="16"/>
                <c:pt idx="0">
                  <c:v>5575</c:v>
                </c:pt>
                <c:pt idx="1">
                  <c:v>3705</c:v>
                </c:pt>
                <c:pt idx="2">
                  <c:v>3705</c:v>
                </c:pt>
                <c:pt idx="3">
                  <c:v>3375</c:v>
                </c:pt>
                <c:pt idx="4">
                  <c:v>3280</c:v>
                </c:pt>
                <c:pt idx="5">
                  <c:v>3170</c:v>
                </c:pt>
                <c:pt idx="6">
                  <c:v>2995</c:v>
                </c:pt>
                <c:pt idx="7">
                  <c:v>2735</c:v>
                </c:pt>
                <c:pt idx="8">
                  <c:v>2685</c:v>
                </c:pt>
                <c:pt idx="9">
                  <c:v>2665</c:v>
                </c:pt>
                <c:pt idx="10">
                  <c:v>2520</c:v>
                </c:pt>
                <c:pt idx="11">
                  <c:v>2060</c:v>
                </c:pt>
                <c:pt idx="12">
                  <c:v>1340</c:v>
                </c:pt>
                <c:pt idx="13">
                  <c:v>860</c:v>
                </c:pt>
                <c:pt idx="14">
                  <c:v>515</c:v>
                </c:pt>
                <c:pt idx="15">
                  <c:v>260</c:v>
                </c:pt>
              </c:numCache>
            </c:numRef>
          </c:val>
        </c:ser>
        <c:ser>
          <c:idx val="7"/>
          <c:order val="6"/>
          <c:tx>
            <c:strRef>
              <c:f>'ASME B16.5 Flange Rating'!$H$1</c:f>
              <c:strCache>
                <c:ptCount val="1"/>
                <c:pt idx="0">
                  <c:v>2500</c:v>
                </c:pt>
              </c:strCache>
            </c:strRef>
          </c:tx>
          <c:cat>
            <c:numRef>
              <c:f>'ASME B16.5 Flange Rating'!$A$4:$A$17</c:f>
              <c:numCache>
                <c:formatCode>00"°C"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cat>
          <c:val>
            <c:numRef>
              <c:f>'ASME B16.5 Flange Rating'!$H$2:$H$17</c:f>
              <c:numCache>
                <c:formatCode>General</c:formatCode>
                <c:ptCount val="16"/>
                <c:pt idx="0">
                  <c:v>9275</c:v>
                </c:pt>
                <c:pt idx="1">
                  <c:v>6170</c:v>
                </c:pt>
                <c:pt idx="2">
                  <c:v>6170</c:v>
                </c:pt>
                <c:pt idx="3">
                  <c:v>5625</c:v>
                </c:pt>
                <c:pt idx="4">
                  <c:v>5470</c:v>
                </c:pt>
                <c:pt idx="5">
                  <c:v>5280</c:v>
                </c:pt>
                <c:pt idx="6">
                  <c:v>4990</c:v>
                </c:pt>
                <c:pt idx="7">
                  <c:v>4560</c:v>
                </c:pt>
                <c:pt idx="8">
                  <c:v>4475</c:v>
                </c:pt>
                <c:pt idx="9">
                  <c:v>4440</c:v>
                </c:pt>
                <c:pt idx="10">
                  <c:v>4200</c:v>
                </c:pt>
                <c:pt idx="11">
                  <c:v>3430</c:v>
                </c:pt>
                <c:pt idx="12">
                  <c:v>2230</c:v>
                </c:pt>
                <c:pt idx="13">
                  <c:v>1430</c:v>
                </c:pt>
                <c:pt idx="14">
                  <c:v>860</c:v>
                </c:pt>
                <c:pt idx="15">
                  <c:v>430</c:v>
                </c:pt>
              </c:numCache>
            </c:numRef>
          </c:val>
        </c:ser>
        <c:bandFmts/>
        <c:axId val="609841608"/>
        <c:axId val="609842000"/>
        <c:axId val="605592184"/>
      </c:surface3DChart>
      <c:catAx>
        <c:axId val="609841608"/>
        <c:scaling>
          <c:orientation val="maxMin"/>
        </c:scaling>
        <c:delete val="0"/>
        <c:axPos val="b"/>
        <c:numFmt formatCode="00&quot;°C&quot;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09842000"/>
        <c:crosses val="autoZero"/>
        <c:auto val="1"/>
        <c:lblAlgn val="ctr"/>
        <c:lblOffset val="100"/>
        <c:noMultiLvlLbl val="0"/>
      </c:catAx>
      <c:valAx>
        <c:axId val="6098420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09841608"/>
        <c:crosses val="autoZero"/>
        <c:crossBetween val="midCat"/>
      </c:valAx>
      <c:serAx>
        <c:axId val="6055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8420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1"/>
  <sheetViews>
    <sheetView workbookViewId="0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0.04505</cdr:x>
      <cdr:y>0.02931</cdr:y>
    </cdr:from>
    <cdr:to>
      <cdr:x>0.20946</cdr:x>
      <cdr:y>0.07586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8681" y="177940"/>
          <a:ext cx="1528187" cy="282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NPS</a:t>
          </a:r>
        </a:p>
      </cdr:txBody>
    </cdr:sp>
  </cdr:relSizeAnchor>
  <cdr:relSizeAnchor xmlns:cdr="http://schemas.openxmlformats.org/drawingml/2006/chartDrawing">
    <cdr:from>
      <cdr:x>0.04617</cdr:x>
      <cdr:y>0.19483</cdr:y>
    </cdr:from>
    <cdr:to>
      <cdr:x>0.20721</cdr:x>
      <cdr:y>0.23793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9148" y="1182775"/>
          <a:ext cx="1496786" cy="261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CLASS</a:t>
          </a:r>
        </a:p>
      </cdr:txBody>
    </cdr:sp>
  </cdr:relSizeAnchor>
  <cdr:relSizeAnchor xmlns:cdr="http://schemas.openxmlformats.org/drawingml/2006/chartDrawing">
    <cdr:from>
      <cdr:x>0.04333</cdr:x>
      <cdr:y>0.35319</cdr:y>
    </cdr:from>
    <cdr:to>
      <cdr:x>0.25179</cdr:x>
      <cdr:y>0.44984</cdr:y>
    </cdr:to>
    <cdr:sp macro="" textlink="CALCULATIONS!$A$4">
      <cdr:nvSpPr>
        <cdr:cNvPr id="4" name="Rectangle 3"/>
        <cdr:cNvSpPr/>
      </cdr:nvSpPr>
      <cdr:spPr>
        <a:xfrm xmlns:a="http://schemas.openxmlformats.org/drawingml/2006/main">
          <a:off x="403224" y="2146300"/>
          <a:ext cx="1939925" cy="587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CA5F6D67-1D4A-4972-B0EC-6778E202E0D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OD     = 22  in
Tnom = 9.53  mm</a:t>
          </a:fld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155</xdr:row>
      <xdr:rowOff>19050</xdr:rowOff>
    </xdr:from>
    <xdr:to>
      <xdr:col>34</xdr:col>
      <xdr:colOff>152400</xdr:colOff>
      <xdr:row>177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231322</xdr:colOff>
      <xdr:row>2</xdr:row>
      <xdr:rowOff>166007</xdr:rowOff>
    </xdr:from>
    <xdr:to>
      <xdr:col>29</xdr:col>
      <xdr:colOff>108858</xdr:colOff>
      <xdr:row>19</xdr:row>
      <xdr:rowOff>119743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496682</xdr:colOff>
      <xdr:row>0</xdr:row>
      <xdr:rowOff>0</xdr:rowOff>
    </xdr:from>
    <xdr:to>
      <xdr:col>56</xdr:col>
      <xdr:colOff>368809</xdr:colOff>
      <xdr:row>0</xdr:row>
      <xdr:rowOff>2589356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20732" y="0"/>
          <a:ext cx="8406527" cy="25893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16</xdr:col>
      <xdr:colOff>9525</xdr:colOff>
      <xdr:row>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4762</xdr:rowOff>
    </xdr:from>
    <xdr:to>
      <xdr:col>16</xdr:col>
      <xdr:colOff>38100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J244" totalsRowShown="0" headerRowDxfId="20" tableBorderDxfId="19">
  <autoFilter ref="A1:J244">
    <filterColumn colId="0">
      <filters>
        <filter val="1"/>
      </filters>
    </filterColumn>
  </autoFilter>
  <tableColumns count="10">
    <tableColumn id="1" name="NPS" dataDxfId="18"/>
    <tableColumn id="2" name="Class" dataDxfId="17"/>
    <tableColumn id="3" name="OD" dataDxfId="16"/>
    <tableColumn id="4" name="LWN/I1 Neck Thickness" dataDxfId="15"/>
    <tableColumn id="5" name="HB/I2 Neck Thickness" dataDxfId="14"/>
    <tableColumn id="6" name="F/I3 Neck Thickness" dataDxfId="13"/>
    <tableColumn id="7" name="No of holes" dataDxfId="12"/>
    <tableColumn id="8" name="LWNmm" dataDxfId="11">
      <calculatedColumnFormula>CONVERT(Table3[[#This Row],[LWN/I1 Neck Thickness]],"in","mm")</calculatedColumnFormula>
    </tableColumn>
    <tableColumn id="9" name="HBmm" dataDxfId="10">
      <calculatedColumnFormula>CONVERT(Table3[[#This Row],[HB/I2 Neck Thickness]],"in","mm")</calculatedColumnFormula>
    </tableColumn>
    <tableColumn id="10" name="Fmm" dataDxfId="9">
      <calculatedColumnFormula>CONVERT(Table3[[#This Row],[F/I3 Neck Thickness]],"in","mm")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Nozzles" displayName="Nozzles" ref="A1:AL244" totalsRowShown="0" headerRowDxfId="8">
  <autoFilter ref="A1:AL244"/>
  <tableColumns count="38">
    <tableColumn id="1" name="NPS"/>
    <tableColumn id="2" name="Class"/>
    <tableColumn id="3" name="OD"/>
    <tableColumn id="4" name="Flange Thickness"/>
    <tableColumn id="5" name="Raised FaceOD"/>
    <tableColumn id="6" name="LWN/I1 Barrel OD"/>
    <tableColumn id="7" name="HB/I2 Barrel OD"/>
    <tableColumn id="8" name="F/I3 Barrel OD"/>
    <tableColumn id="9" name="LWN/I1 Bore"/>
    <tableColumn id="10" name="HB/I2 Bore"/>
    <tableColumn id="11" name="F/I3 Bore"/>
    <tableColumn id="12" name="LWN/I1 Neck Thickness"/>
    <tableColumn id="13" name="HB/I2 Neck Thickness"/>
    <tableColumn id="14" name="F/I3 Neck Thickness"/>
    <tableColumn id="32" name="LWN/I1 Neck Thickness(mm)" dataDxfId="7">
      <calculatedColumnFormula>CONVERT(Nozzles[[#This Row],[LWN/I1 Neck Thickness]],"in","mm")</calculatedColumnFormula>
    </tableColumn>
    <tableColumn id="33" name="HB/I2 Neck Thickness(mm)" dataDxfId="6">
      <calculatedColumnFormula>CONVERT(Nozzles[[#This Row],[HB/I2 Neck Thickness]],"in","mm")</calculatedColumnFormula>
    </tableColumn>
    <tableColumn id="34" name="F/I3 Neck Thickness(mm)" dataDxfId="5">
      <calculatedColumnFormula>CONVERT(Nozzles[[#This Row],[F/I3 Neck Thickness]],"in","mm")</calculatedColumnFormula>
    </tableColumn>
    <tableColumn id="15" name="No of holes"/>
    <tableColumn id="16" name="Hole Size"/>
    <tableColumn id="17" name="PCD"/>
    <tableColumn id="18" name="Stop Dia NS"/>
    <tableColumn id="19" name="Relief Dia NR"/>
    <tableColumn id="20" name="Relief Length NL"/>
    <tableColumn id="21" name="Stud Bolt Siza"/>
    <tableColumn id="22" name="Stud Bolt RF Length"/>
    <tableColumn id="23" name="Stud Bolt RTJ Length"/>
    <tableColumn id="24" name="weight F/I1 Base"/>
    <tableColumn id="25" name="weight F/I1 Per 1&quot;"/>
    <tableColumn id="26" name="weight HB/I2 Base"/>
    <tableColumn id="27" name="weight HB/I2 Per 1&quot;"/>
    <tableColumn id="28" name="weight LWN/I3 Base"/>
    <tableColumn id="29" name="weight LWN/I3 Per 1&quot;"/>
    <tableColumn id="30" name="Length"/>
    <tableColumn id="31" name="Type"/>
    <tableColumn id="35" name="tnom" dataDxfId="4">
      <calculatedColumnFormula>25.4*(Nozzles[[#This Row],[Relief Dia NR]]-Nozzles[[#This Row],[HB/I2 Bore]])/2</calculatedColumnFormula>
    </tableColumn>
    <tableColumn id="36" name="Ri/T_LWN" dataDxfId="3">
      <calculatedColumnFormula>Nozzles[[#This Row],[LWN/I1 Bore]]/Nozzles[[#This Row],[LWN/I1 Neck Thickness]]</calculatedColumnFormula>
    </tableColumn>
    <tableColumn id="37" name="Ri/t_HB" dataDxfId="2">
      <calculatedColumnFormula>Nozzles[[#This Row],[HB/I2 Bore]]/Nozzles[[#This Row],[HB/I2 Neck Thickness]]</calculatedColumnFormula>
    </tableColumn>
    <tableColumn id="38" name="Ri/T_EB" dataDxfId="1">
      <calculatedColumnFormula>Nozzles[[#This Row],[F/I3 Bore]]/Nozzles[[#This Row],[F/I3 Neck Thickness]]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H17" totalsRowShown="0">
  <autoFilter ref="A1:H17"/>
  <tableColumns count="8">
    <tableColumn id="1" name="Temperature"/>
    <tableColumn id="2" name="150"/>
    <tableColumn id="3" name="300"/>
    <tableColumn id="4" name="400"/>
    <tableColumn id="5" name="600"/>
    <tableColumn id="6" name="900"/>
    <tableColumn id="7" name="1500"/>
    <tableColumn id="8" name="25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843" totalsRowShown="0">
  <autoFilter ref="A1:B843"/>
  <tableColumns count="2">
    <tableColumn id="1" name="m">
      <calculatedColumnFormula>ROW()-1</calculatedColumnFormula>
    </tableColumn>
    <tableColumn id="2" name="psi" dataDxfId="0">
      <calculatedColumnFormula>2.2*(Table4[[#This Row],[m]]*1000)/((1000^2)/(25.4^2))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S191"/>
  <sheetViews>
    <sheetView tabSelected="1" zoomScale="70" zoomScaleNormal="70" workbookViewId="0">
      <selection activeCell="AB40" sqref="AB40"/>
    </sheetView>
  </sheetViews>
  <sheetFormatPr defaultRowHeight="13.2" x14ac:dyDescent="0.25"/>
  <cols>
    <col min="2" max="2" width="12.44140625" bestFit="1" customWidth="1"/>
    <col min="4" max="4" width="11.6640625" bestFit="1" customWidth="1"/>
    <col min="5" max="5" width="11.5546875" bestFit="1" customWidth="1"/>
    <col min="15" max="15" width="9.6640625" customWidth="1"/>
    <col min="22" max="22" width="9.5546875" bestFit="1" customWidth="1"/>
    <col min="24" max="24" width="15.33203125" customWidth="1"/>
  </cols>
  <sheetData>
    <row r="2" spans="1:71" ht="13.8" thickBot="1" x14ac:dyDescent="0.3">
      <c r="V2">
        <v>2.5</v>
      </c>
    </row>
    <row r="3" spans="1:71" ht="13.8" thickBot="1" x14ac:dyDescent="0.3">
      <c r="B3" s="10" t="s">
        <v>14</v>
      </c>
      <c r="C3" s="11" t="s">
        <v>15</v>
      </c>
      <c r="D3" s="12" t="s">
        <v>6</v>
      </c>
      <c r="E3" s="12" t="s">
        <v>7</v>
      </c>
      <c r="F3" s="12">
        <v>10</v>
      </c>
      <c r="G3" s="12">
        <v>20</v>
      </c>
      <c r="H3" s="12">
        <v>30</v>
      </c>
      <c r="I3" s="12" t="s">
        <v>9</v>
      </c>
      <c r="J3" s="12" t="s">
        <v>10</v>
      </c>
      <c r="K3" s="12">
        <v>40</v>
      </c>
      <c r="L3" s="12">
        <v>60</v>
      </c>
      <c r="M3" s="12" t="s">
        <v>11</v>
      </c>
      <c r="N3" s="12" t="s">
        <v>12</v>
      </c>
      <c r="O3" s="12">
        <v>80</v>
      </c>
      <c r="P3" s="12">
        <v>100</v>
      </c>
      <c r="Q3" s="12">
        <v>120</v>
      </c>
      <c r="R3" s="12">
        <v>140</v>
      </c>
      <c r="S3" s="12">
        <v>160</v>
      </c>
      <c r="T3" s="13" t="s">
        <v>13</v>
      </c>
      <c r="V3" s="44">
        <v>20000</v>
      </c>
      <c r="X3" s="40">
        <v>8</v>
      </c>
    </row>
    <row r="4" spans="1:71" ht="12.75" customHeight="1" x14ac:dyDescent="0.25">
      <c r="A4" s="8" t="s">
        <v>6</v>
      </c>
      <c r="B4" s="9">
        <v>0.125</v>
      </c>
      <c r="C4" s="3">
        <v>10.3</v>
      </c>
      <c r="D4" s="21" t="s">
        <v>0</v>
      </c>
      <c r="E4" s="22">
        <v>1.42</v>
      </c>
      <c r="F4" s="21" t="s">
        <v>0</v>
      </c>
      <c r="G4" s="21" t="s">
        <v>0</v>
      </c>
      <c r="H4" s="21" t="s">
        <v>0</v>
      </c>
      <c r="I4" s="22">
        <v>1.73</v>
      </c>
      <c r="J4" s="22">
        <v>1.73</v>
      </c>
      <c r="K4" s="22">
        <v>1.73</v>
      </c>
      <c r="L4" s="21" t="s">
        <v>0</v>
      </c>
      <c r="M4" s="22">
        <v>2.41</v>
      </c>
      <c r="N4" s="22">
        <v>2.41</v>
      </c>
      <c r="O4" s="22">
        <v>2.41</v>
      </c>
      <c r="P4" s="21" t="s">
        <v>0</v>
      </c>
      <c r="Q4" s="21" t="s">
        <v>0</v>
      </c>
      <c r="R4" s="21" t="s">
        <v>0</v>
      </c>
      <c r="S4" s="21" t="s">
        <v>0</v>
      </c>
      <c r="T4" s="23" t="s">
        <v>0</v>
      </c>
      <c r="V4" s="45">
        <f>$V$3*((2*$V$2)/(C4-0.4*$V$2))</f>
        <v>10752.68817204301</v>
      </c>
      <c r="X4">
        <f>PI()*($C4^2)/4</f>
        <v>83.322891154835304</v>
      </c>
      <c r="Y4" t="str">
        <f>IFERROR(($X$3*PI()*($C4^2)/4)
-($X$3*PI()*((($C4-((2*D4)))^2)/4))&lt;$X4,"")</f>
        <v/>
      </c>
      <c r="Z4" t="b">
        <f t="shared" ref="Z4:Z39" si="0">IFERROR(($X$3*PI()*($C4^2)/4)
-($X$3*PI()*((($C4-((2*E4)))^2)/4))&lt;$X4,"")</f>
        <v>0</v>
      </c>
      <c r="AA4" t="str">
        <f t="shared" ref="AA4:AA39" si="1">IFERROR(($X$3*PI()*($C4^2)/4)
-($X$3*PI()*((($C4-((2*F4)))^2)/4))&lt;$X4,"")</f>
        <v/>
      </c>
      <c r="AB4" t="str">
        <f t="shared" ref="AB4:AB39" si="2">IFERROR(($X$3*PI()*($C4^2)/4)
-($X$3*PI()*((($C4-((2*G4)))^2)/4))&lt;$X4,"")</f>
        <v/>
      </c>
      <c r="AC4" t="str">
        <f t="shared" ref="AC4:AC39" si="3">IFERROR(($X$3*PI()*($C4^2)/4)
-($X$3*PI()*((($C4-((2*H4)))^2)/4))&lt;$X4,"")</f>
        <v/>
      </c>
      <c r="AD4" t="b">
        <f t="shared" ref="AD4:AD39" si="4">IFERROR(($X$3*PI()*($C4^2)/4)
-($X$3*PI()*((($C4-((2*I4)))^2)/4))&lt;$X4,"")</f>
        <v>0</v>
      </c>
      <c r="AE4" t="b">
        <f t="shared" ref="AE4:AE39" si="5">IFERROR(($X$3*PI()*($C4^2)/4)
-($X$3*PI()*((($C4-((2*J4)))^2)/4))&lt;$X4,"")</f>
        <v>0</v>
      </c>
      <c r="AF4" t="b">
        <f t="shared" ref="AF4:AF39" si="6">IFERROR(($X$3*PI()*($C4^2)/4)
-($X$3*PI()*((($C4-((2*K4)))^2)/4))&lt;$X4,"")</f>
        <v>0</v>
      </c>
      <c r="AG4" t="str">
        <f t="shared" ref="AG4:AG39" si="7">IFERROR(($X$3*PI()*($C4^2)/4)
-($X$3*PI()*((($C4-((2*L4)))^2)/4))&lt;$X4,"")</f>
        <v/>
      </c>
      <c r="AH4" t="b">
        <f t="shared" ref="AH4:AH39" si="8">IFERROR(($X$3*PI()*($C4^2)/4)
-($X$3*PI()*((($C4-((2*M4)))^2)/4))&lt;$X4,"")</f>
        <v>0</v>
      </c>
      <c r="AI4" t="b">
        <f t="shared" ref="AI4:AI39" si="9">IFERROR(($X$3*PI()*($C4^2)/4)
-($X$3*PI()*((($C4-((2*N4)))^2)/4))&lt;$X4,"")</f>
        <v>0</v>
      </c>
      <c r="AJ4" t="b">
        <f t="shared" ref="AJ4:AJ39" si="10">IFERROR(($X$3*PI()*($C4^2)/4)
-($X$3*PI()*((($C4-((2*O4)))^2)/4))&lt;$X4,"")</f>
        <v>0</v>
      </c>
      <c r="AK4" t="str">
        <f t="shared" ref="AK4:AK39" si="11">IFERROR(($X$3*PI()*($C4^2)/4)
-($X$3*PI()*((($C4-((2*P4)))^2)/4))&lt;$X4,"")</f>
        <v/>
      </c>
      <c r="AL4" t="str">
        <f t="shared" ref="AL4:AL39" si="12">IFERROR(($X$3*PI()*($C4^2)/4)
-($X$3*PI()*((($C4-((2*Q4)))^2)/4))&lt;$X4,"")</f>
        <v/>
      </c>
      <c r="AM4" t="str">
        <f t="shared" ref="AM4:AM39" si="13">IFERROR(($X$3*PI()*($C4^2)/4)
-($X$3*PI()*((($C4-((2*R4)))^2)/4))&lt;$X4,"")</f>
        <v/>
      </c>
      <c r="AN4" t="str">
        <f t="shared" ref="AN4:AN39" si="14">IFERROR(($X$3*PI()*($C4^2)/4)
-($X$3*PI()*((($C4-((2*S4)))^2)/4))&lt;$X4,"")</f>
        <v/>
      </c>
      <c r="AO4" t="str">
        <f t="shared" ref="AO4:AO39" si="15">IFERROR(($X$3*PI()*($C4^2)/4)
-($X$3*PI()*((($C4-((2*T4)))^2)/4))&lt;$X4,"")</f>
        <v/>
      </c>
      <c r="AQ4" t="str">
        <f t="shared" ref="AQ4:AZ4" si="16">IFERROR(IF(Y4,$C4/D4,""),"")</f>
        <v/>
      </c>
      <c r="AR4" t="str">
        <f t="shared" si="16"/>
        <v/>
      </c>
      <c r="AS4" t="str">
        <f t="shared" si="16"/>
        <v/>
      </c>
      <c r="AT4" t="str">
        <f t="shared" si="16"/>
        <v/>
      </c>
      <c r="AU4" t="str">
        <f t="shared" si="16"/>
        <v/>
      </c>
      <c r="AV4" t="str">
        <f t="shared" si="16"/>
        <v/>
      </c>
      <c r="AW4" t="str">
        <f t="shared" si="16"/>
        <v/>
      </c>
      <c r="AX4" t="str">
        <f t="shared" si="16"/>
        <v/>
      </c>
      <c r="AY4" t="str">
        <f t="shared" si="16"/>
        <v/>
      </c>
      <c r="AZ4" t="str">
        <f t="shared" si="16"/>
        <v/>
      </c>
      <c r="BA4" t="str">
        <f t="shared" ref="BA4:BA39" si="17">IFERROR(IF(AI4,$C4/N4,""),"")</f>
        <v/>
      </c>
      <c r="BB4" t="str">
        <f t="shared" ref="BB4:BB39" si="18">IFERROR(IF(AJ4,$C4/O4,""),"")</f>
        <v/>
      </c>
      <c r="BC4" t="str">
        <f t="shared" ref="BC4:BC39" si="19">IFERROR(($C4-(2*D4))/D4,"-")</f>
        <v>-</v>
      </c>
      <c r="BD4">
        <f t="shared" ref="BD4:BD39" si="20">IFERROR(($C4-(2*E4))/E4,"-")</f>
        <v>5.2535211267605639</v>
      </c>
      <c r="BE4" t="str">
        <f t="shared" ref="BE4:BE39" si="21">IFERROR(($C4-(2*F4))/F4,"-")</f>
        <v>-</v>
      </c>
      <c r="BF4" t="str">
        <f t="shared" ref="BF4:BF39" si="22">IFERROR(($C4-(2*G4))/G4,"-")</f>
        <v>-</v>
      </c>
      <c r="BG4" t="str">
        <f t="shared" ref="BG4:BG39" si="23">IFERROR(($C4-(2*H4))/H4,"-")</f>
        <v>-</v>
      </c>
      <c r="BH4">
        <f t="shared" ref="BH4:BH39" si="24">IFERROR(($C4-(2*I4))/I4,"-")</f>
        <v>3.9537572254335265</v>
      </c>
      <c r="BI4">
        <f t="shared" ref="BI4:BI39" si="25">IFERROR(($C4-(2*J4))/J4,"-")</f>
        <v>3.9537572254335265</v>
      </c>
      <c r="BJ4">
        <f t="shared" ref="BJ4:BJ39" si="26">IFERROR(($C4-(2*K4))/K4,"-")</f>
        <v>3.9537572254335265</v>
      </c>
      <c r="BK4" t="str">
        <f t="shared" ref="BK4:BK39" si="27">IFERROR(($C4-(2*L4))/L4,"-")</f>
        <v>-</v>
      </c>
      <c r="BL4">
        <f t="shared" ref="BL4:BL39" si="28">IFERROR(($C4-(2*M4))/M4,"-")</f>
        <v>2.2738589211618256</v>
      </c>
      <c r="BM4">
        <f t="shared" ref="BM4:BM39" si="29">IFERROR(($C4-(2*N4))/N4,"-")</f>
        <v>2.2738589211618256</v>
      </c>
      <c r="BN4">
        <f t="shared" ref="BN4:BN39" si="30">IFERROR(($C4-(2*O4))/O4,"-")</f>
        <v>2.2738589211618256</v>
      </c>
      <c r="BO4" t="str">
        <f t="shared" ref="BO4:BO39" si="31">IFERROR(($C4-(2*P4))/P4,"-")</f>
        <v>-</v>
      </c>
      <c r="BP4" t="str">
        <f t="shared" ref="BP4:BP39" si="32">IFERROR(($C4-(2*Q4))/Q4,"-")</f>
        <v>-</v>
      </c>
      <c r="BQ4" t="str">
        <f t="shared" ref="BQ4:BQ39" si="33">IFERROR(($C4-(2*R4))/R4,"-")</f>
        <v>-</v>
      </c>
      <c r="BR4" t="str">
        <f t="shared" ref="BR4:BR39" si="34">IFERROR(($C4-(2*S4))/S4,"-")</f>
        <v>-</v>
      </c>
      <c r="BS4" t="str">
        <f t="shared" ref="BS4:BS39" si="35">IFERROR(($C4-(2*T4))/T4,"-")</f>
        <v>-</v>
      </c>
    </row>
    <row r="5" spans="1:71" ht="12.75" customHeight="1" x14ac:dyDescent="0.25">
      <c r="A5" s="8" t="s">
        <v>7</v>
      </c>
      <c r="B5" s="5">
        <v>0.25</v>
      </c>
      <c r="C5" s="1">
        <v>13.7</v>
      </c>
      <c r="D5" s="24" t="s">
        <v>0</v>
      </c>
      <c r="E5" s="25">
        <v>1.65</v>
      </c>
      <c r="F5" s="24" t="s">
        <v>0</v>
      </c>
      <c r="G5" s="24" t="s">
        <v>0</v>
      </c>
      <c r="H5" s="24" t="s">
        <v>0</v>
      </c>
      <c r="I5" s="25">
        <v>2.2400000000000002</v>
      </c>
      <c r="J5" s="25">
        <v>2.2400000000000002</v>
      </c>
      <c r="K5" s="25">
        <v>2.2400000000000002</v>
      </c>
      <c r="L5" s="24" t="s">
        <v>0</v>
      </c>
      <c r="M5" s="25">
        <v>3.02</v>
      </c>
      <c r="N5" s="25">
        <v>3.02</v>
      </c>
      <c r="O5" s="25">
        <v>3.02</v>
      </c>
      <c r="P5" s="24" t="s">
        <v>0</v>
      </c>
      <c r="Q5" s="24" t="s">
        <v>0</v>
      </c>
      <c r="R5" s="24" t="s">
        <v>0</v>
      </c>
      <c r="S5" s="24" t="s">
        <v>0</v>
      </c>
      <c r="T5" s="26" t="s">
        <v>0</v>
      </c>
      <c r="V5" s="45">
        <f t="shared" ref="V5:V39" si="36">$V$3*((2*$V$2)/(C5-0.4*$V$2))</f>
        <v>7874.0157480314965</v>
      </c>
      <c r="X5">
        <f t="shared" ref="X5:X39" si="37">PI()*($C5^2)/4</f>
        <v>147.41138128806705</v>
      </c>
      <c r="Y5" t="str">
        <f t="shared" ref="Y5:Y39" si="38">IFERROR(($X$3*PI()*($C5^2)/4)
-($X$3*PI()*((($C5-((2*D5)))^2)/4))&lt;$X5,"")</f>
        <v/>
      </c>
      <c r="Z5" t="b">
        <f t="shared" si="0"/>
        <v>0</v>
      </c>
      <c r="AA5" t="str">
        <f t="shared" si="1"/>
        <v/>
      </c>
      <c r="AB5" t="str">
        <f t="shared" si="2"/>
        <v/>
      </c>
      <c r="AC5" t="str">
        <f t="shared" si="3"/>
        <v/>
      </c>
      <c r="AD5" t="b">
        <f t="shared" si="4"/>
        <v>0</v>
      </c>
      <c r="AE5" t="b">
        <f t="shared" si="5"/>
        <v>0</v>
      </c>
      <c r="AF5" t="b">
        <f t="shared" si="6"/>
        <v>0</v>
      </c>
      <c r="AG5" t="str">
        <f t="shared" si="7"/>
        <v/>
      </c>
      <c r="AH5" t="b">
        <f t="shared" si="8"/>
        <v>0</v>
      </c>
      <c r="AI5" t="b">
        <f t="shared" si="9"/>
        <v>0</v>
      </c>
      <c r="AJ5" t="b">
        <f t="shared" si="10"/>
        <v>0</v>
      </c>
      <c r="AK5" t="str">
        <f t="shared" si="11"/>
        <v/>
      </c>
      <c r="AL5" t="str">
        <f t="shared" si="12"/>
        <v/>
      </c>
      <c r="AM5" t="str">
        <f t="shared" si="13"/>
        <v/>
      </c>
      <c r="AN5" t="str">
        <f t="shared" si="14"/>
        <v/>
      </c>
      <c r="AO5" t="str">
        <f t="shared" si="15"/>
        <v/>
      </c>
      <c r="AQ5" t="str">
        <f t="shared" ref="AQ5:AQ39" si="39">IFERROR(IF(Y5,$C5/D5,""),"")</f>
        <v/>
      </c>
      <c r="AR5" t="str">
        <f t="shared" ref="AR5:AR19" si="40">IFERROR(IF(Z5,$C5/E5,""),"")</f>
        <v/>
      </c>
      <c r="AS5" t="str">
        <f t="shared" ref="AS5:AS19" si="41">IFERROR(IF(AA5,$C5/F5,""),"")</f>
        <v/>
      </c>
      <c r="AT5" t="str">
        <f t="shared" ref="AT5:AT19" si="42">IFERROR(IF(AB5,$C5/G5,""),"")</f>
        <v/>
      </c>
      <c r="AU5" t="str">
        <f t="shared" ref="AU5:AU19" si="43">IFERROR(IF(AC5,$C5/H5,""),"")</f>
        <v/>
      </c>
      <c r="AV5" t="str">
        <f t="shared" ref="AV5:AV19" si="44">IFERROR(IF(AD5,$C5/I5,""),"")</f>
        <v/>
      </c>
      <c r="AW5" t="str">
        <f t="shared" ref="AW5:AW19" si="45">IFERROR(IF(AE5,$C5/J5,""),"")</f>
        <v/>
      </c>
      <c r="AX5" t="str">
        <f t="shared" ref="AX5:AX19" si="46">IFERROR(IF(AF5,$C5/K5,""),"")</f>
        <v/>
      </c>
      <c r="AY5" t="str">
        <f t="shared" ref="AY5:AY19" si="47">IFERROR(IF(AG5,$C5/L5,""),"")</f>
        <v/>
      </c>
      <c r="AZ5" t="str">
        <f t="shared" ref="AZ5:AZ19" si="48">IFERROR(IF(AH5,$C5/M5,""),"")</f>
        <v/>
      </c>
      <c r="BA5" t="str">
        <f t="shared" si="17"/>
        <v/>
      </c>
      <c r="BB5" t="str">
        <f t="shared" si="18"/>
        <v/>
      </c>
      <c r="BC5" t="str">
        <f t="shared" si="19"/>
        <v>-</v>
      </c>
      <c r="BD5">
        <f t="shared" si="20"/>
        <v>6.3030303030303028</v>
      </c>
      <c r="BE5" t="str">
        <f t="shared" si="21"/>
        <v>-</v>
      </c>
      <c r="BF5" t="str">
        <f t="shared" si="22"/>
        <v>-</v>
      </c>
      <c r="BG5" t="str">
        <f t="shared" si="23"/>
        <v>-</v>
      </c>
      <c r="BH5">
        <f t="shared" si="24"/>
        <v>4.1160714285714279</v>
      </c>
      <c r="BI5">
        <f t="shared" si="25"/>
        <v>4.1160714285714279</v>
      </c>
      <c r="BJ5">
        <f t="shared" si="26"/>
        <v>4.1160714285714279</v>
      </c>
      <c r="BK5" t="str">
        <f t="shared" si="27"/>
        <v>-</v>
      </c>
      <c r="BL5">
        <f t="shared" si="28"/>
        <v>2.5364238410596025</v>
      </c>
      <c r="BM5">
        <f t="shared" si="29"/>
        <v>2.5364238410596025</v>
      </c>
      <c r="BN5">
        <f t="shared" si="30"/>
        <v>2.5364238410596025</v>
      </c>
      <c r="BO5" t="str">
        <f t="shared" si="31"/>
        <v>-</v>
      </c>
      <c r="BP5" t="str">
        <f t="shared" si="32"/>
        <v>-</v>
      </c>
      <c r="BQ5" t="str">
        <f t="shared" si="33"/>
        <v>-</v>
      </c>
      <c r="BR5" t="str">
        <f t="shared" si="34"/>
        <v>-</v>
      </c>
      <c r="BS5" t="str">
        <f t="shared" si="35"/>
        <v>-</v>
      </c>
    </row>
    <row r="6" spans="1:71" ht="12.75" customHeight="1" x14ac:dyDescent="0.25">
      <c r="A6" s="8">
        <v>10</v>
      </c>
      <c r="B6" s="5">
        <v>0.375</v>
      </c>
      <c r="C6" s="1">
        <v>17.100000000000001</v>
      </c>
      <c r="D6" s="24" t="s">
        <v>0</v>
      </c>
      <c r="E6" s="25">
        <v>1.65</v>
      </c>
      <c r="F6" s="24" t="s">
        <v>0</v>
      </c>
      <c r="G6" s="24" t="s">
        <v>0</v>
      </c>
      <c r="H6" s="24" t="s">
        <v>0</v>
      </c>
      <c r="I6" s="25">
        <v>2.31</v>
      </c>
      <c r="J6" s="25">
        <v>2.31</v>
      </c>
      <c r="K6" s="25">
        <v>2.31</v>
      </c>
      <c r="L6" s="24" t="s">
        <v>0</v>
      </c>
      <c r="M6" s="25">
        <v>3.2</v>
      </c>
      <c r="N6" s="25">
        <v>3.2</v>
      </c>
      <c r="O6" s="25">
        <v>3.2</v>
      </c>
      <c r="P6" s="24" t="s">
        <v>0</v>
      </c>
      <c r="Q6" s="24" t="s">
        <v>0</v>
      </c>
      <c r="R6" s="24" t="s">
        <v>0</v>
      </c>
      <c r="S6" s="24" t="s">
        <v>0</v>
      </c>
      <c r="T6" s="26" t="s">
        <v>0</v>
      </c>
      <c r="V6" s="45">
        <f t="shared" si="36"/>
        <v>6211.1801242236024</v>
      </c>
      <c r="X6">
        <f t="shared" si="37"/>
        <v>229.65827695904787</v>
      </c>
      <c r="Y6" t="str">
        <f t="shared" si="38"/>
        <v/>
      </c>
      <c r="Z6" t="b">
        <f t="shared" si="0"/>
        <v>0</v>
      </c>
      <c r="AA6" t="str">
        <f t="shared" si="1"/>
        <v/>
      </c>
      <c r="AB6" t="str">
        <f t="shared" si="2"/>
        <v/>
      </c>
      <c r="AC6" t="str">
        <f t="shared" si="3"/>
        <v/>
      </c>
      <c r="AD6" t="b">
        <f t="shared" si="4"/>
        <v>0</v>
      </c>
      <c r="AE6" t="b">
        <f t="shared" si="5"/>
        <v>0</v>
      </c>
      <c r="AF6" t="b">
        <f t="shared" si="6"/>
        <v>0</v>
      </c>
      <c r="AG6" t="str">
        <f t="shared" si="7"/>
        <v/>
      </c>
      <c r="AH6" t="b">
        <f t="shared" si="8"/>
        <v>0</v>
      </c>
      <c r="AI6" t="b">
        <f t="shared" si="9"/>
        <v>0</v>
      </c>
      <c r="AJ6" t="b">
        <f t="shared" si="10"/>
        <v>0</v>
      </c>
      <c r="AK6" t="str">
        <f t="shared" si="11"/>
        <v/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Q6" t="str">
        <f t="shared" si="39"/>
        <v/>
      </c>
      <c r="AR6" t="str">
        <f t="shared" si="40"/>
        <v/>
      </c>
      <c r="AS6" t="str">
        <f t="shared" si="41"/>
        <v/>
      </c>
      <c r="AT6" t="str">
        <f t="shared" si="42"/>
        <v/>
      </c>
      <c r="AU6" t="str">
        <f t="shared" si="43"/>
        <v/>
      </c>
      <c r="AV6" t="str">
        <f t="shared" si="44"/>
        <v/>
      </c>
      <c r="AW6" t="str">
        <f t="shared" si="45"/>
        <v/>
      </c>
      <c r="AX6" t="str">
        <f t="shared" si="46"/>
        <v/>
      </c>
      <c r="AY6" t="str">
        <f t="shared" si="47"/>
        <v/>
      </c>
      <c r="AZ6" t="str">
        <f t="shared" si="48"/>
        <v/>
      </c>
      <c r="BA6" t="str">
        <f t="shared" si="17"/>
        <v/>
      </c>
      <c r="BB6" t="str">
        <f t="shared" si="18"/>
        <v/>
      </c>
      <c r="BC6" t="str">
        <f t="shared" si="19"/>
        <v>-</v>
      </c>
      <c r="BD6">
        <f t="shared" si="20"/>
        <v>8.3636363636363651</v>
      </c>
      <c r="BE6" t="str">
        <f t="shared" si="21"/>
        <v>-</v>
      </c>
      <c r="BF6" t="str">
        <f t="shared" si="22"/>
        <v>-</v>
      </c>
      <c r="BG6" t="str">
        <f t="shared" si="23"/>
        <v>-</v>
      </c>
      <c r="BH6">
        <f t="shared" si="24"/>
        <v>5.4025974025974026</v>
      </c>
      <c r="BI6">
        <f t="shared" si="25"/>
        <v>5.4025974025974026</v>
      </c>
      <c r="BJ6">
        <f t="shared" si="26"/>
        <v>5.4025974025974026</v>
      </c>
      <c r="BK6" t="str">
        <f t="shared" si="27"/>
        <v>-</v>
      </c>
      <c r="BL6">
        <f t="shared" si="28"/>
        <v>3.34375</v>
      </c>
      <c r="BM6">
        <f t="shared" si="29"/>
        <v>3.34375</v>
      </c>
      <c r="BN6">
        <f t="shared" si="30"/>
        <v>3.34375</v>
      </c>
      <c r="BO6" t="str">
        <f t="shared" si="31"/>
        <v>-</v>
      </c>
      <c r="BP6" t="str">
        <f t="shared" si="32"/>
        <v>-</v>
      </c>
      <c r="BQ6" t="str">
        <f t="shared" si="33"/>
        <v>-</v>
      </c>
      <c r="BR6" t="str">
        <f t="shared" si="34"/>
        <v>-</v>
      </c>
      <c r="BS6" t="str">
        <f t="shared" si="35"/>
        <v>-</v>
      </c>
    </row>
    <row r="7" spans="1:71" ht="12.75" customHeight="1" x14ac:dyDescent="0.25">
      <c r="A7" s="8">
        <v>20</v>
      </c>
      <c r="B7" s="5">
        <v>0.5</v>
      </c>
      <c r="C7" s="1">
        <v>21.3</v>
      </c>
      <c r="D7" s="25">
        <v>1.65</v>
      </c>
      <c r="E7" s="25">
        <v>2.11</v>
      </c>
      <c r="F7" s="24" t="s">
        <v>0</v>
      </c>
      <c r="G7" s="24" t="s">
        <v>0</v>
      </c>
      <c r="H7" s="24" t="s">
        <v>0</v>
      </c>
      <c r="I7" s="25">
        <v>2.77</v>
      </c>
      <c r="J7" s="25">
        <v>2.77</v>
      </c>
      <c r="K7" s="25">
        <v>2.77</v>
      </c>
      <c r="L7" s="24" t="s">
        <v>0</v>
      </c>
      <c r="M7" s="25">
        <v>3.73</v>
      </c>
      <c r="N7" s="25">
        <v>3.73</v>
      </c>
      <c r="O7" s="25">
        <v>3.73</v>
      </c>
      <c r="P7" s="24" t="s">
        <v>0</v>
      </c>
      <c r="Q7" s="24" t="s">
        <v>0</v>
      </c>
      <c r="R7" s="24" t="s">
        <v>0</v>
      </c>
      <c r="S7" s="25">
        <v>4.78</v>
      </c>
      <c r="T7" s="27">
        <v>7.47</v>
      </c>
      <c r="V7" s="45">
        <f t="shared" si="36"/>
        <v>4926.1083743842364</v>
      </c>
      <c r="X7">
        <f t="shared" si="37"/>
        <v>356.32729275178838</v>
      </c>
      <c r="Y7" t="b">
        <f t="shared" si="38"/>
        <v>0</v>
      </c>
      <c r="Z7" t="b">
        <f t="shared" si="0"/>
        <v>0</v>
      </c>
      <c r="AA7" t="str">
        <f t="shared" si="1"/>
        <v/>
      </c>
      <c r="AB7" t="str">
        <f t="shared" si="2"/>
        <v/>
      </c>
      <c r="AC7" t="str">
        <f t="shared" si="3"/>
        <v/>
      </c>
      <c r="AD7" t="b">
        <f t="shared" si="4"/>
        <v>0</v>
      </c>
      <c r="AE7" t="b">
        <f t="shared" si="5"/>
        <v>0</v>
      </c>
      <c r="AF7" t="b">
        <f t="shared" si="6"/>
        <v>0</v>
      </c>
      <c r="AG7" t="str">
        <f t="shared" si="7"/>
        <v/>
      </c>
      <c r="AH7" t="b">
        <f t="shared" si="8"/>
        <v>0</v>
      </c>
      <c r="AI7" t="b">
        <f t="shared" si="9"/>
        <v>0</v>
      </c>
      <c r="AJ7" t="b">
        <f t="shared" si="10"/>
        <v>0</v>
      </c>
      <c r="AK7" t="str">
        <f t="shared" si="11"/>
        <v/>
      </c>
      <c r="AL7" t="str">
        <f t="shared" si="12"/>
        <v/>
      </c>
      <c r="AM7" t="str">
        <f t="shared" si="13"/>
        <v/>
      </c>
      <c r="AN7" t="b">
        <f t="shared" si="14"/>
        <v>0</v>
      </c>
      <c r="AO7" t="b">
        <f t="shared" si="15"/>
        <v>0</v>
      </c>
      <c r="AQ7" t="str">
        <f t="shared" si="39"/>
        <v/>
      </c>
      <c r="AR7" t="str">
        <f t="shared" si="40"/>
        <v/>
      </c>
      <c r="AS7" t="str">
        <f t="shared" si="41"/>
        <v/>
      </c>
      <c r="AT7" t="str">
        <f t="shared" si="42"/>
        <v/>
      </c>
      <c r="AU7" t="str">
        <f t="shared" si="43"/>
        <v/>
      </c>
      <c r="AV7" t="str">
        <f t="shared" si="44"/>
        <v/>
      </c>
      <c r="AW7" t="str">
        <f t="shared" si="45"/>
        <v/>
      </c>
      <c r="AX7" t="str">
        <f t="shared" si="46"/>
        <v/>
      </c>
      <c r="AY7" t="str">
        <f t="shared" si="47"/>
        <v/>
      </c>
      <c r="AZ7" t="str">
        <f t="shared" si="48"/>
        <v/>
      </c>
      <c r="BA7" t="str">
        <f t="shared" si="17"/>
        <v/>
      </c>
      <c r="BB7" t="str">
        <f t="shared" si="18"/>
        <v/>
      </c>
      <c r="BC7">
        <f t="shared" si="19"/>
        <v>10.90909090909091</v>
      </c>
      <c r="BD7">
        <f t="shared" si="20"/>
        <v>8.0947867298578213</v>
      </c>
      <c r="BE7" t="str">
        <f t="shared" si="21"/>
        <v>-</v>
      </c>
      <c r="BF7" t="str">
        <f t="shared" si="22"/>
        <v>-</v>
      </c>
      <c r="BG7" t="str">
        <f t="shared" si="23"/>
        <v>-</v>
      </c>
      <c r="BH7">
        <f t="shared" si="24"/>
        <v>5.6895306859205785</v>
      </c>
      <c r="BI7">
        <f t="shared" si="25"/>
        <v>5.6895306859205785</v>
      </c>
      <c r="BJ7">
        <f t="shared" si="26"/>
        <v>5.6895306859205785</v>
      </c>
      <c r="BK7" t="str">
        <f t="shared" si="27"/>
        <v>-</v>
      </c>
      <c r="BL7">
        <f t="shared" si="28"/>
        <v>3.7104557640750668</v>
      </c>
      <c r="BM7">
        <f t="shared" si="29"/>
        <v>3.7104557640750668</v>
      </c>
      <c r="BN7">
        <f t="shared" si="30"/>
        <v>3.7104557640750668</v>
      </c>
      <c r="BO7" t="str">
        <f t="shared" si="31"/>
        <v>-</v>
      </c>
      <c r="BP7" t="str">
        <f t="shared" si="32"/>
        <v>-</v>
      </c>
      <c r="BQ7" t="str">
        <f t="shared" si="33"/>
        <v>-</v>
      </c>
      <c r="BR7">
        <f t="shared" si="34"/>
        <v>2.4560669456066946</v>
      </c>
      <c r="BS7">
        <f t="shared" si="35"/>
        <v>0.85140562248995999</v>
      </c>
    </row>
    <row r="8" spans="1:71" ht="12.75" customHeight="1" x14ac:dyDescent="0.25">
      <c r="A8" s="8">
        <v>30</v>
      </c>
      <c r="B8" s="5">
        <v>0.75</v>
      </c>
      <c r="C8" s="1">
        <v>26.7</v>
      </c>
      <c r="D8" s="25">
        <v>1.65</v>
      </c>
      <c r="E8" s="25">
        <v>2.11</v>
      </c>
      <c r="F8" s="24" t="s">
        <v>0</v>
      </c>
      <c r="G8" s="24" t="s">
        <v>0</v>
      </c>
      <c r="H8" s="24" t="s">
        <v>0</v>
      </c>
      <c r="I8" s="25">
        <v>2.87</v>
      </c>
      <c r="J8" s="25">
        <v>2.87</v>
      </c>
      <c r="K8" s="25">
        <v>2.87</v>
      </c>
      <c r="L8" s="24" t="s">
        <v>0</v>
      </c>
      <c r="M8" s="25">
        <v>3.91</v>
      </c>
      <c r="N8" s="25">
        <v>3.91</v>
      </c>
      <c r="O8" s="25">
        <v>3.91</v>
      </c>
      <c r="P8" s="24" t="s">
        <v>0</v>
      </c>
      <c r="Q8" s="24" t="s">
        <v>0</v>
      </c>
      <c r="R8" s="24" t="s">
        <v>0</v>
      </c>
      <c r="S8" s="25">
        <v>5.56</v>
      </c>
      <c r="T8" s="27">
        <v>7.82</v>
      </c>
      <c r="V8" s="45">
        <f t="shared" si="36"/>
        <v>3891.0505836575876</v>
      </c>
      <c r="X8">
        <f t="shared" si="37"/>
        <v>559.90249670440687</v>
      </c>
      <c r="Y8" t="b">
        <f t="shared" si="38"/>
        <v>0</v>
      </c>
      <c r="Z8" t="b">
        <f t="shared" si="0"/>
        <v>0</v>
      </c>
      <c r="AA8" t="str">
        <f t="shared" si="1"/>
        <v/>
      </c>
      <c r="AB8" t="str">
        <f t="shared" si="2"/>
        <v/>
      </c>
      <c r="AC8" t="str">
        <f t="shared" si="3"/>
        <v/>
      </c>
      <c r="AD8" t="b">
        <f t="shared" si="4"/>
        <v>0</v>
      </c>
      <c r="AE8" t="b">
        <f t="shared" si="5"/>
        <v>0</v>
      </c>
      <c r="AF8" t="b">
        <f t="shared" si="6"/>
        <v>0</v>
      </c>
      <c r="AG8" t="str">
        <f t="shared" si="7"/>
        <v/>
      </c>
      <c r="AH8" t="b">
        <f t="shared" si="8"/>
        <v>0</v>
      </c>
      <c r="AI8" t="b">
        <f t="shared" si="9"/>
        <v>0</v>
      </c>
      <c r="AJ8" t="b">
        <f t="shared" si="10"/>
        <v>0</v>
      </c>
      <c r="AK8" t="str">
        <f t="shared" si="11"/>
        <v/>
      </c>
      <c r="AL8" t="str">
        <f t="shared" si="12"/>
        <v/>
      </c>
      <c r="AM8" t="str">
        <f t="shared" si="13"/>
        <v/>
      </c>
      <c r="AN8" t="b">
        <f t="shared" si="14"/>
        <v>0</v>
      </c>
      <c r="AO8" t="b">
        <f t="shared" si="15"/>
        <v>0</v>
      </c>
      <c r="AQ8" t="str">
        <f t="shared" si="39"/>
        <v/>
      </c>
      <c r="AR8" t="str">
        <f t="shared" si="40"/>
        <v/>
      </c>
      <c r="AS8" t="str">
        <f t="shared" si="41"/>
        <v/>
      </c>
      <c r="AT8" t="str">
        <f t="shared" si="42"/>
        <v/>
      </c>
      <c r="AU8" t="str">
        <f t="shared" si="43"/>
        <v/>
      </c>
      <c r="AV8" t="str">
        <f t="shared" si="44"/>
        <v/>
      </c>
      <c r="AW8" t="str">
        <f t="shared" si="45"/>
        <v/>
      </c>
      <c r="AX8" t="str">
        <f t="shared" si="46"/>
        <v/>
      </c>
      <c r="AY8" t="str">
        <f t="shared" si="47"/>
        <v/>
      </c>
      <c r="AZ8" t="str">
        <f t="shared" si="48"/>
        <v/>
      </c>
      <c r="BA8" t="str">
        <f t="shared" si="17"/>
        <v/>
      </c>
      <c r="BB8" t="str">
        <f t="shared" si="18"/>
        <v/>
      </c>
      <c r="BC8">
        <f t="shared" si="19"/>
        <v>14.181818181818182</v>
      </c>
      <c r="BD8">
        <f t="shared" si="20"/>
        <v>10.654028436018958</v>
      </c>
      <c r="BE8" t="str">
        <f t="shared" si="21"/>
        <v>-</v>
      </c>
      <c r="BF8" t="str">
        <f t="shared" si="22"/>
        <v>-</v>
      </c>
      <c r="BG8" t="str">
        <f t="shared" si="23"/>
        <v>-</v>
      </c>
      <c r="BH8">
        <f t="shared" si="24"/>
        <v>7.3031358885017426</v>
      </c>
      <c r="BI8">
        <f t="shared" si="25"/>
        <v>7.3031358885017426</v>
      </c>
      <c r="BJ8">
        <f t="shared" si="26"/>
        <v>7.3031358885017426</v>
      </c>
      <c r="BK8" t="str">
        <f t="shared" si="27"/>
        <v>-</v>
      </c>
      <c r="BL8">
        <f t="shared" si="28"/>
        <v>4.828644501278772</v>
      </c>
      <c r="BM8">
        <f t="shared" si="29"/>
        <v>4.828644501278772</v>
      </c>
      <c r="BN8">
        <f t="shared" si="30"/>
        <v>4.828644501278772</v>
      </c>
      <c r="BO8" t="str">
        <f t="shared" si="31"/>
        <v>-</v>
      </c>
      <c r="BP8" t="str">
        <f t="shared" si="32"/>
        <v>-</v>
      </c>
      <c r="BQ8" t="str">
        <f t="shared" si="33"/>
        <v>-</v>
      </c>
      <c r="BR8">
        <f t="shared" si="34"/>
        <v>2.8021582733812953</v>
      </c>
      <c r="BS8">
        <f t="shared" si="35"/>
        <v>1.414322250639386</v>
      </c>
    </row>
    <row r="9" spans="1:71" ht="12.75" customHeight="1" x14ac:dyDescent="0.25">
      <c r="A9" s="8" t="s">
        <v>9</v>
      </c>
      <c r="B9" s="5">
        <v>1</v>
      </c>
      <c r="C9" s="1">
        <v>33.4</v>
      </c>
      <c r="D9" s="25">
        <v>1.65</v>
      </c>
      <c r="E9" s="25">
        <v>2.77</v>
      </c>
      <c r="F9" s="24" t="s">
        <v>0</v>
      </c>
      <c r="G9" s="24" t="s">
        <v>0</v>
      </c>
      <c r="H9" s="24" t="s">
        <v>0</v>
      </c>
      <c r="I9" s="25">
        <v>3.38</v>
      </c>
      <c r="J9" s="25">
        <v>3.38</v>
      </c>
      <c r="K9" s="25">
        <v>3.38</v>
      </c>
      <c r="L9" s="24" t="s">
        <v>0</v>
      </c>
      <c r="M9" s="25">
        <v>4.55</v>
      </c>
      <c r="N9" s="25">
        <v>4.55</v>
      </c>
      <c r="O9" s="25">
        <v>4.55</v>
      </c>
      <c r="P9" s="24" t="s">
        <v>0</v>
      </c>
      <c r="Q9" s="24" t="s">
        <v>0</v>
      </c>
      <c r="R9" s="24" t="s">
        <v>0</v>
      </c>
      <c r="S9" s="25">
        <v>6.35</v>
      </c>
      <c r="T9" s="27">
        <v>9.09</v>
      </c>
      <c r="V9" s="45">
        <f t="shared" si="36"/>
        <v>3086.4197530864203</v>
      </c>
      <c r="X9">
        <f t="shared" si="37"/>
        <v>876.15877515965735</v>
      </c>
      <c r="Y9" t="b">
        <f t="shared" si="38"/>
        <v>0</v>
      </c>
      <c r="Z9" t="b">
        <f t="shared" si="0"/>
        <v>0</v>
      </c>
      <c r="AA9" t="str">
        <f t="shared" si="1"/>
        <v/>
      </c>
      <c r="AB9" t="str">
        <f t="shared" si="2"/>
        <v/>
      </c>
      <c r="AC9" t="str">
        <f t="shared" si="3"/>
        <v/>
      </c>
      <c r="AD9" t="b">
        <f t="shared" si="4"/>
        <v>0</v>
      </c>
      <c r="AE9" t="b">
        <f t="shared" si="5"/>
        <v>0</v>
      </c>
      <c r="AF9" t="b">
        <f t="shared" si="6"/>
        <v>0</v>
      </c>
      <c r="AG9" t="str">
        <f t="shared" si="7"/>
        <v/>
      </c>
      <c r="AH9" t="b">
        <f t="shared" si="8"/>
        <v>0</v>
      </c>
      <c r="AI9" t="b">
        <f t="shared" si="9"/>
        <v>0</v>
      </c>
      <c r="AJ9" t="b">
        <f t="shared" si="10"/>
        <v>0</v>
      </c>
      <c r="AK9" t="str">
        <f t="shared" si="11"/>
        <v/>
      </c>
      <c r="AL9" t="str">
        <f t="shared" si="12"/>
        <v/>
      </c>
      <c r="AM9" t="str">
        <f t="shared" si="13"/>
        <v/>
      </c>
      <c r="AN9" t="b">
        <f t="shared" si="14"/>
        <v>0</v>
      </c>
      <c r="AO9" t="b">
        <f t="shared" si="15"/>
        <v>0</v>
      </c>
      <c r="AQ9" t="str">
        <f t="shared" si="39"/>
        <v/>
      </c>
      <c r="AR9" t="str">
        <f t="shared" si="40"/>
        <v/>
      </c>
      <c r="AS9" t="str">
        <f t="shared" si="41"/>
        <v/>
      </c>
      <c r="AT9" t="str">
        <f t="shared" si="42"/>
        <v/>
      </c>
      <c r="AU9" t="str">
        <f t="shared" si="43"/>
        <v/>
      </c>
      <c r="AV9" t="str">
        <f t="shared" si="44"/>
        <v/>
      </c>
      <c r="AW9" t="str">
        <f t="shared" si="45"/>
        <v/>
      </c>
      <c r="AX9" t="str">
        <f t="shared" si="46"/>
        <v/>
      </c>
      <c r="AY9" t="str">
        <f t="shared" si="47"/>
        <v/>
      </c>
      <c r="AZ9" t="str">
        <f t="shared" si="48"/>
        <v/>
      </c>
      <c r="BA9" t="str">
        <f t="shared" si="17"/>
        <v/>
      </c>
      <c r="BB9" t="str">
        <f t="shared" si="18"/>
        <v/>
      </c>
      <c r="BC9">
        <f t="shared" si="19"/>
        <v>18.242424242424242</v>
      </c>
      <c r="BD9">
        <f t="shared" si="20"/>
        <v>10.057761732851985</v>
      </c>
      <c r="BE9" t="str">
        <f t="shared" si="21"/>
        <v>-</v>
      </c>
      <c r="BF9" t="str">
        <f t="shared" si="22"/>
        <v>-</v>
      </c>
      <c r="BG9" t="str">
        <f t="shared" si="23"/>
        <v>-</v>
      </c>
      <c r="BH9">
        <f t="shared" si="24"/>
        <v>7.8816568047337281</v>
      </c>
      <c r="BI9">
        <f t="shared" si="25"/>
        <v>7.8816568047337281</v>
      </c>
      <c r="BJ9">
        <f t="shared" si="26"/>
        <v>7.8816568047337281</v>
      </c>
      <c r="BK9" t="str">
        <f t="shared" si="27"/>
        <v>-</v>
      </c>
      <c r="BL9">
        <f t="shared" si="28"/>
        <v>5.3406593406593403</v>
      </c>
      <c r="BM9">
        <f t="shared" si="29"/>
        <v>5.3406593406593403</v>
      </c>
      <c r="BN9">
        <f t="shared" si="30"/>
        <v>5.3406593406593403</v>
      </c>
      <c r="BO9" t="str">
        <f t="shared" si="31"/>
        <v>-</v>
      </c>
      <c r="BP9" t="str">
        <f t="shared" si="32"/>
        <v>-</v>
      </c>
      <c r="BQ9" t="str">
        <f t="shared" si="33"/>
        <v>-</v>
      </c>
      <c r="BR9">
        <f t="shared" si="34"/>
        <v>3.2598425196850394</v>
      </c>
      <c r="BS9">
        <f t="shared" si="35"/>
        <v>1.6743674367436743</v>
      </c>
    </row>
    <row r="10" spans="1:71" ht="12.75" customHeight="1" x14ac:dyDescent="0.25">
      <c r="A10" s="8" t="s">
        <v>10</v>
      </c>
      <c r="B10" s="5">
        <v>1.25</v>
      </c>
      <c r="C10" s="1">
        <v>42.2</v>
      </c>
      <c r="D10" s="25">
        <v>1.65</v>
      </c>
      <c r="E10" s="25">
        <v>2.77</v>
      </c>
      <c r="F10" s="24" t="s">
        <v>0</v>
      </c>
      <c r="G10" s="24" t="s">
        <v>0</v>
      </c>
      <c r="H10" s="24" t="s">
        <v>0</v>
      </c>
      <c r="I10" s="25">
        <v>3.56</v>
      </c>
      <c r="J10" s="25">
        <v>3.56</v>
      </c>
      <c r="K10" s="25">
        <v>3.56</v>
      </c>
      <c r="L10" s="24" t="s">
        <v>4</v>
      </c>
      <c r="M10" s="25">
        <v>4.8499999999999996</v>
      </c>
      <c r="N10" s="25">
        <v>4.8499999999999996</v>
      </c>
      <c r="O10" s="25">
        <v>4.8499999999999996</v>
      </c>
      <c r="P10" s="24" t="s">
        <v>0</v>
      </c>
      <c r="Q10" s="24" t="s">
        <v>0</v>
      </c>
      <c r="R10" s="24" t="s">
        <v>0</v>
      </c>
      <c r="S10" s="25">
        <v>6.35</v>
      </c>
      <c r="T10" s="27">
        <v>9.6999999999999993</v>
      </c>
      <c r="V10" s="45">
        <f t="shared" si="36"/>
        <v>2427.1844660194174</v>
      </c>
      <c r="X10">
        <f t="shared" si="37"/>
        <v>1398.6684653047118</v>
      </c>
      <c r="Y10" t="b">
        <f t="shared" si="38"/>
        <v>0</v>
      </c>
      <c r="Z10" t="b">
        <f t="shared" si="0"/>
        <v>0</v>
      </c>
      <c r="AA10" t="str">
        <f t="shared" si="1"/>
        <v/>
      </c>
      <c r="AB10" t="str">
        <f t="shared" si="2"/>
        <v/>
      </c>
      <c r="AC10" t="str">
        <f t="shared" si="3"/>
        <v/>
      </c>
      <c r="AD10" t="b">
        <f t="shared" si="4"/>
        <v>0</v>
      </c>
      <c r="AE10" t="b">
        <f t="shared" si="5"/>
        <v>0</v>
      </c>
      <c r="AF10" t="b">
        <f t="shared" si="6"/>
        <v>0</v>
      </c>
      <c r="AG10" t="str">
        <f t="shared" si="7"/>
        <v/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 t="str">
        <f t="shared" si="11"/>
        <v/>
      </c>
      <c r="AL10" t="str">
        <f t="shared" si="12"/>
        <v/>
      </c>
      <c r="AM10" t="str">
        <f t="shared" si="13"/>
        <v/>
      </c>
      <c r="AN10" t="b">
        <f t="shared" si="14"/>
        <v>0</v>
      </c>
      <c r="AO10" t="b">
        <f t="shared" si="15"/>
        <v>0</v>
      </c>
      <c r="AQ10" t="str">
        <f t="shared" si="39"/>
        <v/>
      </c>
      <c r="AR10" t="str">
        <f t="shared" si="40"/>
        <v/>
      </c>
      <c r="AS10" t="str">
        <f t="shared" si="41"/>
        <v/>
      </c>
      <c r="AT10" t="str">
        <f t="shared" si="42"/>
        <v/>
      </c>
      <c r="AU10" t="str">
        <f t="shared" si="43"/>
        <v/>
      </c>
      <c r="AV10" t="str">
        <f t="shared" si="44"/>
        <v/>
      </c>
      <c r="AW10" t="str">
        <f t="shared" si="45"/>
        <v/>
      </c>
      <c r="AX10" t="str">
        <f t="shared" si="46"/>
        <v/>
      </c>
      <c r="AY10" t="str">
        <f t="shared" si="47"/>
        <v/>
      </c>
      <c r="AZ10" t="str">
        <f t="shared" si="48"/>
        <v/>
      </c>
      <c r="BA10" t="str">
        <f t="shared" si="17"/>
        <v/>
      </c>
      <c r="BB10" t="str">
        <f t="shared" si="18"/>
        <v/>
      </c>
      <c r="BC10">
        <f t="shared" si="19"/>
        <v>23.575757575757581</v>
      </c>
      <c r="BD10">
        <f t="shared" si="20"/>
        <v>13.234657039711193</v>
      </c>
      <c r="BE10" t="str">
        <f t="shared" si="21"/>
        <v>-</v>
      </c>
      <c r="BF10" t="str">
        <f t="shared" si="22"/>
        <v>-</v>
      </c>
      <c r="BG10" t="str">
        <f t="shared" si="23"/>
        <v>-</v>
      </c>
      <c r="BH10">
        <f t="shared" si="24"/>
        <v>9.8539325842696641</v>
      </c>
      <c r="BI10">
        <f t="shared" si="25"/>
        <v>9.8539325842696641</v>
      </c>
      <c r="BJ10">
        <f t="shared" si="26"/>
        <v>9.8539325842696641</v>
      </c>
      <c r="BK10" t="str">
        <f t="shared" si="27"/>
        <v>-</v>
      </c>
      <c r="BL10">
        <f t="shared" si="28"/>
        <v>6.7010309278350517</v>
      </c>
      <c r="BM10">
        <f t="shared" si="29"/>
        <v>6.7010309278350517</v>
      </c>
      <c r="BN10">
        <f t="shared" si="30"/>
        <v>6.7010309278350517</v>
      </c>
      <c r="BO10" t="str">
        <f t="shared" si="31"/>
        <v>-</v>
      </c>
      <c r="BP10" t="str">
        <f t="shared" si="32"/>
        <v>-</v>
      </c>
      <c r="BQ10" t="str">
        <f t="shared" si="33"/>
        <v>-</v>
      </c>
      <c r="BR10">
        <f t="shared" si="34"/>
        <v>4.6456692913385833</v>
      </c>
      <c r="BS10">
        <f t="shared" si="35"/>
        <v>2.3505154639175263</v>
      </c>
    </row>
    <row r="11" spans="1:71" ht="12.75" customHeight="1" x14ac:dyDescent="0.25">
      <c r="A11" s="8">
        <v>40</v>
      </c>
      <c r="B11" s="5">
        <v>1.5</v>
      </c>
      <c r="C11" s="1">
        <v>48.3</v>
      </c>
      <c r="D11" s="25">
        <v>1.65</v>
      </c>
      <c r="E11" s="25">
        <v>2.77</v>
      </c>
      <c r="F11" s="24" t="s">
        <v>0</v>
      </c>
      <c r="G11" s="24" t="s">
        <v>0</v>
      </c>
      <c r="H11" s="24" t="s">
        <v>0</v>
      </c>
      <c r="I11" s="25">
        <v>3.68</v>
      </c>
      <c r="J11" s="25">
        <v>3.68</v>
      </c>
      <c r="K11" s="25">
        <v>3.66</v>
      </c>
      <c r="L11" s="24" t="s">
        <v>0</v>
      </c>
      <c r="M11" s="25">
        <v>5.08</v>
      </c>
      <c r="N11" s="25">
        <v>5.08</v>
      </c>
      <c r="O11" s="25">
        <v>5.08</v>
      </c>
      <c r="P11" s="24" t="s">
        <v>0</v>
      </c>
      <c r="Q11" s="24" t="s">
        <v>0</v>
      </c>
      <c r="R11" s="24" t="s">
        <v>0</v>
      </c>
      <c r="S11" s="25">
        <v>7.14</v>
      </c>
      <c r="T11" s="27">
        <v>10.15</v>
      </c>
      <c r="V11" s="45">
        <f t="shared" si="36"/>
        <v>2114.1649048625795</v>
      </c>
      <c r="X11">
        <f t="shared" si="37"/>
        <v>1832.2475214082731</v>
      </c>
      <c r="Y11" t="b">
        <f t="shared" si="38"/>
        <v>0</v>
      </c>
      <c r="Z11" t="b">
        <f t="shared" si="0"/>
        <v>0</v>
      </c>
      <c r="AA11" t="str">
        <f t="shared" si="1"/>
        <v/>
      </c>
      <c r="AB11" t="str">
        <f t="shared" si="2"/>
        <v/>
      </c>
      <c r="AC11" t="str">
        <f t="shared" si="3"/>
        <v/>
      </c>
      <c r="AD11" t="b">
        <f t="shared" si="4"/>
        <v>0</v>
      </c>
      <c r="AE11" t="b">
        <f t="shared" si="5"/>
        <v>0</v>
      </c>
      <c r="AF11" t="b">
        <f t="shared" si="6"/>
        <v>0</v>
      </c>
      <c r="AG11" t="str">
        <f t="shared" si="7"/>
        <v/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 t="str">
        <f t="shared" si="11"/>
        <v/>
      </c>
      <c r="AL11" t="str">
        <f t="shared" si="12"/>
        <v/>
      </c>
      <c r="AM11" t="str">
        <f t="shared" si="13"/>
        <v/>
      </c>
      <c r="AN11" t="b">
        <f t="shared" si="14"/>
        <v>0</v>
      </c>
      <c r="AO11" t="b">
        <f t="shared" si="15"/>
        <v>0</v>
      </c>
      <c r="AQ11" t="str">
        <f t="shared" si="39"/>
        <v/>
      </c>
      <c r="AR11" t="str">
        <f t="shared" si="40"/>
        <v/>
      </c>
      <c r="AS11" t="str">
        <f t="shared" si="41"/>
        <v/>
      </c>
      <c r="AT11" t="str">
        <f t="shared" si="42"/>
        <v/>
      </c>
      <c r="AU11" t="str">
        <f t="shared" si="43"/>
        <v/>
      </c>
      <c r="AV11" t="str">
        <f t="shared" si="44"/>
        <v/>
      </c>
      <c r="AW11" t="str">
        <f t="shared" si="45"/>
        <v/>
      </c>
      <c r="AX11" t="str">
        <f t="shared" si="46"/>
        <v/>
      </c>
      <c r="AY11" t="str">
        <f t="shared" si="47"/>
        <v/>
      </c>
      <c r="AZ11" t="str">
        <f t="shared" si="48"/>
        <v/>
      </c>
      <c r="BA11" t="str">
        <f t="shared" si="17"/>
        <v/>
      </c>
      <c r="BB11" t="str">
        <f t="shared" si="18"/>
        <v/>
      </c>
      <c r="BC11">
        <f t="shared" si="19"/>
        <v>27.272727272727273</v>
      </c>
      <c r="BD11">
        <f t="shared" si="20"/>
        <v>15.43682310469314</v>
      </c>
      <c r="BE11" t="str">
        <f t="shared" si="21"/>
        <v>-</v>
      </c>
      <c r="BF11" t="str">
        <f t="shared" si="22"/>
        <v>-</v>
      </c>
      <c r="BG11" t="str">
        <f t="shared" si="23"/>
        <v>-</v>
      </c>
      <c r="BH11">
        <f t="shared" si="24"/>
        <v>11.124999999999998</v>
      </c>
      <c r="BI11">
        <f t="shared" si="25"/>
        <v>11.124999999999998</v>
      </c>
      <c r="BJ11">
        <f t="shared" si="26"/>
        <v>11.196721311475409</v>
      </c>
      <c r="BK11" t="str">
        <f t="shared" si="27"/>
        <v>-</v>
      </c>
      <c r="BL11">
        <f t="shared" si="28"/>
        <v>7.5078740157480315</v>
      </c>
      <c r="BM11">
        <f t="shared" si="29"/>
        <v>7.5078740157480315</v>
      </c>
      <c r="BN11">
        <f t="shared" si="30"/>
        <v>7.5078740157480315</v>
      </c>
      <c r="BO11" t="str">
        <f t="shared" si="31"/>
        <v>-</v>
      </c>
      <c r="BP11" t="str">
        <f t="shared" si="32"/>
        <v>-</v>
      </c>
      <c r="BQ11" t="str">
        <f t="shared" si="33"/>
        <v>-</v>
      </c>
      <c r="BR11">
        <f t="shared" si="34"/>
        <v>4.7647058823529411</v>
      </c>
      <c r="BS11">
        <f t="shared" si="35"/>
        <v>2.7586206896551722</v>
      </c>
    </row>
    <row r="12" spans="1:71" ht="12.75" customHeight="1" x14ac:dyDescent="0.25">
      <c r="A12" s="8">
        <v>60</v>
      </c>
      <c r="B12" s="5">
        <v>2</v>
      </c>
      <c r="C12" s="1">
        <v>60.3</v>
      </c>
      <c r="D12" s="25">
        <v>1.65</v>
      </c>
      <c r="E12" s="25">
        <v>2.77</v>
      </c>
      <c r="F12" s="24" t="s">
        <v>0</v>
      </c>
      <c r="G12" s="24" t="s">
        <v>0</v>
      </c>
      <c r="H12" s="24" t="s">
        <v>0</v>
      </c>
      <c r="I12" s="25">
        <v>3.91</v>
      </c>
      <c r="J12" s="25">
        <v>3.91</v>
      </c>
      <c r="K12" s="25">
        <v>3.91</v>
      </c>
      <c r="L12" s="24" t="s">
        <v>0</v>
      </c>
      <c r="M12" s="25">
        <v>5.54</v>
      </c>
      <c r="N12" s="25">
        <v>5.54</v>
      </c>
      <c r="O12" s="25">
        <v>5.54</v>
      </c>
      <c r="P12" s="24" t="s">
        <v>0</v>
      </c>
      <c r="Q12" s="24" t="s">
        <v>0</v>
      </c>
      <c r="R12" s="24" t="s">
        <v>0</v>
      </c>
      <c r="S12" s="25">
        <v>8.74</v>
      </c>
      <c r="T12" s="27">
        <v>11.07</v>
      </c>
      <c r="V12" s="45">
        <f t="shared" si="36"/>
        <v>1686.3406408094436</v>
      </c>
      <c r="X12">
        <f t="shared" si="37"/>
        <v>2855.7784079478274</v>
      </c>
      <c r="Y12" t="b">
        <f t="shared" si="38"/>
        <v>1</v>
      </c>
      <c r="Z12" t="b">
        <f t="shared" si="0"/>
        <v>0</v>
      </c>
      <c r="AA12" t="str">
        <f t="shared" si="1"/>
        <v/>
      </c>
      <c r="AB12" t="str">
        <f t="shared" si="2"/>
        <v/>
      </c>
      <c r="AC12" t="str">
        <f t="shared" si="3"/>
        <v/>
      </c>
      <c r="AD12" t="b">
        <f t="shared" si="4"/>
        <v>0</v>
      </c>
      <c r="AE12" t="b">
        <f t="shared" si="5"/>
        <v>0</v>
      </c>
      <c r="AF12" t="b">
        <f t="shared" si="6"/>
        <v>0</v>
      </c>
      <c r="AG12" t="str">
        <f t="shared" si="7"/>
        <v/>
      </c>
      <c r="AH12" t="b">
        <f t="shared" si="8"/>
        <v>0</v>
      </c>
      <c r="AI12" t="b">
        <f t="shared" si="9"/>
        <v>0</v>
      </c>
      <c r="AJ12" t="b">
        <f t="shared" si="10"/>
        <v>0</v>
      </c>
      <c r="AK12" t="str">
        <f t="shared" si="11"/>
        <v/>
      </c>
      <c r="AL12" t="str">
        <f t="shared" si="12"/>
        <v/>
      </c>
      <c r="AM12" t="str">
        <f t="shared" si="13"/>
        <v/>
      </c>
      <c r="AN12" t="b">
        <f t="shared" si="14"/>
        <v>0</v>
      </c>
      <c r="AO12" t="b">
        <f t="shared" si="15"/>
        <v>0</v>
      </c>
      <c r="AQ12">
        <f t="shared" si="39"/>
        <v>36.545454545454547</v>
      </c>
      <c r="AR12" t="str">
        <f t="shared" si="40"/>
        <v/>
      </c>
      <c r="AS12" t="str">
        <f t="shared" si="41"/>
        <v/>
      </c>
      <c r="AT12" t="str">
        <f t="shared" si="42"/>
        <v/>
      </c>
      <c r="AU12" t="str">
        <f t="shared" si="43"/>
        <v/>
      </c>
      <c r="AV12" t="str">
        <f t="shared" si="44"/>
        <v/>
      </c>
      <c r="AW12" t="str">
        <f t="shared" si="45"/>
        <v/>
      </c>
      <c r="AX12" t="str">
        <f t="shared" si="46"/>
        <v/>
      </c>
      <c r="AY12" t="str">
        <f t="shared" si="47"/>
        <v/>
      </c>
      <c r="AZ12" t="str">
        <f t="shared" si="48"/>
        <v/>
      </c>
      <c r="BA12" t="str">
        <f t="shared" si="17"/>
        <v/>
      </c>
      <c r="BB12" t="str">
        <f t="shared" si="18"/>
        <v/>
      </c>
      <c r="BC12">
        <f t="shared" si="19"/>
        <v>34.545454545454547</v>
      </c>
      <c r="BD12">
        <f t="shared" si="20"/>
        <v>19.768953068592058</v>
      </c>
      <c r="BE12" t="str">
        <f t="shared" si="21"/>
        <v>-</v>
      </c>
      <c r="BF12" t="str">
        <f t="shared" si="22"/>
        <v>-</v>
      </c>
      <c r="BG12" t="str">
        <f t="shared" si="23"/>
        <v>-</v>
      </c>
      <c r="BH12">
        <f t="shared" si="24"/>
        <v>13.421994884910484</v>
      </c>
      <c r="BI12">
        <f t="shared" si="25"/>
        <v>13.421994884910484</v>
      </c>
      <c r="BJ12">
        <f t="shared" si="26"/>
        <v>13.421994884910484</v>
      </c>
      <c r="BK12" t="str">
        <f t="shared" si="27"/>
        <v>-</v>
      </c>
      <c r="BL12">
        <f t="shared" si="28"/>
        <v>8.884476534296029</v>
      </c>
      <c r="BM12">
        <f t="shared" si="29"/>
        <v>8.884476534296029</v>
      </c>
      <c r="BN12">
        <f t="shared" si="30"/>
        <v>8.884476534296029</v>
      </c>
      <c r="BO12" t="str">
        <f t="shared" si="31"/>
        <v>-</v>
      </c>
      <c r="BP12" t="str">
        <f t="shared" si="32"/>
        <v>-</v>
      </c>
      <c r="BQ12" t="str">
        <f t="shared" si="33"/>
        <v>-</v>
      </c>
      <c r="BR12">
        <f t="shared" si="34"/>
        <v>4.8993135011441638</v>
      </c>
      <c r="BS12">
        <f t="shared" si="35"/>
        <v>3.4471544715447151</v>
      </c>
    </row>
    <row r="13" spans="1:71" ht="12.75" customHeight="1" x14ac:dyDescent="0.25">
      <c r="A13" s="8" t="s">
        <v>11</v>
      </c>
      <c r="B13" s="5">
        <v>2.5</v>
      </c>
      <c r="C13" s="1">
        <v>73</v>
      </c>
      <c r="D13" s="25">
        <v>2.11</v>
      </c>
      <c r="E13" s="25">
        <v>3.05</v>
      </c>
      <c r="F13" s="24" t="s">
        <v>0</v>
      </c>
      <c r="G13" s="24" t="s">
        <v>0</v>
      </c>
      <c r="H13" s="24" t="s">
        <v>0</v>
      </c>
      <c r="I13" s="25">
        <v>5.16</v>
      </c>
      <c r="J13" s="25">
        <v>5.16</v>
      </c>
      <c r="K13" s="25">
        <v>5.16</v>
      </c>
      <c r="L13" s="24" t="s">
        <v>4</v>
      </c>
      <c r="M13" s="25">
        <v>7.01</v>
      </c>
      <c r="N13" s="25">
        <v>7.01</v>
      </c>
      <c r="O13" s="25">
        <v>7.01</v>
      </c>
      <c r="P13" s="24" t="s">
        <v>0</v>
      </c>
      <c r="Q13" s="24" t="s">
        <v>0</v>
      </c>
      <c r="R13" s="24" t="s">
        <v>0</v>
      </c>
      <c r="S13" s="25">
        <v>9.5299999999999994</v>
      </c>
      <c r="T13" s="27">
        <v>14.02</v>
      </c>
      <c r="V13" s="45">
        <f t="shared" si="36"/>
        <v>1388.8888888888889</v>
      </c>
      <c r="X13">
        <f t="shared" si="37"/>
        <v>4185.3868127450023</v>
      </c>
      <c r="Y13" t="b">
        <f t="shared" si="38"/>
        <v>1</v>
      </c>
      <c r="Z13" t="b">
        <f t="shared" si="0"/>
        <v>0</v>
      </c>
      <c r="AA13" t="str">
        <f t="shared" si="1"/>
        <v/>
      </c>
      <c r="AB13" t="str">
        <f t="shared" si="2"/>
        <v/>
      </c>
      <c r="AC13" t="str">
        <f t="shared" si="3"/>
        <v/>
      </c>
      <c r="AD13" t="b">
        <f t="shared" si="4"/>
        <v>0</v>
      </c>
      <c r="AE13" t="b">
        <f t="shared" si="5"/>
        <v>0</v>
      </c>
      <c r="AF13" t="b">
        <f t="shared" si="6"/>
        <v>0</v>
      </c>
      <c r="AG13" t="str">
        <f t="shared" si="7"/>
        <v/>
      </c>
      <c r="AH13" t="b">
        <f t="shared" si="8"/>
        <v>0</v>
      </c>
      <c r="AI13" t="b">
        <f t="shared" si="9"/>
        <v>0</v>
      </c>
      <c r="AJ13" t="b">
        <f t="shared" si="10"/>
        <v>0</v>
      </c>
      <c r="AK13" t="str">
        <f t="shared" si="11"/>
        <v/>
      </c>
      <c r="AL13" t="str">
        <f t="shared" si="12"/>
        <v/>
      </c>
      <c r="AM13" t="str">
        <f t="shared" si="13"/>
        <v/>
      </c>
      <c r="AN13" t="b">
        <f t="shared" si="14"/>
        <v>0</v>
      </c>
      <c r="AO13" t="b">
        <f t="shared" si="15"/>
        <v>0</v>
      </c>
      <c r="AQ13">
        <f t="shared" si="39"/>
        <v>34.597156398104268</v>
      </c>
      <c r="AR13" t="str">
        <f t="shared" si="40"/>
        <v/>
      </c>
      <c r="AS13" t="str">
        <f t="shared" si="41"/>
        <v/>
      </c>
      <c r="AT13" t="str">
        <f t="shared" si="42"/>
        <v/>
      </c>
      <c r="AU13" t="str">
        <f t="shared" si="43"/>
        <v/>
      </c>
      <c r="AV13" t="str">
        <f t="shared" si="44"/>
        <v/>
      </c>
      <c r="AW13" t="str">
        <f t="shared" si="45"/>
        <v/>
      </c>
      <c r="AX13" t="str">
        <f t="shared" si="46"/>
        <v/>
      </c>
      <c r="AY13" t="str">
        <f t="shared" si="47"/>
        <v/>
      </c>
      <c r="AZ13" t="str">
        <f t="shared" si="48"/>
        <v/>
      </c>
      <c r="BA13" t="str">
        <f t="shared" si="17"/>
        <v/>
      </c>
      <c r="BB13" t="str">
        <f t="shared" si="18"/>
        <v/>
      </c>
      <c r="BC13">
        <f t="shared" si="19"/>
        <v>32.597156398104268</v>
      </c>
      <c r="BD13">
        <f t="shared" si="20"/>
        <v>21.934426229508201</v>
      </c>
      <c r="BE13" t="str">
        <f t="shared" si="21"/>
        <v>-</v>
      </c>
      <c r="BF13" t="str">
        <f t="shared" si="22"/>
        <v>-</v>
      </c>
      <c r="BG13" t="str">
        <f t="shared" si="23"/>
        <v>-</v>
      </c>
      <c r="BH13">
        <f t="shared" si="24"/>
        <v>12.147286821705427</v>
      </c>
      <c r="BI13">
        <f t="shared" si="25"/>
        <v>12.147286821705427</v>
      </c>
      <c r="BJ13">
        <f t="shared" si="26"/>
        <v>12.147286821705427</v>
      </c>
      <c r="BK13" t="str">
        <f t="shared" si="27"/>
        <v>-</v>
      </c>
      <c r="BL13">
        <f t="shared" si="28"/>
        <v>8.4136947218259639</v>
      </c>
      <c r="BM13">
        <f t="shared" si="29"/>
        <v>8.4136947218259639</v>
      </c>
      <c r="BN13">
        <f t="shared" si="30"/>
        <v>8.4136947218259639</v>
      </c>
      <c r="BO13" t="str">
        <f t="shared" si="31"/>
        <v>-</v>
      </c>
      <c r="BP13" t="str">
        <f t="shared" si="32"/>
        <v>-</v>
      </c>
      <c r="BQ13" t="str">
        <f t="shared" si="33"/>
        <v>-</v>
      </c>
      <c r="BR13">
        <f t="shared" si="34"/>
        <v>5.6600209863588669</v>
      </c>
      <c r="BS13">
        <f t="shared" si="35"/>
        <v>3.2068473609129815</v>
      </c>
    </row>
    <row r="14" spans="1:71" ht="12.75" customHeight="1" x14ac:dyDescent="0.25">
      <c r="A14" s="8" t="s">
        <v>12</v>
      </c>
      <c r="B14" s="5">
        <v>3</v>
      </c>
      <c r="C14" s="1">
        <v>88.9</v>
      </c>
      <c r="D14" s="25">
        <v>2.11</v>
      </c>
      <c r="E14" s="25">
        <v>3.05</v>
      </c>
      <c r="F14" s="24" t="s">
        <v>0</v>
      </c>
      <c r="G14" s="24" t="s">
        <v>0</v>
      </c>
      <c r="H14" s="24" t="s">
        <v>0</v>
      </c>
      <c r="I14" s="25">
        <v>5.49</v>
      </c>
      <c r="J14" s="25">
        <v>5.49</v>
      </c>
      <c r="K14" s="25">
        <v>5.49</v>
      </c>
      <c r="L14" s="24" t="s">
        <v>0</v>
      </c>
      <c r="M14" s="25">
        <v>7.62</v>
      </c>
      <c r="N14" s="25">
        <v>7.62</v>
      </c>
      <c r="O14" s="25">
        <v>7.62</v>
      </c>
      <c r="P14" s="24" t="s">
        <v>0</v>
      </c>
      <c r="Q14" s="24" t="s">
        <v>0</v>
      </c>
      <c r="R14" s="24" t="s">
        <v>0</v>
      </c>
      <c r="S14" s="25">
        <v>11.13</v>
      </c>
      <c r="T14" s="27">
        <v>15.24</v>
      </c>
      <c r="V14" s="45">
        <f t="shared" si="36"/>
        <v>1137.6564277588168</v>
      </c>
      <c r="X14">
        <f t="shared" si="37"/>
        <v>6207.1666189443476</v>
      </c>
      <c r="Y14" t="b">
        <f t="shared" si="38"/>
        <v>1</v>
      </c>
      <c r="Z14" t="b">
        <f t="shared" si="0"/>
        <v>0</v>
      </c>
      <c r="AA14" t="str">
        <f t="shared" si="1"/>
        <v/>
      </c>
      <c r="AB14" t="str">
        <f t="shared" si="2"/>
        <v/>
      </c>
      <c r="AC14" t="str">
        <f t="shared" si="3"/>
        <v/>
      </c>
      <c r="AD14" t="b">
        <f t="shared" si="4"/>
        <v>0</v>
      </c>
      <c r="AE14" t="b">
        <f t="shared" si="5"/>
        <v>0</v>
      </c>
      <c r="AF14" t="b">
        <f t="shared" si="6"/>
        <v>0</v>
      </c>
      <c r="AG14" t="str">
        <f t="shared" si="7"/>
        <v/>
      </c>
      <c r="AH14" t="b">
        <f t="shared" si="8"/>
        <v>0</v>
      </c>
      <c r="AI14" t="b">
        <f t="shared" si="9"/>
        <v>0</v>
      </c>
      <c r="AJ14" t="b">
        <f t="shared" si="10"/>
        <v>0</v>
      </c>
      <c r="AK14" t="str">
        <f t="shared" si="11"/>
        <v/>
      </c>
      <c r="AL14" t="str">
        <f t="shared" si="12"/>
        <v/>
      </c>
      <c r="AM14" t="str">
        <f t="shared" si="13"/>
        <v/>
      </c>
      <c r="AN14" t="b">
        <f t="shared" si="14"/>
        <v>0</v>
      </c>
      <c r="AO14" t="b">
        <f t="shared" si="15"/>
        <v>0</v>
      </c>
      <c r="AQ14">
        <f t="shared" si="39"/>
        <v>42.132701421800952</v>
      </c>
      <c r="AR14" t="str">
        <f t="shared" si="40"/>
        <v/>
      </c>
      <c r="AS14" t="str">
        <f t="shared" si="41"/>
        <v/>
      </c>
      <c r="AT14" t="str">
        <f t="shared" si="42"/>
        <v/>
      </c>
      <c r="AU14" t="str">
        <f t="shared" si="43"/>
        <v/>
      </c>
      <c r="AV14" t="str">
        <f t="shared" si="44"/>
        <v/>
      </c>
      <c r="AW14" t="str">
        <f t="shared" si="45"/>
        <v/>
      </c>
      <c r="AX14" t="str">
        <f t="shared" si="46"/>
        <v/>
      </c>
      <c r="AY14" t="str">
        <f t="shared" si="47"/>
        <v/>
      </c>
      <c r="AZ14" t="str">
        <f t="shared" si="48"/>
        <v/>
      </c>
      <c r="BA14" t="str">
        <f t="shared" si="17"/>
        <v/>
      </c>
      <c r="BB14" t="str">
        <f t="shared" si="18"/>
        <v/>
      </c>
      <c r="BC14">
        <f t="shared" si="19"/>
        <v>40.132701421800952</v>
      </c>
      <c r="BD14">
        <f t="shared" si="20"/>
        <v>27.147540983606564</v>
      </c>
      <c r="BE14" t="str">
        <f t="shared" si="21"/>
        <v>-</v>
      </c>
      <c r="BF14" t="str">
        <f t="shared" si="22"/>
        <v>-</v>
      </c>
      <c r="BG14" t="str">
        <f t="shared" si="23"/>
        <v>-</v>
      </c>
      <c r="BH14">
        <f t="shared" si="24"/>
        <v>14.193078324225866</v>
      </c>
      <c r="BI14">
        <f t="shared" si="25"/>
        <v>14.193078324225866</v>
      </c>
      <c r="BJ14">
        <f t="shared" si="26"/>
        <v>14.193078324225866</v>
      </c>
      <c r="BK14" t="str">
        <f t="shared" si="27"/>
        <v>-</v>
      </c>
      <c r="BL14">
        <f t="shared" si="28"/>
        <v>9.6666666666666679</v>
      </c>
      <c r="BM14">
        <f t="shared" si="29"/>
        <v>9.6666666666666679</v>
      </c>
      <c r="BN14">
        <f t="shared" si="30"/>
        <v>9.6666666666666679</v>
      </c>
      <c r="BO14" t="str">
        <f t="shared" si="31"/>
        <v>-</v>
      </c>
      <c r="BP14" t="str">
        <f t="shared" si="32"/>
        <v>-</v>
      </c>
      <c r="BQ14" t="str">
        <f t="shared" si="33"/>
        <v>-</v>
      </c>
      <c r="BR14">
        <f t="shared" si="34"/>
        <v>5.9874213836477983</v>
      </c>
      <c r="BS14">
        <f t="shared" si="35"/>
        <v>3.8333333333333335</v>
      </c>
    </row>
    <row r="15" spans="1:71" ht="12.75" customHeight="1" x14ac:dyDescent="0.25">
      <c r="A15" s="8">
        <v>80</v>
      </c>
      <c r="B15" s="5">
        <v>3.5</v>
      </c>
      <c r="C15" s="1">
        <v>101.6</v>
      </c>
      <c r="D15" s="25">
        <v>2.11</v>
      </c>
      <c r="E15" s="25">
        <v>3.05</v>
      </c>
      <c r="F15" s="24" t="s">
        <v>0</v>
      </c>
      <c r="G15" s="24" t="s">
        <v>0</v>
      </c>
      <c r="H15" s="24" t="s">
        <v>0</v>
      </c>
      <c r="I15" s="25">
        <v>5.74</v>
      </c>
      <c r="J15" s="25">
        <v>5.74</v>
      </c>
      <c r="K15" s="25">
        <v>5.74</v>
      </c>
      <c r="L15" s="24" t="s">
        <v>0</v>
      </c>
      <c r="M15" s="25">
        <v>8.08</v>
      </c>
      <c r="N15" s="25">
        <v>8.08</v>
      </c>
      <c r="O15" s="25">
        <v>8.08</v>
      </c>
      <c r="P15" s="24" t="s">
        <v>0</v>
      </c>
      <c r="Q15" s="24" t="s">
        <v>0</v>
      </c>
      <c r="R15" s="24" t="s">
        <v>0</v>
      </c>
      <c r="S15" s="24" t="s">
        <v>0</v>
      </c>
      <c r="T15" s="26" t="s">
        <v>0</v>
      </c>
      <c r="V15" s="45">
        <f t="shared" si="36"/>
        <v>994.0357852882704</v>
      </c>
      <c r="X15">
        <f t="shared" si="37"/>
        <v>8107.3196655599631</v>
      </c>
      <c r="Y15" t="b">
        <f t="shared" si="38"/>
        <v>1</v>
      </c>
      <c r="Z15" t="b">
        <f t="shared" si="0"/>
        <v>1</v>
      </c>
      <c r="AA15" t="str">
        <f t="shared" si="1"/>
        <v/>
      </c>
      <c r="AB15" t="str">
        <f t="shared" si="2"/>
        <v/>
      </c>
      <c r="AC15" t="str">
        <f t="shared" si="3"/>
        <v/>
      </c>
      <c r="AD15" t="b">
        <f t="shared" si="4"/>
        <v>0</v>
      </c>
      <c r="AE15" t="b">
        <f t="shared" si="5"/>
        <v>0</v>
      </c>
      <c r="AF15" t="b">
        <f t="shared" si="6"/>
        <v>0</v>
      </c>
      <c r="AG15" t="str">
        <f t="shared" si="7"/>
        <v/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 t="str">
        <f t="shared" si="11"/>
        <v/>
      </c>
      <c r="AL15" t="str">
        <f t="shared" si="12"/>
        <v/>
      </c>
      <c r="AM15" t="str">
        <f t="shared" si="13"/>
        <v/>
      </c>
      <c r="AN15" t="str">
        <f t="shared" si="14"/>
        <v/>
      </c>
      <c r="AO15" t="str">
        <f t="shared" si="15"/>
        <v/>
      </c>
      <c r="AQ15">
        <f t="shared" si="39"/>
        <v>48.15165876777251</v>
      </c>
      <c r="AR15">
        <f t="shared" si="40"/>
        <v>33.311475409836063</v>
      </c>
      <c r="AS15" t="str">
        <f t="shared" si="41"/>
        <v/>
      </c>
      <c r="AT15" t="str">
        <f t="shared" si="42"/>
        <v/>
      </c>
      <c r="AU15" t="str">
        <f t="shared" si="43"/>
        <v/>
      </c>
      <c r="AV15" t="str">
        <f t="shared" si="44"/>
        <v/>
      </c>
      <c r="AW15" t="str">
        <f t="shared" si="45"/>
        <v/>
      </c>
      <c r="AX15" t="str">
        <f t="shared" si="46"/>
        <v/>
      </c>
      <c r="AY15" t="str">
        <f t="shared" si="47"/>
        <v/>
      </c>
      <c r="AZ15" t="str">
        <f t="shared" si="48"/>
        <v/>
      </c>
      <c r="BA15" t="str">
        <f t="shared" si="17"/>
        <v/>
      </c>
      <c r="BB15" t="str">
        <f t="shared" si="18"/>
        <v/>
      </c>
      <c r="BC15">
        <f t="shared" si="19"/>
        <v>46.15165876777251</v>
      </c>
      <c r="BD15">
        <f t="shared" si="20"/>
        <v>31.311475409836067</v>
      </c>
      <c r="BE15" t="str">
        <f t="shared" si="21"/>
        <v>-</v>
      </c>
      <c r="BF15" t="str">
        <f t="shared" si="22"/>
        <v>-</v>
      </c>
      <c r="BG15" t="str">
        <f t="shared" si="23"/>
        <v>-</v>
      </c>
      <c r="BH15">
        <f t="shared" si="24"/>
        <v>15.700348432055748</v>
      </c>
      <c r="BI15">
        <f t="shared" si="25"/>
        <v>15.700348432055748</v>
      </c>
      <c r="BJ15">
        <f t="shared" si="26"/>
        <v>15.700348432055748</v>
      </c>
      <c r="BK15" t="str">
        <f t="shared" si="27"/>
        <v>-</v>
      </c>
      <c r="BL15">
        <f t="shared" si="28"/>
        <v>10.574257425742575</v>
      </c>
      <c r="BM15">
        <f t="shared" si="29"/>
        <v>10.574257425742575</v>
      </c>
      <c r="BN15">
        <f t="shared" si="30"/>
        <v>10.574257425742575</v>
      </c>
      <c r="BO15" t="str">
        <f t="shared" si="31"/>
        <v>-</v>
      </c>
      <c r="BP15" t="str">
        <f t="shared" si="32"/>
        <v>-</v>
      </c>
      <c r="BQ15" t="str">
        <f t="shared" si="33"/>
        <v>-</v>
      </c>
      <c r="BR15" t="str">
        <f t="shared" si="34"/>
        <v>-</v>
      </c>
      <c r="BS15" t="str">
        <f t="shared" si="35"/>
        <v>-</v>
      </c>
    </row>
    <row r="16" spans="1:71" ht="12.75" customHeight="1" x14ac:dyDescent="0.25">
      <c r="A16" s="8">
        <v>100</v>
      </c>
      <c r="B16" s="5">
        <v>4</v>
      </c>
      <c r="C16" s="1">
        <v>114.3</v>
      </c>
      <c r="D16" s="25">
        <v>2.11</v>
      </c>
      <c r="E16" s="25">
        <v>3.05</v>
      </c>
      <c r="F16" s="24" t="s">
        <v>0</v>
      </c>
      <c r="G16" s="24" t="s">
        <v>0</v>
      </c>
      <c r="H16" s="24" t="s">
        <v>0</v>
      </c>
      <c r="I16" s="25">
        <v>6.02</v>
      </c>
      <c r="J16" s="25">
        <v>6.02</v>
      </c>
      <c r="K16" s="25">
        <v>6.02</v>
      </c>
      <c r="L16" s="24" t="s">
        <v>0</v>
      </c>
      <c r="M16" s="25">
        <v>8.56</v>
      </c>
      <c r="N16" s="25">
        <v>8.56</v>
      </c>
      <c r="O16" s="25">
        <v>8.56</v>
      </c>
      <c r="P16" s="24" t="s">
        <v>0</v>
      </c>
      <c r="Q16" s="25">
        <v>11.13</v>
      </c>
      <c r="R16" s="24" t="s">
        <v>0</v>
      </c>
      <c r="S16" s="25">
        <v>13.49</v>
      </c>
      <c r="T16" s="27">
        <v>17.12</v>
      </c>
      <c r="V16" s="45">
        <f t="shared" si="36"/>
        <v>882.61253309797007</v>
      </c>
      <c r="X16">
        <f t="shared" si="37"/>
        <v>10260.82645172433</v>
      </c>
      <c r="Y16" t="b">
        <f t="shared" si="38"/>
        <v>1</v>
      </c>
      <c r="Z16" t="b">
        <f t="shared" si="0"/>
        <v>1</v>
      </c>
      <c r="AA16" t="str">
        <f t="shared" si="1"/>
        <v/>
      </c>
      <c r="AB16" t="str">
        <f t="shared" si="2"/>
        <v/>
      </c>
      <c r="AC16" t="str">
        <f t="shared" si="3"/>
        <v/>
      </c>
      <c r="AD16" t="b">
        <f t="shared" si="4"/>
        <v>0</v>
      </c>
      <c r="AE16" t="b">
        <f t="shared" si="5"/>
        <v>0</v>
      </c>
      <c r="AF16" t="b">
        <f t="shared" si="6"/>
        <v>0</v>
      </c>
      <c r="AG16" t="str">
        <f t="shared" si="7"/>
        <v/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 t="str">
        <f t="shared" si="11"/>
        <v/>
      </c>
      <c r="AL16" t="b">
        <f t="shared" si="12"/>
        <v>0</v>
      </c>
      <c r="AM16" t="str">
        <f t="shared" si="13"/>
        <v/>
      </c>
      <c r="AN16" t="b">
        <f t="shared" si="14"/>
        <v>0</v>
      </c>
      <c r="AO16" t="b">
        <f t="shared" si="15"/>
        <v>0</v>
      </c>
      <c r="AQ16">
        <f t="shared" si="39"/>
        <v>54.170616113744074</v>
      </c>
      <c r="AR16">
        <f t="shared" si="40"/>
        <v>37.475409836065573</v>
      </c>
      <c r="AS16" t="str">
        <f t="shared" si="41"/>
        <v/>
      </c>
      <c r="AT16" t="str">
        <f t="shared" si="42"/>
        <v/>
      </c>
      <c r="AU16" t="str">
        <f t="shared" si="43"/>
        <v/>
      </c>
      <c r="AV16" t="str">
        <f t="shared" si="44"/>
        <v/>
      </c>
      <c r="AW16" t="str">
        <f t="shared" si="45"/>
        <v/>
      </c>
      <c r="AX16" t="str">
        <f t="shared" si="46"/>
        <v/>
      </c>
      <c r="AY16" t="str">
        <f t="shared" si="47"/>
        <v/>
      </c>
      <c r="AZ16" t="str">
        <f t="shared" si="48"/>
        <v/>
      </c>
      <c r="BA16" t="str">
        <f t="shared" si="17"/>
        <v/>
      </c>
      <c r="BB16" t="str">
        <f t="shared" si="18"/>
        <v/>
      </c>
      <c r="BC16">
        <f t="shared" si="19"/>
        <v>52.170616113744082</v>
      </c>
      <c r="BD16">
        <f t="shared" si="20"/>
        <v>35.47540983606558</v>
      </c>
      <c r="BE16" t="str">
        <f t="shared" si="21"/>
        <v>-</v>
      </c>
      <c r="BF16" t="str">
        <f t="shared" si="22"/>
        <v>-</v>
      </c>
      <c r="BG16" t="str">
        <f t="shared" si="23"/>
        <v>-</v>
      </c>
      <c r="BH16">
        <f t="shared" si="24"/>
        <v>16.986710963455149</v>
      </c>
      <c r="BI16">
        <f t="shared" si="25"/>
        <v>16.986710963455149</v>
      </c>
      <c r="BJ16">
        <f t="shared" si="26"/>
        <v>16.986710963455149</v>
      </c>
      <c r="BK16" t="str">
        <f t="shared" si="27"/>
        <v>-</v>
      </c>
      <c r="BL16">
        <f t="shared" si="28"/>
        <v>11.352803738317755</v>
      </c>
      <c r="BM16">
        <f t="shared" si="29"/>
        <v>11.352803738317755</v>
      </c>
      <c r="BN16">
        <f t="shared" si="30"/>
        <v>11.352803738317755</v>
      </c>
      <c r="BO16" t="str">
        <f t="shared" si="31"/>
        <v>-</v>
      </c>
      <c r="BP16">
        <f t="shared" si="32"/>
        <v>8.2695417789757393</v>
      </c>
      <c r="BQ16" t="str">
        <f t="shared" si="33"/>
        <v>-</v>
      </c>
      <c r="BR16">
        <f t="shared" si="34"/>
        <v>6.4729429206819864</v>
      </c>
      <c r="BS16">
        <f t="shared" si="35"/>
        <v>4.6764018691588785</v>
      </c>
    </row>
    <row r="17" spans="1:71" ht="12.75" customHeight="1" x14ac:dyDescent="0.25">
      <c r="A17" s="8">
        <v>120</v>
      </c>
      <c r="B17" s="5">
        <v>5</v>
      </c>
      <c r="C17" s="1">
        <v>141.30000000000001</v>
      </c>
      <c r="D17" s="25">
        <v>2.77</v>
      </c>
      <c r="E17" s="25">
        <v>3.4</v>
      </c>
      <c r="F17" s="24" t="s">
        <v>0</v>
      </c>
      <c r="G17" s="24" t="s">
        <v>0</v>
      </c>
      <c r="H17" s="24" t="s">
        <v>0</v>
      </c>
      <c r="I17" s="25">
        <v>6.55</v>
      </c>
      <c r="J17" s="25">
        <v>6.55</v>
      </c>
      <c r="K17" s="25">
        <v>6.55</v>
      </c>
      <c r="L17" s="24" t="s">
        <v>0</v>
      </c>
      <c r="M17" s="25">
        <v>9.5299999999999994</v>
      </c>
      <c r="N17" s="25">
        <v>9.5299999999999994</v>
      </c>
      <c r="O17" s="25">
        <v>9.5299999999999994</v>
      </c>
      <c r="P17" s="24" t="s">
        <v>0</v>
      </c>
      <c r="Q17" s="25">
        <v>12.7</v>
      </c>
      <c r="R17" s="24" t="s">
        <v>0</v>
      </c>
      <c r="S17" s="25">
        <v>15.88</v>
      </c>
      <c r="T17" s="27">
        <v>19.05</v>
      </c>
      <c r="V17" s="45">
        <f t="shared" si="36"/>
        <v>712.7583749109051</v>
      </c>
      <c r="X17">
        <f t="shared" si="37"/>
        <v>15681.016256962801</v>
      </c>
      <c r="Y17" t="b">
        <f t="shared" si="38"/>
        <v>1</v>
      </c>
      <c r="Z17" t="b">
        <f t="shared" si="0"/>
        <v>1</v>
      </c>
      <c r="AA17" t="str">
        <f t="shared" si="1"/>
        <v/>
      </c>
      <c r="AB17" t="str">
        <f t="shared" si="2"/>
        <v/>
      </c>
      <c r="AC17" t="str">
        <f t="shared" si="3"/>
        <v/>
      </c>
      <c r="AD17" t="b">
        <f t="shared" si="4"/>
        <v>0</v>
      </c>
      <c r="AE17" t="b">
        <f t="shared" si="5"/>
        <v>0</v>
      </c>
      <c r="AF17" t="b">
        <f t="shared" si="6"/>
        <v>0</v>
      </c>
      <c r="AG17" t="str">
        <f t="shared" si="7"/>
        <v/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 t="str">
        <f t="shared" si="11"/>
        <v/>
      </c>
      <c r="AL17" t="b">
        <f t="shared" si="12"/>
        <v>0</v>
      </c>
      <c r="AM17" t="str">
        <f t="shared" si="13"/>
        <v/>
      </c>
      <c r="AN17" t="b">
        <f t="shared" si="14"/>
        <v>0</v>
      </c>
      <c r="AO17" t="b">
        <f t="shared" si="15"/>
        <v>0</v>
      </c>
      <c r="AQ17">
        <f t="shared" si="39"/>
        <v>51.010830324909755</v>
      </c>
      <c r="AR17">
        <f t="shared" si="40"/>
        <v>41.558823529411768</v>
      </c>
      <c r="AS17" t="str">
        <f t="shared" si="41"/>
        <v/>
      </c>
      <c r="AT17" t="str">
        <f t="shared" si="42"/>
        <v/>
      </c>
      <c r="AU17" t="str">
        <f t="shared" si="43"/>
        <v/>
      </c>
      <c r="AV17" t="str">
        <f t="shared" si="44"/>
        <v/>
      </c>
      <c r="AW17" t="str">
        <f t="shared" si="45"/>
        <v/>
      </c>
      <c r="AX17" t="str">
        <f t="shared" si="46"/>
        <v/>
      </c>
      <c r="AY17" t="str">
        <f t="shared" si="47"/>
        <v/>
      </c>
      <c r="AZ17" t="str">
        <f t="shared" si="48"/>
        <v/>
      </c>
      <c r="BA17" t="str">
        <f t="shared" si="17"/>
        <v/>
      </c>
      <c r="BB17" t="str">
        <f t="shared" si="18"/>
        <v/>
      </c>
      <c r="BC17">
        <f t="shared" si="19"/>
        <v>49.010830324909755</v>
      </c>
      <c r="BD17">
        <f t="shared" si="20"/>
        <v>39.558823529411768</v>
      </c>
      <c r="BE17" t="str">
        <f t="shared" si="21"/>
        <v>-</v>
      </c>
      <c r="BF17" t="str">
        <f t="shared" si="22"/>
        <v>-</v>
      </c>
      <c r="BG17" t="str">
        <f t="shared" si="23"/>
        <v>-</v>
      </c>
      <c r="BH17">
        <f t="shared" si="24"/>
        <v>19.572519083969468</v>
      </c>
      <c r="BI17">
        <f t="shared" si="25"/>
        <v>19.572519083969468</v>
      </c>
      <c r="BJ17">
        <f t="shared" si="26"/>
        <v>19.572519083969468</v>
      </c>
      <c r="BK17" t="str">
        <f t="shared" si="27"/>
        <v>-</v>
      </c>
      <c r="BL17">
        <f t="shared" si="28"/>
        <v>12.826862539349424</v>
      </c>
      <c r="BM17">
        <f t="shared" si="29"/>
        <v>12.826862539349424</v>
      </c>
      <c r="BN17">
        <f t="shared" si="30"/>
        <v>12.826862539349424</v>
      </c>
      <c r="BO17" t="str">
        <f t="shared" si="31"/>
        <v>-</v>
      </c>
      <c r="BP17">
        <f t="shared" si="32"/>
        <v>9.1259842519685055</v>
      </c>
      <c r="BQ17" t="str">
        <f t="shared" si="33"/>
        <v>-</v>
      </c>
      <c r="BR17">
        <f t="shared" si="34"/>
        <v>6.8979848866498745</v>
      </c>
      <c r="BS17">
        <f t="shared" si="35"/>
        <v>5.4173228346456703</v>
      </c>
    </row>
    <row r="18" spans="1:71" ht="12.75" customHeight="1" x14ac:dyDescent="0.25">
      <c r="A18" s="8">
        <v>140</v>
      </c>
      <c r="B18" s="5">
        <v>6</v>
      </c>
      <c r="C18" s="1">
        <v>168.3</v>
      </c>
      <c r="D18" s="25">
        <v>2.77</v>
      </c>
      <c r="E18" s="25">
        <v>3.4</v>
      </c>
      <c r="F18" s="24" t="s">
        <v>0</v>
      </c>
      <c r="G18" s="24" t="s">
        <v>0</v>
      </c>
      <c r="H18" s="24" t="s">
        <v>0</v>
      </c>
      <c r="I18" s="25">
        <v>7.11</v>
      </c>
      <c r="J18" s="25">
        <v>7.11</v>
      </c>
      <c r="K18" s="25">
        <v>7.11</v>
      </c>
      <c r="L18" s="24" t="s">
        <v>0</v>
      </c>
      <c r="M18" s="25">
        <v>10.97</v>
      </c>
      <c r="N18" s="25">
        <v>10.97</v>
      </c>
      <c r="O18" s="25">
        <v>10.97</v>
      </c>
      <c r="P18" s="24" t="s">
        <v>0</v>
      </c>
      <c r="Q18" s="25">
        <v>14.27</v>
      </c>
      <c r="R18" s="24" t="s">
        <v>0</v>
      </c>
      <c r="S18" s="25">
        <v>18.2</v>
      </c>
      <c r="T18" s="27">
        <v>21.95</v>
      </c>
      <c r="V18" s="45">
        <f t="shared" si="36"/>
        <v>597.7286312014345</v>
      </c>
      <c r="X18">
        <f t="shared" si="37"/>
        <v>22246.31658443475</v>
      </c>
      <c r="Y18" t="b">
        <f t="shared" si="38"/>
        <v>1</v>
      </c>
      <c r="Z18" t="b">
        <f t="shared" si="0"/>
        <v>1</v>
      </c>
      <c r="AA18" t="str">
        <f t="shared" si="1"/>
        <v/>
      </c>
      <c r="AB18" t="str">
        <f t="shared" si="2"/>
        <v/>
      </c>
      <c r="AC18" t="str">
        <f t="shared" si="3"/>
        <v/>
      </c>
      <c r="AD18" t="b">
        <f t="shared" si="4"/>
        <v>0</v>
      </c>
      <c r="AE18" t="b">
        <f t="shared" si="5"/>
        <v>0</v>
      </c>
      <c r="AF18" t="b">
        <f t="shared" si="6"/>
        <v>0</v>
      </c>
      <c r="AG18" t="str">
        <f t="shared" si="7"/>
        <v/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 t="str">
        <f t="shared" si="11"/>
        <v/>
      </c>
      <c r="AL18" t="b">
        <f t="shared" si="12"/>
        <v>0</v>
      </c>
      <c r="AM18" t="str">
        <f t="shared" si="13"/>
        <v/>
      </c>
      <c r="AN18" t="b">
        <f t="shared" si="14"/>
        <v>0</v>
      </c>
      <c r="AO18" t="b">
        <f t="shared" si="15"/>
        <v>0</v>
      </c>
      <c r="AQ18">
        <f t="shared" si="39"/>
        <v>60.758122743682314</v>
      </c>
      <c r="AR18">
        <f t="shared" si="40"/>
        <v>49.500000000000007</v>
      </c>
      <c r="AS18" t="str">
        <f t="shared" si="41"/>
        <v/>
      </c>
      <c r="AT18" t="str">
        <f t="shared" si="42"/>
        <v/>
      </c>
      <c r="AU18" t="str">
        <f t="shared" si="43"/>
        <v/>
      </c>
      <c r="AV18" t="str">
        <f t="shared" si="44"/>
        <v/>
      </c>
      <c r="AW18" t="str">
        <f t="shared" si="45"/>
        <v/>
      </c>
      <c r="AX18" t="str">
        <f t="shared" si="46"/>
        <v/>
      </c>
      <c r="AY18" t="str">
        <f t="shared" si="47"/>
        <v/>
      </c>
      <c r="AZ18" t="str">
        <f t="shared" si="48"/>
        <v/>
      </c>
      <c r="BA18" t="str">
        <f t="shared" si="17"/>
        <v/>
      </c>
      <c r="BB18" t="str">
        <f t="shared" si="18"/>
        <v/>
      </c>
      <c r="BC18">
        <f t="shared" si="19"/>
        <v>58.758122743682314</v>
      </c>
      <c r="BD18">
        <f t="shared" si="20"/>
        <v>47.5</v>
      </c>
      <c r="BE18" t="str">
        <f t="shared" si="21"/>
        <v>-</v>
      </c>
      <c r="BF18" t="str">
        <f t="shared" si="22"/>
        <v>-</v>
      </c>
      <c r="BG18" t="str">
        <f t="shared" si="23"/>
        <v>-</v>
      </c>
      <c r="BH18">
        <f t="shared" si="24"/>
        <v>21.670886075949369</v>
      </c>
      <c r="BI18">
        <f t="shared" si="25"/>
        <v>21.670886075949369</v>
      </c>
      <c r="BJ18">
        <f t="shared" si="26"/>
        <v>21.670886075949369</v>
      </c>
      <c r="BK18" t="str">
        <f t="shared" si="27"/>
        <v>-</v>
      </c>
      <c r="BL18">
        <f t="shared" si="28"/>
        <v>13.341841385597084</v>
      </c>
      <c r="BM18">
        <f t="shared" si="29"/>
        <v>13.341841385597084</v>
      </c>
      <c r="BN18">
        <f t="shared" si="30"/>
        <v>13.341841385597084</v>
      </c>
      <c r="BO18" t="str">
        <f t="shared" si="31"/>
        <v>-</v>
      </c>
      <c r="BP18">
        <f t="shared" si="32"/>
        <v>9.7939733707077803</v>
      </c>
      <c r="BQ18" t="str">
        <f t="shared" si="33"/>
        <v>-</v>
      </c>
      <c r="BR18">
        <f t="shared" si="34"/>
        <v>7.2472527472527482</v>
      </c>
      <c r="BS18">
        <f t="shared" si="35"/>
        <v>5.66742596810934</v>
      </c>
    </row>
    <row r="19" spans="1:71" ht="12.75" customHeight="1" x14ac:dyDescent="0.25">
      <c r="A19" s="8">
        <v>160</v>
      </c>
      <c r="B19" s="5">
        <v>8</v>
      </c>
      <c r="C19" s="1">
        <v>219.1</v>
      </c>
      <c r="D19" s="25">
        <v>2.77</v>
      </c>
      <c r="E19" s="25">
        <v>3.76</v>
      </c>
      <c r="F19" s="24" t="s">
        <v>0</v>
      </c>
      <c r="G19" s="25">
        <v>6.35</v>
      </c>
      <c r="H19" s="25">
        <v>7.04</v>
      </c>
      <c r="I19" s="25">
        <v>8.18</v>
      </c>
      <c r="J19" s="25">
        <v>8.18</v>
      </c>
      <c r="K19" s="25">
        <v>8.18</v>
      </c>
      <c r="L19" s="25">
        <v>10.31</v>
      </c>
      <c r="M19" s="25">
        <v>12.7</v>
      </c>
      <c r="N19" s="25">
        <v>12.7</v>
      </c>
      <c r="O19" s="25">
        <v>12.7</v>
      </c>
      <c r="P19" s="25">
        <v>15.09</v>
      </c>
      <c r="Q19" s="25">
        <v>18.260000000000002</v>
      </c>
      <c r="R19" s="25">
        <v>20.62</v>
      </c>
      <c r="S19" s="25">
        <v>23.01</v>
      </c>
      <c r="T19" s="27">
        <v>22.23</v>
      </c>
      <c r="V19" s="45">
        <f t="shared" si="36"/>
        <v>458.50527281063739</v>
      </c>
      <c r="X19">
        <f t="shared" si="37"/>
        <v>37702.889608243458</v>
      </c>
      <c r="Y19" t="b">
        <f t="shared" si="38"/>
        <v>1</v>
      </c>
      <c r="Z19" t="b">
        <f t="shared" si="0"/>
        <v>1</v>
      </c>
      <c r="AA19" t="str">
        <f t="shared" si="1"/>
        <v/>
      </c>
      <c r="AB19" t="b">
        <f t="shared" si="2"/>
        <v>1</v>
      </c>
      <c r="AC19" t="b">
        <f t="shared" si="3"/>
        <v>1</v>
      </c>
      <c r="AD19" t="b">
        <f t="shared" si="4"/>
        <v>0</v>
      </c>
      <c r="AE19" t="b">
        <f t="shared" si="5"/>
        <v>0</v>
      </c>
      <c r="AF19" t="b">
        <f t="shared" si="6"/>
        <v>0</v>
      </c>
      <c r="AG19" t="b">
        <f t="shared" si="7"/>
        <v>0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 t="b">
        <f t="shared" si="11"/>
        <v>0</v>
      </c>
      <c r="AL19" t="b">
        <f t="shared" si="12"/>
        <v>0</v>
      </c>
      <c r="AM19" t="b">
        <f t="shared" si="13"/>
        <v>0</v>
      </c>
      <c r="AN19" t="b">
        <f t="shared" si="14"/>
        <v>0</v>
      </c>
      <c r="AO19" t="b">
        <f t="shared" si="15"/>
        <v>0</v>
      </c>
      <c r="AQ19">
        <f t="shared" si="39"/>
        <v>79.097472924187727</v>
      </c>
      <c r="AR19">
        <f t="shared" si="40"/>
        <v>58.271276595744681</v>
      </c>
      <c r="AS19" t="str">
        <f t="shared" si="41"/>
        <v/>
      </c>
      <c r="AT19">
        <f t="shared" si="42"/>
        <v>34.503937007874015</v>
      </c>
      <c r="AU19">
        <f t="shared" si="43"/>
        <v>31.12215909090909</v>
      </c>
      <c r="AV19" t="str">
        <f t="shared" si="44"/>
        <v/>
      </c>
      <c r="AW19" t="str">
        <f t="shared" si="45"/>
        <v/>
      </c>
      <c r="AX19" t="str">
        <f t="shared" si="46"/>
        <v/>
      </c>
      <c r="AY19" t="str">
        <f t="shared" si="47"/>
        <v/>
      </c>
      <c r="AZ19" t="str">
        <f t="shared" si="48"/>
        <v/>
      </c>
      <c r="BA19" t="str">
        <f t="shared" si="17"/>
        <v/>
      </c>
      <c r="BB19" t="str">
        <f t="shared" si="18"/>
        <v/>
      </c>
      <c r="BC19">
        <f t="shared" si="19"/>
        <v>77.097472924187727</v>
      </c>
      <c r="BD19">
        <f t="shared" si="20"/>
        <v>56.271276595744681</v>
      </c>
      <c r="BE19" t="str">
        <f t="shared" si="21"/>
        <v>-</v>
      </c>
      <c r="BF19">
        <f t="shared" si="22"/>
        <v>32.503937007874022</v>
      </c>
      <c r="BG19">
        <f t="shared" si="23"/>
        <v>29.12215909090909</v>
      </c>
      <c r="BH19">
        <f t="shared" si="24"/>
        <v>24.784841075794624</v>
      </c>
      <c r="BI19">
        <f t="shared" si="25"/>
        <v>24.784841075794624</v>
      </c>
      <c r="BJ19">
        <f t="shared" si="26"/>
        <v>24.784841075794624</v>
      </c>
      <c r="BK19">
        <f t="shared" si="27"/>
        <v>19.25121241513094</v>
      </c>
      <c r="BL19">
        <f t="shared" si="28"/>
        <v>15.251968503937007</v>
      </c>
      <c r="BM19">
        <f t="shared" si="29"/>
        <v>15.251968503937007</v>
      </c>
      <c r="BN19">
        <f t="shared" si="30"/>
        <v>15.251968503937007</v>
      </c>
      <c r="BO19">
        <f t="shared" si="31"/>
        <v>12.519549370444002</v>
      </c>
      <c r="BP19">
        <f t="shared" si="32"/>
        <v>9.9989047097480821</v>
      </c>
      <c r="BQ19">
        <f t="shared" si="33"/>
        <v>8.62560620756547</v>
      </c>
      <c r="BR19">
        <f t="shared" si="34"/>
        <v>7.5219469795740972</v>
      </c>
      <c r="BS19">
        <f t="shared" si="35"/>
        <v>7.8560503823661714</v>
      </c>
    </row>
    <row r="20" spans="1:71" ht="12.75" customHeight="1" x14ac:dyDescent="0.25">
      <c r="A20" s="8" t="s">
        <v>13</v>
      </c>
      <c r="B20" s="5">
        <v>10</v>
      </c>
      <c r="C20" s="1">
        <v>273.10000000000002</v>
      </c>
      <c r="D20" s="25">
        <v>3.4</v>
      </c>
      <c r="E20" s="25">
        <v>4.1900000000000004</v>
      </c>
      <c r="F20" s="24" t="s">
        <v>0</v>
      </c>
      <c r="G20" s="25">
        <v>6.35</v>
      </c>
      <c r="H20" s="25">
        <v>7.8</v>
      </c>
      <c r="I20" s="25">
        <v>9.27</v>
      </c>
      <c r="J20" s="25">
        <v>9.27</v>
      </c>
      <c r="K20" s="25">
        <v>9.27</v>
      </c>
      <c r="L20" s="25">
        <v>12.7</v>
      </c>
      <c r="M20" s="25">
        <v>12.7</v>
      </c>
      <c r="N20" s="25">
        <v>12.7</v>
      </c>
      <c r="O20" s="25">
        <v>15.09</v>
      </c>
      <c r="P20" s="25">
        <v>18.260000000000002</v>
      </c>
      <c r="Q20" s="25">
        <v>21.44</v>
      </c>
      <c r="R20" s="25">
        <v>25.4</v>
      </c>
      <c r="S20" s="25">
        <v>28.58</v>
      </c>
      <c r="T20" s="27">
        <v>25.4</v>
      </c>
      <c r="V20" s="45">
        <f t="shared" si="36"/>
        <v>367.51194413818445</v>
      </c>
      <c r="X20">
        <f t="shared" si="37"/>
        <v>58577.830313551567</v>
      </c>
      <c r="Y20" t="b">
        <f t="shared" si="38"/>
        <v>1</v>
      </c>
      <c r="Z20" t="b">
        <f t="shared" si="0"/>
        <v>1</v>
      </c>
      <c r="AA20" t="str">
        <f t="shared" si="1"/>
        <v/>
      </c>
      <c r="AB20" t="b">
        <f t="shared" si="2"/>
        <v>1</v>
      </c>
      <c r="AC20" t="b">
        <f t="shared" si="3"/>
        <v>1</v>
      </c>
      <c r="AD20" t="b">
        <f t="shared" si="4"/>
        <v>0</v>
      </c>
      <c r="AE20" t="b">
        <f t="shared" si="5"/>
        <v>0</v>
      </c>
      <c r="AF20" t="b">
        <f t="shared" si="6"/>
        <v>0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 t="b">
        <f t="shared" si="11"/>
        <v>0</v>
      </c>
      <c r="AL20" t="b">
        <f t="shared" si="12"/>
        <v>0</v>
      </c>
      <c r="AM20" t="b">
        <f t="shared" si="13"/>
        <v>0</v>
      </c>
      <c r="AN20" t="b">
        <f t="shared" si="14"/>
        <v>0</v>
      </c>
      <c r="AO20" t="b">
        <f t="shared" si="15"/>
        <v>0</v>
      </c>
      <c r="AQ20">
        <f t="shared" si="39"/>
        <v>80.32352941176471</v>
      </c>
      <c r="AR20">
        <f t="shared" ref="AR20:AR39" si="49">IFERROR(IF(Z20,$C20/E20,""),"")</f>
        <v>65.178997613365155</v>
      </c>
      <c r="AS20" t="str">
        <f t="shared" ref="AS20:AS39" si="50">IFERROR(IF(AA20,$C20/F20,""),"")</f>
        <v/>
      </c>
      <c r="AT20">
        <f t="shared" ref="AT20:AT39" si="51">IFERROR(IF(AB20,$C20/G20,""),"")</f>
        <v>43.007874015748037</v>
      </c>
      <c r="AU20">
        <f t="shared" ref="AU20:AU39" si="52">IFERROR(IF(AC20,$C20/H20,""),"")</f>
        <v>35.012820512820518</v>
      </c>
      <c r="AV20" t="str">
        <f t="shared" ref="AV20:AV39" si="53">IFERROR(IF(AD20,$C20/I20,""),"")</f>
        <v/>
      </c>
      <c r="AW20" t="str">
        <f t="shared" ref="AW20:AW39" si="54">IFERROR(IF(AE20,$C20/J20,""),"")</f>
        <v/>
      </c>
      <c r="AX20" t="str">
        <f t="shared" ref="AX20:AX39" si="55">IFERROR(IF(AF20,$C20/K20,""),"")</f>
        <v/>
      </c>
      <c r="AY20" t="str">
        <f t="shared" ref="AY20:AY39" si="56">IFERROR(IF(AG20,$C20/L20,""),"")</f>
        <v/>
      </c>
      <c r="AZ20" t="str">
        <f t="shared" ref="AZ20:AZ39" si="57">IFERROR(IF(AH20,$C20/M20,""),"")</f>
        <v/>
      </c>
      <c r="BA20" t="str">
        <f t="shared" si="17"/>
        <v/>
      </c>
      <c r="BB20" t="str">
        <f t="shared" si="18"/>
        <v/>
      </c>
      <c r="BC20">
        <f t="shared" si="19"/>
        <v>78.32352941176471</v>
      </c>
      <c r="BD20">
        <f t="shared" si="20"/>
        <v>63.178997613365155</v>
      </c>
      <c r="BE20" t="str">
        <f t="shared" si="21"/>
        <v>-</v>
      </c>
      <c r="BF20">
        <f t="shared" si="22"/>
        <v>41.007874015748037</v>
      </c>
      <c r="BG20">
        <f t="shared" si="23"/>
        <v>33.012820512820511</v>
      </c>
      <c r="BH20">
        <f t="shared" si="24"/>
        <v>27.460625674217912</v>
      </c>
      <c r="BI20">
        <f t="shared" si="25"/>
        <v>27.460625674217912</v>
      </c>
      <c r="BJ20">
        <f t="shared" si="26"/>
        <v>27.460625674217912</v>
      </c>
      <c r="BK20">
        <f t="shared" si="27"/>
        <v>19.503937007874018</v>
      </c>
      <c r="BL20">
        <f t="shared" si="28"/>
        <v>19.503937007874018</v>
      </c>
      <c r="BM20">
        <f t="shared" si="29"/>
        <v>19.503937007874018</v>
      </c>
      <c r="BN20">
        <f t="shared" si="30"/>
        <v>16.098078197481776</v>
      </c>
      <c r="BO20">
        <f t="shared" si="31"/>
        <v>12.95618838992333</v>
      </c>
      <c r="BP20">
        <f t="shared" si="32"/>
        <v>10.737873134328359</v>
      </c>
      <c r="BQ20">
        <f t="shared" si="33"/>
        <v>8.7519685039370092</v>
      </c>
      <c r="BR20">
        <f t="shared" si="34"/>
        <v>7.555633310006999</v>
      </c>
      <c r="BS20">
        <f t="shared" si="35"/>
        <v>8.7519685039370092</v>
      </c>
    </row>
    <row r="21" spans="1:71" ht="12.75" customHeight="1" x14ac:dyDescent="0.25">
      <c r="B21" s="5">
        <v>12</v>
      </c>
      <c r="C21" s="1">
        <v>323.89999999999998</v>
      </c>
      <c r="D21" s="25">
        <v>3.96</v>
      </c>
      <c r="E21" s="25">
        <v>4.57</v>
      </c>
      <c r="F21" s="24" t="s">
        <v>0</v>
      </c>
      <c r="G21" s="25">
        <v>6.35</v>
      </c>
      <c r="H21" s="25">
        <v>8.3800000000000008</v>
      </c>
      <c r="I21" s="25">
        <v>9.5299999999999994</v>
      </c>
      <c r="J21" s="25">
        <v>9.52</v>
      </c>
      <c r="K21" s="25">
        <v>10.31</v>
      </c>
      <c r="L21" s="25">
        <v>14.27</v>
      </c>
      <c r="M21" s="25">
        <v>12.7</v>
      </c>
      <c r="N21" s="25">
        <v>12.7</v>
      </c>
      <c r="O21" s="25">
        <v>17.48</v>
      </c>
      <c r="P21" s="25">
        <v>21.44</v>
      </c>
      <c r="Q21" s="25">
        <v>25.4</v>
      </c>
      <c r="R21" s="25">
        <v>28.58</v>
      </c>
      <c r="S21" s="25">
        <v>33.32</v>
      </c>
      <c r="T21" s="27">
        <v>25.4</v>
      </c>
      <c r="V21" s="45">
        <f t="shared" si="36"/>
        <v>309.69340353050484</v>
      </c>
      <c r="X21">
        <f t="shared" si="37"/>
        <v>82397.071653804</v>
      </c>
      <c r="Y21" t="b">
        <f t="shared" si="38"/>
        <v>1</v>
      </c>
      <c r="Z21" t="b">
        <f t="shared" si="0"/>
        <v>1</v>
      </c>
      <c r="AA21" t="str">
        <f t="shared" si="1"/>
        <v/>
      </c>
      <c r="AB21" t="b">
        <f t="shared" si="2"/>
        <v>1</v>
      </c>
      <c r="AC21" t="b">
        <f t="shared" si="3"/>
        <v>1</v>
      </c>
      <c r="AD21" t="b">
        <f t="shared" si="4"/>
        <v>1</v>
      </c>
      <c r="AE21" t="b">
        <f t="shared" si="5"/>
        <v>1</v>
      </c>
      <c r="AF21" t="b">
        <f t="shared" si="6"/>
        <v>1</v>
      </c>
      <c r="AG21" t="b">
        <f t="shared" si="7"/>
        <v>0</v>
      </c>
      <c r="AH21" t="b">
        <f t="shared" si="8"/>
        <v>0</v>
      </c>
      <c r="AI21" t="b">
        <f t="shared" si="9"/>
        <v>0</v>
      </c>
      <c r="AJ21" t="b">
        <f t="shared" si="10"/>
        <v>0</v>
      </c>
      <c r="AK21" t="b">
        <f t="shared" si="11"/>
        <v>0</v>
      </c>
      <c r="AL21" t="b">
        <f t="shared" si="12"/>
        <v>0</v>
      </c>
      <c r="AM21" t="b">
        <f t="shared" si="13"/>
        <v>0</v>
      </c>
      <c r="AN21" t="b">
        <f t="shared" si="14"/>
        <v>0</v>
      </c>
      <c r="AO21" t="b">
        <f t="shared" si="15"/>
        <v>0</v>
      </c>
      <c r="AQ21">
        <f t="shared" si="39"/>
        <v>81.792929292929287</v>
      </c>
      <c r="AR21">
        <f t="shared" si="49"/>
        <v>70.875273522975917</v>
      </c>
      <c r="AS21" t="str">
        <f t="shared" si="50"/>
        <v/>
      </c>
      <c r="AT21">
        <f t="shared" si="51"/>
        <v>51.00787401574803</v>
      </c>
      <c r="AU21">
        <f t="shared" si="52"/>
        <v>38.651551312649161</v>
      </c>
      <c r="AV21">
        <f t="shared" si="53"/>
        <v>33.987408184679957</v>
      </c>
      <c r="AW21">
        <f t="shared" si="54"/>
        <v>34.023109243697476</v>
      </c>
      <c r="AX21">
        <f t="shared" si="55"/>
        <v>31.416100872938891</v>
      </c>
      <c r="AY21" t="str">
        <f t="shared" si="56"/>
        <v/>
      </c>
      <c r="AZ21" t="str">
        <f t="shared" si="57"/>
        <v/>
      </c>
      <c r="BA21" t="str">
        <f t="shared" si="17"/>
        <v/>
      </c>
      <c r="BB21" t="str">
        <f t="shared" si="18"/>
        <v/>
      </c>
      <c r="BC21">
        <f t="shared" si="19"/>
        <v>79.792929292929287</v>
      </c>
      <c r="BD21">
        <f t="shared" si="20"/>
        <v>68.875273522975917</v>
      </c>
      <c r="BE21" t="str">
        <f t="shared" si="21"/>
        <v>-</v>
      </c>
      <c r="BF21">
        <f t="shared" si="22"/>
        <v>49.00787401574803</v>
      </c>
      <c r="BG21">
        <f t="shared" si="23"/>
        <v>36.651551312649161</v>
      </c>
      <c r="BH21">
        <f t="shared" si="24"/>
        <v>31.987408184679957</v>
      </c>
      <c r="BI21">
        <f t="shared" si="25"/>
        <v>32.023109243697476</v>
      </c>
      <c r="BJ21">
        <f t="shared" si="26"/>
        <v>29.416100872938891</v>
      </c>
      <c r="BK21">
        <f t="shared" si="27"/>
        <v>20.697967764540994</v>
      </c>
      <c r="BL21">
        <f t="shared" si="28"/>
        <v>23.503937007874018</v>
      </c>
      <c r="BM21">
        <f t="shared" si="29"/>
        <v>23.503937007874018</v>
      </c>
      <c r="BN21">
        <f t="shared" si="30"/>
        <v>16.529748283752859</v>
      </c>
      <c r="BO21">
        <f t="shared" si="31"/>
        <v>13.107276119402984</v>
      </c>
      <c r="BP21">
        <f t="shared" si="32"/>
        <v>10.751968503937007</v>
      </c>
      <c r="BQ21">
        <f t="shared" si="33"/>
        <v>9.3331000699790074</v>
      </c>
      <c r="BR21">
        <f t="shared" si="34"/>
        <v>7.7208883553421366</v>
      </c>
      <c r="BS21">
        <f t="shared" si="35"/>
        <v>10.751968503937007</v>
      </c>
    </row>
    <row r="22" spans="1:71" ht="12.75" customHeight="1" x14ac:dyDescent="0.25">
      <c r="B22" s="5">
        <v>14</v>
      </c>
      <c r="C22" s="1">
        <v>355.6</v>
      </c>
      <c r="D22" s="25">
        <v>3.96</v>
      </c>
      <c r="E22" s="25">
        <v>4.78</v>
      </c>
      <c r="F22" s="25">
        <v>6.35</v>
      </c>
      <c r="G22" s="25">
        <v>7.92</v>
      </c>
      <c r="H22" s="25">
        <v>9.5299999999999994</v>
      </c>
      <c r="I22" s="25">
        <v>9.5299999999999994</v>
      </c>
      <c r="J22" s="24" t="s">
        <v>0</v>
      </c>
      <c r="K22" s="25">
        <v>11.13</v>
      </c>
      <c r="L22" s="25">
        <v>15.09</v>
      </c>
      <c r="M22" s="25">
        <v>12.7</v>
      </c>
      <c r="N22" s="25">
        <v>35.71</v>
      </c>
      <c r="O22" s="25">
        <v>19.05</v>
      </c>
      <c r="P22" s="25">
        <v>23.83</v>
      </c>
      <c r="Q22" s="25">
        <v>27.79</v>
      </c>
      <c r="R22" s="25">
        <v>31.75</v>
      </c>
      <c r="S22" s="25">
        <v>35.71</v>
      </c>
      <c r="T22" s="26" t="s">
        <v>0</v>
      </c>
      <c r="V22" s="45">
        <f t="shared" si="36"/>
        <v>282.00789622109414</v>
      </c>
      <c r="X22">
        <f t="shared" si="37"/>
        <v>99314.665903109562</v>
      </c>
      <c r="Y22" t="b">
        <f t="shared" si="38"/>
        <v>1</v>
      </c>
      <c r="Z22" t="b">
        <f t="shared" si="0"/>
        <v>1</v>
      </c>
      <c r="AA22" t="b">
        <f t="shared" si="1"/>
        <v>1</v>
      </c>
      <c r="AB22" t="b">
        <f t="shared" si="2"/>
        <v>1</v>
      </c>
      <c r="AC22" t="b">
        <f t="shared" si="3"/>
        <v>1</v>
      </c>
      <c r="AD22" t="b">
        <f t="shared" si="4"/>
        <v>1</v>
      </c>
      <c r="AE22" t="str">
        <f t="shared" si="5"/>
        <v/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 t="b">
        <f t="shared" si="11"/>
        <v>0</v>
      </c>
      <c r="AL22" t="b">
        <f t="shared" si="12"/>
        <v>0</v>
      </c>
      <c r="AM22" t="b">
        <f t="shared" si="13"/>
        <v>0</v>
      </c>
      <c r="AN22" t="b">
        <f t="shared" si="14"/>
        <v>0</v>
      </c>
      <c r="AO22" t="str">
        <f t="shared" si="15"/>
        <v/>
      </c>
      <c r="AQ22">
        <f t="shared" si="39"/>
        <v>89.797979797979806</v>
      </c>
      <c r="AR22">
        <f t="shared" si="49"/>
        <v>74.393305439330547</v>
      </c>
      <c r="AS22">
        <f t="shared" si="50"/>
        <v>56.000000000000007</v>
      </c>
      <c r="AT22">
        <f t="shared" si="51"/>
        <v>44.898989898989903</v>
      </c>
      <c r="AU22">
        <f t="shared" si="52"/>
        <v>37.313746065057714</v>
      </c>
      <c r="AV22">
        <f t="shared" si="53"/>
        <v>37.313746065057714</v>
      </c>
      <c r="AW22" t="str">
        <f t="shared" si="54"/>
        <v/>
      </c>
      <c r="AX22">
        <f t="shared" si="55"/>
        <v>31.949685534591193</v>
      </c>
      <c r="AY22" t="str">
        <f t="shared" si="56"/>
        <v/>
      </c>
      <c r="AZ22" t="str">
        <f t="shared" si="57"/>
        <v/>
      </c>
      <c r="BA22" t="str">
        <f t="shared" si="17"/>
        <v/>
      </c>
      <c r="BB22" t="str">
        <f t="shared" si="18"/>
        <v/>
      </c>
      <c r="BC22">
        <f t="shared" si="19"/>
        <v>87.797979797979806</v>
      </c>
      <c r="BD22">
        <f t="shared" si="20"/>
        <v>72.393305439330547</v>
      </c>
      <c r="BE22">
        <f t="shared" si="21"/>
        <v>54.000000000000007</v>
      </c>
      <c r="BF22">
        <f t="shared" si="22"/>
        <v>42.898989898989903</v>
      </c>
      <c r="BG22">
        <f t="shared" si="23"/>
        <v>35.313746065057714</v>
      </c>
      <c r="BH22">
        <f t="shared" si="24"/>
        <v>35.313746065057714</v>
      </c>
      <c r="BI22" t="str">
        <f t="shared" si="25"/>
        <v>-</v>
      </c>
      <c r="BJ22">
        <f t="shared" si="26"/>
        <v>29.949685534591197</v>
      </c>
      <c r="BK22">
        <f t="shared" si="27"/>
        <v>21.565275016567263</v>
      </c>
      <c r="BL22">
        <f t="shared" si="28"/>
        <v>26.000000000000004</v>
      </c>
      <c r="BM22">
        <f t="shared" si="29"/>
        <v>7.9579949593951271</v>
      </c>
      <c r="BN22">
        <f t="shared" si="30"/>
        <v>16.666666666666664</v>
      </c>
      <c r="BO22">
        <f t="shared" si="31"/>
        <v>12.922366764582462</v>
      </c>
      <c r="BP22">
        <f t="shared" si="32"/>
        <v>10.795969773299749</v>
      </c>
      <c r="BQ22">
        <f t="shared" si="33"/>
        <v>9.2000000000000011</v>
      </c>
      <c r="BR22">
        <f t="shared" si="34"/>
        <v>7.9579949593951271</v>
      </c>
      <c r="BS22" t="str">
        <f t="shared" si="35"/>
        <v>-</v>
      </c>
    </row>
    <row r="23" spans="1:71" ht="12.75" customHeight="1" x14ac:dyDescent="0.25">
      <c r="B23" s="5">
        <v>16</v>
      </c>
      <c r="C23" s="1">
        <v>406.4</v>
      </c>
      <c r="D23" s="25">
        <v>4.1900000000000004</v>
      </c>
      <c r="E23" s="25">
        <v>4.78</v>
      </c>
      <c r="F23" s="25">
        <v>6.35</v>
      </c>
      <c r="G23" s="25">
        <v>7.92</v>
      </c>
      <c r="H23" s="25">
        <v>9.5299999999999994</v>
      </c>
      <c r="I23" s="25">
        <v>9.5299999999999994</v>
      </c>
      <c r="J23" s="24" t="s">
        <v>0</v>
      </c>
      <c r="K23" s="25">
        <v>12.7</v>
      </c>
      <c r="L23" s="25">
        <v>16.66</v>
      </c>
      <c r="M23" s="25">
        <v>12.7</v>
      </c>
      <c r="N23" s="25">
        <v>40.49</v>
      </c>
      <c r="O23" s="25">
        <v>21.44</v>
      </c>
      <c r="P23" s="25">
        <v>26.19</v>
      </c>
      <c r="Q23" s="25">
        <v>30.96</v>
      </c>
      <c r="R23" s="25">
        <v>36.53</v>
      </c>
      <c r="S23" s="25">
        <v>40.49</v>
      </c>
      <c r="T23" s="26" t="s">
        <v>0</v>
      </c>
      <c r="V23" s="45">
        <f t="shared" si="36"/>
        <v>246.66995559940798</v>
      </c>
      <c r="X23">
        <f t="shared" si="37"/>
        <v>129717.11464895941</v>
      </c>
      <c r="Y23" t="b">
        <f t="shared" si="38"/>
        <v>1</v>
      </c>
      <c r="Z23" t="b">
        <f t="shared" si="0"/>
        <v>1</v>
      </c>
      <c r="AA23" t="b">
        <f t="shared" si="1"/>
        <v>1</v>
      </c>
      <c r="AB23" t="b">
        <f t="shared" si="2"/>
        <v>1</v>
      </c>
      <c r="AC23" t="b">
        <f t="shared" si="3"/>
        <v>1</v>
      </c>
      <c r="AD23" t="b">
        <f t="shared" si="4"/>
        <v>1</v>
      </c>
      <c r="AE23" t="str">
        <f t="shared" si="5"/>
        <v/>
      </c>
      <c r="AF23" t="b">
        <f t="shared" si="6"/>
        <v>1</v>
      </c>
      <c r="AG23" t="b">
        <f t="shared" si="7"/>
        <v>0</v>
      </c>
      <c r="AH23" t="b">
        <f t="shared" si="8"/>
        <v>1</v>
      </c>
      <c r="AI23" t="b">
        <f t="shared" si="9"/>
        <v>0</v>
      </c>
      <c r="AJ23" t="b">
        <f t="shared" si="10"/>
        <v>0</v>
      </c>
      <c r="AK23" t="b">
        <f t="shared" si="11"/>
        <v>0</v>
      </c>
      <c r="AL23" t="b">
        <f t="shared" si="12"/>
        <v>0</v>
      </c>
      <c r="AM23" t="b">
        <f t="shared" si="13"/>
        <v>0</v>
      </c>
      <c r="AN23" t="b">
        <f t="shared" si="14"/>
        <v>0</v>
      </c>
      <c r="AO23" t="str">
        <f t="shared" si="15"/>
        <v/>
      </c>
      <c r="AQ23">
        <f t="shared" si="39"/>
        <v>96.992840095465382</v>
      </c>
      <c r="AR23">
        <f t="shared" si="49"/>
        <v>85.020920502092039</v>
      </c>
      <c r="AS23">
        <f t="shared" si="50"/>
        <v>64</v>
      </c>
      <c r="AT23">
        <f t="shared" si="51"/>
        <v>51.313131313131308</v>
      </c>
      <c r="AU23">
        <f t="shared" si="52"/>
        <v>42.644281217208814</v>
      </c>
      <c r="AV23">
        <f t="shared" si="53"/>
        <v>42.644281217208814</v>
      </c>
      <c r="AW23" t="str">
        <f t="shared" si="54"/>
        <v/>
      </c>
      <c r="AX23">
        <f t="shared" si="55"/>
        <v>32</v>
      </c>
      <c r="AY23" t="str">
        <f t="shared" si="56"/>
        <v/>
      </c>
      <c r="AZ23">
        <f t="shared" si="57"/>
        <v>32</v>
      </c>
      <c r="BA23" t="str">
        <f t="shared" si="17"/>
        <v/>
      </c>
      <c r="BB23" t="str">
        <f t="shared" si="18"/>
        <v/>
      </c>
      <c r="BC23">
        <f t="shared" si="19"/>
        <v>94.992840095465382</v>
      </c>
      <c r="BD23">
        <f t="shared" si="20"/>
        <v>83.020920502092039</v>
      </c>
      <c r="BE23">
        <f t="shared" si="21"/>
        <v>62</v>
      </c>
      <c r="BF23">
        <f t="shared" si="22"/>
        <v>49.313131313131315</v>
      </c>
      <c r="BG23">
        <f t="shared" si="23"/>
        <v>40.644281217208814</v>
      </c>
      <c r="BH23">
        <f t="shared" si="24"/>
        <v>40.644281217208814</v>
      </c>
      <c r="BI23" t="str">
        <f t="shared" si="25"/>
        <v>-</v>
      </c>
      <c r="BJ23">
        <f t="shared" si="26"/>
        <v>30</v>
      </c>
      <c r="BK23">
        <f t="shared" si="27"/>
        <v>22.393757503001201</v>
      </c>
      <c r="BL23">
        <f t="shared" si="28"/>
        <v>30</v>
      </c>
      <c r="BM23">
        <f t="shared" si="29"/>
        <v>8.037046184243021</v>
      </c>
      <c r="BN23">
        <f t="shared" si="30"/>
        <v>16.955223880597014</v>
      </c>
      <c r="BO23">
        <f t="shared" si="31"/>
        <v>13.517373043146238</v>
      </c>
      <c r="BP23">
        <f t="shared" si="32"/>
        <v>11.126614987080101</v>
      </c>
      <c r="BQ23">
        <f t="shared" si="33"/>
        <v>9.125102655351764</v>
      </c>
      <c r="BR23">
        <f t="shared" si="34"/>
        <v>8.037046184243021</v>
      </c>
      <c r="BS23" t="str">
        <f t="shared" si="35"/>
        <v>-</v>
      </c>
    </row>
    <row r="24" spans="1:71" ht="12.75" customHeight="1" x14ac:dyDescent="0.25">
      <c r="B24" s="5">
        <v>18</v>
      </c>
      <c r="C24" s="1">
        <v>457</v>
      </c>
      <c r="D24" s="25">
        <v>4.1900000000000004</v>
      </c>
      <c r="E24" s="25">
        <v>4.78</v>
      </c>
      <c r="F24" s="25">
        <v>6.35</v>
      </c>
      <c r="G24" s="25">
        <v>7.92</v>
      </c>
      <c r="H24" s="25">
        <v>11.13</v>
      </c>
      <c r="I24" s="25">
        <v>9.5299999999999994</v>
      </c>
      <c r="J24" s="24" t="s">
        <v>0</v>
      </c>
      <c r="K24" s="25">
        <v>14.27</v>
      </c>
      <c r="L24" s="25">
        <v>19.05</v>
      </c>
      <c r="M24" s="25">
        <v>12.7</v>
      </c>
      <c r="N24" s="25">
        <v>45.24</v>
      </c>
      <c r="O24" s="25">
        <v>23.88</v>
      </c>
      <c r="P24" s="25">
        <v>29.36</v>
      </c>
      <c r="Q24" s="25">
        <v>34.93</v>
      </c>
      <c r="R24" s="25">
        <v>39.67</v>
      </c>
      <c r="S24" s="25">
        <v>45.24</v>
      </c>
      <c r="T24" s="26" t="s">
        <v>0</v>
      </c>
      <c r="V24" s="45">
        <f t="shared" si="36"/>
        <v>219.29824561403507</v>
      </c>
      <c r="X24">
        <f t="shared" si="37"/>
        <v>164029.62102739367</v>
      </c>
      <c r="Y24" t="b">
        <f t="shared" si="38"/>
        <v>1</v>
      </c>
      <c r="Z24" t="b">
        <f t="shared" si="0"/>
        <v>1</v>
      </c>
      <c r="AA24" t="b">
        <f t="shared" si="1"/>
        <v>1</v>
      </c>
      <c r="AB24" t="b">
        <f t="shared" si="2"/>
        <v>1</v>
      </c>
      <c r="AC24" t="b">
        <f t="shared" si="3"/>
        <v>1</v>
      </c>
      <c r="AD24" t="b">
        <f t="shared" si="4"/>
        <v>1</v>
      </c>
      <c r="AE24" t="str">
        <f t="shared" si="5"/>
        <v/>
      </c>
      <c r="AF24" t="b">
        <f t="shared" si="6"/>
        <v>1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 t="b">
        <f t="shared" si="11"/>
        <v>0</v>
      </c>
      <c r="AL24" t="b">
        <f t="shared" si="12"/>
        <v>0</v>
      </c>
      <c r="AM24" t="b">
        <f t="shared" si="13"/>
        <v>0</v>
      </c>
      <c r="AN24" t="b">
        <f t="shared" si="14"/>
        <v>0</v>
      </c>
      <c r="AO24" t="str">
        <f t="shared" si="15"/>
        <v/>
      </c>
      <c r="AQ24">
        <f t="shared" si="39"/>
        <v>109.06921241050118</v>
      </c>
      <c r="AR24">
        <f t="shared" si="49"/>
        <v>95.606694560669453</v>
      </c>
      <c r="AS24">
        <f t="shared" si="50"/>
        <v>71.968503937007881</v>
      </c>
      <c r="AT24">
        <f t="shared" si="51"/>
        <v>57.702020202020201</v>
      </c>
      <c r="AU24">
        <f t="shared" si="52"/>
        <v>41.060197663971245</v>
      </c>
      <c r="AV24">
        <f t="shared" si="53"/>
        <v>47.953830010493185</v>
      </c>
      <c r="AW24" t="str">
        <f t="shared" si="54"/>
        <v/>
      </c>
      <c r="AX24">
        <f t="shared" si="55"/>
        <v>32.02522775052558</v>
      </c>
      <c r="AY24" t="str">
        <f t="shared" si="56"/>
        <v/>
      </c>
      <c r="AZ24">
        <f t="shared" si="57"/>
        <v>35.984251968503941</v>
      </c>
      <c r="BA24" t="str">
        <f t="shared" si="17"/>
        <v/>
      </c>
      <c r="BB24" t="str">
        <f t="shared" si="18"/>
        <v/>
      </c>
      <c r="BC24">
        <f t="shared" si="19"/>
        <v>107.06921241050118</v>
      </c>
      <c r="BD24">
        <f t="shared" si="20"/>
        <v>93.606694560669453</v>
      </c>
      <c r="BE24">
        <f t="shared" si="21"/>
        <v>69.968503937007881</v>
      </c>
      <c r="BF24">
        <f t="shared" si="22"/>
        <v>55.702020202020208</v>
      </c>
      <c r="BG24">
        <f t="shared" si="23"/>
        <v>39.060197663971245</v>
      </c>
      <c r="BH24">
        <f t="shared" si="24"/>
        <v>45.953830010493185</v>
      </c>
      <c r="BI24" t="str">
        <f t="shared" si="25"/>
        <v>-</v>
      </c>
      <c r="BJ24">
        <f t="shared" si="26"/>
        <v>30.025227750525577</v>
      </c>
      <c r="BK24">
        <f t="shared" si="27"/>
        <v>21.989501312335957</v>
      </c>
      <c r="BL24">
        <f t="shared" si="28"/>
        <v>33.984251968503941</v>
      </c>
      <c r="BM24">
        <f t="shared" si="29"/>
        <v>8.101679929266135</v>
      </c>
      <c r="BN24">
        <f t="shared" si="30"/>
        <v>17.137353433835848</v>
      </c>
      <c r="BO24">
        <f t="shared" si="31"/>
        <v>13.565395095367847</v>
      </c>
      <c r="BP24">
        <f t="shared" si="32"/>
        <v>11.083309476095048</v>
      </c>
      <c r="BQ24">
        <f t="shared" si="33"/>
        <v>9.5200403327451468</v>
      </c>
      <c r="BR24">
        <f t="shared" si="34"/>
        <v>8.101679929266135</v>
      </c>
      <c r="BS24" t="str">
        <f t="shared" si="35"/>
        <v>-</v>
      </c>
    </row>
    <row r="25" spans="1:71" ht="12.75" customHeight="1" x14ac:dyDescent="0.25">
      <c r="B25" s="5">
        <v>20</v>
      </c>
      <c r="C25" s="1">
        <v>508</v>
      </c>
      <c r="D25" s="25">
        <v>4.78</v>
      </c>
      <c r="E25" s="25">
        <v>5.51</v>
      </c>
      <c r="F25" s="25">
        <v>6.35</v>
      </c>
      <c r="G25" s="25">
        <v>9.5299999999999994</v>
      </c>
      <c r="H25" s="25">
        <v>12.7</v>
      </c>
      <c r="I25" s="25">
        <v>9.5299999999999994</v>
      </c>
      <c r="J25" s="24" t="s">
        <v>0</v>
      </c>
      <c r="K25" s="25">
        <v>15.09</v>
      </c>
      <c r="L25" s="25">
        <v>20.62</v>
      </c>
      <c r="M25" s="25">
        <v>12.7</v>
      </c>
      <c r="N25" s="25">
        <v>50.01</v>
      </c>
      <c r="O25" s="25">
        <v>26.19</v>
      </c>
      <c r="P25" s="25">
        <v>32.54</v>
      </c>
      <c r="Q25" s="25">
        <v>38.1</v>
      </c>
      <c r="R25" s="25">
        <v>44.45</v>
      </c>
      <c r="S25" s="25">
        <v>56.01</v>
      </c>
      <c r="T25" s="26" t="s">
        <v>0</v>
      </c>
      <c r="V25" s="45">
        <f t="shared" si="36"/>
        <v>197.23865877712032</v>
      </c>
      <c r="X25">
        <f t="shared" si="37"/>
        <v>202682.99163899908</v>
      </c>
      <c r="Y25" t="b">
        <f t="shared" si="38"/>
        <v>1</v>
      </c>
      <c r="Z25" t="b">
        <f t="shared" si="0"/>
        <v>1</v>
      </c>
      <c r="AA25" t="b">
        <f t="shared" si="1"/>
        <v>1</v>
      </c>
      <c r="AB25" t="b">
        <f t="shared" si="2"/>
        <v>1</v>
      </c>
      <c r="AC25" t="b">
        <f t="shared" si="3"/>
        <v>1</v>
      </c>
      <c r="AD25" t="b">
        <f t="shared" si="4"/>
        <v>1</v>
      </c>
      <c r="AE25" t="str">
        <f t="shared" si="5"/>
        <v/>
      </c>
      <c r="AF25" t="b">
        <f t="shared" si="6"/>
        <v>1</v>
      </c>
      <c r="AG25" t="b">
        <f t="shared" si="7"/>
        <v>0</v>
      </c>
      <c r="AH25" t="b">
        <f t="shared" si="8"/>
        <v>1</v>
      </c>
      <c r="AI25" t="b">
        <f t="shared" si="9"/>
        <v>0</v>
      </c>
      <c r="AJ25" t="b">
        <f t="shared" si="10"/>
        <v>0</v>
      </c>
      <c r="AK25" t="b">
        <f t="shared" si="11"/>
        <v>0</v>
      </c>
      <c r="AL25" t="b">
        <f t="shared" si="12"/>
        <v>0</v>
      </c>
      <c r="AM25" t="b">
        <f t="shared" si="13"/>
        <v>0</v>
      </c>
      <c r="AN25" t="b">
        <f t="shared" si="14"/>
        <v>0</v>
      </c>
      <c r="AO25" t="str">
        <f t="shared" si="15"/>
        <v/>
      </c>
      <c r="AQ25">
        <f t="shared" si="39"/>
        <v>106.27615062761505</v>
      </c>
      <c r="AR25">
        <f t="shared" si="49"/>
        <v>92.19600725952813</v>
      </c>
      <c r="AS25">
        <f t="shared" si="50"/>
        <v>80</v>
      </c>
      <c r="AT25">
        <f t="shared" si="51"/>
        <v>53.305351521511021</v>
      </c>
      <c r="AU25">
        <f t="shared" si="52"/>
        <v>40</v>
      </c>
      <c r="AV25">
        <f t="shared" si="53"/>
        <v>53.305351521511021</v>
      </c>
      <c r="AW25" t="str">
        <f t="shared" si="54"/>
        <v/>
      </c>
      <c r="AX25">
        <f t="shared" si="55"/>
        <v>33.664678595096092</v>
      </c>
      <c r="AY25" t="str">
        <f t="shared" si="56"/>
        <v/>
      </c>
      <c r="AZ25">
        <f t="shared" si="57"/>
        <v>40</v>
      </c>
      <c r="BA25" t="str">
        <f t="shared" si="17"/>
        <v/>
      </c>
      <c r="BB25" t="str">
        <f t="shared" si="18"/>
        <v/>
      </c>
      <c r="BC25">
        <f t="shared" si="19"/>
        <v>104.27615062761505</v>
      </c>
      <c r="BD25">
        <f t="shared" si="20"/>
        <v>90.19600725952813</v>
      </c>
      <c r="BE25">
        <f t="shared" si="21"/>
        <v>78</v>
      </c>
      <c r="BF25">
        <f t="shared" si="22"/>
        <v>51.305351521511021</v>
      </c>
      <c r="BG25">
        <f t="shared" si="23"/>
        <v>38.000000000000007</v>
      </c>
      <c r="BH25">
        <f t="shared" si="24"/>
        <v>51.305351521511021</v>
      </c>
      <c r="BI25" t="str">
        <f t="shared" si="25"/>
        <v>-</v>
      </c>
      <c r="BJ25">
        <f t="shared" si="26"/>
        <v>31.664678595096088</v>
      </c>
      <c r="BK25">
        <f t="shared" si="27"/>
        <v>22.636275460717748</v>
      </c>
      <c r="BL25">
        <f t="shared" si="28"/>
        <v>38.000000000000007</v>
      </c>
      <c r="BM25">
        <f t="shared" si="29"/>
        <v>8.1579684063187372</v>
      </c>
      <c r="BN25">
        <f t="shared" si="30"/>
        <v>17.396716303932799</v>
      </c>
      <c r="BO25">
        <f t="shared" si="31"/>
        <v>13.611555009219423</v>
      </c>
      <c r="BP25">
        <f t="shared" si="32"/>
        <v>11.333333333333334</v>
      </c>
      <c r="BQ25">
        <f t="shared" si="33"/>
        <v>9.4285714285714288</v>
      </c>
      <c r="BR25">
        <f t="shared" si="34"/>
        <v>7.0698089626852356</v>
      </c>
      <c r="BS25" t="str">
        <f t="shared" si="35"/>
        <v>-</v>
      </c>
    </row>
    <row r="26" spans="1:71" ht="12.75" customHeight="1" x14ac:dyDescent="0.25">
      <c r="B26" s="5">
        <v>22</v>
      </c>
      <c r="C26" s="1">
        <v>559</v>
      </c>
      <c r="D26" s="25">
        <v>4.78</v>
      </c>
      <c r="E26" s="25">
        <v>5.54</v>
      </c>
      <c r="F26" s="25">
        <v>6.35</v>
      </c>
      <c r="G26" s="25">
        <v>9.5299999999999994</v>
      </c>
      <c r="H26" s="25">
        <v>12.7</v>
      </c>
      <c r="I26" s="25">
        <v>9.5299999999999994</v>
      </c>
      <c r="J26" s="24" t="s">
        <v>0</v>
      </c>
      <c r="K26" s="24" t="s">
        <v>0</v>
      </c>
      <c r="L26" s="25">
        <v>22.23</v>
      </c>
      <c r="M26" s="25">
        <v>12.7</v>
      </c>
      <c r="N26" s="25">
        <v>53.98</v>
      </c>
      <c r="O26" s="25">
        <v>28.58</v>
      </c>
      <c r="P26" s="25">
        <v>34.93</v>
      </c>
      <c r="Q26" s="25">
        <v>41.28</v>
      </c>
      <c r="R26" s="25">
        <v>47.63</v>
      </c>
      <c r="S26" s="25">
        <v>53.98</v>
      </c>
      <c r="T26" s="26" t="s">
        <v>0</v>
      </c>
      <c r="V26" s="45">
        <f t="shared" si="36"/>
        <v>179.21146953405017</v>
      </c>
      <c r="X26">
        <f t="shared" si="37"/>
        <v>245422.00349659804</v>
      </c>
      <c r="Y26" t="b">
        <f t="shared" si="38"/>
        <v>1</v>
      </c>
      <c r="Z26" t="b">
        <f t="shared" si="0"/>
        <v>1</v>
      </c>
      <c r="AA26" t="b">
        <f t="shared" si="1"/>
        <v>1</v>
      </c>
      <c r="AB26" t="b">
        <f t="shared" si="2"/>
        <v>1</v>
      </c>
      <c r="AC26" t="b">
        <f t="shared" si="3"/>
        <v>1</v>
      </c>
      <c r="AD26" t="b">
        <f t="shared" si="4"/>
        <v>1</v>
      </c>
      <c r="AE26" t="str">
        <f t="shared" si="5"/>
        <v/>
      </c>
      <c r="AF26" t="str">
        <f t="shared" si="6"/>
        <v/>
      </c>
      <c r="AG26" t="b">
        <f t="shared" si="7"/>
        <v>0</v>
      </c>
      <c r="AH26" t="b">
        <f t="shared" si="8"/>
        <v>1</v>
      </c>
      <c r="AI26" t="b">
        <f t="shared" si="9"/>
        <v>0</v>
      </c>
      <c r="AJ26" t="b">
        <f t="shared" si="10"/>
        <v>0</v>
      </c>
      <c r="AK26" t="b">
        <f t="shared" si="11"/>
        <v>0</v>
      </c>
      <c r="AL26" t="b">
        <f t="shared" si="12"/>
        <v>0</v>
      </c>
      <c r="AM26" t="b">
        <f t="shared" si="13"/>
        <v>0</v>
      </c>
      <c r="AN26" t="b">
        <f t="shared" si="14"/>
        <v>0</v>
      </c>
      <c r="AO26" t="str">
        <f t="shared" si="15"/>
        <v/>
      </c>
      <c r="AQ26">
        <f t="shared" si="39"/>
        <v>116.94560669456067</v>
      </c>
      <c r="AR26">
        <f t="shared" si="49"/>
        <v>100.90252707581227</v>
      </c>
      <c r="AS26">
        <f t="shared" si="50"/>
        <v>88.031496062992133</v>
      </c>
      <c r="AT26">
        <f t="shared" si="51"/>
        <v>58.656873032528857</v>
      </c>
      <c r="AU26">
        <f t="shared" si="52"/>
        <v>44.015748031496067</v>
      </c>
      <c r="AV26">
        <f t="shared" si="53"/>
        <v>58.656873032528857</v>
      </c>
      <c r="AW26" t="str">
        <f t="shared" si="54"/>
        <v/>
      </c>
      <c r="AX26" t="str">
        <f t="shared" si="55"/>
        <v/>
      </c>
      <c r="AY26" t="str">
        <f t="shared" si="56"/>
        <v/>
      </c>
      <c r="AZ26">
        <f t="shared" si="57"/>
        <v>44.015748031496067</v>
      </c>
      <c r="BA26" t="str">
        <f t="shared" si="17"/>
        <v/>
      </c>
      <c r="BB26" t="str">
        <f t="shared" si="18"/>
        <v/>
      </c>
      <c r="BC26">
        <f t="shared" si="19"/>
        <v>114.94560669456068</v>
      </c>
      <c r="BD26">
        <f t="shared" si="20"/>
        <v>98.902527075812273</v>
      </c>
      <c r="BE26">
        <f t="shared" si="21"/>
        <v>86.031496062992119</v>
      </c>
      <c r="BF26">
        <f t="shared" si="22"/>
        <v>56.656873032528864</v>
      </c>
      <c r="BG26">
        <f t="shared" si="23"/>
        <v>42.015748031496067</v>
      </c>
      <c r="BH26">
        <f t="shared" si="24"/>
        <v>56.656873032528864</v>
      </c>
      <c r="BI26" t="str">
        <f t="shared" si="25"/>
        <v>-</v>
      </c>
      <c r="BJ26" t="str">
        <f t="shared" si="26"/>
        <v>-</v>
      </c>
      <c r="BK26">
        <f t="shared" si="27"/>
        <v>23.146198830409354</v>
      </c>
      <c r="BL26">
        <f t="shared" si="28"/>
        <v>42.015748031496067</v>
      </c>
      <c r="BM26">
        <f t="shared" si="29"/>
        <v>8.3556872915894793</v>
      </c>
      <c r="BN26">
        <f t="shared" si="30"/>
        <v>17.559132260321906</v>
      </c>
      <c r="BO26">
        <f t="shared" si="31"/>
        <v>14.003435442313197</v>
      </c>
      <c r="BP26">
        <f t="shared" si="32"/>
        <v>11.541666666666666</v>
      </c>
      <c r="BQ26">
        <f t="shared" si="33"/>
        <v>9.7363006508503034</v>
      </c>
      <c r="BR26">
        <f t="shared" si="34"/>
        <v>8.3556872915894793</v>
      </c>
      <c r="BS26" t="str">
        <f t="shared" si="35"/>
        <v>-</v>
      </c>
    </row>
    <row r="27" spans="1:71" ht="12.75" customHeight="1" x14ac:dyDescent="0.25">
      <c r="B27" s="5">
        <v>24</v>
      </c>
      <c r="C27" s="1">
        <v>610</v>
      </c>
      <c r="D27" s="25">
        <v>5.54</v>
      </c>
      <c r="E27" s="25">
        <v>6.35</v>
      </c>
      <c r="F27" s="25">
        <v>6.35</v>
      </c>
      <c r="G27" s="25">
        <v>9.5299999999999994</v>
      </c>
      <c r="H27" s="25">
        <v>14.27</v>
      </c>
      <c r="I27" s="25">
        <v>9.5299999999999994</v>
      </c>
      <c r="J27" s="24" t="s">
        <v>0</v>
      </c>
      <c r="K27" s="25">
        <v>17.48</v>
      </c>
      <c r="L27" s="25">
        <v>24.61</v>
      </c>
      <c r="M27" s="25">
        <v>12.7</v>
      </c>
      <c r="N27" s="25">
        <v>59.54</v>
      </c>
      <c r="O27" s="25">
        <v>30.96</v>
      </c>
      <c r="P27" s="25">
        <v>38.89</v>
      </c>
      <c r="Q27" s="25">
        <v>46.02</v>
      </c>
      <c r="R27" s="25">
        <v>52.37</v>
      </c>
      <c r="S27" s="25">
        <v>59.54</v>
      </c>
      <c r="T27" s="26" t="s">
        <v>0</v>
      </c>
      <c r="V27" s="45">
        <f t="shared" si="36"/>
        <v>164.20361247947454</v>
      </c>
      <c r="X27">
        <f t="shared" si="37"/>
        <v>292246.6566001905</v>
      </c>
      <c r="Y27" t="b">
        <f t="shared" si="38"/>
        <v>1</v>
      </c>
      <c r="Z27" t="b">
        <f t="shared" si="0"/>
        <v>1</v>
      </c>
      <c r="AA27" t="b">
        <f t="shared" si="1"/>
        <v>1</v>
      </c>
      <c r="AB27" t="b">
        <f t="shared" si="2"/>
        <v>1</v>
      </c>
      <c r="AC27" t="b">
        <f t="shared" si="3"/>
        <v>1</v>
      </c>
      <c r="AD27" t="b">
        <f t="shared" si="4"/>
        <v>1</v>
      </c>
      <c r="AE27" t="str">
        <f t="shared" si="5"/>
        <v/>
      </c>
      <c r="AF27" t="b">
        <f t="shared" si="6"/>
        <v>1</v>
      </c>
      <c r="AG27" t="b">
        <f t="shared" si="7"/>
        <v>0</v>
      </c>
      <c r="AH27" t="b">
        <f t="shared" si="8"/>
        <v>1</v>
      </c>
      <c r="AI27" t="b">
        <f t="shared" si="9"/>
        <v>0</v>
      </c>
      <c r="AJ27" t="b">
        <f t="shared" si="10"/>
        <v>0</v>
      </c>
      <c r="AK27" t="b">
        <f t="shared" si="11"/>
        <v>0</v>
      </c>
      <c r="AL27" t="b">
        <f t="shared" si="12"/>
        <v>0</v>
      </c>
      <c r="AM27" t="b">
        <f t="shared" si="13"/>
        <v>0</v>
      </c>
      <c r="AN27" t="b">
        <f t="shared" si="14"/>
        <v>0</v>
      </c>
      <c r="AO27" t="str">
        <f t="shared" si="15"/>
        <v/>
      </c>
      <c r="AQ27">
        <f t="shared" si="39"/>
        <v>110.10830324909747</v>
      </c>
      <c r="AR27">
        <f t="shared" si="49"/>
        <v>96.062992125984252</v>
      </c>
      <c r="AS27">
        <f t="shared" si="50"/>
        <v>96.062992125984252</v>
      </c>
      <c r="AT27">
        <f t="shared" si="51"/>
        <v>64.0083945435467</v>
      </c>
      <c r="AU27">
        <f t="shared" si="52"/>
        <v>42.747021723896289</v>
      </c>
      <c r="AV27">
        <f t="shared" si="53"/>
        <v>64.0083945435467</v>
      </c>
      <c r="AW27" t="str">
        <f t="shared" si="54"/>
        <v/>
      </c>
      <c r="AX27">
        <f t="shared" si="55"/>
        <v>34.897025171624712</v>
      </c>
      <c r="AY27" t="str">
        <f t="shared" si="56"/>
        <v/>
      </c>
      <c r="AZ27">
        <f t="shared" si="57"/>
        <v>48.031496062992126</v>
      </c>
      <c r="BA27" t="str">
        <f t="shared" si="17"/>
        <v/>
      </c>
      <c r="BB27" t="str">
        <f t="shared" si="18"/>
        <v/>
      </c>
      <c r="BC27">
        <f t="shared" si="19"/>
        <v>108.10830324909746</v>
      </c>
      <c r="BD27">
        <f t="shared" si="20"/>
        <v>94.062992125984252</v>
      </c>
      <c r="BE27">
        <f t="shared" si="21"/>
        <v>94.062992125984252</v>
      </c>
      <c r="BF27">
        <f t="shared" si="22"/>
        <v>62.008394543546707</v>
      </c>
      <c r="BG27">
        <f t="shared" si="23"/>
        <v>40.747021723896289</v>
      </c>
      <c r="BH27">
        <f t="shared" si="24"/>
        <v>62.008394543546707</v>
      </c>
      <c r="BI27" t="str">
        <f t="shared" si="25"/>
        <v>-</v>
      </c>
      <c r="BJ27">
        <f t="shared" si="26"/>
        <v>32.897025171624712</v>
      </c>
      <c r="BK27">
        <f t="shared" si="27"/>
        <v>22.786672084518489</v>
      </c>
      <c r="BL27">
        <f t="shared" si="28"/>
        <v>46.031496062992133</v>
      </c>
      <c r="BM27">
        <f t="shared" si="29"/>
        <v>8.2452133019818614</v>
      </c>
      <c r="BN27">
        <f t="shared" si="30"/>
        <v>17.702842377260982</v>
      </c>
      <c r="BO27">
        <f t="shared" si="31"/>
        <v>13.685266135253279</v>
      </c>
      <c r="BP27">
        <f t="shared" si="32"/>
        <v>11.255106475445459</v>
      </c>
      <c r="BQ27">
        <f t="shared" si="33"/>
        <v>9.6478900133664318</v>
      </c>
      <c r="BR27">
        <f t="shared" si="34"/>
        <v>8.2452133019818614</v>
      </c>
      <c r="BS27" t="str">
        <f t="shared" si="35"/>
        <v>-</v>
      </c>
    </row>
    <row r="28" spans="1:71" ht="12.75" customHeight="1" x14ac:dyDescent="0.25">
      <c r="B28" s="5">
        <v>26</v>
      </c>
      <c r="C28" s="1">
        <v>660</v>
      </c>
      <c r="D28" s="24" t="s">
        <v>0</v>
      </c>
      <c r="E28" s="24" t="s">
        <v>0</v>
      </c>
      <c r="F28" s="25">
        <v>7.92</v>
      </c>
      <c r="G28" s="25">
        <v>12.7</v>
      </c>
      <c r="H28" s="24" t="s">
        <v>0</v>
      </c>
      <c r="I28" s="25">
        <v>9.5299999999999994</v>
      </c>
      <c r="J28" s="24" t="s">
        <v>0</v>
      </c>
      <c r="K28" s="24" t="s">
        <v>0</v>
      </c>
      <c r="L28" s="24" t="s">
        <v>0</v>
      </c>
      <c r="M28" s="25">
        <v>12.7</v>
      </c>
      <c r="N28" s="24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24" t="s">
        <v>0</v>
      </c>
      <c r="T28" s="26" t="s">
        <v>0</v>
      </c>
      <c r="V28" s="45">
        <f t="shared" si="36"/>
        <v>151.74506828528072</v>
      </c>
      <c r="X28">
        <f t="shared" si="37"/>
        <v>342119.43997592846</v>
      </c>
      <c r="Y28" t="str">
        <f t="shared" si="38"/>
        <v/>
      </c>
      <c r="Z28" t="str">
        <f t="shared" si="0"/>
        <v/>
      </c>
      <c r="AA28" t="b">
        <f t="shared" si="1"/>
        <v>1</v>
      </c>
      <c r="AB28" t="b">
        <f t="shared" si="2"/>
        <v>1</v>
      </c>
      <c r="AC28" t="str">
        <f t="shared" si="3"/>
        <v/>
      </c>
      <c r="AD28" t="b">
        <f t="shared" si="4"/>
        <v>1</v>
      </c>
      <c r="AE28" t="str">
        <f t="shared" si="5"/>
        <v/>
      </c>
      <c r="AF28" t="str">
        <f t="shared" si="6"/>
        <v/>
      </c>
      <c r="AG28" t="str">
        <f t="shared" si="7"/>
        <v/>
      </c>
      <c r="AH28" t="b">
        <f t="shared" si="8"/>
        <v>1</v>
      </c>
      <c r="AI28" t="str">
        <f t="shared" si="9"/>
        <v/>
      </c>
      <c r="AJ28" t="str">
        <f t="shared" si="10"/>
        <v/>
      </c>
      <c r="AK28" t="str">
        <f t="shared" si="11"/>
        <v/>
      </c>
      <c r="AL28" t="str">
        <f t="shared" si="12"/>
        <v/>
      </c>
      <c r="AM28" t="str">
        <f t="shared" si="13"/>
        <v/>
      </c>
      <c r="AN28" t="str">
        <f t="shared" si="14"/>
        <v/>
      </c>
      <c r="AO28" t="str">
        <f t="shared" si="15"/>
        <v/>
      </c>
      <c r="AQ28" t="str">
        <f t="shared" si="39"/>
        <v/>
      </c>
      <c r="AR28" t="str">
        <f t="shared" si="49"/>
        <v/>
      </c>
      <c r="AS28">
        <f t="shared" si="50"/>
        <v>83.333333333333329</v>
      </c>
      <c r="AT28">
        <f t="shared" si="51"/>
        <v>51.968503937007874</v>
      </c>
      <c r="AU28" t="str">
        <f t="shared" si="52"/>
        <v/>
      </c>
      <c r="AV28">
        <f t="shared" si="53"/>
        <v>69.254984260230856</v>
      </c>
      <c r="AW28" t="str">
        <f t="shared" si="54"/>
        <v/>
      </c>
      <c r="AX28" t="str">
        <f t="shared" si="55"/>
        <v/>
      </c>
      <c r="AY28" t="str">
        <f t="shared" si="56"/>
        <v/>
      </c>
      <c r="AZ28">
        <f t="shared" si="57"/>
        <v>51.968503937007874</v>
      </c>
      <c r="BA28" t="str">
        <f t="shared" si="17"/>
        <v/>
      </c>
      <c r="BB28" t="str">
        <f t="shared" si="18"/>
        <v/>
      </c>
      <c r="BC28" t="str">
        <f t="shared" si="19"/>
        <v>-</v>
      </c>
      <c r="BD28" t="str">
        <f t="shared" si="20"/>
        <v>-</v>
      </c>
      <c r="BE28">
        <f t="shared" si="21"/>
        <v>81.333333333333329</v>
      </c>
      <c r="BF28">
        <f t="shared" si="22"/>
        <v>49.968503937007881</v>
      </c>
      <c r="BG28" t="str">
        <f t="shared" si="23"/>
        <v>-</v>
      </c>
      <c r="BH28">
        <f t="shared" si="24"/>
        <v>67.254984260230856</v>
      </c>
      <c r="BI28" t="str">
        <f t="shared" si="25"/>
        <v>-</v>
      </c>
      <c r="BJ28" t="str">
        <f t="shared" si="26"/>
        <v>-</v>
      </c>
      <c r="BK28" t="str">
        <f t="shared" si="27"/>
        <v>-</v>
      </c>
      <c r="BL28">
        <f t="shared" si="28"/>
        <v>49.968503937007881</v>
      </c>
      <c r="BM28" t="str">
        <f t="shared" si="29"/>
        <v>-</v>
      </c>
      <c r="BN28" t="str">
        <f t="shared" si="30"/>
        <v>-</v>
      </c>
      <c r="BO28" t="str">
        <f t="shared" si="31"/>
        <v>-</v>
      </c>
      <c r="BP28" t="str">
        <f t="shared" si="32"/>
        <v>-</v>
      </c>
      <c r="BQ28" t="str">
        <f t="shared" si="33"/>
        <v>-</v>
      </c>
      <c r="BR28" t="str">
        <f t="shared" si="34"/>
        <v>-</v>
      </c>
      <c r="BS28" t="str">
        <f t="shared" si="35"/>
        <v>-</v>
      </c>
    </row>
    <row r="29" spans="1:71" ht="12.75" customHeight="1" x14ac:dyDescent="0.25">
      <c r="B29" s="5">
        <v>28</v>
      </c>
      <c r="C29" s="1">
        <v>711</v>
      </c>
      <c r="D29" s="24" t="s">
        <v>0</v>
      </c>
      <c r="E29" s="24" t="s">
        <v>0</v>
      </c>
      <c r="F29" s="25">
        <v>7.92</v>
      </c>
      <c r="G29" s="25">
        <v>12.7</v>
      </c>
      <c r="H29" s="25">
        <v>15.88</v>
      </c>
      <c r="I29" s="25">
        <v>9.5299999999999994</v>
      </c>
      <c r="J29" s="24" t="s">
        <v>0</v>
      </c>
      <c r="K29" s="24" t="s">
        <v>0</v>
      </c>
      <c r="L29" s="24" t="s">
        <v>0</v>
      </c>
      <c r="M29" s="25">
        <v>12.7</v>
      </c>
      <c r="N29" s="24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24" t="s">
        <v>0</v>
      </c>
      <c r="T29" s="26" t="s">
        <v>0</v>
      </c>
      <c r="V29" s="45">
        <f t="shared" si="36"/>
        <v>140.8450704225352</v>
      </c>
      <c r="X29">
        <f t="shared" si="37"/>
        <v>397035.26495884144</v>
      </c>
      <c r="Y29" t="str">
        <f t="shared" si="38"/>
        <v/>
      </c>
      <c r="Z29" t="str">
        <f t="shared" si="0"/>
        <v/>
      </c>
      <c r="AA29" t="b">
        <f t="shared" si="1"/>
        <v>1</v>
      </c>
      <c r="AB29" t="b">
        <f t="shared" si="2"/>
        <v>1</v>
      </c>
      <c r="AC29" t="b">
        <f t="shared" si="3"/>
        <v>1</v>
      </c>
      <c r="AD29" t="b">
        <f t="shared" si="4"/>
        <v>1</v>
      </c>
      <c r="AE29" t="str">
        <f t="shared" si="5"/>
        <v/>
      </c>
      <c r="AF29" t="str">
        <f t="shared" si="6"/>
        <v/>
      </c>
      <c r="AG29" t="str">
        <f t="shared" si="7"/>
        <v/>
      </c>
      <c r="AH29" t="b">
        <f t="shared" si="8"/>
        <v>1</v>
      </c>
      <c r="AI29" t="str">
        <f t="shared" si="9"/>
        <v/>
      </c>
      <c r="AJ29" t="str">
        <f t="shared" si="10"/>
        <v/>
      </c>
      <c r="AK29" t="str">
        <f t="shared" si="11"/>
        <v/>
      </c>
      <c r="AL29" t="str">
        <f t="shared" si="12"/>
        <v/>
      </c>
      <c r="AM29" t="str">
        <f t="shared" si="13"/>
        <v/>
      </c>
      <c r="AN29" t="str">
        <f t="shared" si="14"/>
        <v/>
      </c>
      <c r="AO29" t="str">
        <f t="shared" si="15"/>
        <v/>
      </c>
      <c r="AQ29" t="str">
        <f t="shared" si="39"/>
        <v/>
      </c>
      <c r="AR29" t="str">
        <f t="shared" si="49"/>
        <v/>
      </c>
      <c r="AS29">
        <f t="shared" si="50"/>
        <v>89.77272727272728</v>
      </c>
      <c r="AT29">
        <f t="shared" si="51"/>
        <v>55.984251968503941</v>
      </c>
      <c r="AU29">
        <f t="shared" si="52"/>
        <v>44.77329974811083</v>
      </c>
      <c r="AV29">
        <f t="shared" si="53"/>
        <v>74.606505771248692</v>
      </c>
      <c r="AW29" t="str">
        <f t="shared" si="54"/>
        <v/>
      </c>
      <c r="AX29" t="str">
        <f t="shared" si="55"/>
        <v/>
      </c>
      <c r="AY29" t="str">
        <f t="shared" si="56"/>
        <v/>
      </c>
      <c r="AZ29">
        <f t="shared" si="57"/>
        <v>55.984251968503941</v>
      </c>
      <c r="BA29" t="str">
        <f t="shared" si="17"/>
        <v/>
      </c>
      <c r="BB29" t="str">
        <f t="shared" si="18"/>
        <v/>
      </c>
      <c r="BC29" t="str">
        <f t="shared" si="19"/>
        <v>-</v>
      </c>
      <c r="BD29" t="str">
        <f t="shared" si="20"/>
        <v>-</v>
      </c>
      <c r="BE29">
        <f t="shared" si="21"/>
        <v>87.772727272727266</v>
      </c>
      <c r="BF29">
        <f t="shared" si="22"/>
        <v>53.984251968503941</v>
      </c>
      <c r="BG29">
        <f t="shared" si="23"/>
        <v>42.77329974811083</v>
      </c>
      <c r="BH29">
        <f t="shared" si="24"/>
        <v>72.606505771248692</v>
      </c>
      <c r="BI29" t="str">
        <f t="shared" si="25"/>
        <v>-</v>
      </c>
      <c r="BJ29" t="str">
        <f t="shared" si="26"/>
        <v>-</v>
      </c>
      <c r="BK29" t="str">
        <f t="shared" si="27"/>
        <v>-</v>
      </c>
      <c r="BL29">
        <f t="shared" si="28"/>
        <v>53.984251968503941</v>
      </c>
      <c r="BM29" t="str">
        <f t="shared" si="29"/>
        <v>-</v>
      </c>
      <c r="BN29" t="str">
        <f t="shared" si="30"/>
        <v>-</v>
      </c>
      <c r="BO29" t="str">
        <f t="shared" si="31"/>
        <v>-</v>
      </c>
      <c r="BP29" t="str">
        <f t="shared" si="32"/>
        <v>-</v>
      </c>
      <c r="BQ29" t="str">
        <f t="shared" si="33"/>
        <v>-</v>
      </c>
      <c r="BR29" t="str">
        <f t="shared" si="34"/>
        <v>-</v>
      </c>
      <c r="BS29" t="str">
        <f t="shared" si="35"/>
        <v>-</v>
      </c>
    </row>
    <row r="30" spans="1:71" ht="12.75" customHeight="1" x14ac:dyDescent="0.25">
      <c r="B30" s="5">
        <v>30</v>
      </c>
      <c r="C30" s="1">
        <v>762</v>
      </c>
      <c r="D30" s="25">
        <v>6.35</v>
      </c>
      <c r="E30" s="25">
        <v>7.92</v>
      </c>
      <c r="F30" s="25">
        <v>7.92</v>
      </c>
      <c r="G30" s="25">
        <v>12.7</v>
      </c>
      <c r="H30" s="25">
        <v>15.88</v>
      </c>
      <c r="I30" s="25">
        <v>9.5299999999999994</v>
      </c>
      <c r="J30" s="24" t="s">
        <v>0</v>
      </c>
      <c r="K30" s="24" t="s">
        <v>0</v>
      </c>
      <c r="L30" s="24" t="s">
        <v>0</v>
      </c>
      <c r="M30" s="25">
        <v>12.7</v>
      </c>
      <c r="N30" s="24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24" t="s">
        <v>0</v>
      </c>
      <c r="T30" s="26" t="s">
        <v>0</v>
      </c>
      <c r="V30" s="45">
        <f t="shared" si="36"/>
        <v>131.4060446780552</v>
      </c>
      <c r="X30">
        <f t="shared" si="37"/>
        <v>456036.73118774797</v>
      </c>
      <c r="Y30" t="b">
        <f t="shared" si="38"/>
        <v>1</v>
      </c>
      <c r="Z30" t="b">
        <f t="shared" si="0"/>
        <v>1</v>
      </c>
      <c r="AA30" t="b">
        <f t="shared" si="1"/>
        <v>1</v>
      </c>
      <c r="AB30" t="b">
        <f t="shared" si="2"/>
        <v>1</v>
      </c>
      <c r="AC30" t="b">
        <f t="shared" si="3"/>
        <v>1</v>
      </c>
      <c r="AD30" t="b">
        <f t="shared" si="4"/>
        <v>1</v>
      </c>
      <c r="AE30" t="str">
        <f t="shared" si="5"/>
        <v/>
      </c>
      <c r="AF30" t="str">
        <f t="shared" si="6"/>
        <v/>
      </c>
      <c r="AG30" t="str">
        <f t="shared" si="7"/>
        <v/>
      </c>
      <c r="AH30" t="b">
        <f t="shared" si="8"/>
        <v>1</v>
      </c>
      <c r="AI30" t="str">
        <f t="shared" si="9"/>
        <v/>
      </c>
      <c r="AJ30" t="str">
        <f t="shared" si="10"/>
        <v/>
      </c>
      <c r="AK30" t="str">
        <f t="shared" si="11"/>
        <v/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Q30">
        <f t="shared" si="39"/>
        <v>120</v>
      </c>
      <c r="AR30">
        <f t="shared" si="49"/>
        <v>96.212121212121218</v>
      </c>
      <c r="AS30">
        <f t="shared" si="50"/>
        <v>96.212121212121218</v>
      </c>
      <c r="AT30">
        <f t="shared" si="51"/>
        <v>60</v>
      </c>
      <c r="AU30">
        <f t="shared" si="52"/>
        <v>47.984886649874056</v>
      </c>
      <c r="AV30">
        <f t="shared" si="53"/>
        <v>79.958027282266528</v>
      </c>
      <c r="AW30" t="str">
        <f t="shared" si="54"/>
        <v/>
      </c>
      <c r="AX30" t="str">
        <f t="shared" si="55"/>
        <v/>
      </c>
      <c r="AY30" t="str">
        <f t="shared" si="56"/>
        <v/>
      </c>
      <c r="AZ30">
        <f t="shared" si="57"/>
        <v>60</v>
      </c>
      <c r="BA30" t="str">
        <f t="shared" si="17"/>
        <v/>
      </c>
      <c r="BB30" t="str">
        <f t="shared" si="18"/>
        <v/>
      </c>
      <c r="BC30">
        <f t="shared" si="19"/>
        <v>118</v>
      </c>
      <c r="BD30">
        <f t="shared" si="20"/>
        <v>94.212121212121204</v>
      </c>
      <c r="BE30">
        <f t="shared" si="21"/>
        <v>94.212121212121204</v>
      </c>
      <c r="BF30">
        <f t="shared" si="22"/>
        <v>58.000000000000007</v>
      </c>
      <c r="BG30">
        <f t="shared" si="23"/>
        <v>45.984886649874056</v>
      </c>
      <c r="BH30">
        <f t="shared" si="24"/>
        <v>77.958027282266542</v>
      </c>
      <c r="BI30" t="str">
        <f t="shared" si="25"/>
        <v>-</v>
      </c>
      <c r="BJ30" t="str">
        <f t="shared" si="26"/>
        <v>-</v>
      </c>
      <c r="BK30" t="str">
        <f t="shared" si="27"/>
        <v>-</v>
      </c>
      <c r="BL30">
        <f t="shared" si="28"/>
        <v>58.000000000000007</v>
      </c>
      <c r="BM30" t="str">
        <f t="shared" si="29"/>
        <v>-</v>
      </c>
      <c r="BN30" t="str">
        <f t="shared" si="30"/>
        <v>-</v>
      </c>
      <c r="BO30" t="str">
        <f t="shared" si="31"/>
        <v>-</v>
      </c>
      <c r="BP30" t="str">
        <f t="shared" si="32"/>
        <v>-</v>
      </c>
      <c r="BQ30" t="str">
        <f t="shared" si="33"/>
        <v>-</v>
      </c>
      <c r="BR30" t="str">
        <f t="shared" si="34"/>
        <v>-</v>
      </c>
      <c r="BS30" t="str">
        <f t="shared" si="35"/>
        <v>-</v>
      </c>
    </row>
    <row r="31" spans="1:71" ht="12.75" customHeight="1" x14ac:dyDescent="0.25">
      <c r="B31" s="5">
        <v>32</v>
      </c>
      <c r="C31" s="1">
        <v>813</v>
      </c>
      <c r="D31" s="24" t="s">
        <v>0</v>
      </c>
      <c r="E31" s="24" t="s">
        <v>0</v>
      </c>
      <c r="F31" s="25">
        <v>7.92</v>
      </c>
      <c r="G31" s="25">
        <v>12.7</v>
      </c>
      <c r="H31" s="25">
        <v>15.88</v>
      </c>
      <c r="I31" s="25">
        <v>9.5299999999999994</v>
      </c>
      <c r="J31" s="24" t="s">
        <v>0</v>
      </c>
      <c r="K31" s="25">
        <v>17.48</v>
      </c>
      <c r="L31" s="24" t="s">
        <v>0</v>
      </c>
      <c r="M31" s="25">
        <v>12.7</v>
      </c>
      <c r="N31" s="24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24" t="s">
        <v>0</v>
      </c>
      <c r="T31" s="26" t="s">
        <v>0</v>
      </c>
      <c r="V31" s="45">
        <f t="shared" si="36"/>
        <v>123.15270935960592</v>
      </c>
      <c r="X31">
        <f t="shared" si="37"/>
        <v>519123.83866264799</v>
      </c>
      <c r="Y31" t="str">
        <f t="shared" si="38"/>
        <v/>
      </c>
      <c r="Z31" t="str">
        <f t="shared" si="0"/>
        <v/>
      </c>
      <c r="AA31" t="b">
        <f t="shared" si="1"/>
        <v>1</v>
      </c>
      <c r="AB31" t="b">
        <f t="shared" si="2"/>
        <v>1</v>
      </c>
      <c r="AC31" t="b">
        <f t="shared" si="3"/>
        <v>1</v>
      </c>
      <c r="AD31" t="b">
        <f t="shared" si="4"/>
        <v>1</v>
      </c>
      <c r="AE31" t="str">
        <f t="shared" si="5"/>
        <v/>
      </c>
      <c r="AF31" t="b">
        <f t="shared" si="6"/>
        <v>1</v>
      </c>
      <c r="AG31" t="str">
        <f t="shared" si="7"/>
        <v/>
      </c>
      <c r="AH31" t="b">
        <f t="shared" si="8"/>
        <v>1</v>
      </c>
      <c r="AI31" t="str">
        <f t="shared" si="9"/>
        <v/>
      </c>
      <c r="AJ31" t="str">
        <f t="shared" si="10"/>
        <v/>
      </c>
      <c r="AK31" t="str">
        <f t="shared" si="11"/>
        <v/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Q31" t="str">
        <f t="shared" si="39"/>
        <v/>
      </c>
      <c r="AR31" t="str">
        <f t="shared" si="49"/>
        <v/>
      </c>
      <c r="AS31">
        <f t="shared" si="50"/>
        <v>102.65151515151516</v>
      </c>
      <c r="AT31">
        <f t="shared" si="51"/>
        <v>64.015748031496074</v>
      </c>
      <c r="AU31">
        <f t="shared" si="52"/>
        <v>51.196473551637276</v>
      </c>
      <c r="AV31">
        <f t="shared" si="53"/>
        <v>85.309548793284364</v>
      </c>
      <c r="AW31" t="str">
        <f t="shared" si="54"/>
        <v/>
      </c>
      <c r="AX31">
        <f t="shared" si="55"/>
        <v>46.51029748283753</v>
      </c>
      <c r="AY31" t="str">
        <f t="shared" si="56"/>
        <v/>
      </c>
      <c r="AZ31">
        <f t="shared" si="57"/>
        <v>64.015748031496074</v>
      </c>
      <c r="BA31" t="str">
        <f t="shared" si="17"/>
        <v/>
      </c>
      <c r="BB31" t="str">
        <f t="shared" si="18"/>
        <v/>
      </c>
      <c r="BC31" t="str">
        <f t="shared" si="19"/>
        <v>-</v>
      </c>
      <c r="BD31" t="str">
        <f t="shared" si="20"/>
        <v>-</v>
      </c>
      <c r="BE31">
        <f t="shared" si="21"/>
        <v>100.65151515151514</v>
      </c>
      <c r="BF31">
        <f t="shared" si="22"/>
        <v>62.015748031496067</v>
      </c>
      <c r="BG31">
        <f t="shared" si="23"/>
        <v>49.196473551637276</v>
      </c>
      <c r="BH31">
        <f t="shared" si="24"/>
        <v>83.309548793284378</v>
      </c>
      <c r="BI31" t="str">
        <f t="shared" si="25"/>
        <v>-</v>
      </c>
      <c r="BJ31">
        <f t="shared" si="26"/>
        <v>44.510297482837522</v>
      </c>
      <c r="BK31" t="str">
        <f t="shared" si="27"/>
        <v>-</v>
      </c>
      <c r="BL31">
        <f t="shared" si="28"/>
        <v>62.015748031496067</v>
      </c>
      <c r="BM31" t="str">
        <f t="shared" si="29"/>
        <v>-</v>
      </c>
      <c r="BN31" t="str">
        <f t="shared" si="30"/>
        <v>-</v>
      </c>
      <c r="BO31" t="str">
        <f t="shared" si="31"/>
        <v>-</v>
      </c>
      <c r="BP31" t="str">
        <f t="shared" si="32"/>
        <v>-</v>
      </c>
      <c r="BQ31" t="str">
        <f t="shared" si="33"/>
        <v>-</v>
      </c>
      <c r="BR31" t="str">
        <f t="shared" si="34"/>
        <v>-</v>
      </c>
      <c r="BS31" t="str">
        <f t="shared" si="35"/>
        <v>-</v>
      </c>
    </row>
    <row r="32" spans="1:71" ht="12.75" customHeight="1" x14ac:dyDescent="0.25">
      <c r="B32" s="5">
        <v>34</v>
      </c>
      <c r="C32" s="1">
        <v>864</v>
      </c>
      <c r="D32" s="24" t="s">
        <v>0</v>
      </c>
      <c r="E32" s="24" t="s">
        <v>0</v>
      </c>
      <c r="F32" s="25">
        <v>7.92</v>
      </c>
      <c r="G32" s="25">
        <v>12.7</v>
      </c>
      <c r="H32" s="25">
        <v>15.88</v>
      </c>
      <c r="I32" s="25">
        <v>9.5299999999999994</v>
      </c>
      <c r="J32" s="24" t="s">
        <v>0</v>
      </c>
      <c r="K32" s="25">
        <v>17.48</v>
      </c>
      <c r="L32" s="24" t="s">
        <v>0</v>
      </c>
      <c r="M32" s="25">
        <v>12.7</v>
      </c>
      <c r="N32" s="24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24" t="s">
        <v>0</v>
      </c>
      <c r="T32" s="26" t="s">
        <v>0</v>
      </c>
      <c r="V32" s="45">
        <f t="shared" si="36"/>
        <v>115.87485515643107</v>
      </c>
      <c r="X32">
        <f t="shared" si="37"/>
        <v>586296.58738354151</v>
      </c>
      <c r="Y32" t="str">
        <f t="shared" si="38"/>
        <v/>
      </c>
      <c r="Z32" t="str">
        <f t="shared" si="0"/>
        <v/>
      </c>
      <c r="AA32" t="b">
        <f t="shared" si="1"/>
        <v>1</v>
      </c>
      <c r="AB32" t="b">
        <f t="shared" si="2"/>
        <v>1</v>
      </c>
      <c r="AC32" t="b">
        <f t="shared" si="3"/>
        <v>1</v>
      </c>
      <c r="AD32" t="b">
        <f t="shared" si="4"/>
        <v>1</v>
      </c>
      <c r="AE32" t="str">
        <f t="shared" si="5"/>
        <v/>
      </c>
      <c r="AF32" t="b">
        <f t="shared" si="6"/>
        <v>1</v>
      </c>
      <c r="AG32" t="str">
        <f t="shared" si="7"/>
        <v/>
      </c>
      <c r="AH32" t="b">
        <f t="shared" si="8"/>
        <v>1</v>
      </c>
      <c r="AI32" t="str">
        <f t="shared" si="9"/>
        <v/>
      </c>
      <c r="AJ32" t="str">
        <f t="shared" si="10"/>
        <v/>
      </c>
      <c r="AK32" t="str">
        <f t="shared" si="11"/>
        <v/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Q32" t="str">
        <f t="shared" si="39"/>
        <v/>
      </c>
      <c r="AR32" t="str">
        <f t="shared" si="49"/>
        <v/>
      </c>
      <c r="AS32">
        <f t="shared" si="50"/>
        <v>109.09090909090909</v>
      </c>
      <c r="AT32">
        <f t="shared" si="51"/>
        <v>68.031496062992133</v>
      </c>
      <c r="AU32">
        <f t="shared" si="52"/>
        <v>54.408060453400502</v>
      </c>
      <c r="AV32">
        <f t="shared" si="53"/>
        <v>90.661070304302214</v>
      </c>
      <c r="AW32" t="str">
        <f t="shared" si="54"/>
        <v/>
      </c>
      <c r="AX32">
        <f t="shared" si="55"/>
        <v>49.427917620137301</v>
      </c>
      <c r="AY32" t="str">
        <f t="shared" si="56"/>
        <v/>
      </c>
      <c r="AZ32">
        <f t="shared" si="57"/>
        <v>68.031496062992133</v>
      </c>
      <c r="BA32" t="str">
        <f t="shared" si="17"/>
        <v/>
      </c>
      <c r="BB32" t="str">
        <f t="shared" si="18"/>
        <v/>
      </c>
      <c r="BC32" t="str">
        <f t="shared" si="19"/>
        <v>-</v>
      </c>
      <c r="BD32" t="str">
        <f t="shared" si="20"/>
        <v>-</v>
      </c>
      <c r="BE32">
        <f t="shared" si="21"/>
        <v>107.09090909090909</v>
      </c>
      <c r="BF32">
        <f t="shared" si="22"/>
        <v>66.031496062992133</v>
      </c>
      <c r="BG32">
        <f t="shared" si="23"/>
        <v>52.408060453400502</v>
      </c>
      <c r="BH32">
        <f t="shared" si="24"/>
        <v>88.661070304302214</v>
      </c>
      <c r="BI32" t="str">
        <f t="shared" si="25"/>
        <v>-</v>
      </c>
      <c r="BJ32">
        <f t="shared" si="26"/>
        <v>47.427917620137293</v>
      </c>
      <c r="BK32" t="str">
        <f t="shared" si="27"/>
        <v>-</v>
      </c>
      <c r="BL32">
        <f t="shared" si="28"/>
        <v>66.031496062992133</v>
      </c>
      <c r="BM32" t="str">
        <f t="shared" si="29"/>
        <v>-</v>
      </c>
      <c r="BN32" t="str">
        <f t="shared" si="30"/>
        <v>-</v>
      </c>
      <c r="BO32" t="str">
        <f t="shared" si="31"/>
        <v>-</v>
      </c>
      <c r="BP32" t="str">
        <f t="shared" si="32"/>
        <v>-</v>
      </c>
      <c r="BQ32" t="str">
        <f t="shared" si="33"/>
        <v>-</v>
      </c>
      <c r="BR32" t="str">
        <f t="shared" si="34"/>
        <v>-</v>
      </c>
      <c r="BS32" t="str">
        <f t="shared" si="35"/>
        <v>-</v>
      </c>
    </row>
    <row r="33" spans="2:71" ht="12.75" customHeight="1" x14ac:dyDescent="0.25">
      <c r="B33" s="5">
        <v>36</v>
      </c>
      <c r="C33" s="1">
        <v>914</v>
      </c>
      <c r="D33" s="24" t="s">
        <v>0</v>
      </c>
      <c r="E33" s="24" t="s">
        <v>0</v>
      </c>
      <c r="F33" s="25">
        <v>7.92</v>
      </c>
      <c r="G33" s="25">
        <v>12.7</v>
      </c>
      <c r="H33" s="25">
        <v>15.88</v>
      </c>
      <c r="I33" s="25">
        <v>9.5299999999999994</v>
      </c>
      <c r="J33" s="24" t="s">
        <v>0</v>
      </c>
      <c r="K33" s="25">
        <v>19.05</v>
      </c>
      <c r="L33" s="24" t="s">
        <v>0</v>
      </c>
      <c r="M33" s="25">
        <v>12.7</v>
      </c>
      <c r="N33" s="24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24" t="s">
        <v>0</v>
      </c>
      <c r="T33" s="26" t="s">
        <v>0</v>
      </c>
      <c r="V33" s="45">
        <f t="shared" si="36"/>
        <v>109.52902519167579</v>
      </c>
      <c r="X33">
        <f t="shared" si="37"/>
        <v>656118.4841095747</v>
      </c>
      <c r="Y33" t="str">
        <f t="shared" si="38"/>
        <v/>
      </c>
      <c r="Z33" t="str">
        <f t="shared" si="0"/>
        <v/>
      </c>
      <c r="AA33" t="b">
        <f t="shared" si="1"/>
        <v>1</v>
      </c>
      <c r="AB33" t="b">
        <f t="shared" si="2"/>
        <v>1</v>
      </c>
      <c r="AC33" t="b">
        <f t="shared" si="3"/>
        <v>1</v>
      </c>
      <c r="AD33" t="b">
        <f t="shared" si="4"/>
        <v>1</v>
      </c>
      <c r="AE33" t="str">
        <f t="shared" si="5"/>
        <v/>
      </c>
      <c r="AF33" t="b">
        <f t="shared" si="6"/>
        <v>1</v>
      </c>
      <c r="AG33" t="str">
        <f t="shared" si="7"/>
        <v/>
      </c>
      <c r="AH33" t="b">
        <f t="shared" si="8"/>
        <v>1</v>
      </c>
      <c r="AI33" t="str">
        <f t="shared" si="9"/>
        <v/>
      </c>
      <c r="AJ33" t="str">
        <f t="shared" si="10"/>
        <v/>
      </c>
      <c r="AK33" t="str">
        <f t="shared" si="11"/>
        <v/>
      </c>
      <c r="AL33" t="str">
        <f t="shared" si="12"/>
        <v/>
      </c>
      <c r="AM33" t="str">
        <f t="shared" si="13"/>
        <v/>
      </c>
      <c r="AN33" t="str">
        <f t="shared" si="14"/>
        <v/>
      </c>
      <c r="AO33" t="str">
        <f t="shared" si="15"/>
        <v/>
      </c>
      <c r="AQ33" t="str">
        <f t="shared" si="39"/>
        <v/>
      </c>
      <c r="AR33" t="str">
        <f t="shared" si="49"/>
        <v/>
      </c>
      <c r="AS33">
        <f t="shared" si="50"/>
        <v>115.4040404040404</v>
      </c>
      <c r="AT33">
        <f t="shared" si="51"/>
        <v>71.968503937007881</v>
      </c>
      <c r="AU33">
        <f t="shared" si="52"/>
        <v>57.556675062972289</v>
      </c>
      <c r="AV33">
        <f t="shared" si="53"/>
        <v>95.90766002098637</v>
      </c>
      <c r="AW33" t="str">
        <f t="shared" si="54"/>
        <v/>
      </c>
      <c r="AX33">
        <f t="shared" si="55"/>
        <v>47.979002624671914</v>
      </c>
      <c r="AY33" t="str">
        <f t="shared" si="56"/>
        <v/>
      </c>
      <c r="AZ33">
        <f t="shared" si="57"/>
        <v>71.968503937007881</v>
      </c>
      <c r="BA33" t="str">
        <f t="shared" si="17"/>
        <v/>
      </c>
      <c r="BB33" t="str">
        <f t="shared" si="18"/>
        <v/>
      </c>
      <c r="BC33" t="str">
        <f t="shared" si="19"/>
        <v>-</v>
      </c>
      <c r="BD33" t="str">
        <f t="shared" si="20"/>
        <v>-</v>
      </c>
      <c r="BE33">
        <f t="shared" si="21"/>
        <v>113.4040404040404</v>
      </c>
      <c r="BF33">
        <f t="shared" si="22"/>
        <v>69.968503937007881</v>
      </c>
      <c r="BG33">
        <f t="shared" si="23"/>
        <v>55.556675062972289</v>
      </c>
      <c r="BH33">
        <f t="shared" si="24"/>
        <v>93.90766002098637</v>
      </c>
      <c r="BI33" t="str">
        <f t="shared" si="25"/>
        <v>-</v>
      </c>
      <c r="BJ33">
        <f t="shared" si="26"/>
        <v>45.979002624671914</v>
      </c>
      <c r="BK33" t="str">
        <f t="shared" si="27"/>
        <v>-</v>
      </c>
      <c r="BL33">
        <f t="shared" si="28"/>
        <v>69.968503937007881</v>
      </c>
      <c r="BM33" t="str">
        <f t="shared" si="29"/>
        <v>-</v>
      </c>
      <c r="BN33" t="str">
        <f t="shared" si="30"/>
        <v>-</v>
      </c>
      <c r="BO33" t="str">
        <f t="shared" si="31"/>
        <v>-</v>
      </c>
      <c r="BP33" t="str">
        <f t="shared" si="32"/>
        <v>-</v>
      </c>
      <c r="BQ33" t="str">
        <f t="shared" si="33"/>
        <v>-</v>
      </c>
      <c r="BR33" t="str">
        <f t="shared" si="34"/>
        <v>-</v>
      </c>
      <c r="BS33" t="str">
        <f t="shared" si="35"/>
        <v>-</v>
      </c>
    </row>
    <row r="34" spans="2:71" ht="12.75" customHeight="1" x14ac:dyDescent="0.25">
      <c r="B34" s="5">
        <v>38</v>
      </c>
      <c r="C34" s="1">
        <v>965</v>
      </c>
      <c r="D34" s="24" t="s">
        <v>0</v>
      </c>
      <c r="E34" s="24" t="s">
        <v>0</v>
      </c>
      <c r="F34" s="24" t="s">
        <v>0</v>
      </c>
      <c r="G34" s="24" t="s">
        <v>0</v>
      </c>
      <c r="H34" s="24" t="s">
        <v>4</v>
      </c>
      <c r="I34" s="25">
        <v>9.5299999999999994</v>
      </c>
      <c r="J34" s="24" t="s">
        <v>0</v>
      </c>
      <c r="K34" s="24" t="s">
        <v>0</v>
      </c>
      <c r="L34" s="24" t="s">
        <v>0</v>
      </c>
      <c r="M34" s="25">
        <v>12.7</v>
      </c>
      <c r="N34" s="24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24" t="s">
        <v>0</v>
      </c>
      <c r="T34" s="26" t="s">
        <v>0</v>
      </c>
      <c r="V34" s="45">
        <f t="shared" si="36"/>
        <v>103.7344398340249</v>
      </c>
      <c r="X34">
        <f t="shared" si="37"/>
        <v>731382.40470978874</v>
      </c>
      <c r="Y34" t="str">
        <f t="shared" si="38"/>
        <v/>
      </c>
      <c r="Z34" t="str">
        <f t="shared" si="0"/>
        <v/>
      </c>
      <c r="AA34" t="str">
        <f t="shared" si="1"/>
        <v/>
      </c>
      <c r="AB34" t="str">
        <f t="shared" si="2"/>
        <v/>
      </c>
      <c r="AC34" t="str">
        <f t="shared" si="3"/>
        <v/>
      </c>
      <c r="AD34" t="b">
        <f t="shared" si="4"/>
        <v>1</v>
      </c>
      <c r="AE34" t="str">
        <f t="shared" si="5"/>
        <v/>
      </c>
      <c r="AF34" t="str">
        <f t="shared" si="6"/>
        <v/>
      </c>
      <c r="AG34" t="str">
        <f t="shared" si="7"/>
        <v/>
      </c>
      <c r="AH34" t="b">
        <f t="shared" si="8"/>
        <v>1</v>
      </c>
      <c r="AI34" t="str">
        <f t="shared" si="9"/>
        <v/>
      </c>
      <c r="AJ34" t="str">
        <f t="shared" si="10"/>
        <v/>
      </c>
      <c r="AK34" t="str">
        <f t="shared" si="11"/>
        <v/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/>
      </c>
      <c r="AQ34" t="str">
        <f t="shared" si="39"/>
        <v/>
      </c>
      <c r="AR34" t="str">
        <f t="shared" si="49"/>
        <v/>
      </c>
      <c r="AS34" t="str">
        <f t="shared" si="50"/>
        <v/>
      </c>
      <c r="AT34" t="str">
        <f t="shared" si="51"/>
        <v/>
      </c>
      <c r="AU34" t="str">
        <f t="shared" si="52"/>
        <v/>
      </c>
      <c r="AV34">
        <f t="shared" si="53"/>
        <v>101.25918153200421</v>
      </c>
      <c r="AW34" t="str">
        <f t="shared" si="54"/>
        <v/>
      </c>
      <c r="AX34" t="str">
        <f t="shared" si="55"/>
        <v/>
      </c>
      <c r="AY34" t="str">
        <f t="shared" si="56"/>
        <v/>
      </c>
      <c r="AZ34">
        <f t="shared" si="57"/>
        <v>75.984251968503941</v>
      </c>
      <c r="BA34" t="str">
        <f t="shared" si="17"/>
        <v/>
      </c>
      <c r="BB34" t="str">
        <f t="shared" si="18"/>
        <v/>
      </c>
      <c r="BC34" t="str">
        <f t="shared" si="19"/>
        <v>-</v>
      </c>
      <c r="BD34" t="str">
        <f t="shared" si="20"/>
        <v>-</v>
      </c>
      <c r="BE34" t="str">
        <f t="shared" si="21"/>
        <v>-</v>
      </c>
      <c r="BF34" t="str">
        <f t="shared" si="22"/>
        <v>-</v>
      </c>
      <c r="BG34" t="str">
        <f t="shared" si="23"/>
        <v>-</v>
      </c>
      <c r="BH34">
        <f t="shared" si="24"/>
        <v>99.259181532004206</v>
      </c>
      <c r="BI34" t="str">
        <f t="shared" si="25"/>
        <v>-</v>
      </c>
      <c r="BJ34" t="str">
        <f t="shared" si="26"/>
        <v>-</v>
      </c>
      <c r="BK34" t="str">
        <f t="shared" si="27"/>
        <v>-</v>
      </c>
      <c r="BL34">
        <f t="shared" si="28"/>
        <v>73.984251968503941</v>
      </c>
      <c r="BM34" t="str">
        <f t="shared" si="29"/>
        <v>-</v>
      </c>
      <c r="BN34" t="str">
        <f t="shared" si="30"/>
        <v>-</v>
      </c>
      <c r="BO34" t="str">
        <f t="shared" si="31"/>
        <v>-</v>
      </c>
      <c r="BP34" t="str">
        <f t="shared" si="32"/>
        <v>-</v>
      </c>
      <c r="BQ34" t="str">
        <f t="shared" si="33"/>
        <v>-</v>
      </c>
      <c r="BR34" t="str">
        <f t="shared" si="34"/>
        <v>-</v>
      </c>
      <c r="BS34" t="str">
        <f t="shared" si="35"/>
        <v>-</v>
      </c>
    </row>
    <row r="35" spans="2:71" ht="12.75" customHeight="1" x14ac:dyDescent="0.25">
      <c r="B35" s="5">
        <v>40</v>
      </c>
      <c r="C35" s="1">
        <v>1016</v>
      </c>
      <c r="D35" s="24" t="s">
        <v>0</v>
      </c>
      <c r="E35" s="24" t="s">
        <v>0</v>
      </c>
      <c r="F35" s="24" t="s">
        <v>0</v>
      </c>
      <c r="G35" s="24" t="s">
        <v>0</v>
      </c>
      <c r="H35" s="24" t="s">
        <v>0</v>
      </c>
      <c r="I35" s="25">
        <v>9.5299999999999994</v>
      </c>
      <c r="J35" s="24" t="s">
        <v>0</v>
      </c>
      <c r="K35" s="24" t="s">
        <v>0</v>
      </c>
      <c r="L35" s="24" t="s">
        <v>0</v>
      </c>
      <c r="M35" s="25">
        <v>12.7</v>
      </c>
      <c r="N35" s="24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24" t="s">
        <v>0</v>
      </c>
      <c r="T35" s="26" t="s">
        <v>0</v>
      </c>
      <c r="V35" s="45">
        <f t="shared" si="36"/>
        <v>98.522167487684726</v>
      </c>
      <c r="X35">
        <f t="shared" si="37"/>
        <v>810731.96655599633</v>
      </c>
      <c r="Y35" t="str">
        <f t="shared" si="38"/>
        <v/>
      </c>
      <c r="Z35" t="str">
        <f t="shared" si="0"/>
        <v/>
      </c>
      <c r="AA35" t="str">
        <f t="shared" si="1"/>
        <v/>
      </c>
      <c r="AB35" t="str">
        <f t="shared" si="2"/>
        <v/>
      </c>
      <c r="AC35" t="str">
        <f t="shared" si="3"/>
        <v/>
      </c>
      <c r="AD35" t="b">
        <f t="shared" si="4"/>
        <v>1</v>
      </c>
      <c r="AE35" t="str">
        <f t="shared" si="5"/>
        <v/>
      </c>
      <c r="AF35" t="str">
        <f t="shared" si="6"/>
        <v/>
      </c>
      <c r="AG35" t="str">
        <f t="shared" si="7"/>
        <v/>
      </c>
      <c r="AH35" t="b">
        <f t="shared" si="8"/>
        <v>1</v>
      </c>
      <c r="AI35" t="str">
        <f t="shared" si="9"/>
        <v/>
      </c>
      <c r="AJ35" t="str">
        <f t="shared" si="10"/>
        <v/>
      </c>
      <c r="AK35" t="str">
        <f t="shared" si="11"/>
        <v/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/>
      </c>
      <c r="AQ35" t="str">
        <f t="shared" si="39"/>
        <v/>
      </c>
      <c r="AR35" t="str">
        <f t="shared" si="49"/>
        <v/>
      </c>
      <c r="AS35" t="str">
        <f t="shared" si="50"/>
        <v/>
      </c>
      <c r="AT35" t="str">
        <f t="shared" si="51"/>
        <v/>
      </c>
      <c r="AU35" t="str">
        <f t="shared" si="52"/>
        <v/>
      </c>
      <c r="AV35">
        <f t="shared" si="53"/>
        <v>106.61070304302204</v>
      </c>
      <c r="AW35" t="str">
        <f t="shared" si="54"/>
        <v/>
      </c>
      <c r="AX35" t="str">
        <f t="shared" si="55"/>
        <v/>
      </c>
      <c r="AY35" t="str">
        <f t="shared" si="56"/>
        <v/>
      </c>
      <c r="AZ35">
        <f t="shared" si="57"/>
        <v>80</v>
      </c>
      <c r="BA35" t="str">
        <f t="shared" si="17"/>
        <v/>
      </c>
      <c r="BB35" t="str">
        <f t="shared" si="18"/>
        <v/>
      </c>
      <c r="BC35" t="str">
        <f t="shared" si="19"/>
        <v>-</v>
      </c>
      <c r="BD35" t="str">
        <f t="shared" si="20"/>
        <v>-</v>
      </c>
      <c r="BE35" t="str">
        <f t="shared" si="21"/>
        <v>-</v>
      </c>
      <c r="BF35" t="str">
        <f t="shared" si="22"/>
        <v>-</v>
      </c>
      <c r="BG35" t="str">
        <f t="shared" si="23"/>
        <v>-</v>
      </c>
      <c r="BH35">
        <f t="shared" si="24"/>
        <v>104.61070304302204</v>
      </c>
      <c r="BI35" t="str">
        <f t="shared" si="25"/>
        <v>-</v>
      </c>
      <c r="BJ35" t="str">
        <f t="shared" si="26"/>
        <v>-</v>
      </c>
      <c r="BK35" t="str">
        <f t="shared" si="27"/>
        <v>-</v>
      </c>
      <c r="BL35">
        <f t="shared" si="28"/>
        <v>78</v>
      </c>
      <c r="BM35" t="str">
        <f t="shared" si="29"/>
        <v>-</v>
      </c>
      <c r="BN35" t="str">
        <f t="shared" si="30"/>
        <v>-</v>
      </c>
      <c r="BO35" t="str">
        <f t="shared" si="31"/>
        <v>-</v>
      </c>
      <c r="BP35" t="str">
        <f t="shared" si="32"/>
        <v>-</v>
      </c>
      <c r="BQ35" t="str">
        <f t="shared" si="33"/>
        <v>-</v>
      </c>
      <c r="BR35" t="str">
        <f t="shared" si="34"/>
        <v>-</v>
      </c>
      <c r="BS35" t="str">
        <f t="shared" si="35"/>
        <v>-</v>
      </c>
    </row>
    <row r="36" spans="2:71" ht="12.75" customHeight="1" x14ac:dyDescent="0.25">
      <c r="B36" s="5">
        <v>42</v>
      </c>
      <c r="C36" s="1">
        <v>1067</v>
      </c>
      <c r="D36" s="24" t="s">
        <v>0</v>
      </c>
      <c r="E36" s="24" t="s">
        <v>0</v>
      </c>
      <c r="F36" s="24" t="s">
        <v>0</v>
      </c>
      <c r="G36" s="24" t="s">
        <v>0</v>
      </c>
      <c r="H36" s="24" t="s">
        <v>5</v>
      </c>
      <c r="I36" s="25">
        <v>9.5299999999999994</v>
      </c>
      <c r="J36" s="24" t="s">
        <v>0</v>
      </c>
      <c r="K36" s="24" t="s">
        <v>0</v>
      </c>
      <c r="L36" s="24" t="s">
        <v>0</v>
      </c>
      <c r="M36" s="25">
        <v>12.7</v>
      </c>
      <c r="N36" s="24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24" t="s">
        <v>0</v>
      </c>
      <c r="T36" s="26" t="s">
        <v>0</v>
      </c>
      <c r="V36" s="45">
        <f t="shared" si="36"/>
        <v>93.808630393996253</v>
      </c>
      <c r="X36">
        <f t="shared" si="37"/>
        <v>894167.16964819748</v>
      </c>
      <c r="Y36" t="str">
        <f t="shared" si="38"/>
        <v/>
      </c>
      <c r="Z36" t="str">
        <f t="shared" si="0"/>
        <v/>
      </c>
      <c r="AA36" t="str">
        <f t="shared" si="1"/>
        <v/>
      </c>
      <c r="AB36" t="str">
        <f t="shared" si="2"/>
        <v/>
      </c>
      <c r="AC36" t="str">
        <f t="shared" si="3"/>
        <v/>
      </c>
      <c r="AD36" t="b">
        <f t="shared" si="4"/>
        <v>1</v>
      </c>
      <c r="AE36" t="str">
        <f t="shared" si="5"/>
        <v/>
      </c>
      <c r="AF36" t="str">
        <f t="shared" si="6"/>
        <v/>
      </c>
      <c r="AG36" t="str">
        <f t="shared" si="7"/>
        <v/>
      </c>
      <c r="AH36" t="b">
        <f t="shared" si="8"/>
        <v>1</v>
      </c>
      <c r="AI36" t="str">
        <f t="shared" si="9"/>
        <v/>
      </c>
      <c r="AJ36" t="str">
        <f t="shared" si="10"/>
        <v/>
      </c>
      <c r="AK36" t="str">
        <f t="shared" si="11"/>
        <v/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/>
      </c>
      <c r="AQ36" t="str">
        <f t="shared" si="39"/>
        <v/>
      </c>
      <c r="AR36" t="str">
        <f t="shared" si="49"/>
        <v/>
      </c>
      <c r="AS36" t="str">
        <f t="shared" si="50"/>
        <v/>
      </c>
      <c r="AT36" t="str">
        <f t="shared" si="51"/>
        <v/>
      </c>
      <c r="AU36" t="str">
        <f t="shared" si="52"/>
        <v/>
      </c>
      <c r="AV36">
        <f t="shared" si="53"/>
        <v>111.96222455403988</v>
      </c>
      <c r="AW36" t="str">
        <f t="shared" si="54"/>
        <v/>
      </c>
      <c r="AX36" t="str">
        <f t="shared" si="55"/>
        <v/>
      </c>
      <c r="AY36" t="str">
        <f t="shared" si="56"/>
        <v/>
      </c>
      <c r="AZ36">
        <f t="shared" si="57"/>
        <v>84.015748031496074</v>
      </c>
      <c r="BA36" t="str">
        <f t="shared" si="17"/>
        <v/>
      </c>
      <c r="BB36" t="str">
        <f t="shared" si="18"/>
        <v/>
      </c>
      <c r="BC36" t="str">
        <f t="shared" si="19"/>
        <v>-</v>
      </c>
      <c r="BD36" t="str">
        <f t="shared" si="20"/>
        <v>-</v>
      </c>
      <c r="BE36" t="str">
        <f t="shared" si="21"/>
        <v>-</v>
      </c>
      <c r="BF36" t="str">
        <f t="shared" si="22"/>
        <v>-</v>
      </c>
      <c r="BG36" t="str">
        <f t="shared" si="23"/>
        <v>-</v>
      </c>
      <c r="BH36">
        <f t="shared" si="24"/>
        <v>109.96222455403989</v>
      </c>
      <c r="BI36" t="str">
        <f t="shared" si="25"/>
        <v>-</v>
      </c>
      <c r="BJ36" t="str">
        <f t="shared" si="26"/>
        <v>-</v>
      </c>
      <c r="BK36" t="str">
        <f t="shared" si="27"/>
        <v>-</v>
      </c>
      <c r="BL36">
        <f t="shared" si="28"/>
        <v>82.015748031496059</v>
      </c>
      <c r="BM36" t="str">
        <f t="shared" si="29"/>
        <v>-</v>
      </c>
      <c r="BN36" t="str">
        <f t="shared" si="30"/>
        <v>-</v>
      </c>
      <c r="BO36" t="str">
        <f t="shared" si="31"/>
        <v>-</v>
      </c>
      <c r="BP36" t="str">
        <f t="shared" si="32"/>
        <v>-</v>
      </c>
      <c r="BQ36" t="str">
        <f t="shared" si="33"/>
        <v>-</v>
      </c>
      <c r="BR36" t="str">
        <f t="shared" si="34"/>
        <v>-</v>
      </c>
      <c r="BS36" t="str">
        <f t="shared" si="35"/>
        <v>-</v>
      </c>
    </row>
    <row r="37" spans="2:71" ht="12.75" customHeight="1" x14ac:dyDescent="0.25">
      <c r="B37" s="5">
        <v>44</v>
      </c>
      <c r="C37" s="1">
        <v>1118</v>
      </c>
      <c r="D37" s="24" t="s">
        <v>0</v>
      </c>
      <c r="E37" s="24" t="s">
        <v>0</v>
      </c>
      <c r="F37" s="24" t="s">
        <v>0</v>
      </c>
      <c r="G37" s="24" t="s">
        <v>0</v>
      </c>
      <c r="H37" s="24" t="s">
        <v>5</v>
      </c>
      <c r="I37" s="25">
        <v>9.5299999999999994</v>
      </c>
      <c r="J37" s="24" t="s">
        <v>0</v>
      </c>
      <c r="K37" s="24" t="s">
        <v>0</v>
      </c>
      <c r="L37" s="24" t="s">
        <v>0</v>
      </c>
      <c r="M37" s="25">
        <v>12.7</v>
      </c>
      <c r="N37" s="24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24" t="s">
        <v>0</v>
      </c>
      <c r="T37" s="26" t="s">
        <v>4</v>
      </c>
      <c r="V37" s="45">
        <f t="shared" si="36"/>
        <v>89.525514771709936</v>
      </c>
      <c r="X37">
        <f t="shared" si="37"/>
        <v>981688.01398639218</v>
      </c>
      <c r="Y37" t="str">
        <f t="shared" si="38"/>
        <v/>
      </c>
      <c r="Z37" t="str">
        <f t="shared" si="0"/>
        <v/>
      </c>
      <c r="AA37" t="str">
        <f t="shared" si="1"/>
        <v/>
      </c>
      <c r="AB37" t="str">
        <f t="shared" si="2"/>
        <v/>
      </c>
      <c r="AC37" t="str">
        <f t="shared" si="3"/>
        <v/>
      </c>
      <c r="AD37" t="b">
        <f t="shared" si="4"/>
        <v>1</v>
      </c>
      <c r="AE37" t="str">
        <f t="shared" si="5"/>
        <v/>
      </c>
      <c r="AF37" t="str">
        <f t="shared" si="6"/>
        <v/>
      </c>
      <c r="AG37" t="str">
        <f t="shared" si="7"/>
        <v/>
      </c>
      <c r="AH37" t="b">
        <f t="shared" si="8"/>
        <v>1</v>
      </c>
      <c r="AI37" t="str">
        <f t="shared" si="9"/>
        <v/>
      </c>
      <c r="AJ37" t="str">
        <f t="shared" si="10"/>
        <v/>
      </c>
      <c r="AK37" t="str">
        <f t="shared" si="11"/>
        <v/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/>
      </c>
      <c r="AQ37" t="str">
        <f t="shared" si="39"/>
        <v/>
      </c>
      <c r="AR37" t="str">
        <f t="shared" si="49"/>
        <v/>
      </c>
      <c r="AS37" t="str">
        <f t="shared" si="50"/>
        <v/>
      </c>
      <c r="AT37" t="str">
        <f t="shared" si="51"/>
        <v/>
      </c>
      <c r="AU37" t="str">
        <f t="shared" si="52"/>
        <v/>
      </c>
      <c r="AV37">
        <f t="shared" si="53"/>
        <v>117.31374606505771</v>
      </c>
      <c r="AW37" t="str">
        <f t="shared" si="54"/>
        <v/>
      </c>
      <c r="AX37" t="str">
        <f t="shared" si="55"/>
        <v/>
      </c>
      <c r="AY37" t="str">
        <f t="shared" si="56"/>
        <v/>
      </c>
      <c r="AZ37">
        <f t="shared" si="57"/>
        <v>88.031496062992133</v>
      </c>
      <c r="BA37" t="str">
        <f t="shared" si="17"/>
        <v/>
      </c>
      <c r="BB37" t="str">
        <f t="shared" si="18"/>
        <v/>
      </c>
      <c r="BC37" t="str">
        <f t="shared" si="19"/>
        <v>-</v>
      </c>
      <c r="BD37" t="str">
        <f t="shared" si="20"/>
        <v>-</v>
      </c>
      <c r="BE37" t="str">
        <f t="shared" si="21"/>
        <v>-</v>
      </c>
      <c r="BF37" t="str">
        <f t="shared" si="22"/>
        <v>-</v>
      </c>
      <c r="BG37" t="str">
        <f t="shared" si="23"/>
        <v>-</v>
      </c>
      <c r="BH37">
        <f t="shared" si="24"/>
        <v>115.31374606505773</v>
      </c>
      <c r="BI37" t="str">
        <f t="shared" si="25"/>
        <v>-</v>
      </c>
      <c r="BJ37" t="str">
        <f t="shared" si="26"/>
        <v>-</v>
      </c>
      <c r="BK37" t="str">
        <f t="shared" si="27"/>
        <v>-</v>
      </c>
      <c r="BL37">
        <f t="shared" si="28"/>
        <v>86.031496062992119</v>
      </c>
      <c r="BM37" t="str">
        <f t="shared" si="29"/>
        <v>-</v>
      </c>
      <c r="BN37" t="str">
        <f t="shared" si="30"/>
        <v>-</v>
      </c>
      <c r="BO37" t="str">
        <f t="shared" si="31"/>
        <v>-</v>
      </c>
      <c r="BP37" t="str">
        <f t="shared" si="32"/>
        <v>-</v>
      </c>
      <c r="BQ37" t="str">
        <f t="shared" si="33"/>
        <v>-</v>
      </c>
      <c r="BR37" t="str">
        <f t="shared" si="34"/>
        <v>-</v>
      </c>
      <c r="BS37" t="str">
        <f t="shared" si="35"/>
        <v>-</v>
      </c>
    </row>
    <row r="38" spans="2:71" ht="12.75" customHeight="1" x14ac:dyDescent="0.25">
      <c r="B38" s="5">
        <v>46</v>
      </c>
      <c r="C38" s="1">
        <v>1168</v>
      </c>
      <c r="D38" s="24" t="s">
        <v>0</v>
      </c>
      <c r="E38" s="24" t="s">
        <v>0</v>
      </c>
      <c r="F38" s="24" t="s">
        <v>0</v>
      </c>
      <c r="G38" s="24" t="s">
        <v>0</v>
      </c>
      <c r="H38" s="24" t="s">
        <v>5</v>
      </c>
      <c r="I38" s="25">
        <v>9.5299999999999994</v>
      </c>
      <c r="J38" s="24" t="s">
        <v>0</v>
      </c>
      <c r="K38" s="24" t="s">
        <v>0</v>
      </c>
      <c r="L38" s="24" t="s">
        <v>0</v>
      </c>
      <c r="M38" s="25">
        <v>12.7</v>
      </c>
      <c r="N38" s="24" t="s">
        <v>0</v>
      </c>
      <c r="O38" s="24" t="s">
        <v>0</v>
      </c>
      <c r="P38" s="24" t="s">
        <v>0</v>
      </c>
      <c r="Q38" s="24" t="s">
        <v>17</v>
      </c>
      <c r="R38" s="24" t="s">
        <v>0</v>
      </c>
      <c r="S38" s="24" t="s">
        <v>0</v>
      </c>
      <c r="T38" s="26" t="s">
        <v>0</v>
      </c>
      <c r="V38" s="45">
        <f t="shared" si="36"/>
        <v>85.689802913453306</v>
      </c>
      <c r="X38">
        <f t="shared" si="37"/>
        <v>1071459.0240627206</v>
      </c>
      <c r="Y38" t="str">
        <f t="shared" si="38"/>
        <v/>
      </c>
      <c r="Z38" t="str">
        <f t="shared" si="0"/>
        <v/>
      </c>
      <c r="AA38" t="str">
        <f t="shared" si="1"/>
        <v/>
      </c>
      <c r="AB38" t="str">
        <f t="shared" si="2"/>
        <v/>
      </c>
      <c r="AC38" t="str">
        <f t="shared" si="3"/>
        <v/>
      </c>
      <c r="AD38" t="b">
        <f t="shared" si="4"/>
        <v>1</v>
      </c>
      <c r="AE38" t="str">
        <f t="shared" si="5"/>
        <v/>
      </c>
      <c r="AF38" t="str">
        <f t="shared" si="6"/>
        <v/>
      </c>
      <c r="AG38" t="str">
        <f t="shared" si="7"/>
        <v/>
      </c>
      <c r="AH38" t="b">
        <f t="shared" si="8"/>
        <v>1</v>
      </c>
      <c r="AI38" t="str">
        <f t="shared" si="9"/>
        <v/>
      </c>
      <c r="AJ38" t="str">
        <f t="shared" si="10"/>
        <v/>
      </c>
      <c r="AK38" t="str">
        <f t="shared" si="11"/>
        <v/>
      </c>
      <c r="AL38" t="str">
        <f t="shared" si="12"/>
        <v/>
      </c>
      <c r="AM38" t="str">
        <f t="shared" si="13"/>
        <v/>
      </c>
      <c r="AN38" t="str">
        <f t="shared" si="14"/>
        <v/>
      </c>
      <c r="AO38" t="str">
        <f t="shared" si="15"/>
        <v/>
      </c>
      <c r="AQ38" t="str">
        <f t="shared" si="39"/>
        <v/>
      </c>
      <c r="AR38" t="str">
        <f t="shared" si="49"/>
        <v/>
      </c>
      <c r="AS38" t="str">
        <f t="shared" si="50"/>
        <v/>
      </c>
      <c r="AT38" t="str">
        <f t="shared" si="51"/>
        <v/>
      </c>
      <c r="AU38" t="str">
        <f t="shared" si="52"/>
        <v/>
      </c>
      <c r="AV38">
        <f t="shared" si="53"/>
        <v>122.56033578174187</v>
      </c>
      <c r="AW38" t="str">
        <f t="shared" si="54"/>
        <v/>
      </c>
      <c r="AX38" t="str">
        <f t="shared" si="55"/>
        <v/>
      </c>
      <c r="AY38" t="str">
        <f t="shared" si="56"/>
        <v/>
      </c>
      <c r="AZ38">
        <f t="shared" si="57"/>
        <v>91.968503937007881</v>
      </c>
      <c r="BA38" t="str">
        <f t="shared" si="17"/>
        <v/>
      </c>
      <c r="BB38" t="str">
        <f t="shared" si="18"/>
        <v/>
      </c>
      <c r="BC38" t="str">
        <f t="shared" si="19"/>
        <v>-</v>
      </c>
      <c r="BD38" t="str">
        <f t="shared" si="20"/>
        <v>-</v>
      </c>
      <c r="BE38" t="str">
        <f t="shared" si="21"/>
        <v>-</v>
      </c>
      <c r="BF38" t="str">
        <f t="shared" si="22"/>
        <v>-</v>
      </c>
      <c r="BG38" t="str">
        <f t="shared" si="23"/>
        <v>-</v>
      </c>
      <c r="BH38">
        <f t="shared" si="24"/>
        <v>120.56033578174188</v>
      </c>
      <c r="BI38" t="str">
        <f t="shared" si="25"/>
        <v>-</v>
      </c>
      <c r="BJ38" t="str">
        <f t="shared" si="26"/>
        <v>-</v>
      </c>
      <c r="BK38" t="str">
        <f t="shared" si="27"/>
        <v>-</v>
      </c>
      <c r="BL38">
        <f t="shared" si="28"/>
        <v>89.968503937007867</v>
      </c>
      <c r="BM38" t="str">
        <f t="shared" si="29"/>
        <v>-</v>
      </c>
      <c r="BN38" t="str">
        <f t="shared" si="30"/>
        <v>-</v>
      </c>
      <c r="BO38" t="str">
        <f t="shared" si="31"/>
        <v>-</v>
      </c>
      <c r="BP38" t="str">
        <f t="shared" si="32"/>
        <v>-</v>
      </c>
      <c r="BQ38" t="str">
        <f t="shared" si="33"/>
        <v>-</v>
      </c>
      <c r="BR38" t="str">
        <f t="shared" si="34"/>
        <v>-</v>
      </c>
      <c r="BS38" t="str">
        <f t="shared" si="35"/>
        <v>-</v>
      </c>
    </row>
    <row r="39" spans="2:71" ht="13.8" thickBot="1" x14ac:dyDescent="0.3">
      <c r="B39" s="6">
        <v>48</v>
      </c>
      <c r="C39" s="7">
        <v>1219</v>
      </c>
      <c r="D39" s="28" t="s">
        <v>0</v>
      </c>
      <c r="E39" s="28" t="s">
        <v>0</v>
      </c>
      <c r="F39" s="28" t="s">
        <v>0</v>
      </c>
      <c r="G39" s="28" t="s">
        <v>0</v>
      </c>
      <c r="H39" s="28" t="s">
        <v>5</v>
      </c>
      <c r="I39" s="29">
        <v>9.5299999999999994</v>
      </c>
      <c r="J39" s="28" t="s">
        <v>0</v>
      </c>
      <c r="K39" s="28" t="s">
        <v>0</v>
      </c>
      <c r="L39" s="28" t="s">
        <v>0</v>
      </c>
      <c r="M39" s="29">
        <v>12.7</v>
      </c>
      <c r="N39" s="28" t="s">
        <v>0</v>
      </c>
      <c r="O39" s="28" t="s">
        <v>0</v>
      </c>
      <c r="P39" s="28" t="s">
        <v>0</v>
      </c>
      <c r="Q39" s="28" t="s">
        <v>0</v>
      </c>
      <c r="R39" s="28" t="s">
        <v>4</v>
      </c>
      <c r="S39" s="28" t="s">
        <v>0</v>
      </c>
      <c r="T39" s="30" t="s">
        <v>0</v>
      </c>
      <c r="V39" s="45">
        <f t="shared" si="36"/>
        <v>82.101806239737272</v>
      </c>
      <c r="X39">
        <f t="shared" si="37"/>
        <v>1167071.0402802357</v>
      </c>
      <c r="Y39" t="str">
        <f t="shared" si="38"/>
        <v/>
      </c>
      <c r="Z39" t="str">
        <f t="shared" si="0"/>
        <v/>
      </c>
      <c r="AA39" t="str">
        <f t="shared" si="1"/>
        <v/>
      </c>
      <c r="AB39" t="str">
        <f t="shared" si="2"/>
        <v/>
      </c>
      <c r="AC39" t="str">
        <f t="shared" si="3"/>
        <v/>
      </c>
      <c r="AD39" t="b">
        <f t="shared" si="4"/>
        <v>1</v>
      </c>
      <c r="AE39" t="str">
        <f t="shared" si="5"/>
        <v/>
      </c>
      <c r="AF39" t="str">
        <f t="shared" si="6"/>
        <v/>
      </c>
      <c r="AG39" t="str">
        <f t="shared" si="7"/>
        <v/>
      </c>
      <c r="AH39" t="b">
        <f t="shared" si="8"/>
        <v>1</v>
      </c>
      <c r="AI39" t="str">
        <f t="shared" si="9"/>
        <v/>
      </c>
      <c r="AJ39" t="str">
        <f t="shared" si="10"/>
        <v/>
      </c>
      <c r="AK39" t="str">
        <f t="shared" si="11"/>
        <v/>
      </c>
      <c r="AL39" t="str">
        <f t="shared" si="12"/>
        <v/>
      </c>
      <c r="AM39" t="str">
        <f t="shared" si="13"/>
        <v/>
      </c>
      <c r="AN39" t="str">
        <f t="shared" si="14"/>
        <v/>
      </c>
      <c r="AO39" t="str">
        <f t="shared" si="15"/>
        <v/>
      </c>
      <c r="AQ39" t="str">
        <f t="shared" si="39"/>
        <v/>
      </c>
      <c r="AR39" t="str">
        <f t="shared" si="49"/>
        <v/>
      </c>
      <c r="AS39" t="str">
        <f t="shared" si="50"/>
        <v/>
      </c>
      <c r="AT39" t="str">
        <f t="shared" si="51"/>
        <v/>
      </c>
      <c r="AU39" t="str">
        <f t="shared" si="52"/>
        <v/>
      </c>
      <c r="AV39">
        <f t="shared" si="53"/>
        <v>127.91185729275972</v>
      </c>
      <c r="AW39" t="str">
        <f t="shared" si="54"/>
        <v/>
      </c>
      <c r="AX39" t="str">
        <f t="shared" si="55"/>
        <v/>
      </c>
      <c r="AY39" t="str">
        <f t="shared" si="56"/>
        <v/>
      </c>
      <c r="AZ39">
        <f t="shared" si="57"/>
        <v>95.984251968503941</v>
      </c>
      <c r="BA39" t="str">
        <f t="shared" si="17"/>
        <v/>
      </c>
      <c r="BB39" t="str">
        <f t="shared" si="18"/>
        <v/>
      </c>
      <c r="BC39" t="str">
        <f t="shared" si="19"/>
        <v>-</v>
      </c>
      <c r="BD39" t="str">
        <f t="shared" si="20"/>
        <v>-</v>
      </c>
      <c r="BE39" t="str">
        <f t="shared" si="21"/>
        <v>-</v>
      </c>
      <c r="BF39" t="str">
        <f t="shared" si="22"/>
        <v>-</v>
      </c>
      <c r="BG39" t="str">
        <f t="shared" si="23"/>
        <v>-</v>
      </c>
      <c r="BH39">
        <f t="shared" si="24"/>
        <v>125.91185729275972</v>
      </c>
      <c r="BI39" t="str">
        <f t="shared" si="25"/>
        <v>-</v>
      </c>
      <c r="BJ39" t="str">
        <f t="shared" si="26"/>
        <v>-</v>
      </c>
      <c r="BK39" t="str">
        <f t="shared" si="27"/>
        <v>-</v>
      </c>
      <c r="BL39">
        <f t="shared" si="28"/>
        <v>93.984251968503941</v>
      </c>
      <c r="BM39" t="str">
        <f t="shared" si="29"/>
        <v>-</v>
      </c>
      <c r="BN39" t="str">
        <f t="shared" si="30"/>
        <v>-</v>
      </c>
      <c r="BO39" t="str">
        <f t="shared" si="31"/>
        <v>-</v>
      </c>
      <c r="BP39" t="str">
        <f t="shared" si="32"/>
        <v>-</v>
      </c>
      <c r="BQ39" t="str">
        <f t="shared" si="33"/>
        <v>-</v>
      </c>
      <c r="BR39" t="str">
        <f t="shared" si="34"/>
        <v>-</v>
      </c>
      <c r="BS39" t="str">
        <f t="shared" si="35"/>
        <v>-</v>
      </c>
    </row>
    <row r="40" spans="2:71" ht="13.8" thickBot="1" x14ac:dyDescent="0.3"/>
    <row r="41" spans="2:71" ht="13.8" thickBot="1" x14ac:dyDescent="0.3">
      <c r="B41" s="10" t="s">
        <v>14</v>
      </c>
      <c r="C41" s="11" t="s">
        <v>16</v>
      </c>
      <c r="D41" s="12" t="s">
        <v>6</v>
      </c>
      <c r="E41" s="12" t="s">
        <v>7</v>
      </c>
      <c r="F41" s="12">
        <v>10</v>
      </c>
      <c r="G41" s="12" t="s">
        <v>8</v>
      </c>
      <c r="H41" s="12">
        <v>30</v>
      </c>
      <c r="I41" s="12" t="s">
        <v>9</v>
      </c>
      <c r="J41" s="12" t="s">
        <v>10</v>
      </c>
      <c r="K41" s="12">
        <v>40</v>
      </c>
      <c r="L41" s="12">
        <v>60</v>
      </c>
      <c r="M41" s="12" t="s">
        <v>11</v>
      </c>
      <c r="N41" s="12" t="s">
        <v>12</v>
      </c>
      <c r="O41" s="12">
        <v>80</v>
      </c>
      <c r="P41" s="12">
        <v>100</v>
      </c>
      <c r="Q41" s="12">
        <v>120</v>
      </c>
      <c r="R41" s="12">
        <v>140</v>
      </c>
      <c r="S41" s="12">
        <v>160</v>
      </c>
      <c r="T41" s="13" t="s">
        <v>13</v>
      </c>
    </row>
    <row r="42" spans="2:71" ht="12.75" customHeight="1" x14ac:dyDescent="0.25">
      <c r="B42" s="14">
        <v>0.125</v>
      </c>
      <c r="C42" s="2">
        <v>0.40500000000000003</v>
      </c>
      <c r="D42" s="4" t="s">
        <v>0</v>
      </c>
      <c r="E42" s="2">
        <v>1.42</v>
      </c>
      <c r="F42" s="4" t="s">
        <v>0</v>
      </c>
      <c r="G42" s="4" t="s">
        <v>1</v>
      </c>
      <c r="H42" s="4" t="s">
        <v>0</v>
      </c>
      <c r="I42" s="2">
        <v>1.73</v>
      </c>
      <c r="J42" s="2">
        <v>1.73</v>
      </c>
      <c r="K42" s="2">
        <v>1.73</v>
      </c>
      <c r="L42" s="4" t="s">
        <v>0</v>
      </c>
      <c r="M42" s="2">
        <v>2.41</v>
      </c>
      <c r="N42" s="2">
        <v>2.41</v>
      </c>
      <c r="O42" s="2">
        <v>2.41</v>
      </c>
      <c r="P42" s="4" t="s">
        <v>0</v>
      </c>
      <c r="Q42" s="4" t="s">
        <v>0</v>
      </c>
      <c r="R42" s="4" t="s">
        <v>0</v>
      </c>
      <c r="S42" s="4" t="s">
        <v>0</v>
      </c>
      <c r="T42" s="18" t="s">
        <v>0</v>
      </c>
    </row>
    <row r="43" spans="2:71" ht="12.75" customHeight="1" x14ac:dyDescent="0.25">
      <c r="B43" s="14">
        <v>0.25</v>
      </c>
      <c r="C43" s="2">
        <v>0.54</v>
      </c>
      <c r="D43" s="4" t="s">
        <v>0</v>
      </c>
      <c r="E43" s="2">
        <v>1.65</v>
      </c>
      <c r="F43" s="4" t="s">
        <v>0</v>
      </c>
      <c r="G43" s="4" t="s">
        <v>1</v>
      </c>
      <c r="H43" s="4" t="s">
        <v>0</v>
      </c>
      <c r="I43" s="2">
        <v>2.2400000000000002</v>
      </c>
      <c r="J43" s="2">
        <v>2.2400000000000002</v>
      </c>
      <c r="K43" s="2">
        <v>2.2400000000000002</v>
      </c>
      <c r="L43" s="4" t="s">
        <v>0</v>
      </c>
      <c r="M43" s="2">
        <v>3.02</v>
      </c>
      <c r="N43" s="2">
        <v>3.02</v>
      </c>
      <c r="O43" s="2">
        <v>3.02</v>
      </c>
      <c r="P43" s="4" t="s">
        <v>0</v>
      </c>
      <c r="Q43" s="4" t="s">
        <v>0</v>
      </c>
      <c r="R43" s="4" t="s">
        <v>0</v>
      </c>
      <c r="S43" s="4" t="s">
        <v>0</v>
      </c>
      <c r="T43" s="18" t="s">
        <v>0</v>
      </c>
      <c r="AZ43">
        <f>MIN(AQ4:AZ39)</f>
        <v>31.12215909090909</v>
      </c>
    </row>
    <row r="44" spans="2:71" ht="12.75" customHeight="1" x14ac:dyDescent="0.25">
      <c r="B44" s="14">
        <v>0.375</v>
      </c>
      <c r="C44" s="2">
        <v>0.67500000000000004</v>
      </c>
      <c r="D44" s="4" t="s">
        <v>0</v>
      </c>
      <c r="E44" s="2">
        <v>1.65</v>
      </c>
      <c r="F44" s="4" t="s">
        <v>0</v>
      </c>
      <c r="G44" s="4" t="s">
        <v>1</v>
      </c>
      <c r="H44" s="4" t="s">
        <v>0</v>
      </c>
      <c r="I44" s="2">
        <v>2.31</v>
      </c>
      <c r="J44" s="2">
        <v>2.31</v>
      </c>
      <c r="K44" s="2">
        <v>2.31</v>
      </c>
      <c r="L44" s="4" t="s">
        <v>0</v>
      </c>
      <c r="M44" s="2">
        <v>3.2</v>
      </c>
      <c r="N44" s="2">
        <v>3.2</v>
      </c>
      <c r="O44" s="2">
        <v>3.2</v>
      </c>
      <c r="P44" s="4" t="s">
        <v>0</v>
      </c>
      <c r="Q44" s="4" t="s">
        <v>0</v>
      </c>
      <c r="R44" s="4" t="s">
        <v>0</v>
      </c>
      <c r="S44" s="4" t="s">
        <v>0</v>
      </c>
      <c r="T44" s="18" t="s">
        <v>0</v>
      </c>
    </row>
    <row r="45" spans="2:71" ht="12.75" customHeight="1" x14ac:dyDescent="0.25">
      <c r="B45" s="14">
        <v>0.5</v>
      </c>
      <c r="C45" s="2">
        <v>0.84</v>
      </c>
      <c r="D45" s="2">
        <v>1.65</v>
      </c>
      <c r="E45" s="2">
        <v>2.11</v>
      </c>
      <c r="F45" s="4" t="s">
        <v>0</v>
      </c>
      <c r="G45" s="4" t="s">
        <v>0</v>
      </c>
      <c r="H45" s="4" t="s">
        <v>0</v>
      </c>
      <c r="I45" s="2">
        <v>2.77</v>
      </c>
      <c r="J45" s="2">
        <v>2.77</v>
      </c>
      <c r="K45" s="2">
        <v>2.77</v>
      </c>
      <c r="L45" s="4" t="s">
        <v>0</v>
      </c>
      <c r="M45" s="2">
        <v>3.73</v>
      </c>
      <c r="N45" s="2">
        <v>3.73</v>
      </c>
      <c r="O45" s="2">
        <v>3.73</v>
      </c>
      <c r="P45" s="4" t="s">
        <v>0</v>
      </c>
      <c r="Q45" s="4" t="s">
        <v>0</v>
      </c>
      <c r="R45" s="4" t="s">
        <v>0</v>
      </c>
      <c r="S45" s="2">
        <v>4.78</v>
      </c>
      <c r="T45" s="19">
        <v>7.47</v>
      </c>
    </row>
    <row r="46" spans="2:71" ht="12.75" customHeight="1" x14ac:dyDescent="0.25">
      <c r="B46" s="14">
        <v>0.75</v>
      </c>
      <c r="C46" s="2">
        <v>1.05</v>
      </c>
      <c r="D46" s="2">
        <v>1.65</v>
      </c>
      <c r="E46" s="2">
        <v>2.11</v>
      </c>
      <c r="F46" s="4" t="s">
        <v>0</v>
      </c>
      <c r="G46" s="4" t="s">
        <v>0</v>
      </c>
      <c r="H46" s="4" t="s">
        <v>0</v>
      </c>
      <c r="I46" s="2">
        <v>2.87</v>
      </c>
      <c r="J46" s="2">
        <v>2.87</v>
      </c>
      <c r="K46" s="2">
        <v>2.87</v>
      </c>
      <c r="L46" s="4" t="s">
        <v>0</v>
      </c>
      <c r="M46" s="2">
        <v>3.91</v>
      </c>
      <c r="N46" s="2">
        <v>3.91</v>
      </c>
      <c r="O46" s="2">
        <v>3.91</v>
      </c>
      <c r="P46" s="4" t="s">
        <v>0</v>
      </c>
      <c r="Q46" s="4" t="s">
        <v>0</v>
      </c>
      <c r="R46" s="4" t="s">
        <v>0</v>
      </c>
      <c r="S46" s="2">
        <v>5.56</v>
      </c>
      <c r="T46" s="19">
        <v>7.82</v>
      </c>
    </row>
    <row r="47" spans="2:71" ht="12.75" customHeight="1" x14ac:dyDescent="0.25">
      <c r="B47" s="14">
        <v>1</v>
      </c>
      <c r="C47" s="2">
        <v>1.3149999999999999</v>
      </c>
      <c r="D47" s="2">
        <v>1.65</v>
      </c>
      <c r="E47" s="2">
        <v>2.77</v>
      </c>
      <c r="F47" s="4" t="s">
        <v>0</v>
      </c>
      <c r="G47" s="4" t="s">
        <v>1</v>
      </c>
      <c r="H47" s="4" t="s">
        <v>1</v>
      </c>
      <c r="I47" s="2">
        <v>3.38</v>
      </c>
      <c r="J47" s="2">
        <v>3.38</v>
      </c>
      <c r="K47" s="2">
        <v>3.38</v>
      </c>
      <c r="L47" s="4" t="s">
        <v>0</v>
      </c>
      <c r="M47" s="2">
        <v>4.55</v>
      </c>
      <c r="N47" s="2">
        <v>4.55</v>
      </c>
      <c r="O47" s="2">
        <v>4.55</v>
      </c>
      <c r="P47" s="4" t="s">
        <v>0</v>
      </c>
      <c r="Q47" s="4" t="s">
        <v>0</v>
      </c>
      <c r="R47" s="4" t="s">
        <v>0</v>
      </c>
      <c r="S47" s="2">
        <v>6.35</v>
      </c>
      <c r="T47" s="19">
        <v>9.09</v>
      </c>
    </row>
    <row r="48" spans="2:71" ht="12.75" customHeight="1" x14ac:dyDescent="0.25">
      <c r="B48" s="14">
        <v>1.25</v>
      </c>
      <c r="C48" s="2">
        <v>1.66</v>
      </c>
      <c r="D48" s="2">
        <v>1.65</v>
      </c>
      <c r="E48" s="2">
        <v>2.77</v>
      </c>
      <c r="F48" s="4" t="s">
        <v>0</v>
      </c>
      <c r="G48" s="4" t="s">
        <v>0</v>
      </c>
      <c r="H48" s="4" t="s">
        <v>2</v>
      </c>
      <c r="I48" s="2">
        <v>3.56</v>
      </c>
      <c r="J48" s="2">
        <v>3.56</v>
      </c>
      <c r="K48" s="2">
        <v>3.56</v>
      </c>
      <c r="L48" s="4" t="s">
        <v>1</v>
      </c>
      <c r="M48" s="2">
        <v>4.8499999999999996</v>
      </c>
      <c r="N48" s="2">
        <v>4.8499999999999996</v>
      </c>
      <c r="O48" s="2">
        <v>4.8499999999999996</v>
      </c>
      <c r="P48" s="4" t="s">
        <v>0</v>
      </c>
      <c r="Q48" s="4" t="s">
        <v>0</v>
      </c>
      <c r="R48" s="4" t="s">
        <v>0</v>
      </c>
      <c r="S48" s="2">
        <v>6.35</v>
      </c>
      <c r="T48" s="19">
        <v>9.6999999999999993</v>
      </c>
    </row>
    <row r="49" spans="2:20" ht="12.75" customHeight="1" x14ac:dyDescent="0.25">
      <c r="B49" s="14">
        <v>1.5</v>
      </c>
      <c r="C49" s="2">
        <v>1.9</v>
      </c>
      <c r="D49" s="2">
        <v>1.65</v>
      </c>
      <c r="E49" s="2">
        <v>2.77</v>
      </c>
      <c r="F49" s="4" t="s">
        <v>0</v>
      </c>
      <c r="G49" s="4" t="s">
        <v>0</v>
      </c>
      <c r="H49" s="4" t="s">
        <v>3</v>
      </c>
      <c r="I49" s="2">
        <v>3.68</v>
      </c>
      <c r="J49" s="2">
        <v>3.68</v>
      </c>
      <c r="K49" s="2">
        <v>3.66</v>
      </c>
      <c r="L49" s="4" t="s">
        <v>0</v>
      </c>
      <c r="M49" s="2">
        <v>5.08</v>
      </c>
      <c r="N49" s="2">
        <v>5.08</v>
      </c>
      <c r="O49" s="2">
        <v>5.08</v>
      </c>
      <c r="P49" s="4" t="s">
        <v>0</v>
      </c>
      <c r="Q49" s="4" t="s">
        <v>0</v>
      </c>
      <c r="R49" s="4" t="s">
        <v>0</v>
      </c>
      <c r="S49" s="2">
        <v>7.14</v>
      </c>
      <c r="T49" s="19">
        <v>10.15</v>
      </c>
    </row>
    <row r="50" spans="2:20" ht="12.75" customHeight="1" x14ac:dyDescent="0.25">
      <c r="B50" s="14">
        <v>2</v>
      </c>
      <c r="C50" s="2">
        <v>2.375</v>
      </c>
      <c r="D50" s="2">
        <v>1.65</v>
      </c>
      <c r="E50" s="2">
        <v>2.77</v>
      </c>
      <c r="F50" s="4" t="s">
        <v>0</v>
      </c>
      <c r="G50" s="4" t="s">
        <v>0</v>
      </c>
      <c r="H50" s="4" t="s">
        <v>4</v>
      </c>
      <c r="I50" s="2">
        <v>3.91</v>
      </c>
      <c r="J50" s="2">
        <v>3.91</v>
      </c>
      <c r="K50" s="2">
        <v>3.91</v>
      </c>
      <c r="L50" s="4" t="s">
        <v>0</v>
      </c>
      <c r="M50" s="2">
        <v>5.54</v>
      </c>
      <c r="N50" s="2">
        <v>5.54</v>
      </c>
      <c r="O50" s="2">
        <v>5.54</v>
      </c>
      <c r="P50" s="4" t="s">
        <v>0</v>
      </c>
      <c r="Q50" s="4" t="s">
        <v>0</v>
      </c>
      <c r="R50" s="4" t="s">
        <v>0</v>
      </c>
      <c r="S50" s="2">
        <v>8.74</v>
      </c>
      <c r="T50" s="19">
        <v>11.07</v>
      </c>
    </row>
    <row r="51" spans="2:20" ht="12.75" customHeight="1" x14ac:dyDescent="0.25">
      <c r="B51" s="14">
        <v>2.5</v>
      </c>
      <c r="C51" s="2">
        <v>2.875</v>
      </c>
      <c r="D51" s="2">
        <v>2.11</v>
      </c>
      <c r="E51" s="2">
        <v>3.05</v>
      </c>
      <c r="F51" s="4" t="s">
        <v>0</v>
      </c>
      <c r="G51" s="4" t="s">
        <v>0</v>
      </c>
      <c r="H51" s="4" t="s">
        <v>0</v>
      </c>
      <c r="I51" s="2">
        <v>5.16</v>
      </c>
      <c r="J51" s="2">
        <v>5.16</v>
      </c>
      <c r="K51" s="2">
        <v>5.16</v>
      </c>
      <c r="L51" s="4" t="s">
        <v>1</v>
      </c>
      <c r="M51" s="2">
        <v>7.01</v>
      </c>
      <c r="N51" s="2">
        <v>7.01</v>
      </c>
      <c r="O51" s="2">
        <v>7.01</v>
      </c>
      <c r="P51" s="4" t="s">
        <v>0</v>
      </c>
      <c r="Q51" s="4" t="s">
        <v>0</v>
      </c>
      <c r="R51" s="4" t="s">
        <v>0</v>
      </c>
      <c r="S51" s="2">
        <v>9.5299999999999994</v>
      </c>
      <c r="T51" s="19">
        <v>14.02</v>
      </c>
    </row>
    <row r="52" spans="2:20" ht="12.75" customHeight="1" x14ac:dyDescent="0.25">
      <c r="B52" s="14">
        <v>3</v>
      </c>
      <c r="C52" s="2">
        <v>3.5</v>
      </c>
      <c r="D52" s="2">
        <v>2.11</v>
      </c>
      <c r="E52" s="2">
        <v>3.05</v>
      </c>
      <c r="F52" s="4" t="s">
        <v>0</v>
      </c>
      <c r="G52" s="4" t="s">
        <v>0</v>
      </c>
      <c r="H52" s="4" t="s">
        <v>0</v>
      </c>
      <c r="I52" s="2">
        <v>5.49</v>
      </c>
      <c r="J52" s="2">
        <v>5.49</v>
      </c>
      <c r="K52" s="2">
        <v>5.49</v>
      </c>
      <c r="L52" s="4" t="s">
        <v>0</v>
      </c>
      <c r="M52" s="2">
        <v>7.62</v>
      </c>
      <c r="N52" s="2">
        <v>7.62</v>
      </c>
      <c r="O52" s="2">
        <v>7.62</v>
      </c>
      <c r="P52" s="4" t="s">
        <v>0</v>
      </c>
      <c r="Q52" s="4" t="s">
        <v>0</v>
      </c>
      <c r="R52" s="4" t="s">
        <v>0</v>
      </c>
      <c r="S52" s="2">
        <v>11.13</v>
      </c>
      <c r="T52" s="19">
        <v>15.24</v>
      </c>
    </row>
    <row r="53" spans="2:20" ht="12.75" customHeight="1" x14ac:dyDescent="0.25">
      <c r="B53" s="14">
        <v>3.5</v>
      </c>
      <c r="C53" s="2">
        <v>4</v>
      </c>
      <c r="D53" s="2">
        <v>2.11</v>
      </c>
      <c r="E53" s="2">
        <v>3.05</v>
      </c>
      <c r="F53" s="4" t="s">
        <v>0</v>
      </c>
      <c r="G53" s="4" t="s">
        <v>0</v>
      </c>
      <c r="H53" s="4" t="s">
        <v>0</v>
      </c>
      <c r="I53" s="2">
        <v>5.74</v>
      </c>
      <c r="J53" s="2">
        <v>5.74</v>
      </c>
      <c r="K53" s="2">
        <v>5.74</v>
      </c>
      <c r="L53" s="4" t="s">
        <v>0</v>
      </c>
      <c r="M53" s="2">
        <v>8.08</v>
      </c>
      <c r="N53" s="2">
        <v>8.08</v>
      </c>
      <c r="O53" s="2">
        <v>8.08</v>
      </c>
      <c r="P53" s="4" t="s">
        <v>0</v>
      </c>
      <c r="Q53" s="4" t="s">
        <v>0</v>
      </c>
      <c r="R53" s="4" t="s">
        <v>0</v>
      </c>
      <c r="S53" s="4" t="s">
        <v>0</v>
      </c>
      <c r="T53" s="18" t="s">
        <v>0</v>
      </c>
    </row>
    <row r="54" spans="2:20" ht="12.75" customHeight="1" x14ac:dyDescent="0.25">
      <c r="B54" s="14">
        <v>4</v>
      </c>
      <c r="C54" s="2">
        <v>4.5</v>
      </c>
      <c r="D54" s="2">
        <v>2.11</v>
      </c>
      <c r="E54" s="2">
        <v>3.05</v>
      </c>
      <c r="F54" s="4" t="s">
        <v>0</v>
      </c>
      <c r="G54" s="4" t="s">
        <v>0</v>
      </c>
      <c r="H54" s="4" t="s">
        <v>0</v>
      </c>
      <c r="I54" s="2">
        <v>6.02</v>
      </c>
      <c r="J54" s="2">
        <v>6.02</v>
      </c>
      <c r="K54" s="2">
        <v>6.02</v>
      </c>
      <c r="L54" s="4" t="s">
        <v>0</v>
      </c>
      <c r="M54" s="2">
        <v>8.56</v>
      </c>
      <c r="N54" s="2">
        <v>8.56</v>
      </c>
      <c r="O54" s="2">
        <v>8.56</v>
      </c>
      <c r="P54" s="4" t="s">
        <v>0</v>
      </c>
      <c r="Q54" s="2">
        <v>11.13</v>
      </c>
      <c r="R54" s="4" t="s">
        <v>0</v>
      </c>
      <c r="S54" s="2">
        <v>13.49</v>
      </c>
      <c r="T54" s="19">
        <v>17.12</v>
      </c>
    </row>
    <row r="55" spans="2:20" ht="12.75" customHeight="1" x14ac:dyDescent="0.25">
      <c r="B55" s="14">
        <v>5</v>
      </c>
      <c r="C55" s="2">
        <v>5.5629999999999997</v>
      </c>
      <c r="D55" s="2">
        <v>2.77</v>
      </c>
      <c r="E55" s="2">
        <v>3.4</v>
      </c>
      <c r="F55" s="4" t="s">
        <v>0</v>
      </c>
      <c r="G55" s="4" t="s">
        <v>0</v>
      </c>
      <c r="H55" s="4" t="s">
        <v>0</v>
      </c>
      <c r="I55" s="2">
        <v>6.55</v>
      </c>
      <c r="J55" s="2">
        <v>6.55</v>
      </c>
      <c r="K55" s="2">
        <v>6.55</v>
      </c>
      <c r="L55" s="4" t="s">
        <v>0</v>
      </c>
      <c r="M55" s="2">
        <v>9.5299999999999994</v>
      </c>
      <c r="N55" s="2">
        <v>9.5299999999999994</v>
      </c>
      <c r="O55" s="2">
        <v>9.5299999999999994</v>
      </c>
      <c r="P55" s="4" t="s">
        <v>0</v>
      </c>
      <c r="Q55" s="2">
        <v>12.7</v>
      </c>
      <c r="R55" s="4" t="s">
        <v>0</v>
      </c>
      <c r="S55" s="2">
        <v>15.88</v>
      </c>
      <c r="T55" s="19">
        <v>19.05</v>
      </c>
    </row>
    <row r="56" spans="2:20" ht="12.75" customHeight="1" x14ac:dyDescent="0.25">
      <c r="B56" s="14">
        <v>6</v>
      </c>
      <c r="C56" s="2">
        <v>6.625</v>
      </c>
      <c r="D56" s="2">
        <v>2.77</v>
      </c>
      <c r="E56" s="2">
        <v>3.4</v>
      </c>
      <c r="F56" s="4" t="s">
        <v>0</v>
      </c>
      <c r="G56" s="4" t="s">
        <v>0</v>
      </c>
      <c r="H56" s="4" t="s">
        <v>0</v>
      </c>
      <c r="I56" s="2">
        <v>7.11</v>
      </c>
      <c r="J56" s="2">
        <v>7.11</v>
      </c>
      <c r="K56" s="2">
        <v>7.11</v>
      </c>
      <c r="L56" s="4" t="s">
        <v>0</v>
      </c>
      <c r="M56" s="2">
        <v>10.97</v>
      </c>
      <c r="N56" s="2">
        <v>10.97</v>
      </c>
      <c r="O56" s="2">
        <v>10.97</v>
      </c>
      <c r="P56" s="4" t="s">
        <v>0</v>
      </c>
      <c r="Q56" s="2">
        <v>14.27</v>
      </c>
      <c r="R56" s="4" t="s">
        <v>0</v>
      </c>
      <c r="S56" s="2">
        <v>18.2</v>
      </c>
      <c r="T56" s="19">
        <v>21.95</v>
      </c>
    </row>
    <row r="57" spans="2:20" ht="12.75" customHeight="1" x14ac:dyDescent="0.25">
      <c r="B57" s="14">
        <v>8</v>
      </c>
      <c r="C57" s="2">
        <v>8.625</v>
      </c>
      <c r="D57" s="2">
        <v>2.77</v>
      </c>
      <c r="E57" s="2">
        <v>3.76</v>
      </c>
      <c r="F57" s="4" t="s">
        <v>0</v>
      </c>
      <c r="G57" s="2">
        <v>6.35</v>
      </c>
      <c r="H57" s="2">
        <v>7.04</v>
      </c>
      <c r="I57" s="2">
        <v>8.18</v>
      </c>
      <c r="J57" s="2">
        <v>8.18</v>
      </c>
      <c r="K57" s="2">
        <v>8.18</v>
      </c>
      <c r="L57" s="2">
        <v>10.31</v>
      </c>
      <c r="M57" s="2">
        <v>12.7</v>
      </c>
      <c r="N57" s="2">
        <v>12.7</v>
      </c>
      <c r="O57" s="2">
        <v>12.7</v>
      </c>
      <c r="P57" s="2">
        <v>15.09</v>
      </c>
      <c r="Q57" s="2">
        <v>18.260000000000002</v>
      </c>
      <c r="R57" s="2">
        <v>20.62</v>
      </c>
      <c r="S57" s="2">
        <v>23.01</v>
      </c>
      <c r="T57" s="19">
        <v>22.23</v>
      </c>
    </row>
    <row r="58" spans="2:20" ht="12.75" customHeight="1" x14ac:dyDescent="0.25">
      <c r="B58" s="14">
        <v>10</v>
      </c>
      <c r="C58" s="2">
        <v>10.75</v>
      </c>
      <c r="D58" s="2">
        <v>3.4</v>
      </c>
      <c r="E58" s="2">
        <v>4.1900000000000004</v>
      </c>
      <c r="F58" s="4" t="s">
        <v>0</v>
      </c>
      <c r="G58" s="2">
        <v>6.35</v>
      </c>
      <c r="H58" s="2">
        <v>7.8</v>
      </c>
      <c r="I58" s="2">
        <v>9.27</v>
      </c>
      <c r="J58" s="2">
        <v>9.27</v>
      </c>
      <c r="K58" s="2">
        <v>9.27</v>
      </c>
      <c r="L58" s="2">
        <v>12.7</v>
      </c>
      <c r="M58" s="2">
        <v>12.7</v>
      </c>
      <c r="N58" s="2">
        <v>12.7</v>
      </c>
      <c r="O58" s="2">
        <v>15.09</v>
      </c>
      <c r="P58" s="2">
        <v>18.260000000000002</v>
      </c>
      <c r="Q58" s="2">
        <v>21.44</v>
      </c>
      <c r="R58" s="2">
        <v>25.4</v>
      </c>
      <c r="S58" s="2">
        <v>28.58</v>
      </c>
      <c r="T58" s="19">
        <v>25.4</v>
      </c>
    </row>
    <row r="59" spans="2:20" ht="12.75" customHeight="1" x14ac:dyDescent="0.25">
      <c r="B59" s="14">
        <v>12</v>
      </c>
      <c r="C59" s="2">
        <v>12.75</v>
      </c>
      <c r="D59" s="2">
        <v>3.96</v>
      </c>
      <c r="E59" s="2">
        <v>4.57</v>
      </c>
      <c r="F59" s="4" t="s">
        <v>0</v>
      </c>
      <c r="G59" s="2">
        <v>6.35</v>
      </c>
      <c r="H59" s="2">
        <v>8.3800000000000008</v>
      </c>
      <c r="I59" s="2">
        <v>9.5299999999999994</v>
      </c>
      <c r="J59" s="2">
        <v>9.52</v>
      </c>
      <c r="K59" s="2">
        <v>10.31</v>
      </c>
      <c r="L59" s="2">
        <v>14.27</v>
      </c>
      <c r="M59" s="2">
        <v>12.7</v>
      </c>
      <c r="N59" s="2">
        <v>12.7</v>
      </c>
      <c r="O59" s="2">
        <v>17.48</v>
      </c>
      <c r="P59" s="2">
        <v>21.44</v>
      </c>
      <c r="Q59" s="2">
        <v>25.4</v>
      </c>
      <c r="R59" s="2">
        <v>28.58</v>
      </c>
      <c r="S59" s="2">
        <v>33.32</v>
      </c>
      <c r="T59" s="19">
        <v>25.4</v>
      </c>
    </row>
    <row r="60" spans="2:20" ht="12.75" customHeight="1" x14ac:dyDescent="0.25">
      <c r="B60" s="14">
        <v>14</v>
      </c>
      <c r="C60" s="2">
        <v>14.000000000000002</v>
      </c>
      <c r="D60" s="2">
        <v>3.96</v>
      </c>
      <c r="E60" s="2">
        <v>4.78</v>
      </c>
      <c r="F60" s="2">
        <v>6.35</v>
      </c>
      <c r="G60" s="2">
        <v>7.92</v>
      </c>
      <c r="H60" s="2">
        <v>9.5299999999999994</v>
      </c>
      <c r="I60" s="2">
        <v>9.5299999999999994</v>
      </c>
      <c r="J60" s="4" t="s">
        <v>0</v>
      </c>
      <c r="K60" s="2">
        <v>11.13</v>
      </c>
      <c r="L60" s="2">
        <v>15.09</v>
      </c>
      <c r="M60" s="2">
        <v>12.7</v>
      </c>
      <c r="N60" s="2">
        <v>35.71</v>
      </c>
      <c r="O60" s="2">
        <v>19.05</v>
      </c>
      <c r="P60" s="2">
        <v>23.83</v>
      </c>
      <c r="Q60" s="2">
        <v>27.79</v>
      </c>
      <c r="R60" s="2">
        <v>31.75</v>
      </c>
      <c r="S60" s="2">
        <v>35.71</v>
      </c>
      <c r="T60" s="18" t="s">
        <v>0</v>
      </c>
    </row>
    <row r="61" spans="2:20" ht="12.75" customHeight="1" x14ac:dyDescent="0.25">
      <c r="B61" s="14">
        <v>16</v>
      </c>
      <c r="C61" s="2">
        <v>16</v>
      </c>
      <c r="D61" s="2">
        <v>4.1900000000000004</v>
      </c>
      <c r="E61" s="2">
        <v>4.78</v>
      </c>
      <c r="F61" s="2">
        <v>6.35</v>
      </c>
      <c r="G61" s="2">
        <v>7.92</v>
      </c>
      <c r="H61" s="2">
        <v>9.5299999999999994</v>
      </c>
      <c r="I61" s="2">
        <v>9.5299999999999994</v>
      </c>
      <c r="J61" s="4" t="s">
        <v>0</v>
      </c>
      <c r="K61" s="2">
        <v>12.7</v>
      </c>
      <c r="L61" s="2">
        <v>16.66</v>
      </c>
      <c r="M61" s="2">
        <v>12.7</v>
      </c>
      <c r="N61" s="2">
        <v>40.49</v>
      </c>
      <c r="O61" s="2">
        <v>21.44</v>
      </c>
      <c r="P61" s="2">
        <v>26.19</v>
      </c>
      <c r="Q61" s="2">
        <v>30.96</v>
      </c>
      <c r="R61" s="2">
        <v>36.53</v>
      </c>
      <c r="S61" s="2">
        <v>40.49</v>
      </c>
      <c r="T61" s="18" t="s">
        <v>0</v>
      </c>
    </row>
    <row r="62" spans="2:20" ht="12.75" customHeight="1" x14ac:dyDescent="0.25">
      <c r="B62" s="14">
        <v>18</v>
      </c>
      <c r="C62" s="2">
        <v>18</v>
      </c>
      <c r="D62" s="2">
        <v>4.1900000000000004</v>
      </c>
      <c r="E62" s="2">
        <v>4.78</v>
      </c>
      <c r="F62" s="2">
        <v>6.35</v>
      </c>
      <c r="G62" s="2">
        <v>7.92</v>
      </c>
      <c r="H62" s="2">
        <v>11.13</v>
      </c>
      <c r="I62" s="2">
        <v>9.5299999999999994</v>
      </c>
      <c r="J62" s="4" t="s">
        <v>0</v>
      </c>
      <c r="K62" s="2">
        <v>14.27</v>
      </c>
      <c r="L62" s="2">
        <v>19.05</v>
      </c>
      <c r="M62" s="2">
        <v>12.7</v>
      </c>
      <c r="N62" s="2">
        <v>45.24</v>
      </c>
      <c r="O62" s="2">
        <v>23.88</v>
      </c>
      <c r="P62" s="2">
        <v>29.36</v>
      </c>
      <c r="Q62" s="2">
        <v>34.93</v>
      </c>
      <c r="R62" s="2">
        <v>39.67</v>
      </c>
      <c r="S62" s="2">
        <v>45.24</v>
      </c>
      <c r="T62" s="18" t="s">
        <v>0</v>
      </c>
    </row>
    <row r="63" spans="2:20" ht="12.75" customHeight="1" x14ac:dyDescent="0.25">
      <c r="B63" s="14">
        <v>20</v>
      </c>
      <c r="C63" s="2">
        <v>20</v>
      </c>
      <c r="D63" s="2">
        <v>4.78</v>
      </c>
      <c r="E63" s="2">
        <v>5.51</v>
      </c>
      <c r="F63" s="2">
        <v>6.35</v>
      </c>
      <c r="G63" s="2">
        <v>9.5299999999999994</v>
      </c>
      <c r="H63" s="2">
        <v>12.7</v>
      </c>
      <c r="I63" s="2">
        <v>9.5299999999999994</v>
      </c>
      <c r="J63" s="4" t="s">
        <v>0</v>
      </c>
      <c r="K63" s="2">
        <v>15.09</v>
      </c>
      <c r="L63" s="2">
        <v>20.62</v>
      </c>
      <c r="M63" s="2">
        <v>12.7</v>
      </c>
      <c r="N63" s="2">
        <v>50.01</v>
      </c>
      <c r="O63" s="2">
        <v>26.19</v>
      </c>
      <c r="P63" s="2">
        <v>32.54</v>
      </c>
      <c r="Q63" s="2">
        <v>38.1</v>
      </c>
      <c r="R63" s="2">
        <v>44.45</v>
      </c>
      <c r="S63" s="2">
        <v>56.01</v>
      </c>
      <c r="T63" s="18" t="s">
        <v>0</v>
      </c>
    </row>
    <row r="64" spans="2:20" ht="12.75" customHeight="1" x14ac:dyDescent="0.25">
      <c r="B64" s="14">
        <v>22</v>
      </c>
      <c r="C64" s="2">
        <v>22</v>
      </c>
      <c r="D64" s="2">
        <v>4.78</v>
      </c>
      <c r="E64" s="2">
        <v>5.54</v>
      </c>
      <c r="F64" s="2">
        <v>6.35</v>
      </c>
      <c r="G64" s="2">
        <v>9.5299999999999994</v>
      </c>
      <c r="H64" s="2">
        <v>12.7</v>
      </c>
      <c r="I64" s="2">
        <v>9.5299999999999994</v>
      </c>
      <c r="J64" s="4" t="s">
        <v>0</v>
      </c>
      <c r="K64" s="4" t="s">
        <v>0</v>
      </c>
      <c r="L64" s="2">
        <v>22.23</v>
      </c>
      <c r="M64" s="2">
        <v>12.7</v>
      </c>
      <c r="N64" s="2">
        <v>53.98</v>
      </c>
      <c r="O64" s="2">
        <v>28.58</v>
      </c>
      <c r="P64" s="2">
        <v>34.93</v>
      </c>
      <c r="Q64" s="2">
        <v>41.28</v>
      </c>
      <c r="R64" s="2">
        <v>47.63</v>
      </c>
      <c r="S64" s="2">
        <v>53.98</v>
      </c>
      <c r="T64" s="18" t="s">
        <v>0</v>
      </c>
    </row>
    <row r="65" spans="2:20" ht="12.75" customHeight="1" x14ac:dyDescent="0.25">
      <c r="B65" s="14">
        <v>24</v>
      </c>
      <c r="C65" s="2">
        <v>24</v>
      </c>
      <c r="D65" s="2">
        <v>5.54</v>
      </c>
      <c r="E65" s="2">
        <v>6.35</v>
      </c>
      <c r="F65" s="2">
        <v>6.35</v>
      </c>
      <c r="G65" s="2">
        <v>9.5299999999999994</v>
      </c>
      <c r="H65" s="2">
        <v>14.27</v>
      </c>
      <c r="I65" s="2">
        <v>9.5299999999999994</v>
      </c>
      <c r="J65" s="4" t="s">
        <v>0</v>
      </c>
      <c r="K65" s="2">
        <v>17.48</v>
      </c>
      <c r="L65" s="2">
        <v>24.61</v>
      </c>
      <c r="M65" s="2">
        <v>12.7</v>
      </c>
      <c r="N65" s="2">
        <v>59.54</v>
      </c>
      <c r="O65" s="2">
        <v>30.96</v>
      </c>
      <c r="P65" s="2">
        <v>38.89</v>
      </c>
      <c r="Q65" s="2">
        <v>46.02</v>
      </c>
      <c r="R65" s="2">
        <v>52.37</v>
      </c>
      <c r="S65" s="2">
        <v>59.54</v>
      </c>
      <c r="T65" s="18" t="s">
        <v>0</v>
      </c>
    </row>
    <row r="66" spans="2:20" ht="12.75" customHeight="1" x14ac:dyDescent="0.25">
      <c r="B66" s="14">
        <v>26</v>
      </c>
      <c r="C66" s="2">
        <v>26</v>
      </c>
      <c r="D66" s="4" t="s">
        <v>0</v>
      </c>
      <c r="E66" s="4" t="s">
        <v>0</v>
      </c>
      <c r="F66" s="2">
        <v>7.92</v>
      </c>
      <c r="G66" s="2">
        <v>12.7</v>
      </c>
      <c r="H66" s="4" t="s">
        <v>5</v>
      </c>
      <c r="I66" s="2">
        <v>9.5299999999999994</v>
      </c>
      <c r="J66" s="4" t="s">
        <v>0</v>
      </c>
      <c r="K66" s="4" t="s">
        <v>0</v>
      </c>
      <c r="L66" s="4" t="s">
        <v>0</v>
      </c>
      <c r="M66" s="2">
        <v>12.7</v>
      </c>
      <c r="N66" s="4" t="s">
        <v>0</v>
      </c>
      <c r="O66" s="4" t="s">
        <v>0</v>
      </c>
      <c r="P66" s="4" t="s">
        <v>0</v>
      </c>
      <c r="Q66" s="4" t="s">
        <v>0</v>
      </c>
      <c r="R66" s="4" t="s">
        <v>0</v>
      </c>
      <c r="S66" s="4" t="s">
        <v>0</v>
      </c>
      <c r="T66" s="18" t="s">
        <v>0</v>
      </c>
    </row>
    <row r="67" spans="2:20" ht="12.75" customHeight="1" x14ac:dyDescent="0.25">
      <c r="B67" s="14">
        <v>28</v>
      </c>
      <c r="C67" s="2">
        <v>28</v>
      </c>
      <c r="D67" s="4" t="s">
        <v>0</v>
      </c>
      <c r="E67" s="4" t="s">
        <v>0</v>
      </c>
      <c r="F67" s="2">
        <v>7.92</v>
      </c>
      <c r="G67" s="2">
        <v>12.7</v>
      </c>
      <c r="H67" s="2">
        <v>15.88</v>
      </c>
      <c r="I67" s="2">
        <v>9.5299999999999994</v>
      </c>
      <c r="J67" s="4" t="s">
        <v>0</v>
      </c>
      <c r="K67" s="4" t="s">
        <v>0</v>
      </c>
      <c r="L67" s="4" t="s">
        <v>0</v>
      </c>
      <c r="M67" s="2">
        <v>12.7</v>
      </c>
      <c r="N67" s="4" t="s">
        <v>0</v>
      </c>
      <c r="O67" s="4" t="s">
        <v>0</v>
      </c>
      <c r="P67" s="4" t="s">
        <v>0</v>
      </c>
      <c r="Q67" s="4" t="s">
        <v>0</v>
      </c>
      <c r="R67" s="4" t="s">
        <v>0</v>
      </c>
      <c r="S67" s="4" t="s">
        <v>0</v>
      </c>
      <c r="T67" s="18" t="s">
        <v>0</v>
      </c>
    </row>
    <row r="68" spans="2:20" ht="12.75" customHeight="1" x14ac:dyDescent="0.25">
      <c r="B68" s="14">
        <v>30</v>
      </c>
      <c r="C68" s="2">
        <v>30</v>
      </c>
      <c r="D68" s="2">
        <v>6.35</v>
      </c>
      <c r="E68" s="2">
        <v>7.92</v>
      </c>
      <c r="F68" s="2">
        <v>7.92</v>
      </c>
      <c r="G68" s="2">
        <v>12.7</v>
      </c>
      <c r="H68" s="2">
        <v>15.88</v>
      </c>
      <c r="I68" s="2">
        <v>9.5299999999999994</v>
      </c>
      <c r="J68" s="4" t="s">
        <v>0</v>
      </c>
      <c r="K68" s="4" t="s">
        <v>0</v>
      </c>
      <c r="L68" s="4" t="s">
        <v>0</v>
      </c>
      <c r="M68" s="2">
        <v>12.7</v>
      </c>
      <c r="N68" s="4" t="s">
        <v>0</v>
      </c>
      <c r="O68" s="4" t="s">
        <v>0</v>
      </c>
      <c r="P68" s="4" t="s">
        <v>0</v>
      </c>
      <c r="Q68" s="4" t="s">
        <v>0</v>
      </c>
      <c r="R68" s="4" t="s">
        <v>0</v>
      </c>
      <c r="S68" s="4" t="s">
        <v>0</v>
      </c>
      <c r="T68" s="18" t="s">
        <v>0</v>
      </c>
    </row>
    <row r="69" spans="2:20" ht="12.75" customHeight="1" x14ac:dyDescent="0.25">
      <c r="B69" s="14">
        <v>32</v>
      </c>
      <c r="C69" s="2">
        <v>32</v>
      </c>
      <c r="D69" s="4" t="s">
        <v>0</v>
      </c>
      <c r="E69" s="4" t="s">
        <v>0</v>
      </c>
      <c r="F69" s="2">
        <v>7.92</v>
      </c>
      <c r="G69" s="2">
        <v>12.7</v>
      </c>
      <c r="H69" s="2">
        <v>15.88</v>
      </c>
      <c r="I69" s="2">
        <v>9.5299999999999994</v>
      </c>
      <c r="J69" s="4" t="s">
        <v>0</v>
      </c>
      <c r="K69" s="2">
        <v>17.48</v>
      </c>
      <c r="L69" s="4" t="s">
        <v>0</v>
      </c>
      <c r="M69" s="2">
        <v>12.7</v>
      </c>
      <c r="N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18" t="s">
        <v>0</v>
      </c>
    </row>
    <row r="70" spans="2:20" ht="12.75" customHeight="1" x14ac:dyDescent="0.25">
      <c r="B70" s="14">
        <v>34</v>
      </c>
      <c r="C70" s="2">
        <v>34</v>
      </c>
      <c r="D70" s="4" t="s">
        <v>0</v>
      </c>
      <c r="E70" s="4" t="s">
        <v>0</v>
      </c>
      <c r="F70" s="2">
        <v>7.92</v>
      </c>
      <c r="G70" s="2">
        <v>12.7</v>
      </c>
      <c r="H70" s="2">
        <v>15.88</v>
      </c>
      <c r="I70" s="2">
        <v>9.5299999999999994</v>
      </c>
      <c r="J70" s="4" t="s">
        <v>0</v>
      </c>
      <c r="K70" s="2">
        <v>17.48</v>
      </c>
      <c r="L70" s="4" t="s">
        <v>0</v>
      </c>
      <c r="M70" s="2">
        <v>12.7</v>
      </c>
      <c r="N70" s="4" t="s">
        <v>0</v>
      </c>
      <c r="O70" s="4" t="s">
        <v>0</v>
      </c>
      <c r="P70" s="4" t="s">
        <v>0</v>
      </c>
      <c r="Q70" s="4" t="s">
        <v>0</v>
      </c>
      <c r="R70" s="4" t="s">
        <v>0</v>
      </c>
      <c r="S70" s="4" t="s">
        <v>0</v>
      </c>
      <c r="T70" s="18" t="s">
        <v>0</v>
      </c>
    </row>
    <row r="71" spans="2:20" ht="12.75" customHeight="1" x14ac:dyDescent="0.25">
      <c r="B71" s="14">
        <v>36</v>
      </c>
      <c r="C71" s="2">
        <v>36</v>
      </c>
      <c r="D71" s="4" t="s">
        <v>0</v>
      </c>
      <c r="E71" s="4" t="s">
        <v>0</v>
      </c>
      <c r="F71" s="2">
        <v>7.92</v>
      </c>
      <c r="G71" s="2">
        <v>12.7</v>
      </c>
      <c r="H71" s="2">
        <v>15.88</v>
      </c>
      <c r="I71" s="2">
        <v>9.5299999999999994</v>
      </c>
      <c r="J71" s="4" t="s">
        <v>0</v>
      </c>
      <c r="K71" s="2">
        <v>19.05</v>
      </c>
      <c r="L71" s="4" t="s">
        <v>0</v>
      </c>
      <c r="M71" s="2">
        <v>12.7</v>
      </c>
      <c r="N71" s="4" t="s">
        <v>0</v>
      </c>
      <c r="O71" s="4" t="s">
        <v>0</v>
      </c>
      <c r="P71" s="4" t="s">
        <v>0</v>
      </c>
      <c r="Q71" s="4" t="s">
        <v>0</v>
      </c>
      <c r="R71" s="4" t="s">
        <v>0</v>
      </c>
      <c r="S71" s="4" t="s">
        <v>0</v>
      </c>
      <c r="T71" s="18" t="s">
        <v>0</v>
      </c>
    </row>
    <row r="72" spans="2:20" ht="12.75" customHeight="1" x14ac:dyDescent="0.25">
      <c r="B72" s="14">
        <v>38</v>
      </c>
      <c r="C72" s="2">
        <v>38</v>
      </c>
      <c r="D72" s="4" t="s">
        <v>0</v>
      </c>
      <c r="E72" s="4" t="s">
        <v>0</v>
      </c>
      <c r="F72" s="4" t="s">
        <v>0</v>
      </c>
      <c r="G72" s="4" t="s">
        <v>0</v>
      </c>
      <c r="H72" s="4" t="s">
        <v>4</v>
      </c>
      <c r="I72" s="2">
        <v>9.5299999999999994</v>
      </c>
      <c r="J72" s="4" t="s">
        <v>0</v>
      </c>
      <c r="K72" s="4" t="s">
        <v>0</v>
      </c>
      <c r="L72" s="4" t="s">
        <v>0</v>
      </c>
      <c r="M72" s="2">
        <v>12.7</v>
      </c>
      <c r="N72" s="4" t="s">
        <v>0</v>
      </c>
      <c r="O72" s="4" t="s">
        <v>0</v>
      </c>
      <c r="P72" s="4" t="s">
        <v>0</v>
      </c>
      <c r="Q72" s="4" t="s">
        <v>0</v>
      </c>
      <c r="R72" s="4" t="s">
        <v>0</v>
      </c>
      <c r="S72" s="4" t="s">
        <v>0</v>
      </c>
      <c r="T72" s="18" t="s">
        <v>0</v>
      </c>
    </row>
    <row r="73" spans="2:20" ht="12.75" customHeight="1" x14ac:dyDescent="0.25">
      <c r="B73" s="14">
        <v>40</v>
      </c>
      <c r="C73" s="2">
        <v>40</v>
      </c>
      <c r="D73" s="4" t="s">
        <v>0</v>
      </c>
      <c r="E73" s="4" t="s">
        <v>0</v>
      </c>
      <c r="F73" s="4" t="s">
        <v>0</v>
      </c>
      <c r="G73" s="4" t="s">
        <v>0</v>
      </c>
      <c r="H73" s="4" t="s">
        <v>0</v>
      </c>
      <c r="I73" s="2">
        <v>9.5299999999999994</v>
      </c>
      <c r="J73" s="4" t="s">
        <v>0</v>
      </c>
      <c r="K73" s="4" t="s">
        <v>0</v>
      </c>
      <c r="L73" s="4" t="s">
        <v>0</v>
      </c>
      <c r="M73" s="2">
        <v>12.7</v>
      </c>
      <c r="N73" s="4" t="s">
        <v>0</v>
      </c>
      <c r="O73" s="4" t="s">
        <v>0</v>
      </c>
      <c r="P73" s="4" t="s">
        <v>0</v>
      </c>
      <c r="Q73" s="4" t="s">
        <v>0</v>
      </c>
      <c r="R73" s="4" t="s">
        <v>0</v>
      </c>
      <c r="S73" s="4" t="s">
        <v>0</v>
      </c>
      <c r="T73" s="18" t="s">
        <v>0</v>
      </c>
    </row>
    <row r="74" spans="2:20" ht="12.75" customHeight="1" x14ac:dyDescent="0.25">
      <c r="B74" s="14">
        <v>42</v>
      </c>
      <c r="C74" s="2">
        <v>42</v>
      </c>
      <c r="D74" s="4" t="s">
        <v>0</v>
      </c>
      <c r="E74" s="4" t="s">
        <v>0</v>
      </c>
      <c r="F74" s="4" t="s">
        <v>0</v>
      </c>
      <c r="G74" s="4" t="s">
        <v>0</v>
      </c>
      <c r="H74" s="4" t="s">
        <v>5</v>
      </c>
      <c r="I74" s="2">
        <v>9.5299999999999994</v>
      </c>
      <c r="J74" s="4" t="s">
        <v>0</v>
      </c>
      <c r="K74" s="4" t="s">
        <v>0</v>
      </c>
      <c r="L74" s="4" t="s">
        <v>0</v>
      </c>
      <c r="M74" s="2">
        <v>12.7</v>
      </c>
      <c r="N74" s="4" t="s">
        <v>0</v>
      </c>
      <c r="O74" s="4" t="s">
        <v>0</v>
      </c>
      <c r="P74" s="4" t="s">
        <v>0</v>
      </c>
      <c r="Q74" s="4" t="s">
        <v>0</v>
      </c>
      <c r="R74" s="4" t="s">
        <v>0</v>
      </c>
      <c r="S74" s="4" t="s">
        <v>0</v>
      </c>
      <c r="T74" s="18" t="s">
        <v>0</v>
      </c>
    </row>
    <row r="75" spans="2:20" ht="12.75" customHeight="1" x14ac:dyDescent="0.25">
      <c r="B75" s="14">
        <v>44</v>
      </c>
      <c r="C75" s="2">
        <v>44</v>
      </c>
      <c r="D75" s="4" t="s">
        <v>0</v>
      </c>
      <c r="E75" s="4" t="s">
        <v>0</v>
      </c>
      <c r="F75" s="4" t="s">
        <v>0</v>
      </c>
      <c r="G75" s="4" t="s">
        <v>0</v>
      </c>
      <c r="H75" s="4" t="s">
        <v>5</v>
      </c>
      <c r="I75" s="2">
        <v>9.5299999999999994</v>
      </c>
      <c r="J75" s="4" t="s">
        <v>0</v>
      </c>
      <c r="K75" s="4" t="s">
        <v>0</v>
      </c>
      <c r="L75" s="4" t="s">
        <v>0</v>
      </c>
      <c r="M75" s="2">
        <v>12.7</v>
      </c>
      <c r="N75" s="4" t="s">
        <v>0</v>
      </c>
      <c r="O75" s="4" t="s">
        <v>0</v>
      </c>
      <c r="P75" s="4" t="s">
        <v>0</v>
      </c>
      <c r="Q75" s="4" t="s">
        <v>0</v>
      </c>
      <c r="R75" s="4" t="s">
        <v>0</v>
      </c>
      <c r="S75" s="4" t="s">
        <v>0</v>
      </c>
      <c r="T75" s="18" t="s">
        <v>1</v>
      </c>
    </row>
    <row r="76" spans="2:20" ht="12.75" customHeight="1" x14ac:dyDescent="0.25">
      <c r="B76" s="14">
        <v>46</v>
      </c>
      <c r="C76" s="2">
        <v>46</v>
      </c>
      <c r="D76" s="4" t="s">
        <v>0</v>
      </c>
      <c r="E76" s="4" t="s">
        <v>0</v>
      </c>
      <c r="F76" s="4" t="s">
        <v>0</v>
      </c>
      <c r="G76" s="4" t="s">
        <v>0</v>
      </c>
      <c r="H76" s="4" t="s">
        <v>5</v>
      </c>
      <c r="I76" s="2">
        <v>9.5299999999999994</v>
      </c>
      <c r="J76" s="4" t="s">
        <v>0</v>
      </c>
      <c r="K76" s="4" t="s">
        <v>0</v>
      </c>
      <c r="L76" s="4" t="s">
        <v>0</v>
      </c>
      <c r="M76" s="2">
        <v>12.7</v>
      </c>
      <c r="N76" s="4" t="s">
        <v>0</v>
      </c>
      <c r="O76" s="4" t="s">
        <v>0</v>
      </c>
      <c r="P76" s="4" t="s">
        <v>0</v>
      </c>
      <c r="Q76" s="4" t="s">
        <v>2</v>
      </c>
      <c r="R76" s="4" t="s">
        <v>0</v>
      </c>
      <c r="S76" s="4" t="s">
        <v>0</v>
      </c>
      <c r="T76" s="18" t="s">
        <v>0</v>
      </c>
    </row>
    <row r="77" spans="2:20" ht="12.75" customHeight="1" thickBot="1" x14ac:dyDescent="0.3">
      <c r="B77" s="15">
        <v>48</v>
      </c>
      <c r="C77" s="2">
        <v>48</v>
      </c>
      <c r="D77" s="17" t="s">
        <v>0</v>
      </c>
      <c r="E77" s="17" t="s">
        <v>0</v>
      </c>
      <c r="F77" s="17" t="s">
        <v>0</v>
      </c>
      <c r="G77" s="17" t="s">
        <v>0</v>
      </c>
      <c r="H77" s="17" t="s">
        <v>5</v>
      </c>
      <c r="I77" s="16">
        <v>9.5299999999999994</v>
      </c>
      <c r="J77" s="17" t="s">
        <v>0</v>
      </c>
      <c r="K77" s="17" t="s">
        <v>0</v>
      </c>
      <c r="L77" s="17" t="s">
        <v>0</v>
      </c>
      <c r="M77" s="16">
        <v>12.7</v>
      </c>
      <c r="N77" s="17" t="s">
        <v>0</v>
      </c>
      <c r="O77" s="17" t="s">
        <v>0</v>
      </c>
      <c r="P77" s="17" t="s">
        <v>0</v>
      </c>
      <c r="Q77" s="17" t="s">
        <v>0</v>
      </c>
      <c r="R77" s="17" t="s">
        <v>1</v>
      </c>
      <c r="S77" s="17" t="s">
        <v>0</v>
      </c>
      <c r="T77" s="20" t="s">
        <v>0</v>
      </c>
    </row>
    <row r="78" spans="2:20" ht="13.8" thickBot="1" x14ac:dyDescent="0.3"/>
    <row r="79" spans="2:20" ht="13.8" thickBot="1" x14ac:dyDescent="0.3">
      <c r="B79" s="10" t="s">
        <v>64</v>
      </c>
      <c r="C79" s="11" t="s">
        <v>15</v>
      </c>
      <c r="D79" s="12" t="s">
        <v>6</v>
      </c>
      <c r="E79" s="12" t="s">
        <v>7</v>
      </c>
      <c r="F79" s="12">
        <v>10</v>
      </c>
      <c r="G79" s="12" t="s">
        <v>8</v>
      </c>
      <c r="H79" s="12">
        <v>30</v>
      </c>
      <c r="I79" s="12" t="s">
        <v>9</v>
      </c>
      <c r="J79" s="12" t="s">
        <v>10</v>
      </c>
      <c r="K79" s="12">
        <v>40</v>
      </c>
      <c r="L79" s="12">
        <v>60</v>
      </c>
      <c r="M79" s="12" t="s">
        <v>11</v>
      </c>
      <c r="N79" s="12" t="s">
        <v>12</v>
      </c>
      <c r="O79" s="12">
        <v>80</v>
      </c>
      <c r="P79" s="12">
        <v>100</v>
      </c>
      <c r="Q79" s="12">
        <v>120</v>
      </c>
      <c r="R79" s="12">
        <v>140</v>
      </c>
      <c r="S79" s="12">
        <v>160</v>
      </c>
      <c r="T79" s="13" t="s">
        <v>13</v>
      </c>
    </row>
    <row r="80" spans="2:20" x14ac:dyDescent="0.25">
      <c r="B80" s="9">
        <v>0.125</v>
      </c>
      <c r="C80" s="2">
        <v>10.3</v>
      </c>
      <c r="D80" s="4" t="str">
        <f t="shared" ref="D80:S115" si="58">IFERROR(
0.007825*PI()*
(
($C80^2)-(($C80-(2*D42))^2))
/4,
"-")</f>
        <v>-</v>
      </c>
      <c r="E80" s="2">
        <f t="shared" si="58"/>
        <v>0.30998132412082335</v>
      </c>
      <c r="F80" s="4" t="str">
        <f t="shared" si="58"/>
        <v>-</v>
      </c>
      <c r="G80" s="4" t="str">
        <f t="shared" si="58"/>
        <v>-</v>
      </c>
      <c r="H80" s="4" t="str">
        <f t="shared" si="58"/>
        <v>-</v>
      </c>
      <c r="I80" s="2">
        <f t="shared" si="58"/>
        <v>0.36446946053385831</v>
      </c>
      <c r="J80" s="2">
        <f t="shared" si="58"/>
        <v>0.36446946053385831</v>
      </c>
      <c r="K80" s="2">
        <f t="shared" si="58"/>
        <v>0.36446946053385831</v>
      </c>
      <c r="L80" s="4" t="str">
        <f t="shared" si="58"/>
        <v>-</v>
      </c>
      <c r="M80" s="2">
        <f t="shared" si="58"/>
        <v>0.4674425739139263</v>
      </c>
      <c r="N80" s="2">
        <f t="shared" si="58"/>
        <v>0.4674425739139263</v>
      </c>
      <c r="O80" s="2">
        <f t="shared" si="58"/>
        <v>0.4674425739139263</v>
      </c>
      <c r="P80" s="4" t="str">
        <f t="shared" si="58"/>
        <v>-</v>
      </c>
      <c r="Q80" s="4" t="str">
        <f t="shared" si="58"/>
        <v>-</v>
      </c>
      <c r="R80" s="4" t="str">
        <f t="shared" si="58"/>
        <v>-</v>
      </c>
      <c r="S80" s="4" t="str">
        <f t="shared" si="58"/>
        <v>-</v>
      </c>
      <c r="T80" s="18" t="str">
        <f t="shared" ref="E80:T95" si="59">IFERROR(
0.007825*PI()*
(
($C80^2)-(($C80-(2*T42))^2))
/4,
"-")</f>
        <v>-</v>
      </c>
    </row>
    <row r="81" spans="2:20" x14ac:dyDescent="0.25">
      <c r="B81" s="5">
        <v>0.25</v>
      </c>
      <c r="C81" s="2">
        <v>13.7</v>
      </c>
      <c r="D81" s="4" t="str">
        <f t="shared" si="58"/>
        <v>-</v>
      </c>
      <c r="E81" s="2">
        <f t="shared" si="59"/>
        <v>0.48877075219136767</v>
      </c>
      <c r="F81" s="4" t="str">
        <f t="shared" si="59"/>
        <v>-</v>
      </c>
      <c r="G81" s="4" t="str">
        <f t="shared" si="59"/>
        <v>-</v>
      </c>
      <c r="H81" s="4" t="str">
        <f t="shared" si="59"/>
        <v>-</v>
      </c>
      <c r="I81" s="2">
        <f t="shared" si="59"/>
        <v>0.63105448092811689</v>
      </c>
      <c r="J81" s="2">
        <f t="shared" si="59"/>
        <v>0.63105448092811689</v>
      </c>
      <c r="K81" s="2">
        <f t="shared" si="59"/>
        <v>0.63105448092811689</v>
      </c>
      <c r="L81" s="4" t="str">
        <f t="shared" si="59"/>
        <v>-</v>
      </c>
      <c r="M81" s="2">
        <f t="shared" si="59"/>
        <v>0.79288903975252067</v>
      </c>
      <c r="N81" s="2">
        <f t="shared" si="59"/>
        <v>0.79288903975252067</v>
      </c>
      <c r="O81" s="2">
        <f t="shared" si="59"/>
        <v>0.79288903975252067</v>
      </c>
      <c r="P81" s="4" t="str">
        <f t="shared" si="59"/>
        <v>-</v>
      </c>
      <c r="Q81" s="4" t="str">
        <f t="shared" si="59"/>
        <v>-</v>
      </c>
      <c r="R81" s="4" t="str">
        <f t="shared" si="59"/>
        <v>-</v>
      </c>
      <c r="S81" s="4" t="str">
        <f t="shared" si="59"/>
        <v>-</v>
      </c>
      <c r="T81" s="18" t="str">
        <f t="shared" si="59"/>
        <v>-</v>
      </c>
    </row>
    <row r="82" spans="2:20" x14ac:dyDescent="0.25">
      <c r="B82" s="5">
        <v>0.375</v>
      </c>
      <c r="C82" s="2">
        <v>17.100000000000001</v>
      </c>
      <c r="D82" s="4" t="str">
        <f t="shared" si="58"/>
        <v>-</v>
      </c>
      <c r="E82" s="2">
        <f t="shared" si="59"/>
        <v>0.62668117189681583</v>
      </c>
      <c r="F82" s="4" t="str">
        <f t="shared" si="59"/>
        <v>-</v>
      </c>
      <c r="G82" s="4" t="str">
        <f t="shared" si="59"/>
        <v>-</v>
      </c>
      <c r="H82" s="4" t="str">
        <f t="shared" si="59"/>
        <v>-</v>
      </c>
      <c r="I82" s="2">
        <f t="shared" si="59"/>
        <v>0.83987445600617927</v>
      </c>
      <c r="J82" s="2">
        <f t="shared" si="59"/>
        <v>0.83987445600617927</v>
      </c>
      <c r="K82" s="2">
        <f t="shared" si="59"/>
        <v>0.83987445600617927</v>
      </c>
      <c r="L82" s="4" t="str">
        <f t="shared" si="59"/>
        <v>-</v>
      </c>
      <c r="M82" s="2">
        <f t="shared" si="59"/>
        <v>1.0934501726378492</v>
      </c>
      <c r="N82" s="2">
        <f t="shared" si="59"/>
        <v>1.0934501726378492</v>
      </c>
      <c r="O82" s="2">
        <f t="shared" si="59"/>
        <v>1.0934501726378492</v>
      </c>
      <c r="P82" s="4" t="str">
        <f t="shared" si="59"/>
        <v>-</v>
      </c>
      <c r="Q82" s="4" t="str">
        <f t="shared" si="59"/>
        <v>-</v>
      </c>
      <c r="R82" s="4" t="str">
        <f t="shared" si="59"/>
        <v>-</v>
      </c>
      <c r="S82" s="4" t="str">
        <f t="shared" si="59"/>
        <v>-</v>
      </c>
      <c r="T82" s="18" t="str">
        <f t="shared" si="59"/>
        <v>-</v>
      </c>
    </row>
    <row r="83" spans="2:20" x14ac:dyDescent="0.25">
      <c r="B83" s="5">
        <v>0.5</v>
      </c>
      <c r="C83" s="2">
        <v>21.3</v>
      </c>
      <c r="D83" s="2">
        <f t="shared" si="58"/>
        <v>0.79704110212119328</v>
      </c>
      <c r="E83" s="2">
        <f t="shared" si="59"/>
        <v>0.99538627687189485</v>
      </c>
      <c r="F83" s="4" t="str">
        <f t="shared" si="59"/>
        <v>-</v>
      </c>
      <c r="G83" s="4" t="str">
        <f t="shared" si="59"/>
        <v>-</v>
      </c>
      <c r="H83" s="4" t="str">
        <f t="shared" si="59"/>
        <v>-</v>
      </c>
      <c r="I83" s="2">
        <f t="shared" si="59"/>
        <v>1.2617967582323018</v>
      </c>
      <c r="J83" s="2">
        <f t="shared" si="59"/>
        <v>1.2617967582323018</v>
      </c>
      <c r="K83" s="2">
        <f t="shared" si="59"/>
        <v>1.2617967582323018</v>
      </c>
      <c r="L83" s="4" t="str">
        <f t="shared" si="59"/>
        <v>-</v>
      </c>
      <c r="M83" s="2">
        <f t="shared" si="59"/>
        <v>1.6110714896360465</v>
      </c>
      <c r="N83" s="2">
        <f t="shared" si="59"/>
        <v>1.6110714896360465</v>
      </c>
      <c r="O83" s="2">
        <f t="shared" si="59"/>
        <v>1.6110714896360465</v>
      </c>
      <c r="P83" s="4" t="str">
        <f t="shared" si="59"/>
        <v>-</v>
      </c>
      <c r="Q83" s="4" t="str">
        <f t="shared" si="59"/>
        <v>-</v>
      </c>
      <c r="R83" s="4" t="str">
        <f t="shared" si="59"/>
        <v>-</v>
      </c>
      <c r="S83" s="2">
        <f t="shared" si="59"/>
        <v>1.9412083847223773</v>
      </c>
      <c r="T83" s="19">
        <f t="shared" si="59"/>
        <v>2.5396683156527309</v>
      </c>
    </row>
    <row r="84" spans="2:20" x14ac:dyDescent="0.25">
      <c r="B84" s="5">
        <v>0.75</v>
      </c>
      <c r="C84" s="2">
        <v>26.7</v>
      </c>
      <c r="D84" s="2">
        <f t="shared" si="58"/>
        <v>1.0160752981239638</v>
      </c>
      <c r="E84" s="2">
        <f t="shared" si="59"/>
        <v>1.275484551760286</v>
      </c>
      <c r="F84" s="4" t="str">
        <f t="shared" si="59"/>
        <v>-</v>
      </c>
      <c r="G84" s="4" t="str">
        <f t="shared" si="59"/>
        <v>-</v>
      </c>
      <c r="H84" s="4" t="str">
        <f t="shared" si="59"/>
        <v>-</v>
      </c>
      <c r="I84" s="2">
        <f t="shared" si="59"/>
        <v>1.6812804305770015</v>
      </c>
      <c r="J84" s="2">
        <f t="shared" si="59"/>
        <v>1.6812804305770015</v>
      </c>
      <c r="K84" s="2">
        <f t="shared" si="59"/>
        <v>1.6812804305770015</v>
      </c>
      <c r="L84" s="4" t="str">
        <f t="shared" si="59"/>
        <v>-</v>
      </c>
      <c r="M84" s="2">
        <f t="shared" si="59"/>
        <v>2.1905607483940837</v>
      </c>
      <c r="N84" s="2">
        <f t="shared" si="59"/>
        <v>2.1905607483940837</v>
      </c>
      <c r="O84" s="2">
        <f t="shared" si="59"/>
        <v>2.1905607483940837</v>
      </c>
      <c r="P84" s="4" t="str">
        <f t="shared" si="59"/>
        <v>-</v>
      </c>
      <c r="Q84" s="4" t="str">
        <f t="shared" si="59"/>
        <v>-</v>
      </c>
      <c r="R84" s="4" t="str">
        <f t="shared" si="59"/>
        <v>-</v>
      </c>
      <c r="S84" s="2">
        <f t="shared" si="59"/>
        <v>2.8894420811955164</v>
      </c>
      <c r="T84" s="19">
        <f t="shared" si="59"/>
        <v>3.6294679183572005</v>
      </c>
    </row>
    <row r="85" spans="2:20" x14ac:dyDescent="0.25">
      <c r="B85" s="5">
        <v>1</v>
      </c>
      <c r="C85" s="2">
        <v>33.4</v>
      </c>
      <c r="D85" s="2">
        <f t="shared" si="58"/>
        <v>1.2878399487199941</v>
      </c>
      <c r="E85" s="2">
        <f t="shared" si="59"/>
        <v>2.08574391282544</v>
      </c>
      <c r="F85" s="4" t="str">
        <f t="shared" si="59"/>
        <v>-</v>
      </c>
      <c r="G85" s="4" t="str">
        <f t="shared" si="59"/>
        <v>-</v>
      </c>
      <c r="H85" s="4" t="str">
        <f t="shared" si="59"/>
        <v>-</v>
      </c>
      <c r="I85" s="2">
        <f t="shared" si="59"/>
        <v>2.4943742072200581</v>
      </c>
      <c r="J85" s="2">
        <f t="shared" si="59"/>
        <v>2.4943742072200581</v>
      </c>
      <c r="K85" s="2">
        <f t="shared" si="59"/>
        <v>2.4943742072200581</v>
      </c>
      <c r="L85" s="4" t="str">
        <f t="shared" si="59"/>
        <v>-</v>
      </c>
      <c r="M85" s="2">
        <f t="shared" si="59"/>
        <v>3.2269440318511435</v>
      </c>
      <c r="N85" s="2">
        <f t="shared" si="59"/>
        <v>3.2269440318511435</v>
      </c>
      <c r="O85" s="2">
        <f t="shared" si="59"/>
        <v>3.2269440318511435</v>
      </c>
      <c r="P85" s="4" t="str">
        <f t="shared" si="59"/>
        <v>-</v>
      </c>
      <c r="Q85" s="4" t="str">
        <f t="shared" si="59"/>
        <v>-</v>
      </c>
      <c r="R85" s="4" t="str">
        <f t="shared" si="59"/>
        <v>-</v>
      </c>
      <c r="S85" s="2">
        <f t="shared" si="59"/>
        <v>4.2225540136819184</v>
      </c>
      <c r="T85" s="19">
        <f t="shared" si="59"/>
        <v>5.4322914321976024</v>
      </c>
    </row>
    <row r="86" spans="2:20" x14ac:dyDescent="0.25">
      <c r="B86" s="5">
        <v>1.25</v>
      </c>
      <c r="C86" s="2">
        <v>42.2</v>
      </c>
      <c r="D86" s="2">
        <f t="shared" si="58"/>
        <v>1.6447845644282104</v>
      </c>
      <c r="E86" s="2">
        <f t="shared" si="59"/>
        <v>2.6849782070749946</v>
      </c>
      <c r="F86" s="4" t="str">
        <f t="shared" si="59"/>
        <v>-</v>
      </c>
      <c r="G86" s="4" t="str">
        <f t="shared" si="59"/>
        <v>-</v>
      </c>
      <c r="H86" s="4" t="str">
        <f t="shared" si="59"/>
        <v>-</v>
      </c>
      <c r="I86" s="2">
        <f t="shared" si="59"/>
        <v>3.3815929907326043</v>
      </c>
      <c r="J86" s="2">
        <f t="shared" si="59"/>
        <v>3.3815929907326043</v>
      </c>
      <c r="K86" s="2">
        <f t="shared" si="59"/>
        <v>3.3815929907326043</v>
      </c>
      <c r="L86" s="4" t="str">
        <f t="shared" si="59"/>
        <v>-</v>
      </c>
      <c r="M86" s="2">
        <f t="shared" si="59"/>
        <v>4.45314220206643</v>
      </c>
      <c r="N86" s="2">
        <f t="shared" si="59"/>
        <v>4.45314220206643</v>
      </c>
      <c r="O86" s="2">
        <f t="shared" si="59"/>
        <v>4.45314220206643</v>
      </c>
      <c r="P86" s="4" t="str">
        <f t="shared" si="59"/>
        <v>-</v>
      </c>
      <c r="Q86" s="4" t="str">
        <f t="shared" si="59"/>
        <v>-</v>
      </c>
      <c r="R86" s="4" t="str">
        <f t="shared" si="59"/>
        <v>-</v>
      </c>
      <c r="S86" s="2">
        <f t="shared" si="59"/>
        <v>5.5962499589832451</v>
      </c>
      <c r="T86" s="19">
        <f t="shared" si="59"/>
        <v>7.7497789326457269</v>
      </c>
    </row>
    <row r="87" spans="2:20" x14ac:dyDescent="0.25">
      <c r="B87" s="5">
        <v>1.5</v>
      </c>
      <c r="C87" s="2">
        <v>48.3</v>
      </c>
      <c r="D87" s="2">
        <f t="shared" si="58"/>
        <v>1.892212082135045</v>
      </c>
      <c r="E87" s="2">
        <f t="shared" si="59"/>
        <v>3.1003565246798011</v>
      </c>
      <c r="F87" s="4" t="str">
        <f t="shared" si="59"/>
        <v>-</v>
      </c>
      <c r="G87" s="4" t="str">
        <f t="shared" si="59"/>
        <v>-</v>
      </c>
      <c r="H87" s="4" t="str">
        <f t="shared" si="59"/>
        <v>-</v>
      </c>
      <c r="I87" s="2">
        <f t="shared" si="59"/>
        <v>4.0365617775946738</v>
      </c>
      <c r="J87" s="2">
        <f t="shared" si="59"/>
        <v>4.0365617775946738</v>
      </c>
      <c r="K87" s="2">
        <f t="shared" si="59"/>
        <v>4.0164234147029259</v>
      </c>
      <c r="L87" s="4" t="str">
        <f t="shared" si="59"/>
        <v>-</v>
      </c>
      <c r="M87" s="2">
        <f t="shared" si="59"/>
        <v>5.3973762505384846</v>
      </c>
      <c r="N87" s="2">
        <f t="shared" si="59"/>
        <v>5.3973762505384846</v>
      </c>
      <c r="O87" s="2">
        <f t="shared" si="59"/>
        <v>5.3973762505384846</v>
      </c>
      <c r="P87" s="4" t="str">
        <f t="shared" si="59"/>
        <v>-</v>
      </c>
      <c r="Q87" s="4" t="str">
        <f t="shared" si="59"/>
        <v>-</v>
      </c>
      <c r="R87" s="4" t="str">
        <f t="shared" si="59"/>
        <v>-</v>
      </c>
      <c r="S87" s="2">
        <f t="shared" si="59"/>
        <v>7.224500022824313</v>
      </c>
      <c r="T87" s="19">
        <f t="shared" si="59"/>
        <v>9.5190762022090727</v>
      </c>
    </row>
    <row r="88" spans="2:20" x14ac:dyDescent="0.25">
      <c r="B88" s="5">
        <v>2</v>
      </c>
      <c r="C88" s="2">
        <v>60.3</v>
      </c>
      <c r="D88" s="2">
        <f t="shared" si="58"/>
        <v>2.3789547399189788</v>
      </c>
      <c r="E88" s="2">
        <f t="shared" si="59"/>
        <v>3.9174941986564642</v>
      </c>
      <c r="F88" s="4" t="str">
        <f t="shared" si="59"/>
        <v>-</v>
      </c>
      <c r="G88" s="4" t="str">
        <f t="shared" si="59"/>
        <v>-</v>
      </c>
      <c r="H88" s="4" t="str">
        <f t="shared" si="59"/>
        <v>-</v>
      </c>
      <c r="I88" s="2">
        <f t="shared" si="59"/>
        <v>5.4201720316780335</v>
      </c>
      <c r="J88" s="2">
        <f t="shared" si="59"/>
        <v>5.4201720316780335</v>
      </c>
      <c r="K88" s="2">
        <f t="shared" si="59"/>
        <v>5.4201720316780335</v>
      </c>
      <c r="L88" s="4" t="str">
        <f t="shared" si="59"/>
        <v>-</v>
      </c>
      <c r="M88" s="2">
        <f t="shared" si="59"/>
        <v>7.4577431711603692</v>
      </c>
      <c r="N88" s="2">
        <f t="shared" si="59"/>
        <v>7.4577431711603692</v>
      </c>
      <c r="O88" s="2">
        <f t="shared" si="59"/>
        <v>7.4577431711603692</v>
      </c>
      <c r="P88" s="4" t="str">
        <f t="shared" si="59"/>
        <v>-</v>
      </c>
      <c r="Q88" s="4" t="str">
        <f t="shared" si="59"/>
        <v>-</v>
      </c>
      <c r="R88" s="4" t="str">
        <f t="shared" si="59"/>
        <v>-</v>
      </c>
      <c r="S88" s="2">
        <f t="shared" si="59"/>
        <v>11.07792856287216</v>
      </c>
      <c r="T88" s="19">
        <f t="shared" si="59"/>
        <v>13.397127037511279</v>
      </c>
    </row>
    <row r="89" spans="2:20" x14ac:dyDescent="0.25">
      <c r="B89" s="5">
        <v>2.5</v>
      </c>
      <c r="C89" s="2">
        <v>73</v>
      </c>
      <c r="D89" s="2">
        <f t="shared" si="58"/>
        <v>3.6770679086737168</v>
      </c>
      <c r="E89" s="2">
        <f t="shared" si="59"/>
        <v>5.2447135950281778</v>
      </c>
      <c r="F89" s="4" t="str">
        <f t="shared" si="59"/>
        <v>-</v>
      </c>
      <c r="G89" s="4" t="str">
        <f t="shared" si="59"/>
        <v>-</v>
      </c>
      <c r="H89" s="4" t="str">
        <f t="shared" si="59"/>
        <v>-</v>
      </c>
      <c r="I89" s="2">
        <f t="shared" si="59"/>
        <v>8.6053741931798271</v>
      </c>
      <c r="J89" s="2">
        <f t="shared" si="59"/>
        <v>8.6053741931798271</v>
      </c>
      <c r="K89" s="2">
        <f t="shared" si="59"/>
        <v>8.6053741931798271</v>
      </c>
      <c r="L89" s="4" t="str">
        <f t="shared" si="59"/>
        <v>-</v>
      </c>
      <c r="M89" s="2">
        <f t="shared" si="59"/>
        <v>11.371830171212347</v>
      </c>
      <c r="N89" s="2">
        <f t="shared" si="59"/>
        <v>11.371830171212347</v>
      </c>
      <c r="O89" s="2">
        <f t="shared" si="59"/>
        <v>11.371830171212347</v>
      </c>
      <c r="P89" s="4" t="str">
        <f t="shared" si="59"/>
        <v>-</v>
      </c>
      <c r="Q89" s="4" t="str">
        <f t="shared" si="59"/>
        <v>-</v>
      </c>
      <c r="R89" s="4" t="str">
        <f t="shared" si="59"/>
        <v>-</v>
      </c>
      <c r="S89" s="2">
        <f t="shared" si="59"/>
        <v>14.869474411382656</v>
      </c>
      <c r="T89" s="19">
        <f t="shared" si="59"/>
        <v>20.32764186992285</v>
      </c>
    </row>
    <row r="90" spans="2:20" x14ac:dyDescent="0.25">
      <c r="B90" s="5">
        <v>3</v>
      </c>
      <c r="C90" s="2">
        <v>88.9</v>
      </c>
      <c r="D90" s="2">
        <f t="shared" si="58"/>
        <v>4.5018017180673136</v>
      </c>
      <c r="E90" s="2">
        <f t="shared" si="59"/>
        <v>6.4368643621611001</v>
      </c>
      <c r="F90" s="4" t="str">
        <f t="shared" si="59"/>
        <v>-</v>
      </c>
      <c r="G90" s="4" t="str">
        <f t="shared" si="59"/>
        <v>-</v>
      </c>
      <c r="H90" s="4" t="str">
        <f t="shared" si="59"/>
        <v>-</v>
      </c>
      <c r="I90" s="2">
        <f t="shared" si="59"/>
        <v>11.257052319232898</v>
      </c>
      <c r="J90" s="2">
        <f t="shared" si="59"/>
        <v>11.257052319232898</v>
      </c>
      <c r="K90" s="2">
        <f t="shared" si="59"/>
        <v>11.257052319232898</v>
      </c>
      <c r="L90" s="4" t="str">
        <f t="shared" si="59"/>
        <v>-</v>
      </c>
      <c r="M90" s="2">
        <f t="shared" si="59"/>
        <v>15.225546331921612</v>
      </c>
      <c r="N90" s="2">
        <f t="shared" si="59"/>
        <v>15.225546331921612</v>
      </c>
      <c r="O90" s="2">
        <f t="shared" si="59"/>
        <v>15.225546331921612</v>
      </c>
      <c r="P90" s="4" t="str">
        <f t="shared" si="59"/>
        <v>-</v>
      </c>
      <c r="Q90" s="4" t="str">
        <f t="shared" si="59"/>
        <v>-</v>
      </c>
      <c r="R90" s="4" t="str">
        <f t="shared" si="59"/>
        <v>-</v>
      </c>
      <c r="S90" s="2">
        <f t="shared" si="59"/>
        <v>21.278523151458788</v>
      </c>
      <c r="T90" s="19">
        <f t="shared" si="59"/>
        <v>27.596302726607931</v>
      </c>
    </row>
    <row r="91" spans="2:20" x14ac:dyDescent="0.25">
      <c r="B91" s="5">
        <v>3.5</v>
      </c>
      <c r="C91" s="2">
        <v>101.6</v>
      </c>
      <c r="D91" s="2">
        <f t="shared" si="58"/>
        <v>5.1605513645640926</v>
      </c>
      <c r="E91" s="2">
        <f t="shared" si="59"/>
        <v>7.3890854151540681</v>
      </c>
      <c r="F91" s="4" t="str">
        <f t="shared" si="59"/>
        <v>-</v>
      </c>
      <c r="G91" s="4" t="str">
        <f t="shared" si="59"/>
        <v>-</v>
      </c>
      <c r="H91" s="4" t="str">
        <f t="shared" si="59"/>
        <v>-</v>
      </c>
      <c r="I91" s="2">
        <f t="shared" si="59"/>
        <v>13.526440795225469</v>
      </c>
      <c r="J91" s="2">
        <f t="shared" si="59"/>
        <v>13.526440795225469</v>
      </c>
      <c r="K91" s="2">
        <f t="shared" si="59"/>
        <v>13.526440795225469</v>
      </c>
      <c r="L91" s="4" t="str">
        <f t="shared" si="59"/>
        <v>-</v>
      </c>
      <c r="M91" s="2">
        <f t="shared" si="59"/>
        <v>18.575909127075999</v>
      </c>
      <c r="N91" s="2">
        <f t="shared" si="59"/>
        <v>18.575909127075999</v>
      </c>
      <c r="O91" s="2">
        <f t="shared" si="59"/>
        <v>18.575909127075999</v>
      </c>
      <c r="P91" s="4" t="str">
        <f t="shared" si="59"/>
        <v>-</v>
      </c>
      <c r="Q91" s="4" t="str">
        <f t="shared" si="59"/>
        <v>-</v>
      </c>
      <c r="R91" s="4" t="str">
        <f t="shared" si="59"/>
        <v>-</v>
      </c>
      <c r="S91" s="4" t="str">
        <f t="shared" si="59"/>
        <v>-</v>
      </c>
      <c r="T91" s="18" t="str">
        <f t="shared" si="59"/>
        <v>-</v>
      </c>
    </row>
    <row r="92" spans="2:20" x14ac:dyDescent="0.25">
      <c r="B92" s="5">
        <v>4</v>
      </c>
      <c r="C92" s="2">
        <v>114.3</v>
      </c>
      <c r="D92" s="2">
        <f t="shared" si="58"/>
        <v>5.8193010110608654</v>
      </c>
      <c r="E92" s="2">
        <f t="shared" si="59"/>
        <v>8.341306468147037</v>
      </c>
      <c r="F92" s="4" t="str">
        <f t="shared" si="59"/>
        <v>-</v>
      </c>
      <c r="G92" s="4" t="str">
        <f t="shared" si="59"/>
        <v>-</v>
      </c>
      <c r="H92" s="4" t="str">
        <f t="shared" si="59"/>
        <v>-</v>
      </c>
      <c r="I92" s="2">
        <f t="shared" si="59"/>
        <v>16.024295949937567</v>
      </c>
      <c r="J92" s="2">
        <f t="shared" si="59"/>
        <v>16.024295949937567</v>
      </c>
      <c r="K92" s="2">
        <f t="shared" si="59"/>
        <v>16.024295949937567</v>
      </c>
      <c r="L92" s="4" t="str">
        <f t="shared" si="59"/>
        <v>-</v>
      </c>
      <c r="M92" s="2">
        <f t="shared" si="59"/>
        <v>22.250885025639757</v>
      </c>
      <c r="N92" s="2">
        <f t="shared" si="59"/>
        <v>22.250885025639757</v>
      </c>
      <c r="O92" s="2">
        <f t="shared" si="59"/>
        <v>22.250885025639757</v>
      </c>
      <c r="P92" s="4" t="str">
        <f t="shared" si="59"/>
        <v>-</v>
      </c>
      <c r="Q92" s="2">
        <f t="shared" si="59"/>
        <v>28.228175820187776</v>
      </c>
      <c r="R92" s="4" t="str">
        <f t="shared" si="59"/>
        <v>-</v>
      </c>
      <c r="S92" s="2">
        <f t="shared" si="59"/>
        <v>33.431032004942786</v>
      </c>
      <c r="T92" s="19">
        <f t="shared" si="59"/>
        <v>40.899205727097986</v>
      </c>
    </row>
    <row r="93" spans="2:20" x14ac:dyDescent="0.25">
      <c r="B93" s="5">
        <v>5</v>
      </c>
      <c r="C93" s="2">
        <v>141.30000000000001</v>
      </c>
      <c r="D93" s="2">
        <f t="shared" si="58"/>
        <v>9.433173497998947</v>
      </c>
      <c r="E93" s="2">
        <f t="shared" si="59"/>
        <v>11.525967804473529</v>
      </c>
      <c r="F93" s="4" t="str">
        <f t="shared" si="59"/>
        <v>-</v>
      </c>
      <c r="G93" s="4" t="str">
        <f t="shared" si="59"/>
        <v>-</v>
      </c>
      <c r="H93" s="4" t="str">
        <f t="shared" si="59"/>
        <v>-</v>
      </c>
      <c r="I93" s="2">
        <f t="shared" si="59"/>
        <v>21.697230002188011</v>
      </c>
      <c r="J93" s="2">
        <f t="shared" si="59"/>
        <v>21.697230002188011</v>
      </c>
      <c r="K93" s="2">
        <f t="shared" si="59"/>
        <v>21.697230002188011</v>
      </c>
      <c r="L93" s="4" t="str">
        <f t="shared" si="59"/>
        <v>-</v>
      </c>
      <c r="M93" s="2">
        <f t="shared" si="59"/>
        <v>30.870500129004139</v>
      </c>
      <c r="N93" s="2">
        <f t="shared" si="59"/>
        <v>30.870500129004139</v>
      </c>
      <c r="O93" s="2">
        <f t="shared" si="59"/>
        <v>30.870500129004139</v>
      </c>
      <c r="P93" s="4" t="str">
        <f t="shared" si="59"/>
        <v>-</v>
      </c>
      <c r="Q93" s="2">
        <f t="shared" si="59"/>
        <v>40.149386037670595</v>
      </c>
      <c r="R93" s="4" t="str">
        <f t="shared" si="59"/>
        <v>-</v>
      </c>
      <c r="S93" s="2">
        <f t="shared" si="59"/>
        <v>48.961139117750811</v>
      </c>
      <c r="T93" s="19">
        <f t="shared" si="59"/>
        <v>57.250339538552439</v>
      </c>
    </row>
    <row r="94" spans="2:20" x14ac:dyDescent="0.25">
      <c r="B94" s="5">
        <v>6</v>
      </c>
      <c r="C94" s="2">
        <v>168.3</v>
      </c>
      <c r="D94" s="2">
        <f t="shared" si="58"/>
        <v>11.271733264446445</v>
      </c>
      <c r="E94" s="2">
        <f t="shared" si="59"/>
        <v>13.782683763289958</v>
      </c>
      <c r="F94" s="4" t="str">
        <f t="shared" si="59"/>
        <v>-</v>
      </c>
      <c r="G94" s="4" t="str">
        <f t="shared" si="59"/>
        <v>-</v>
      </c>
      <c r="H94" s="4" t="str">
        <f t="shared" si="59"/>
        <v>-</v>
      </c>
      <c r="I94" s="2">
        <f t="shared" si="59"/>
        <v>28.173572143850905</v>
      </c>
      <c r="J94" s="2">
        <f t="shared" si="59"/>
        <v>28.173572143850905</v>
      </c>
      <c r="K94" s="2">
        <f t="shared" si="59"/>
        <v>28.173572143850905</v>
      </c>
      <c r="L94" s="4" t="str">
        <f t="shared" si="59"/>
        <v>-</v>
      </c>
      <c r="M94" s="2">
        <f t="shared" si="59"/>
        <v>42.427983291421029</v>
      </c>
      <c r="N94" s="2">
        <f t="shared" si="59"/>
        <v>42.427983291421029</v>
      </c>
      <c r="O94" s="2">
        <f t="shared" si="59"/>
        <v>42.427983291421029</v>
      </c>
      <c r="P94" s="4" t="str">
        <f t="shared" si="59"/>
        <v>-</v>
      </c>
      <c r="Q94" s="2">
        <f t="shared" si="59"/>
        <v>54.033550728515955</v>
      </c>
      <c r="R94" s="4" t="str">
        <f t="shared" si="59"/>
        <v>-</v>
      </c>
      <c r="S94" s="2">
        <f t="shared" si="59"/>
        <v>67.156228655924679</v>
      </c>
      <c r="T94" s="19">
        <f t="shared" si="59"/>
        <v>78.969878579222254</v>
      </c>
    </row>
    <row r="95" spans="2:20" x14ac:dyDescent="0.25">
      <c r="B95" s="5">
        <v>8</v>
      </c>
      <c r="C95" s="2">
        <v>219.1</v>
      </c>
      <c r="D95" s="2">
        <f t="shared" si="58"/>
        <v>14.730949417614339</v>
      </c>
      <c r="E95" s="2">
        <f t="shared" si="59"/>
        <v>19.904293755870913</v>
      </c>
      <c r="F95" s="4" t="str">
        <f t="shared" si="59"/>
        <v>-</v>
      </c>
      <c r="G95" s="2">
        <f t="shared" si="59"/>
        <v>33.210660495779223</v>
      </c>
      <c r="H95" s="2">
        <f t="shared" si="59"/>
        <v>36.699963736768439</v>
      </c>
      <c r="I95" s="2">
        <f t="shared" si="59"/>
        <v>42.413614549831358</v>
      </c>
      <c r="J95" s="2">
        <f t="shared" si="59"/>
        <v>42.413614549831358</v>
      </c>
      <c r="K95" s="2">
        <f t="shared" si="59"/>
        <v>42.413614549831358</v>
      </c>
      <c r="L95" s="2">
        <f t="shared" si="59"/>
        <v>52.917897224135196</v>
      </c>
      <c r="M95" s="2">
        <f t="shared" si="59"/>
        <v>64.438827979589519</v>
      </c>
      <c r="N95" s="2">
        <f t="shared" si="59"/>
        <v>64.438827979589519</v>
      </c>
      <c r="O95" s="2">
        <f t="shared" si="59"/>
        <v>64.438827979589519</v>
      </c>
      <c r="P95" s="2">
        <f t="shared" si="59"/>
        <v>75.678918054687529</v>
      </c>
      <c r="Q95" s="2">
        <f t="shared" si="59"/>
        <v>90.154042414600127</v>
      </c>
      <c r="R95" s="2">
        <f t="shared" si="59"/>
        <v>100.60964836482927</v>
      </c>
      <c r="S95" s="2">
        <f t="shared" si="59"/>
        <v>110.9190864782444</v>
      </c>
      <c r="T95" s="19">
        <f t="shared" si="59"/>
        <v>107.5853712653047</v>
      </c>
    </row>
    <row r="96" spans="2:20" x14ac:dyDescent="0.25">
      <c r="B96" s="5">
        <v>10</v>
      </c>
      <c r="C96" s="2">
        <v>273.10000000000002</v>
      </c>
      <c r="D96" s="2">
        <f t="shared" si="58"/>
        <v>22.542084966399695</v>
      </c>
      <c r="E96" s="2">
        <f t="shared" ref="E96:T111" si="60">IFERROR(
0.007825*PI()*
(
($C96^2)-(($C96-(2*E58))^2))
/4,
"-")</f>
        <v>27.698432644373728</v>
      </c>
      <c r="F96" s="4" t="str">
        <f t="shared" si="60"/>
        <v>-</v>
      </c>
      <c r="G96" s="2">
        <f t="shared" si="60"/>
        <v>41.640158341946446</v>
      </c>
      <c r="H96" s="2">
        <f t="shared" si="60"/>
        <v>50.870507649424702</v>
      </c>
      <c r="I96" s="2">
        <f t="shared" si="60"/>
        <v>60.122652211467944</v>
      </c>
      <c r="J96" s="2">
        <f t="shared" si="60"/>
        <v>60.122652211467944</v>
      </c>
      <c r="K96" s="2">
        <f t="shared" si="60"/>
        <v>60.122652211467944</v>
      </c>
      <c r="L96" s="2">
        <f t="shared" si="60"/>
        <v>81.297823671924007</v>
      </c>
      <c r="M96" s="2">
        <f t="shared" si="60"/>
        <v>81.297823671924007</v>
      </c>
      <c r="N96" s="2">
        <f t="shared" si="60"/>
        <v>81.297823671924007</v>
      </c>
      <c r="O96" s="2">
        <f t="shared" si="60"/>
        <v>95.710590889122741</v>
      </c>
      <c r="P96" s="2">
        <f t="shared" si="60"/>
        <v>114.3938267722401</v>
      </c>
      <c r="Q96" s="2">
        <f t="shared" si="60"/>
        <v>132.6395965459335</v>
      </c>
      <c r="R96" s="2">
        <f t="shared" si="60"/>
        <v>154.66567529597214</v>
      </c>
      <c r="S96" s="2">
        <f t="shared" si="60"/>
        <v>171.79512290870434</v>
      </c>
      <c r="T96" s="19">
        <f t="shared" si="60"/>
        <v>154.66567529597214</v>
      </c>
    </row>
    <row r="97" spans="2:20" x14ac:dyDescent="0.25">
      <c r="B97" s="5">
        <v>12</v>
      </c>
      <c r="C97" s="2">
        <v>323.89999999999998</v>
      </c>
      <c r="D97" s="2">
        <f t="shared" si="58"/>
        <v>31.145689186278506</v>
      </c>
      <c r="E97" s="2">
        <f t="shared" si="60"/>
        <v>35.874853808048371</v>
      </c>
      <c r="F97" s="4" t="str">
        <f t="shared" si="60"/>
        <v>-</v>
      </c>
      <c r="G97" s="2">
        <f t="shared" si="60"/>
        <v>49.570130389822332</v>
      </c>
      <c r="H97" s="2">
        <f t="shared" si="60"/>
        <v>64.998768866556134</v>
      </c>
      <c r="I97" s="2">
        <f t="shared" si="60"/>
        <v>73.649230671283547</v>
      </c>
      <c r="J97" s="2">
        <f t="shared" si="60"/>
        <v>73.574289510058648</v>
      </c>
      <c r="K97" s="2">
        <f t="shared" si="60"/>
        <v>79.479493225329605</v>
      </c>
      <c r="L97" s="2">
        <f t="shared" si="60"/>
        <v>108.61785569090705</v>
      </c>
      <c r="M97" s="2">
        <f t="shared" si="60"/>
        <v>97.157767767675594</v>
      </c>
      <c r="N97" s="2">
        <f t="shared" si="60"/>
        <v>97.157767767675594</v>
      </c>
      <c r="O97" s="2">
        <f t="shared" si="60"/>
        <v>131.67179481129887</v>
      </c>
      <c r="P97" s="2">
        <f t="shared" si="60"/>
        <v>159.41417933435204</v>
      </c>
      <c r="Q97" s="2">
        <f t="shared" si="60"/>
        <v>186.38556348747548</v>
      </c>
      <c r="R97" s="2">
        <f t="shared" si="60"/>
        <v>207.48624119662421</v>
      </c>
      <c r="S97" s="2">
        <f t="shared" si="60"/>
        <v>238.01533068393294</v>
      </c>
      <c r="T97" s="19">
        <f t="shared" si="60"/>
        <v>186.38556348747548</v>
      </c>
    </row>
    <row r="98" spans="2:20" x14ac:dyDescent="0.25">
      <c r="B98" s="5">
        <v>14</v>
      </c>
      <c r="C98" s="2">
        <v>355.6</v>
      </c>
      <c r="D98" s="2">
        <f t="shared" si="58"/>
        <v>34.231637636628633</v>
      </c>
      <c r="E98" s="2">
        <f t="shared" si="60"/>
        <v>41.223651666362279</v>
      </c>
      <c r="F98" s="2">
        <f t="shared" si="60"/>
        <v>54.518557829146381</v>
      </c>
      <c r="G98" s="2">
        <f t="shared" si="60"/>
        <v>67.692274903327259</v>
      </c>
      <c r="H98" s="2">
        <f t="shared" si="60"/>
        <v>81.075768229828185</v>
      </c>
      <c r="I98" s="2">
        <f t="shared" si="60"/>
        <v>81.075768229828185</v>
      </c>
      <c r="J98" s="4" t="str">
        <f t="shared" si="60"/>
        <v>-</v>
      </c>
      <c r="K98" s="2">
        <f t="shared" si="60"/>
        <v>94.24987617311308</v>
      </c>
      <c r="L98" s="2">
        <f t="shared" si="60"/>
        <v>126.31453549728762</v>
      </c>
      <c r="M98" s="2">
        <f t="shared" si="60"/>
        <v>107.05462264632371</v>
      </c>
      <c r="N98" s="2">
        <f t="shared" si="60"/>
        <v>280.81786490881507</v>
      </c>
      <c r="O98" s="2">
        <f t="shared" si="60"/>
        <v>157.60819445153243</v>
      </c>
      <c r="P98" s="2">
        <f t="shared" si="60"/>
        <v>194.35484615070786</v>
      </c>
      <c r="Q98" s="2">
        <f t="shared" si="60"/>
        <v>223.94685277334003</v>
      </c>
      <c r="R98" s="2">
        <f t="shared" si="60"/>
        <v>252.76785902604237</v>
      </c>
      <c r="S98" s="2">
        <f t="shared" si="60"/>
        <v>280.81786490881507</v>
      </c>
      <c r="T98" s="18" t="str">
        <f t="shared" si="60"/>
        <v>-</v>
      </c>
    </row>
    <row r="99" spans="2:20" x14ac:dyDescent="0.25">
      <c r="B99" s="5">
        <v>16</v>
      </c>
      <c r="C99" s="2">
        <v>406.4</v>
      </c>
      <c r="D99" s="2">
        <f t="shared" si="58"/>
        <v>41.428680948620716</v>
      </c>
      <c r="E99" s="2">
        <f t="shared" si="60"/>
        <v>47.192984955944418</v>
      </c>
      <c r="F99" s="2">
        <f t="shared" si="60"/>
        <v>62.448529877022175</v>
      </c>
      <c r="G99" s="2">
        <f t="shared" si="60"/>
        <v>77.582885709496793</v>
      </c>
      <c r="H99" s="2">
        <f t="shared" si="60"/>
        <v>92.976970374120569</v>
      </c>
      <c r="I99" s="2">
        <f t="shared" si="60"/>
        <v>92.976970374120569</v>
      </c>
      <c r="J99" s="4" t="str">
        <f t="shared" si="60"/>
        <v>-</v>
      </c>
      <c r="K99" s="2">
        <f t="shared" si="60"/>
        <v>122.91456674207546</v>
      </c>
      <c r="L99" s="2">
        <f t="shared" si="60"/>
        <v>159.61885708024656</v>
      </c>
      <c r="M99" s="2">
        <f t="shared" si="60"/>
        <v>122.91456674207546</v>
      </c>
      <c r="N99" s="2">
        <f t="shared" si="60"/>
        <v>364.21369693356297</v>
      </c>
      <c r="O99" s="2">
        <f t="shared" si="60"/>
        <v>202.89652342971686</v>
      </c>
      <c r="P99" s="2">
        <f t="shared" si="60"/>
        <v>244.78976337074849</v>
      </c>
      <c r="Q99" s="2">
        <f t="shared" si="60"/>
        <v>285.74307374004439</v>
      </c>
      <c r="R99" s="2">
        <f t="shared" si="60"/>
        <v>332.14903760938842</v>
      </c>
      <c r="S99" s="2">
        <f t="shared" si="60"/>
        <v>364.21369693356297</v>
      </c>
      <c r="T99" s="18" t="str">
        <f t="shared" si="60"/>
        <v>-</v>
      </c>
    </row>
    <row r="100" spans="2:20" x14ac:dyDescent="0.25">
      <c r="B100" s="5">
        <v>18</v>
      </c>
      <c r="C100" s="2">
        <v>457</v>
      </c>
      <c r="D100" s="2">
        <f t="shared" si="58"/>
        <v>46.64061316313591</v>
      </c>
      <c r="E100" s="2">
        <f t="shared" si="60"/>
        <v>53.138816933362889</v>
      </c>
      <c r="F100" s="2">
        <f t="shared" si="60"/>
        <v>70.347281562504747</v>
      </c>
      <c r="G100" s="2">
        <f t="shared" si="60"/>
        <v>87.43455710304363</v>
      </c>
      <c r="H100" s="2">
        <f t="shared" si="60"/>
        <v>121.99376517347214</v>
      </c>
      <c r="I100" s="2">
        <f t="shared" si="60"/>
        <v>104.83131739186067</v>
      </c>
      <c r="J100" s="4" t="str">
        <f t="shared" si="60"/>
        <v>-</v>
      </c>
      <c r="K100" s="2">
        <f t="shared" si="60"/>
        <v>155.30918596400628</v>
      </c>
      <c r="L100" s="2">
        <f t="shared" si="60"/>
        <v>205.09436565160777</v>
      </c>
      <c r="M100" s="2">
        <f t="shared" si="60"/>
        <v>138.71207011304062</v>
      </c>
      <c r="N100" s="2">
        <f t="shared" si="60"/>
        <v>457.93197637548838</v>
      </c>
      <c r="O100" s="2">
        <f t="shared" si="60"/>
        <v>254.2592606541586</v>
      </c>
      <c r="P100" s="2">
        <f t="shared" si="60"/>
        <v>308.65164151160786</v>
      </c>
      <c r="Q100" s="2">
        <f t="shared" si="60"/>
        <v>362.42428342577404</v>
      </c>
      <c r="R100" s="2">
        <f t="shared" si="60"/>
        <v>406.98277128816665</v>
      </c>
      <c r="S100" s="2">
        <f t="shared" si="60"/>
        <v>457.93197637548838</v>
      </c>
      <c r="T100" s="18" t="str">
        <f t="shared" si="60"/>
        <v>-</v>
      </c>
    </row>
    <row r="101" spans="2:20" x14ac:dyDescent="0.25">
      <c r="B101" s="5">
        <v>20</v>
      </c>
      <c r="C101" s="2">
        <v>508</v>
      </c>
      <c r="D101" s="2">
        <f t="shared" si="58"/>
        <v>59.131651535108702</v>
      </c>
      <c r="E101" s="2">
        <f t="shared" si="60"/>
        <v>68.063337514407479</v>
      </c>
      <c r="F101" s="2">
        <f t="shared" si="60"/>
        <v>78.308473972773768</v>
      </c>
      <c r="G101" s="2">
        <f t="shared" si="60"/>
        <v>116.77937466270537</v>
      </c>
      <c r="H101" s="2">
        <f t="shared" si="60"/>
        <v>154.63445493357884</v>
      </c>
      <c r="I101" s="2">
        <f t="shared" si="60"/>
        <v>116.77937466270537</v>
      </c>
      <c r="J101" s="4" t="str">
        <f t="shared" si="60"/>
        <v>-</v>
      </c>
      <c r="K101" s="2">
        <f t="shared" si="60"/>
        <v>182.84836771891594</v>
      </c>
      <c r="L101" s="2">
        <f t="shared" si="60"/>
        <v>247.05325685233015</v>
      </c>
      <c r="M101" s="2">
        <f t="shared" si="60"/>
        <v>154.63445493357884</v>
      </c>
      <c r="N101" s="2">
        <f t="shared" si="60"/>
        <v>563.05013760715121</v>
      </c>
      <c r="O101" s="2">
        <f t="shared" si="60"/>
        <v>310.20266665700626</v>
      </c>
      <c r="P101" s="2">
        <f t="shared" si="60"/>
        <v>380.33452771899783</v>
      </c>
      <c r="Q101" s="2">
        <f t="shared" si="60"/>
        <v>440.11344865710902</v>
      </c>
      <c r="R101" s="2">
        <f t="shared" si="60"/>
        <v>506.5269645580691</v>
      </c>
      <c r="S101" s="2">
        <f t="shared" si="60"/>
        <v>622.34129323623779</v>
      </c>
      <c r="T101" s="18" t="str">
        <f t="shared" si="60"/>
        <v>-</v>
      </c>
    </row>
    <row r="102" spans="2:20" x14ac:dyDescent="0.25">
      <c r="B102" s="5">
        <v>22</v>
      </c>
      <c r="C102" s="2">
        <v>559</v>
      </c>
      <c r="D102" s="2">
        <f t="shared" si="58"/>
        <v>65.124486136854145</v>
      </c>
      <c r="E102" s="2">
        <f t="shared" si="60"/>
        <v>75.375502839854491</v>
      </c>
      <c r="F102" s="2">
        <f t="shared" si="60"/>
        <v>86.269666383043315</v>
      </c>
      <c r="G102" s="2">
        <f t="shared" si="60"/>
        <v>128.72743193354972</v>
      </c>
      <c r="H102" s="2">
        <f t="shared" si="60"/>
        <v>170.55683975411685</v>
      </c>
      <c r="I102" s="2">
        <f t="shared" si="60"/>
        <v>128.72743193354972</v>
      </c>
      <c r="J102" s="4" t="str">
        <f t="shared" si="60"/>
        <v>-</v>
      </c>
      <c r="K102" s="4" t="str">
        <f t="shared" si="60"/>
        <v>-</v>
      </c>
      <c r="L102" s="2">
        <f t="shared" si="60"/>
        <v>293.33367061552133</v>
      </c>
      <c r="M102" s="2">
        <f t="shared" si="60"/>
        <v>170.55683975411685</v>
      </c>
      <c r="N102" s="2">
        <f t="shared" si="60"/>
        <v>670.15563961099099</v>
      </c>
      <c r="O102" s="2">
        <f t="shared" si="60"/>
        <v>372.6630504385526</v>
      </c>
      <c r="P102" s="2">
        <f t="shared" si="60"/>
        <v>450.00993724961597</v>
      </c>
      <c r="Q102" s="2">
        <f t="shared" si="60"/>
        <v>525.37433104870991</v>
      </c>
      <c r="R102" s="2">
        <f t="shared" si="60"/>
        <v>598.75623183583491</v>
      </c>
      <c r="S102" s="2">
        <f t="shared" si="60"/>
        <v>670.15563961099099</v>
      </c>
      <c r="T102" s="18" t="str">
        <f t="shared" si="60"/>
        <v>-</v>
      </c>
    </row>
    <row r="103" spans="2:20" x14ac:dyDescent="0.25">
      <c r="B103" s="5">
        <v>24</v>
      </c>
      <c r="C103" s="2">
        <v>610</v>
      </c>
      <c r="D103" s="2">
        <f t="shared" si="58"/>
        <v>82.321173068656364</v>
      </c>
      <c r="E103" s="2">
        <f t="shared" si="60"/>
        <v>94.230858793312507</v>
      </c>
      <c r="F103" s="2">
        <f t="shared" si="60"/>
        <v>94.230858793312507</v>
      </c>
      <c r="G103" s="2">
        <f t="shared" si="60"/>
        <v>140.67548920439444</v>
      </c>
      <c r="H103" s="2">
        <f t="shared" si="60"/>
        <v>208.98141385118984</v>
      </c>
      <c r="I103" s="2">
        <f t="shared" si="60"/>
        <v>140.67548920439444</v>
      </c>
      <c r="J103" s="4" t="str">
        <f t="shared" si="60"/>
        <v>-</v>
      </c>
      <c r="K103" s="2">
        <f t="shared" si="60"/>
        <v>254.61187866846458</v>
      </c>
      <c r="L103" s="2">
        <f t="shared" si="60"/>
        <v>354.15316869049445</v>
      </c>
      <c r="M103" s="2">
        <f t="shared" si="60"/>
        <v>186.47922457465489</v>
      </c>
      <c r="N103" s="2">
        <f t="shared" si="60"/>
        <v>805.69156146762396</v>
      </c>
      <c r="O103" s="2">
        <f t="shared" si="60"/>
        <v>440.70069629883631</v>
      </c>
      <c r="P103" s="2">
        <f t="shared" si="60"/>
        <v>545.99909981165456</v>
      </c>
      <c r="Q103" s="2">
        <f t="shared" si="60"/>
        <v>638.03504913050392</v>
      </c>
      <c r="R103" s="2">
        <f t="shared" si="60"/>
        <v>717.89829715045994</v>
      </c>
      <c r="S103" s="2">
        <f t="shared" si="60"/>
        <v>805.69156146762396</v>
      </c>
      <c r="T103" s="18" t="str">
        <f t="shared" si="60"/>
        <v>-</v>
      </c>
    </row>
    <row r="104" spans="2:20" x14ac:dyDescent="0.25">
      <c r="B104" s="5">
        <v>26</v>
      </c>
      <c r="C104" s="2">
        <v>660</v>
      </c>
      <c r="D104" s="4" t="str">
        <f t="shared" si="58"/>
        <v>-</v>
      </c>
      <c r="E104" s="4" t="str">
        <f t="shared" si="60"/>
        <v>-</v>
      </c>
      <c r="F104" s="2">
        <f t="shared" si="60"/>
        <v>126.95806091509954</v>
      </c>
      <c r="G104" s="2">
        <f t="shared" si="60"/>
        <v>202.08940577126089</v>
      </c>
      <c r="H104" s="4" t="str">
        <f t="shared" si="60"/>
        <v>-</v>
      </c>
      <c r="I104" s="2">
        <f t="shared" si="60"/>
        <v>152.38927084247749</v>
      </c>
      <c r="J104" s="4" t="str">
        <f t="shared" si="60"/>
        <v>-</v>
      </c>
      <c r="K104" s="4" t="str">
        <f t="shared" si="60"/>
        <v>-</v>
      </c>
      <c r="L104" s="4" t="str">
        <f t="shared" si="60"/>
        <v>-</v>
      </c>
      <c r="M104" s="2">
        <f t="shared" si="60"/>
        <v>202.08940577126089</v>
      </c>
      <c r="N104" s="4" t="str">
        <f t="shared" si="60"/>
        <v>-</v>
      </c>
      <c r="O104" s="4" t="str">
        <f t="shared" si="60"/>
        <v>-</v>
      </c>
      <c r="P104" s="4" t="str">
        <f t="shared" si="60"/>
        <v>-</v>
      </c>
      <c r="Q104" s="4" t="str">
        <f t="shared" si="60"/>
        <v>-</v>
      </c>
      <c r="R104" s="4" t="str">
        <f t="shared" si="60"/>
        <v>-</v>
      </c>
      <c r="S104" s="4" t="str">
        <f t="shared" si="60"/>
        <v>-</v>
      </c>
      <c r="T104" s="18" t="str">
        <f t="shared" si="60"/>
        <v>-</v>
      </c>
    </row>
    <row r="105" spans="2:20" x14ac:dyDescent="0.25">
      <c r="B105" s="5">
        <v>28</v>
      </c>
      <c r="C105" s="2">
        <v>711</v>
      </c>
      <c r="D105" s="4" t="str">
        <f t="shared" si="58"/>
        <v>-</v>
      </c>
      <c r="E105" s="4" t="str">
        <f t="shared" si="60"/>
        <v>-</v>
      </c>
      <c r="F105" s="2">
        <f t="shared" si="60"/>
        <v>136.88761113389177</v>
      </c>
      <c r="G105" s="2">
        <f t="shared" si="60"/>
        <v>218.0117905917989</v>
      </c>
      <c r="H105" s="2">
        <f t="shared" si="60"/>
        <v>271.35916937913373</v>
      </c>
      <c r="I105" s="2">
        <f t="shared" si="60"/>
        <v>164.3373281133222</v>
      </c>
      <c r="J105" s="4" t="str">
        <f t="shared" si="60"/>
        <v>-</v>
      </c>
      <c r="K105" s="4" t="str">
        <f t="shared" si="60"/>
        <v>-</v>
      </c>
      <c r="L105" s="4" t="str">
        <f t="shared" si="60"/>
        <v>-</v>
      </c>
      <c r="M105" s="2">
        <f t="shared" si="60"/>
        <v>218.0117905917989</v>
      </c>
      <c r="N105" s="4" t="str">
        <f t="shared" si="60"/>
        <v>-</v>
      </c>
      <c r="O105" s="4" t="str">
        <f t="shared" si="60"/>
        <v>-</v>
      </c>
      <c r="P105" s="4" t="str">
        <f t="shared" si="60"/>
        <v>-</v>
      </c>
      <c r="Q105" s="4" t="str">
        <f t="shared" si="60"/>
        <v>-</v>
      </c>
      <c r="R105" s="4" t="str">
        <f t="shared" si="60"/>
        <v>-</v>
      </c>
      <c r="S105" s="4" t="str">
        <f t="shared" si="60"/>
        <v>-</v>
      </c>
      <c r="T105" s="18" t="str">
        <f t="shared" si="60"/>
        <v>-</v>
      </c>
    </row>
    <row r="106" spans="2:20" x14ac:dyDescent="0.25">
      <c r="B106" s="5">
        <v>30</v>
      </c>
      <c r="C106" s="2">
        <v>762</v>
      </c>
      <c r="D106" s="2">
        <f t="shared" si="58"/>
        <v>117.9583342121539</v>
      </c>
      <c r="E106" s="2">
        <f t="shared" si="60"/>
        <v>146.81716135268434</v>
      </c>
      <c r="F106" s="2">
        <f t="shared" si="60"/>
        <v>146.81716135268434</v>
      </c>
      <c r="G106" s="2">
        <f t="shared" si="60"/>
        <v>233.93417541233694</v>
      </c>
      <c r="H106" s="2">
        <f t="shared" si="60"/>
        <v>291.26841906024765</v>
      </c>
      <c r="I106" s="2">
        <f t="shared" si="60"/>
        <v>176.28538538416655</v>
      </c>
      <c r="J106" s="4" t="str">
        <f t="shared" si="60"/>
        <v>-</v>
      </c>
      <c r="K106" s="4" t="str">
        <f t="shared" si="60"/>
        <v>-</v>
      </c>
      <c r="L106" s="4" t="str">
        <f t="shared" si="60"/>
        <v>-</v>
      </c>
      <c r="M106" s="2">
        <f t="shared" si="60"/>
        <v>233.93417541233694</v>
      </c>
      <c r="N106" s="4" t="str">
        <f t="shared" si="60"/>
        <v>-</v>
      </c>
      <c r="O106" s="4" t="str">
        <f t="shared" si="60"/>
        <v>-</v>
      </c>
      <c r="P106" s="4" t="str">
        <f t="shared" si="60"/>
        <v>-</v>
      </c>
      <c r="Q106" s="4" t="str">
        <f t="shared" si="60"/>
        <v>-</v>
      </c>
      <c r="R106" s="4" t="str">
        <f t="shared" si="60"/>
        <v>-</v>
      </c>
      <c r="S106" s="4" t="str">
        <f t="shared" si="60"/>
        <v>-</v>
      </c>
      <c r="T106" s="18" t="str">
        <f t="shared" si="60"/>
        <v>-</v>
      </c>
    </row>
    <row r="107" spans="2:20" x14ac:dyDescent="0.25">
      <c r="B107" s="5">
        <v>32</v>
      </c>
      <c r="C107" s="2">
        <v>813</v>
      </c>
      <c r="D107" s="4" t="str">
        <f t="shared" si="58"/>
        <v>-</v>
      </c>
      <c r="E107" s="4" t="str">
        <f t="shared" si="60"/>
        <v>-</v>
      </c>
      <c r="F107" s="2">
        <f t="shared" si="60"/>
        <v>156.7467115714762</v>
      </c>
      <c r="G107" s="2">
        <f t="shared" si="60"/>
        <v>249.85656023287532</v>
      </c>
      <c r="H107" s="2">
        <f t="shared" si="60"/>
        <v>311.17766874136083</v>
      </c>
      <c r="I107" s="2">
        <f t="shared" si="60"/>
        <v>188.23344265501126</v>
      </c>
      <c r="J107" s="4" t="str">
        <f t="shared" si="60"/>
        <v>-</v>
      </c>
      <c r="K107" s="2">
        <f t="shared" si="60"/>
        <v>341.84304617284977</v>
      </c>
      <c r="L107" s="4" t="str">
        <f t="shared" si="60"/>
        <v>-</v>
      </c>
      <c r="M107" s="2">
        <f t="shared" si="60"/>
        <v>249.85656023287532</v>
      </c>
      <c r="N107" s="4" t="str">
        <f t="shared" si="60"/>
        <v>-</v>
      </c>
      <c r="O107" s="4" t="str">
        <f t="shared" si="60"/>
        <v>-</v>
      </c>
      <c r="P107" s="4" t="str">
        <f t="shared" si="60"/>
        <v>-</v>
      </c>
      <c r="Q107" s="4" t="str">
        <f t="shared" si="60"/>
        <v>-</v>
      </c>
      <c r="R107" s="4" t="str">
        <f t="shared" si="60"/>
        <v>-</v>
      </c>
      <c r="S107" s="4" t="str">
        <f t="shared" si="60"/>
        <v>-</v>
      </c>
      <c r="T107" s="18" t="str">
        <f t="shared" si="60"/>
        <v>-</v>
      </c>
    </row>
    <row r="108" spans="2:20" x14ac:dyDescent="0.25">
      <c r="B108" s="5">
        <v>34</v>
      </c>
      <c r="C108" s="2">
        <v>864</v>
      </c>
      <c r="D108" s="4" t="str">
        <f t="shared" si="58"/>
        <v>-</v>
      </c>
      <c r="E108" s="4" t="str">
        <f t="shared" si="60"/>
        <v>-</v>
      </c>
      <c r="F108" s="2">
        <f t="shared" si="60"/>
        <v>166.6762617902688</v>
      </c>
      <c r="G108" s="2">
        <f t="shared" si="60"/>
        <v>265.778945053413</v>
      </c>
      <c r="H108" s="2">
        <f t="shared" si="60"/>
        <v>331.08691842247475</v>
      </c>
      <c r="I108" s="2">
        <f t="shared" si="60"/>
        <v>200.18149992585597</v>
      </c>
      <c r="J108" s="4" t="str">
        <f t="shared" si="60"/>
        <v>-</v>
      </c>
      <c r="K108" s="2">
        <f t="shared" si="60"/>
        <v>363.75826559513393</v>
      </c>
      <c r="L108" s="4" t="str">
        <f t="shared" si="60"/>
        <v>-</v>
      </c>
      <c r="M108" s="2">
        <f t="shared" si="60"/>
        <v>265.778945053413</v>
      </c>
      <c r="N108" s="4" t="str">
        <f t="shared" si="60"/>
        <v>-</v>
      </c>
      <c r="O108" s="4" t="str">
        <f t="shared" si="60"/>
        <v>-</v>
      </c>
      <c r="P108" s="4" t="str">
        <f t="shared" si="60"/>
        <v>-</v>
      </c>
      <c r="Q108" s="4" t="str">
        <f t="shared" si="60"/>
        <v>-</v>
      </c>
      <c r="R108" s="4" t="str">
        <f t="shared" si="60"/>
        <v>-</v>
      </c>
      <c r="S108" s="4" t="str">
        <f t="shared" si="60"/>
        <v>-</v>
      </c>
      <c r="T108" s="18" t="str">
        <f t="shared" si="60"/>
        <v>-</v>
      </c>
    </row>
    <row r="109" spans="2:20" x14ac:dyDescent="0.25">
      <c r="B109" s="5">
        <v>36</v>
      </c>
      <c r="C109" s="2">
        <v>914</v>
      </c>
      <c r="D109" s="4" t="str">
        <f t="shared" si="58"/>
        <v>-</v>
      </c>
      <c r="E109" s="4" t="str">
        <f t="shared" si="60"/>
        <v>-</v>
      </c>
      <c r="F109" s="2">
        <f t="shared" si="60"/>
        <v>176.41111494594747</v>
      </c>
      <c r="G109" s="2">
        <f t="shared" si="60"/>
        <v>281.38912625001899</v>
      </c>
      <c r="H109" s="2">
        <f t="shared" si="60"/>
        <v>350.60579065886077</v>
      </c>
      <c r="I109" s="2">
        <f t="shared" si="60"/>
        <v>211.89528156393905</v>
      </c>
      <c r="J109" s="4" t="str">
        <f t="shared" si="60"/>
        <v>-</v>
      </c>
      <c r="K109" s="2">
        <f t="shared" si="60"/>
        <v>419.10994985707612</v>
      </c>
      <c r="L109" s="4" t="str">
        <f t="shared" si="60"/>
        <v>-</v>
      </c>
      <c r="M109" s="2">
        <f t="shared" si="60"/>
        <v>281.38912625001899</v>
      </c>
      <c r="N109" s="4" t="str">
        <f t="shared" si="60"/>
        <v>-</v>
      </c>
      <c r="O109" s="4" t="str">
        <f t="shared" si="60"/>
        <v>-</v>
      </c>
      <c r="P109" s="4" t="str">
        <f t="shared" si="60"/>
        <v>-</v>
      </c>
      <c r="Q109" s="4" t="str">
        <f t="shared" si="60"/>
        <v>-</v>
      </c>
      <c r="R109" s="4" t="str">
        <f t="shared" si="60"/>
        <v>-</v>
      </c>
      <c r="S109" s="4" t="str">
        <f t="shared" si="60"/>
        <v>-</v>
      </c>
      <c r="T109" s="18" t="str">
        <f t="shared" si="60"/>
        <v>-</v>
      </c>
    </row>
    <row r="110" spans="2:20" x14ac:dyDescent="0.25">
      <c r="B110" s="5">
        <v>38</v>
      </c>
      <c r="C110" s="2">
        <v>965</v>
      </c>
      <c r="D110" s="4" t="str">
        <f t="shared" si="58"/>
        <v>-</v>
      </c>
      <c r="E110" s="4" t="str">
        <f t="shared" si="60"/>
        <v>-</v>
      </c>
      <c r="F110" s="4" t="str">
        <f t="shared" si="60"/>
        <v>-</v>
      </c>
      <c r="G110" s="4" t="str">
        <f t="shared" si="60"/>
        <v>-</v>
      </c>
      <c r="H110" s="4" t="str">
        <f t="shared" si="60"/>
        <v>-</v>
      </c>
      <c r="I110" s="2">
        <f t="shared" si="60"/>
        <v>223.84333883478374</v>
      </c>
      <c r="J110" s="4" t="str">
        <f t="shared" si="60"/>
        <v>-</v>
      </c>
      <c r="K110" s="4" t="str">
        <f t="shared" si="60"/>
        <v>-</v>
      </c>
      <c r="L110" s="4" t="str">
        <f t="shared" si="60"/>
        <v>-</v>
      </c>
      <c r="M110" s="2">
        <f t="shared" si="60"/>
        <v>297.3115110705574</v>
      </c>
      <c r="N110" s="4" t="str">
        <f t="shared" si="60"/>
        <v>-</v>
      </c>
      <c r="O110" s="4" t="str">
        <f t="shared" si="60"/>
        <v>-</v>
      </c>
      <c r="P110" s="4" t="str">
        <f t="shared" si="60"/>
        <v>-</v>
      </c>
      <c r="Q110" s="4" t="str">
        <f t="shared" si="60"/>
        <v>-</v>
      </c>
      <c r="R110" s="4" t="str">
        <f t="shared" si="60"/>
        <v>-</v>
      </c>
      <c r="S110" s="4" t="str">
        <f t="shared" si="60"/>
        <v>-</v>
      </c>
      <c r="T110" s="18" t="str">
        <f t="shared" si="60"/>
        <v>-</v>
      </c>
    </row>
    <row r="111" spans="2:20" x14ac:dyDescent="0.25">
      <c r="B111" s="5">
        <v>40</v>
      </c>
      <c r="C111" s="2">
        <v>1016</v>
      </c>
      <c r="D111" s="4" t="str">
        <f t="shared" si="58"/>
        <v>-</v>
      </c>
      <c r="E111" s="4" t="str">
        <f t="shared" si="60"/>
        <v>-</v>
      </c>
      <c r="F111" s="4" t="str">
        <f t="shared" si="60"/>
        <v>-</v>
      </c>
      <c r="G111" s="4" t="str">
        <f t="shared" si="60"/>
        <v>-</v>
      </c>
      <c r="H111" s="4" t="str">
        <f t="shared" si="60"/>
        <v>-</v>
      </c>
      <c r="I111" s="2">
        <f t="shared" si="60"/>
        <v>235.79139610562845</v>
      </c>
      <c r="J111" s="4" t="str">
        <f t="shared" si="60"/>
        <v>-</v>
      </c>
      <c r="K111" s="4" t="str">
        <f t="shared" si="60"/>
        <v>-</v>
      </c>
      <c r="L111" s="4" t="str">
        <f t="shared" si="60"/>
        <v>-</v>
      </c>
      <c r="M111" s="2">
        <f t="shared" si="60"/>
        <v>313.23389589109507</v>
      </c>
      <c r="N111" s="4" t="str">
        <f t="shared" si="60"/>
        <v>-</v>
      </c>
      <c r="O111" s="4" t="str">
        <f t="shared" si="60"/>
        <v>-</v>
      </c>
      <c r="P111" s="4" t="str">
        <f t="shared" si="60"/>
        <v>-</v>
      </c>
      <c r="Q111" s="4" t="str">
        <f t="shared" si="60"/>
        <v>-</v>
      </c>
      <c r="R111" s="4" t="str">
        <f t="shared" si="60"/>
        <v>-</v>
      </c>
      <c r="S111" s="4" t="str">
        <f t="shared" si="60"/>
        <v>-</v>
      </c>
      <c r="T111" s="18" t="str">
        <f t="shared" ref="E111:T115" si="61">IFERROR(
0.007825*PI()*
(
($C111^2)-(($C111-(2*T73))^2))
/4,
"-")</f>
        <v>-</v>
      </c>
    </row>
    <row r="112" spans="2:20" x14ac:dyDescent="0.25">
      <c r="B112" s="5">
        <v>42</v>
      </c>
      <c r="C112" s="2">
        <v>1067</v>
      </c>
      <c r="D112" s="4" t="str">
        <f t="shared" si="58"/>
        <v>-</v>
      </c>
      <c r="E112" s="4" t="str">
        <f t="shared" si="61"/>
        <v>-</v>
      </c>
      <c r="F112" s="4" t="str">
        <f t="shared" si="61"/>
        <v>-</v>
      </c>
      <c r="G112" s="4" t="str">
        <f t="shared" si="61"/>
        <v>-</v>
      </c>
      <c r="H112" s="4" t="str">
        <f t="shared" si="61"/>
        <v>-</v>
      </c>
      <c r="I112" s="2">
        <f t="shared" si="61"/>
        <v>247.73945337647316</v>
      </c>
      <c r="J112" s="4" t="str">
        <f t="shared" si="61"/>
        <v>-</v>
      </c>
      <c r="K112" s="4" t="str">
        <f t="shared" si="61"/>
        <v>-</v>
      </c>
      <c r="L112" s="4" t="str">
        <f t="shared" si="61"/>
        <v>-</v>
      </c>
      <c r="M112" s="2">
        <f t="shared" si="61"/>
        <v>329.15628071163485</v>
      </c>
      <c r="N112" s="4" t="str">
        <f t="shared" si="61"/>
        <v>-</v>
      </c>
      <c r="O112" s="4" t="str">
        <f t="shared" si="61"/>
        <v>-</v>
      </c>
      <c r="P112" s="4" t="str">
        <f t="shared" si="61"/>
        <v>-</v>
      </c>
      <c r="Q112" s="4" t="str">
        <f t="shared" si="61"/>
        <v>-</v>
      </c>
      <c r="R112" s="4" t="str">
        <f t="shared" si="61"/>
        <v>-</v>
      </c>
      <c r="S112" s="4" t="str">
        <f t="shared" si="61"/>
        <v>-</v>
      </c>
      <c r="T112" s="18" t="str">
        <f t="shared" si="61"/>
        <v>-</v>
      </c>
    </row>
    <row r="113" spans="2:25" x14ac:dyDescent="0.25">
      <c r="B113" s="5">
        <v>44</v>
      </c>
      <c r="C113" s="2">
        <v>1118</v>
      </c>
      <c r="D113" s="4" t="str">
        <f t="shared" si="58"/>
        <v>-</v>
      </c>
      <c r="E113" s="4" t="str">
        <f t="shared" si="61"/>
        <v>-</v>
      </c>
      <c r="F113" s="4" t="str">
        <f t="shared" si="61"/>
        <v>-</v>
      </c>
      <c r="G113" s="4" t="str">
        <f t="shared" si="61"/>
        <v>-</v>
      </c>
      <c r="H113" s="4" t="str">
        <f t="shared" si="61"/>
        <v>-</v>
      </c>
      <c r="I113" s="2">
        <f t="shared" si="61"/>
        <v>259.68751064731856</v>
      </c>
      <c r="J113" s="4" t="str">
        <f t="shared" si="61"/>
        <v>-</v>
      </c>
      <c r="K113" s="4" t="str">
        <f t="shared" si="61"/>
        <v>-</v>
      </c>
      <c r="L113" s="4" t="str">
        <f t="shared" si="61"/>
        <v>-</v>
      </c>
      <c r="M113" s="2">
        <f t="shared" si="61"/>
        <v>345.07866553217326</v>
      </c>
      <c r="N113" s="4" t="str">
        <f t="shared" si="61"/>
        <v>-</v>
      </c>
      <c r="O113" s="4" t="str">
        <f t="shared" si="61"/>
        <v>-</v>
      </c>
      <c r="P113" s="4" t="str">
        <f t="shared" si="61"/>
        <v>-</v>
      </c>
      <c r="Q113" s="4" t="str">
        <f t="shared" si="61"/>
        <v>-</v>
      </c>
      <c r="R113" s="4" t="str">
        <f t="shared" si="61"/>
        <v>-</v>
      </c>
      <c r="S113" s="4" t="str">
        <f t="shared" si="61"/>
        <v>-</v>
      </c>
      <c r="T113" s="18" t="str">
        <f t="shared" si="61"/>
        <v>-</v>
      </c>
    </row>
    <row r="114" spans="2:25" x14ac:dyDescent="0.25">
      <c r="B114" s="5">
        <v>46</v>
      </c>
      <c r="C114" s="2">
        <v>1168</v>
      </c>
      <c r="D114" s="4" t="str">
        <f t="shared" si="58"/>
        <v>-</v>
      </c>
      <c r="E114" s="4" t="str">
        <f t="shared" si="61"/>
        <v>-</v>
      </c>
      <c r="F114" s="4" t="str">
        <f t="shared" si="61"/>
        <v>-</v>
      </c>
      <c r="G114" s="4" t="str">
        <f t="shared" si="61"/>
        <v>-</v>
      </c>
      <c r="H114" s="4" t="str">
        <f t="shared" si="61"/>
        <v>-</v>
      </c>
      <c r="I114" s="2">
        <f t="shared" si="61"/>
        <v>271.40129228540167</v>
      </c>
      <c r="J114" s="4" t="str">
        <f t="shared" si="61"/>
        <v>-</v>
      </c>
      <c r="K114" s="4" t="str">
        <f t="shared" si="61"/>
        <v>-</v>
      </c>
      <c r="L114" s="4" t="str">
        <f t="shared" si="61"/>
        <v>-</v>
      </c>
      <c r="M114" s="2">
        <f t="shared" si="61"/>
        <v>360.68884672877925</v>
      </c>
      <c r="N114" s="4" t="str">
        <f t="shared" si="61"/>
        <v>-</v>
      </c>
      <c r="O114" s="4" t="str">
        <f t="shared" si="61"/>
        <v>-</v>
      </c>
      <c r="P114" s="4" t="str">
        <f t="shared" si="61"/>
        <v>-</v>
      </c>
      <c r="Q114" s="4" t="str">
        <f t="shared" si="61"/>
        <v>-</v>
      </c>
      <c r="R114" s="4" t="str">
        <f t="shared" si="61"/>
        <v>-</v>
      </c>
      <c r="S114" s="4" t="str">
        <f t="shared" si="61"/>
        <v>-</v>
      </c>
      <c r="T114" s="18" t="str">
        <f t="shared" si="61"/>
        <v>-</v>
      </c>
    </row>
    <row r="115" spans="2:25" ht="13.8" thickBot="1" x14ac:dyDescent="0.3">
      <c r="B115" s="6">
        <v>48</v>
      </c>
      <c r="C115" s="2">
        <v>1219</v>
      </c>
      <c r="D115" s="17" t="str">
        <f t="shared" si="58"/>
        <v>-</v>
      </c>
      <c r="E115" s="17" t="str">
        <f t="shared" si="61"/>
        <v>-</v>
      </c>
      <c r="F115" s="17" t="str">
        <f t="shared" si="61"/>
        <v>-</v>
      </c>
      <c r="G115" s="17" t="str">
        <f t="shared" si="61"/>
        <v>-</v>
      </c>
      <c r="H115" s="17" t="str">
        <f t="shared" si="61"/>
        <v>-</v>
      </c>
      <c r="I115" s="16">
        <f t="shared" si="61"/>
        <v>283.34934955624567</v>
      </c>
      <c r="J115" s="17" t="str">
        <f t="shared" si="61"/>
        <v>-</v>
      </c>
      <c r="K115" s="17" t="str">
        <f t="shared" si="61"/>
        <v>-</v>
      </c>
      <c r="L115" s="17" t="str">
        <f t="shared" si="61"/>
        <v>-</v>
      </c>
      <c r="M115" s="16">
        <f t="shared" si="61"/>
        <v>376.61123154931767</v>
      </c>
      <c r="N115" s="17" t="str">
        <f t="shared" si="61"/>
        <v>-</v>
      </c>
      <c r="O115" s="17" t="str">
        <f t="shared" si="61"/>
        <v>-</v>
      </c>
      <c r="P115" s="17" t="str">
        <f t="shared" si="61"/>
        <v>-</v>
      </c>
      <c r="Q115" s="17" t="str">
        <f t="shared" si="61"/>
        <v>-</v>
      </c>
      <c r="R115" s="17" t="str">
        <f t="shared" si="61"/>
        <v>-</v>
      </c>
      <c r="S115" s="17" t="str">
        <f t="shared" si="61"/>
        <v>-</v>
      </c>
      <c r="T115" s="20" t="str">
        <f t="shared" si="61"/>
        <v>-</v>
      </c>
    </row>
    <row r="116" spans="2:25" ht="13.8" thickBot="1" x14ac:dyDescent="0.3"/>
    <row r="117" spans="2:25" ht="13.8" thickBot="1" x14ac:dyDescent="0.3">
      <c r="B117" s="39">
        <v>60000</v>
      </c>
      <c r="C117" s="11" t="s">
        <v>15</v>
      </c>
      <c r="D117" s="12" t="s">
        <v>6</v>
      </c>
      <c r="E117" s="12" t="s">
        <v>7</v>
      </c>
      <c r="F117" s="12">
        <v>10</v>
      </c>
      <c r="G117" s="12" t="s">
        <v>8</v>
      </c>
      <c r="H117" s="12">
        <v>30</v>
      </c>
      <c r="I117" s="12" t="s">
        <v>9</v>
      </c>
      <c r="J117" s="12" t="s">
        <v>10</v>
      </c>
      <c r="K117" s="12">
        <v>40</v>
      </c>
      <c r="L117" s="12">
        <v>60</v>
      </c>
      <c r="M117" s="12" t="s">
        <v>11</v>
      </c>
      <c r="N117" s="12" t="s">
        <v>12</v>
      </c>
      <c r="O117" s="12">
        <v>80</v>
      </c>
      <c r="P117" s="12">
        <v>100</v>
      </c>
      <c r="Q117" s="12">
        <v>120</v>
      </c>
      <c r="R117" s="12">
        <v>140</v>
      </c>
      <c r="S117" s="12">
        <v>160</v>
      </c>
      <c r="T117" s="13" t="s">
        <v>13</v>
      </c>
      <c r="X117" t="s">
        <v>76</v>
      </c>
      <c r="Y117">
        <v>1660</v>
      </c>
    </row>
    <row r="118" spans="2:25" x14ac:dyDescent="0.25">
      <c r="B118" s="9">
        <v>0.125</v>
      </c>
      <c r="C118" s="2">
        <v>10.3</v>
      </c>
      <c r="D118" s="4" t="str">
        <f>IFERROR(2*D42*$B$117/$C118,"-")</f>
        <v>-</v>
      </c>
      <c r="E118" s="4">
        <f t="shared" ref="E118:T133" si="62">IFERROR(2*E42*$B$117/$C118,"-")</f>
        <v>16543.689320388348</v>
      </c>
      <c r="F118" s="4" t="str">
        <f t="shared" si="62"/>
        <v>-</v>
      </c>
      <c r="G118" s="4" t="str">
        <f t="shared" si="62"/>
        <v>-</v>
      </c>
      <c r="H118" s="4" t="str">
        <f t="shared" si="62"/>
        <v>-</v>
      </c>
      <c r="I118" s="4">
        <f t="shared" si="62"/>
        <v>20155.339805825242</v>
      </c>
      <c r="J118" s="4">
        <f t="shared" si="62"/>
        <v>20155.339805825242</v>
      </c>
      <c r="K118" s="4">
        <f t="shared" si="62"/>
        <v>20155.339805825242</v>
      </c>
      <c r="L118" s="4" t="str">
        <f t="shared" si="62"/>
        <v>-</v>
      </c>
      <c r="M118" s="4">
        <f t="shared" si="62"/>
        <v>28077.669902912621</v>
      </c>
      <c r="N118" s="4">
        <f t="shared" si="62"/>
        <v>28077.669902912621</v>
      </c>
      <c r="O118" s="4">
        <f t="shared" si="62"/>
        <v>28077.669902912621</v>
      </c>
      <c r="P118" s="4" t="str">
        <f t="shared" si="62"/>
        <v>-</v>
      </c>
      <c r="Q118" s="4" t="str">
        <f t="shared" si="62"/>
        <v>-</v>
      </c>
      <c r="R118" s="4" t="str">
        <f t="shared" si="62"/>
        <v>-</v>
      </c>
      <c r="S118" s="4" t="str">
        <f t="shared" si="62"/>
        <v>-</v>
      </c>
      <c r="T118" s="4" t="str">
        <f t="shared" si="62"/>
        <v>-</v>
      </c>
      <c r="X118" s="41">
        <f>2*($B$117*0.72)*2.5/C118</f>
        <v>20970.873786407767</v>
      </c>
      <c r="Y118">
        <f>(Y$117*C118)/(2*$B$117*0.72)</f>
        <v>0.19789351851851852</v>
      </c>
    </row>
    <row r="119" spans="2:25" x14ac:dyDescent="0.25">
      <c r="B119" s="5">
        <v>0.25</v>
      </c>
      <c r="C119" s="2">
        <v>13.7</v>
      </c>
      <c r="D119" s="4" t="str">
        <f t="shared" ref="D119:S153" si="63">IFERROR(2*D43*$B$117/$C119,"-")</f>
        <v>-</v>
      </c>
      <c r="E119" s="4">
        <f t="shared" si="63"/>
        <v>14452.554744525549</v>
      </c>
      <c r="F119" s="4" t="str">
        <f t="shared" si="63"/>
        <v>-</v>
      </c>
      <c r="G119" s="4" t="str">
        <f t="shared" si="63"/>
        <v>-</v>
      </c>
      <c r="H119" s="4" t="str">
        <f t="shared" si="63"/>
        <v>-</v>
      </c>
      <c r="I119" s="4">
        <f t="shared" si="63"/>
        <v>19620.43795620438</v>
      </c>
      <c r="J119" s="4">
        <f t="shared" si="63"/>
        <v>19620.43795620438</v>
      </c>
      <c r="K119" s="4">
        <f t="shared" si="63"/>
        <v>19620.43795620438</v>
      </c>
      <c r="L119" s="4" t="str">
        <f t="shared" si="63"/>
        <v>-</v>
      </c>
      <c r="M119" s="4">
        <f t="shared" si="63"/>
        <v>26452.554744525551</v>
      </c>
      <c r="N119" s="4">
        <f t="shared" si="63"/>
        <v>26452.554744525551</v>
      </c>
      <c r="O119" s="4">
        <f t="shared" si="63"/>
        <v>26452.554744525551</v>
      </c>
      <c r="P119" s="4" t="str">
        <f t="shared" si="63"/>
        <v>-</v>
      </c>
      <c r="Q119" s="4" t="str">
        <f t="shared" si="63"/>
        <v>-</v>
      </c>
      <c r="R119" s="4" t="str">
        <f t="shared" si="63"/>
        <v>-</v>
      </c>
      <c r="S119" s="4" t="str">
        <f t="shared" si="63"/>
        <v>-</v>
      </c>
      <c r="T119" s="4" t="str">
        <f t="shared" si="62"/>
        <v>-</v>
      </c>
      <c r="X119" s="41">
        <f t="shared" ref="X119:X153" si="64">2*($B$117*0.72)*2.5/C119</f>
        <v>15766.423357664235</v>
      </c>
      <c r="Y119">
        <f t="shared" ref="Y119:Y153" si="65">(Y$117*C119)/(2*$B$117*0.72)</f>
        <v>0.26321759259259259</v>
      </c>
    </row>
    <row r="120" spans="2:25" x14ac:dyDescent="0.25">
      <c r="B120" s="5">
        <v>0.375</v>
      </c>
      <c r="C120" s="2">
        <v>17.100000000000001</v>
      </c>
      <c r="D120" s="4" t="str">
        <f t="shared" si="63"/>
        <v>-</v>
      </c>
      <c r="E120" s="4">
        <f t="shared" si="62"/>
        <v>11578.947368421052</v>
      </c>
      <c r="F120" s="4" t="str">
        <f t="shared" si="62"/>
        <v>-</v>
      </c>
      <c r="G120" s="4" t="str">
        <f t="shared" si="62"/>
        <v>-</v>
      </c>
      <c r="H120" s="4" t="str">
        <f t="shared" si="62"/>
        <v>-</v>
      </c>
      <c r="I120" s="4">
        <f t="shared" si="62"/>
        <v>16210.526315789471</v>
      </c>
      <c r="J120" s="4">
        <f t="shared" si="62"/>
        <v>16210.526315789471</v>
      </c>
      <c r="K120" s="4">
        <f t="shared" si="62"/>
        <v>16210.526315789471</v>
      </c>
      <c r="L120" s="4" t="str">
        <f t="shared" si="62"/>
        <v>-</v>
      </c>
      <c r="M120" s="4">
        <f t="shared" si="62"/>
        <v>22456.140350877191</v>
      </c>
      <c r="N120" s="4">
        <f t="shared" si="62"/>
        <v>22456.140350877191</v>
      </c>
      <c r="O120" s="4">
        <f t="shared" si="62"/>
        <v>22456.140350877191</v>
      </c>
      <c r="P120" s="4" t="str">
        <f t="shared" si="62"/>
        <v>-</v>
      </c>
      <c r="Q120" s="4" t="str">
        <f t="shared" si="62"/>
        <v>-</v>
      </c>
      <c r="R120" s="4" t="str">
        <f t="shared" si="62"/>
        <v>-</v>
      </c>
      <c r="S120" s="4" t="str">
        <f t="shared" si="62"/>
        <v>-</v>
      </c>
      <c r="T120" s="4" t="str">
        <f t="shared" si="62"/>
        <v>-</v>
      </c>
      <c r="X120" s="41">
        <f t="shared" si="64"/>
        <v>12631.57894736842</v>
      </c>
      <c r="Y120">
        <f t="shared" si="65"/>
        <v>0.32854166666666673</v>
      </c>
    </row>
    <row r="121" spans="2:25" x14ac:dyDescent="0.25">
      <c r="B121" s="5">
        <v>0.5</v>
      </c>
      <c r="C121" s="2">
        <v>21.3</v>
      </c>
      <c r="D121" s="4">
        <f t="shared" si="63"/>
        <v>9295.7746478873232</v>
      </c>
      <c r="E121" s="4">
        <f t="shared" si="62"/>
        <v>11887.32394366197</v>
      </c>
      <c r="F121" s="4" t="str">
        <f t="shared" si="62"/>
        <v>-</v>
      </c>
      <c r="G121" s="4" t="str">
        <f t="shared" si="62"/>
        <v>-</v>
      </c>
      <c r="H121" s="4" t="str">
        <f t="shared" si="62"/>
        <v>-</v>
      </c>
      <c r="I121" s="4">
        <f t="shared" si="62"/>
        <v>15605.633802816901</v>
      </c>
      <c r="J121" s="4">
        <f t="shared" si="62"/>
        <v>15605.633802816901</v>
      </c>
      <c r="K121" s="4">
        <f t="shared" si="62"/>
        <v>15605.633802816901</v>
      </c>
      <c r="L121" s="4" t="str">
        <f t="shared" si="62"/>
        <v>-</v>
      </c>
      <c r="M121" s="4">
        <f t="shared" si="62"/>
        <v>21014.084507042251</v>
      </c>
      <c r="N121" s="4">
        <f t="shared" si="62"/>
        <v>21014.084507042251</v>
      </c>
      <c r="O121" s="4">
        <f t="shared" si="62"/>
        <v>21014.084507042251</v>
      </c>
      <c r="P121" s="4" t="str">
        <f t="shared" si="62"/>
        <v>-</v>
      </c>
      <c r="Q121" s="4" t="str">
        <f t="shared" si="62"/>
        <v>-</v>
      </c>
      <c r="R121" s="4" t="str">
        <f t="shared" si="62"/>
        <v>-</v>
      </c>
      <c r="S121" s="4">
        <f t="shared" si="62"/>
        <v>26929.57746478873</v>
      </c>
      <c r="T121" s="4">
        <f t="shared" si="62"/>
        <v>42084.507042253521</v>
      </c>
      <c r="X121" s="41">
        <f t="shared" si="64"/>
        <v>10140.845070422534</v>
      </c>
      <c r="Y121">
        <f t="shared" si="65"/>
        <v>0.40923611111111113</v>
      </c>
    </row>
    <row r="122" spans="2:25" x14ac:dyDescent="0.25">
      <c r="B122" s="5">
        <v>0.75</v>
      </c>
      <c r="C122" s="2">
        <v>26.7</v>
      </c>
      <c r="D122" s="4">
        <f t="shared" si="63"/>
        <v>7415.7303370786522</v>
      </c>
      <c r="E122" s="4">
        <f t="shared" si="62"/>
        <v>9483.1460674157297</v>
      </c>
      <c r="F122" s="4" t="str">
        <f t="shared" si="62"/>
        <v>-</v>
      </c>
      <c r="G122" s="4" t="str">
        <f t="shared" si="62"/>
        <v>-</v>
      </c>
      <c r="H122" s="4" t="str">
        <f t="shared" si="62"/>
        <v>-</v>
      </c>
      <c r="I122" s="4">
        <f t="shared" si="62"/>
        <v>12898.876404494382</v>
      </c>
      <c r="J122" s="4">
        <f t="shared" si="62"/>
        <v>12898.876404494382</v>
      </c>
      <c r="K122" s="4">
        <f t="shared" si="62"/>
        <v>12898.876404494382</v>
      </c>
      <c r="L122" s="4" t="str">
        <f t="shared" si="62"/>
        <v>-</v>
      </c>
      <c r="M122" s="4">
        <f t="shared" si="62"/>
        <v>17573.033707865168</v>
      </c>
      <c r="N122" s="4">
        <f t="shared" si="62"/>
        <v>17573.033707865168</v>
      </c>
      <c r="O122" s="4">
        <f t="shared" si="62"/>
        <v>17573.033707865168</v>
      </c>
      <c r="P122" s="4" t="str">
        <f t="shared" si="62"/>
        <v>-</v>
      </c>
      <c r="Q122" s="4" t="str">
        <f t="shared" si="62"/>
        <v>-</v>
      </c>
      <c r="R122" s="4" t="str">
        <f t="shared" si="62"/>
        <v>-</v>
      </c>
      <c r="S122" s="4">
        <f t="shared" si="62"/>
        <v>24988.764044943822</v>
      </c>
      <c r="T122" s="4">
        <f t="shared" si="62"/>
        <v>35146.067415730337</v>
      </c>
      <c r="X122" s="41">
        <f t="shared" si="64"/>
        <v>8089.8876404494385</v>
      </c>
      <c r="Y122">
        <f t="shared" si="65"/>
        <v>0.51298611111111114</v>
      </c>
    </row>
    <row r="123" spans="2:25" x14ac:dyDescent="0.25">
      <c r="B123" s="5">
        <v>1</v>
      </c>
      <c r="C123" s="2">
        <v>33.4</v>
      </c>
      <c r="D123" s="4">
        <f t="shared" si="63"/>
        <v>5928.1437125748507</v>
      </c>
      <c r="E123" s="4">
        <f t="shared" si="62"/>
        <v>9952.0958083832338</v>
      </c>
      <c r="F123" s="4" t="str">
        <f t="shared" si="62"/>
        <v>-</v>
      </c>
      <c r="G123" s="4" t="str">
        <f t="shared" si="62"/>
        <v>-</v>
      </c>
      <c r="H123" s="4" t="str">
        <f t="shared" si="62"/>
        <v>-</v>
      </c>
      <c r="I123" s="4">
        <f t="shared" si="62"/>
        <v>12143.7125748503</v>
      </c>
      <c r="J123" s="4">
        <f t="shared" si="62"/>
        <v>12143.7125748503</v>
      </c>
      <c r="K123" s="4">
        <f t="shared" si="62"/>
        <v>12143.7125748503</v>
      </c>
      <c r="L123" s="4" t="str">
        <f t="shared" si="62"/>
        <v>-</v>
      </c>
      <c r="M123" s="4">
        <f t="shared" si="62"/>
        <v>16347.305389221558</v>
      </c>
      <c r="N123" s="4">
        <f t="shared" si="62"/>
        <v>16347.305389221558</v>
      </c>
      <c r="O123" s="4">
        <f t="shared" si="62"/>
        <v>16347.305389221558</v>
      </c>
      <c r="P123" s="4" t="str">
        <f t="shared" si="62"/>
        <v>-</v>
      </c>
      <c r="Q123" s="4" t="str">
        <f t="shared" si="62"/>
        <v>-</v>
      </c>
      <c r="R123" s="4" t="str">
        <f t="shared" si="62"/>
        <v>-</v>
      </c>
      <c r="S123" s="4">
        <f t="shared" si="62"/>
        <v>22814.371257485032</v>
      </c>
      <c r="T123" s="4">
        <f t="shared" si="62"/>
        <v>32658.68263473054</v>
      </c>
      <c r="X123" s="41">
        <f t="shared" si="64"/>
        <v>6467.065868263473</v>
      </c>
      <c r="Y123">
        <f t="shared" si="65"/>
        <v>0.64171296296296299</v>
      </c>
    </row>
    <row r="124" spans="2:25" x14ac:dyDescent="0.25">
      <c r="B124" s="5">
        <v>1.25</v>
      </c>
      <c r="C124" s="2">
        <v>42.2</v>
      </c>
      <c r="D124" s="4">
        <f t="shared" si="63"/>
        <v>4691.9431279620849</v>
      </c>
      <c r="E124" s="4">
        <f t="shared" si="62"/>
        <v>7876.7772511848334</v>
      </c>
      <c r="F124" s="4" t="str">
        <f t="shared" si="62"/>
        <v>-</v>
      </c>
      <c r="G124" s="4" t="str">
        <f t="shared" si="62"/>
        <v>-</v>
      </c>
      <c r="H124" s="4" t="str">
        <f t="shared" si="62"/>
        <v>-</v>
      </c>
      <c r="I124" s="4">
        <f t="shared" si="62"/>
        <v>10123.222748815166</v>
      </c>
      <c r="J124" s="4">
        <f t="shared" si="62"/>
        <v>10123.222748815166</v>
      </c>
      <c r="K124" s="4">
        <f t="shared" si="62"/>
        <v>10123.222748815166</v>
      </c>
      <c r="L124" s="4" t="str">
        <f t="shared" si="62"/>
        <v>-</v>
      </c>
      <c r="M124" s="4">
        <f t="shared" si="62"/>
        <v>13791.469194312795</v>
      </c>
      <c r="N124" s="4">
        <f t="shared" si="62"/>
        <v>13791.469194312795</v>
      </c>
      <c r="O124" s="4">
        <f t="shared" si="62"/>
        <v>13791.469194312795</v>
      </c>
      <c r="P124" s="4" t="str">
        <f t="shared" si="62"/>
        <v>-</v>
      </c>
      <c r="Q124" s="4" t="str">
        <f t="shared" si="62"/>
        <v>-</v>
      </c>
      <c r="R124" s="4" t="str">
        <f t="shared" si="62"/>
        <v>-</v>
      </c>
      <c r="S124" s="4">
        <f t="shared" si="62"/>
        <v>18056.872037914691</v>
      </c>
      <c r="T124" s="4">
        <f t="shared" si="62"/>
        <v>27582.938388625589</v>
      </c>
      <c r="X124" s="41">
        <f t="shared" si="64"/>
        <v>5118.4834123222745</v>
      </c>
      <c r="Y124">
        <f t="shared" si="65"/>
        <v>0.81078703703703703</v>
      </c>
    </row>
    <row r="125" spans="2:25" x14ac:dyDescent="0.25">
      <c r="B125" s="5">
        <v>1.5</v>
      </c>
      <c r="C125" s="2">
        <v>48.3</v>
      </c>
      <c r="D125" s="4">
        <f t="shared" si="63"/>
        <v>4099.3788819875781</v>
      </c>
      <c r="E125" s="4">
        <f t="shared" si="62"/>
        <v>6881.9875776397521</v>
      </c>
      <c r="F125" s="4" t="str">
        <f t="shared" si="62"/>
        <v>-</v>
      </c>
      <c r="G125" s="4" t="str">
        <f t="shared" si="62"/>
        <v>-</v>
      </c>
      <c r="H125" s="4" t="str">
        <f t="shared" si="62"/>
        <v>-</v>
      </c>
      <c r="I125" s="4">
        <f t="shared" si="62"/>
        <v>9142.8571428571431</v>
      </c>
      <c r="J125" s="4">
        <f t="shared" si="62"/>
        <v>9142.8571428571431</v>
      </c>
      <c r="K125" s="4">
        <f t="shared" si="62"/>
        <v>9093.1677018633545</v>
      </c>
      <c r="L125" s="4" t="str">
        <f t="shared" si="62"/>
        <v>-</v>
      </c>
      <c r="M125" s="4">
        <f t="shared" si="62"/>
        <v>12621.118012422361</v>
      </c>
      <c r="N125" s="4">
        <f t="shared" si="62"/>
        <v>12621.118012422361</v>
      </c>
      <c r="O125" s="4">
        <f t="shared" si="62"/>
        <v>12621.118012422361</v>
      </c>
      <c r="P125" s="4" t="str">
        <f t="shared" si="62"/>
        <v>-</v>
      </c>
      <c r="Q125" s="4" t="str">
        <f t="shared" si="62"/>
        <v>-</v>
      </c>
      <c r="R125" s="4" t="str">
        <f t="shared" si="62"/>
        <v>-</v>
      </c>
      <c r="S125" s="4">
        <f t="shared" si="62"/>
        <v>17739.130434782608</v>
      </c>
      <c r="T125" s="4">
        <f t="shared" si="62"/>
        <v>25217.391304347828</v>
      </c>
      <c r="X125" s="41">
        <f t="shared" si="64"/>
        <v>4472.0496894409944</v>
      </c>
      <c r="Y125">
        <f t="shared" si="65"/>
        <v>0.92798611111111107</v>
      </c>
    </row>
    <row r="126" spans="2:25" x14ac:dyDescent="0.25">
      <c r="B126" s="5">
        <v>2</v>
      </c>
      <c r="C126" s="2">
        <v>60.3</v>
      </c>
      <c r="D126" s="4">
        <f t="shared" si="63"/>
        <v>3283.5820895522388</v>
      </c>
      <c r="E126" s="4">
        <f t="shared" si="62"/>
        <v>5512.4378109452737</v>
      </c>
      <c r="F126" s="4" t="str">
        <f t="shared" si="62"/>
        <v>-</v>
      </c>
      <c r="G126" s="4" t="str">
        <f t="shared" si="62"/>
        <v>-</v>
      </c>
      <c r="H126" s="4" t="str">
        <f t="shared" si="62"/>
        <v>-</v>
      </c>
      <c r="I126" s="4">
        <f t="shared" si="62"/>
        <v>7781.0945273631842</v>
      </c>
      <c r="J126" s="4">
        <f t="shared" si="62"/>
        <v>7781.0945273631842</v>
      </c>
      <c r="K126" s="4">
        <f t="shared" si="62"/>
        <v>7781.0945273631842</v>
      </c>
      <c r="L126" s="4" t="str">
        <f t="shared" si="62"/>
        <v>-</v>
      </c>
      <c r="M126" s="4">
        <f t="shared" si="62"/>
        <v>11024.875621890547</v>
      </c>
      <c r="N126" s="4">
        <f t="shared" si="62"/>
        <v>11024.875621890547</v>
      </c>
      <c r="O126" s="4">
        <f t="shared" si="62"/>
        <v>11024.875621890547</v>
      </c>
      <c r="P126" s="4" t="str">
        <f t="shared" si="62"/>
        <v>-</v>
      </c>
      <c r="Q126" s="4" t="str">
        <f t="shared" si="62"/>
        <v>-</v>
      </c>
      <c r="R126" s="4" t="str">
        <f t="shared" si="62"/>
        <v>-</v>
      </c>
      <c r="S126" s="4">
        <f t="shared" si="62"/>
        <v>17393.034825870647</v>
      </c>
      <c r="T126" s="4">
        <f t="shared" si="62"/>
        <v>22029.850746268658</v>
      </c>
      <c r="X126" s="41">
        <f t="shared" si="64"/>
        <v>3582.0895522388059</v>
      </c>
      <c r="Y126">
        <f t="shared" si="65"/>
        <v>1.1585416666666666</v>
      </c>
    </row>
    <row r="127" spans="2:25" x14ac:dyDescent="0.25">
      <c r="B127" s="5">
        <v>2.5</v>
      </c>
      <c r="C127" s="2">
        <v>73</v>
      </c>
      <c r="D127" s="4">
        <f t="shared" si="63"/>
        <v>3468.4931506849312</v>
      </c>
      <c r="E127" s="4">
        <f t="shared" si="62"/>
        <v>5013.6986301369861</v>
      </c>
      <c r="F127" s="4" t="str">
        <f t="shared" si="62"/>
        <v>-</v>
      </c>
      <c r="G127" s="4" t="str">
        <f t="shared" si="62"/>
        <v>-</v>
      </c>
      <c r="H127" s="4" t="str">
        <f t="shared" si="62"/>
        <v>-</v>
      </c>
      <c r="I127" s="4">
        <f t="shared" si="62"/>
        <v>8482.1917808219187</v>
      </c>
      <c r="J127" s="4">
        <f t="shared" si="62"/>
        <v>8482.1917808219187</v>
      </c>
      <c r="K127" s="4">
        <f t="shared" si="62"/>
        <v>8482.1917808219187</v>
      </c>
      <c r="L127" s="4" t="str">
        <f t="shared" si="62"/>
        <v>-</v>
      </c>
      <c r="M127" s="4">
        <f t="shared" si="62"/>
        <v>11523.287671232876</v>
      </c>
      <c r="N127" s="4">
        <f t="shared" si="62"/>
        <v>11523.287671232876</v>
      </c>
      <c r="O127" s="4">
        <f t="shared" si="62"/>
        <v>11523.287671232876</v>
      </c>
      <c r="P127" s="4" t="str">
        <f t="shared" si="62"/>
        <v>-</v>
      </c>
      <c r="Q127" s="4" t="str">
        <f t="shared" si="62"/>
        <v>-</v>
      </c>
      <c r="R127" s="4" t="str">
        <f t="shared" si="62"/>
        <v>-</v>
      </c>
      <c r="S127" s="4">
        <f t="shared" si="62"/>
        <v>15665.753424657534</v>
      </c>
      <c r="T127" s="4">
        <f t="shared" si="62"/>
        <v>23046.575342465752</v>
      </c>
      <c r="X127" s="41">
        <f t="shared" si="64"/>
        <v>2958.9041095890411</v>
      </c>
      <c r="Y127">
        <f t="shared" si="65"/>
        <v>1.4025462962962962</v>
      </c>
    </row>
    <row r="128" spans="2:25" x14ac:dyDescent="0.25">
      <c r="B128" s="5">
        <v>3</v>
      </c>
      <c r="C128" s="2">
        <v>88.9</v>
      </c>
      <c r="D128" s="4">
        <f t="shared" si="63"/>
        <v>2848.1439820022492</v>
      </c>
      <c r="E128" s="4">
        <f t="shared" si="62"/>
        <v>4116.9853768278963</v>
      </c>
      <c r="F128" s="4" t="str">
        <f t="shared" si="62"/>
        <v>-</v>
      </c>
      <c r="G128" s="4" t="str">
        <f t="shared" si="62"/>
        <v>-</v>
      </c>
      <c r="H128" s="4" t="str">
        <f t="shared" si="62"/>
        <v>-</v>
      </c>
      <c r="I128" s="4">
        <f t="shared" si="62"/>
        <v>7410.5736782902131</v>
      </c>
      <c r="J128" s="4">
        <f t="shared" si="62"/>
        <v>7410.5736782902131</v>
      </c>
      <c r="K128" s="4">
        <f t="shared" si="62"/>
        <v>7410.5736782902131</v>
      </c>
      <c r="L128" s="4" t="str">
        <f t="shared" si="62"/>
        <v>-</v>
      </c>
      <c r="M128" s="4">
        <f t="shared" si="62"/>
        <v>10285.714285714284</v>
      </c>
      <c r="N128" s="4">
        <f t="shared" si="62"/>
        <v>10285.714285714284</v>
      </c>
      <c r="O128" s="4">
        <f t="shared" si="62"/>
        <v>10285.714285714284</v>
      </c>
      <c r="P128" s="4" t="str">
        <f t="shared" si="62"/>
        <v>-</v>
      </c>
      <c r="Q128" s="4" t="str">
        <f t="shared" si="62"/>
        <v>-</v>
      </c>
      <c r="R128" s="4" t="str">
        <f t="shared" si="62"/>
        <v>-</v>
      </c>
      <c r="S128" s="4">
        <f t="shared" si="62"/>
        <v>15023.622047244093</v>
      </c>
      <c r="T128" s="4">
        <f t="shared" si="62"/>
        <v>20571.428571428569</v>
      </c>
      <c r="X128" s="41">
        <f t="shared" si="64"/>
        <v>2429.6962879640046</v>
      </c>
      <c r="Y128">
        <f t="shared" si="65"/>
        <v>1.7080324074074074</v>
      </c>
    </row>
    <row r="129" spans="2:25" x14ac:dyDescent="0.25">
      <c r="B129" s="5">
        <v>3.5</v>
      </c>
      <c r="C129" s="2">
        <v>101.6</v>
      </c>
      <c r="D129" s="4">
        <f t="shared" si="63"/>
        <v>2492.1259842519685</v>
      </c>
      <c r="E129" s="4">
        <f t="shared" si="62"/>
        <v>3602.3622047244098</v>
      </c>
      <c r="F129" s="4" t="str">
        <f t="shared" si="62"/>
        <v>-</v>
      </c>
      <c r="G129" s="4" t="str">
        <f t="shared" si="62"/>
        <v>-</v>
      </c>
      <c r="H129" s="4" t="str">
        <f t="shared" si="62"/>
        <v>-</v>
      </c>
      <c r="I129" s="4">
        <f t="shared" si="62"/>
        <v>6779.5275590551182</v>
      </c>
      <c r="J129" s="4">
        <f t="shared" si="62"/>
        <v>6779.5275590551182</v>
      </c>
      <c r="K129" s="4">
        <f t="shared" si="62"/>
        <v>6779.5275590551182</v>
      </c>
      <c r="L129" s="4" t="str">
        <f t="shared" si="62"/>
        <v>-</v>
      </c>
      <c r="M129" s="4">
        <f t="shared" si="62"/>
        <v>9543.3070866141734</v>
      </c>
      <c r="N129" s="4">
        <f t="shared" si="62"/>
        <v>9543.3070866141734</v>
      </c>
      <c r="O129" s="4">
        <f t="shared" si="62"/>
        <v>9543.3070866141734</v>
      </c>
      <c r="P129" s="4" t="str">
        <f t="shared" si="62"/>
        <v>-</v>
      </c>
      <c r="Q129" s="4" t="str">
        <f t="shared" si="62"/>
        <v>-</v>
      </c>
      <c r="R129" s="4" t="str">
        <f t="shared" si="62"/>
        <v>-</v>
      </c>
      <c r="S129" s="4" t="str">
        <f t="shared" si="62"/>
        <v>-</v>
      </c>
      <c r="T129" s="4" t="str">
        <f t="shared" si="62"/>
        <v>-</v>
      </c>
      <c r="X129" s="41">
        <f t="shared" si="64"/>
        <v>2125.9842519685039</v>
      </c>
      <c r="Y129">
        <f t="shared" si="65"/>
        <v>1.952037037037037</v>
      </c>
    </row>
    <row r="130" spans="2:25" x14ac:dyDescent="0.25">
      <c r="B130" s="5">
        <v>4</v>
      </c>
      <c r="C130" s="2">
        <v>114.3</v>
      </c>
      <c r="D130" s="4">
        <f t="shared" si="63"/>
        <v>2215.2230971128606</v>
      </c>
      <c r="E130" s="4">
        <f t="shared" si="62"/>
        <v>3202.0997375328084</v>
      </c>
      <c r="F130" s="4" t="str">
        <f t="shared" si="62"/>
        <v>-</v>
      </c>
      <c r="G130" s="4" t="str">
        <f t="shared" si="62"/>
        <v>-</v>
      </c>
      <c r="H130" s="4" t="str">
        <f t="shared" si="62"/>
        <v>-</v>
      </c>
      <c r="I130" s="4">
        <f t="shared" si="62"/>
        <v>6320.2099737532808</v>
      </c>
      <c r="J130" s="4">
        <f t="shared" si="62"/>
        <v>6320.2099737532808</v>
      </c>
      <c r="K130" s="4">
        <f t="shared" si="62"/>
        <v>6320.2099737532808</v>
      </c>
      <c r="L130" s="4" t="str">
        <f t="shared" si="62"/>
        <v>-</v>
      </c>
      <c r="M130" s="4">
        <f t="shared" si="62"/>
        <v>8986.8766404199487</v>
      </c>
      <c r="N130" s="4">
        <f t="shared" si="62"/>
        <v>8986.8766404199487</v>
      </c>
      <c r="O130" s="4">
        <f t="shared" si="62"/>
        <v>8986.8766404199487</v>
      </c>
      <c r="P130" s="4" t="str">
        <f t="shared" si="62"/>
        <v>-</v>
      </c>
      <c r="Q130" s="4">
        <f t="shared" si="62"/>
        <v>11685.039370078741</v>
      </c>
      <c r="R130" s="4" t="str">
        <f t="shared" si="62"/>
        <v>-</v>
      </c>
      <c r="S130" s="4">
        <f t="shared" si="62"/>
        <v>14162.729658792652</v>
      </c>
      <c r="T130" s="4">
        <f t="shared" si="62"/>
        <v>17973.753280839897</v>
      </c>
      <c r="X130" s="41">
        <f t="shared" si="64"/>
        <v>1889.7637795275591</v>
      </c>
      <c r="Y130">
        <f t="shared" si="65"/>
        <v>2.1960416666666664</v>
      </c>
    </row>
    <row r="131" spans="2:25" x14ac:dyDescent="0.25">
      <c r="B131" s="5">
        <v>5</v>
      </c>
      <c r="C131" s="2">
        <v>141.30000000000001</v>
      </c>
      <c r="D131" s="4">
        <f t="shared" si="63"/>
        <v>2352.4416135881102</v>
      </c>
      <c r="E131" s="4">
        <f t="shared" si="62"/>
        <v>2887.4734607218679</v>
      </c>
      <c r="F131" s="4" t="str">
        <f t="shared" si="62"/>
        <v>-</v>
      </c>
      <c r="G131" s="4" t="str">
        <f t="shared" si="62"/>
        <v>-</v>
      </c>
      <c r="H131" s="4" t="str">
        <f t="shared" si="62"/>
        <v>-</v>
      </c>
      <c r="I131" s="4">
        <f t="shared" si="62"/>
        <v>5562.6326963906577</v>
      </c>
      <c r="J131" s="4">
        <f t="shared" si="62"/>
        <v>5562.6326963906577</v>
      </c>
      <c r="K131" s="4">
        <f t="shared" si="62"/>
        <v>5562.6326963906577</v>
      </c>
      <c r="L131" s="4" t="str">
        <f t="shared" si="62"/>
        <v>-</v>
      </c>
      <c r="M131" s="4">
        <f t="shared" si="62"/>
        <v>8093.418259023354</v>
      </c>
      <c r="N131" s="4">
        <f t="shared" si="62"/>
        <v>8093.418259023354</v>
      </c>
      <c r="O131" s="4">
        <f t="shared" si="62"/>
        <v>8093.418259023354</v>
      </c>
      <c r="P131" s="4" t="str">
        <f t="shared" si="62"/>
        <v>-</v>
      </c>
      <c r="Q131" s="4">
        <f t="shared" si="62"/>
        <v>10785.56263269639</v>
      </c>
      <c r="R131" s="4" t="str">
        <f t="shared" si="62"/>
        <v>-</v>
      </c>
      <c r="S131" s="4">
        <f t="shared" si="62"/>
        <v>13486.199575371549</v>
      </c>
      <c r="T131" s="4">
        <f t="shared" si="62"/>
        <v>16178.343949044585</v>
      </c>
      <c r="X131" s="41">
        <f t="shared" si="64"/>
        <v>1528.6624203821655</v>
      </c>
      <c r="Y131">
        <f t="shared" si="65"/>
        <v>2.7147916666666672</v>
      </c>
    </row>
    <row r="132" spans="2:25" x14ac:dyDescent="0.25">
      <c r="B132" s="5">
        <v>6</v>
      </c>
      <c r="C132" s="2">
        <v>168.3</v>
      </c>
      <c r="D132" s="4">
        <f t="shared" si="63"/>
        <v>1975.0445632798574</v>
      </c>
      <c r="E132" s="4">
        <f t="shared" si="62"/>
        <v>2424.242424242424</v>
      </c>
      <c r="F132" s="4" t="str">
        <f t="shared" si="62"/>
        <v>-</v>
      </c>
      <c r="G132" s="4" t="str">
        <f t="shared" si="62"/>
        <v>-</v>
      </c>
      <c r="H132" s="4" t="str">
        <f t="shared" si="62"/>
        <v>-</v>
      </c>
      <c r="I132" s="4">
        <f t="shared" si="62"/>
        <v>5069.5187165775396</v>
      </c>
      <c r="J132" s="4">
        <f t="shared" si="62"/>
        <v>5069.5187165775396</v>
      </c>
      <c r="K132" s="4">
        <f t="shared" si="62"/>
        <v>5069.5187165775396</v>
      </c>
      <c r="L132" s="4" t="str">
        <f t="shared" si="62"/>
        <v>-</v>
      </c>
      <c r="M132" s="4">
        <f t="shared" si="62"/>
        <v>7821.7468805704093</v>
      </c>
      <c r="N132" s="4">
        <f t="shared" si="62"/>
        <v>7821.7468805704093</v>
      </c>
      <c r="O132" s="4">
        <f t="shared" si="62"/>
        <v>7821.7468805704093</v>
      </c>
      <c r="P132" s="4" t="str">
        <f t="shared" si="62"/>
        <v>-</v>
      </c>
      <c r="Q132" s="4">
        <f t="shared" si="62"/>
        <v>10174.688057040998</v>
      </c>
      <c r="R132" s="4" t="str">
        <f t="shared" si="62"/>
        <v>-</v>
      </c>
      <c r="S132" s="4">
        <f t="shared" si="62"/>
        <v>12976.827094474153</v>
      </c>
      <c r="T132" s="4">
        <f t="shared" si="62"/>
        <v>15650.623885918003</v>
      </c>
      <c r="X132" s="41">
        <f t="shared" si="64"/>
        <v>1283.422459893048</v>
      </c>
      <c r="Y132">
        <f t="shared" si="65"/>
        <v>3.2335416666666665</v>
      </c>
    </row>
    <row r="133" spans="2:25" x14ac:dyDescent="0.25">
      <c r="B133" s="5">
        <v>8</v>
      </c>
      <c r="C133" s="2">
        <v>219.1</v>
      </c>
      <c r="D133" s="4">
        <f t="shared" si="63"/>
        <v>1517.1154723870379</v>
      </c>
      <c r="E133" s="4">
        <f t="shared" si="62"/>
        <v>2059.333637608398</v>
      </c>
      <c r="F133" s="4" t="str">
        <f t="shared" si="62"/>
        <v>-</v>
      </c>
      <c r="G133" s="4">
        <f t="shared" si="62"/>
        <v>3477.8639890460977</v>
      </c>
      <c r="H133" s="4">
        <f t="shared" si="62"/>
        <v>3855.773619351894</v>
      </c>
      <c r="I133" s="4">
        <f t="shared" si="62"/>
        <v>4480.1460520310366</v>
      </c>
      <c r="J133" s="4">
        <f t="shared" si="62"/>
        <v>4480.1460520310366</v>
      </c>
      <c r="K133" s="4">
        <f t="shared" si="62"/>
        <v>4480.1460520310366</v>
      </c>
      <c r="L133" s="4">
        <f t="shared" si="62"/>
        <v>5646.7366499315385</v>
      </c>
      <c r="M133" s="4">
        <f t="shared" si="62"/>
        <v>6955.7279780921954</v>
      </c>
      <c r="N133" s="4">
        <f t="shared" si="62"/>
        <v>6955.7279780921954</v>
      </c>
      <c r="O133" s="4">
        <f t="shared" si="62"/>
        <v>6955.7279780921954</v>
      </c>
      <c r="P133" s="4">
        <f t="shared" si="62"/>
        <v>8264.7193062528531</v>
      </c>
      <c r="Q133" s="4">
        <f t="shared" si="62"/>
        <v>10000.912825193976</v>
      </c>
      <c r="R133" s="4">
        <f t="shared" si="62"/>
        <v>11293.473299863077</v>
      </c>
      <c r="S133" s="4">
        <f t="shared" si="62"/>
        <v>12602.464628023734</v>
      </c>
      <c r="T133" s="4">
        <f t="shared" si="62"/>
        <v>12175.262437243267</v>
      </c>
      <c r="X133" s="41">
        <f t="shared" si="64"/>
        <v>985.85120949338204</v>
      </c>
      <c r="Y133">
        <f t="shared" si="65"/>
        <v>4.2095601851851852</v>
      </c>
    </row>
    <row r="134" spans="2:25" x14ac:dyDescent="0.25">
      <c r="B134" s="5">
        <v>10</v>
      </c>
      <c r="C134" s="2">
        <v>273.10000000000002</v>
      </c>
      <c r="D134" s="4">
        <f t="shared" si="63"/>
        <v>1493.9582570487</v>
      </c>
      <c r="E134" s="4">
        <f t="shared" ref="E134:T149" si="66">IFERROR(2*E58*$B$117/$C134,"-")</f>
        <v>1841.0838520688394</v>
      </c>
      <c r="F134" s="4" t="str">
        <f t="shared" si="66"/>
        <v>-</v>
      </c>
      <c r="G134" s="4">
        <f t="shared" si="66"/>
        <v>2790.186744782131</v>
      </c>
      <c r="H134" s="4">
        <f t="shared" si="66"/>
        <v>3427.3160014646646</v>
      </c>
      <c r="I134" s="4">
        <f t="shared" si="66"/>
        <v>4073.2332478945436</v>
      </c>
      <c r="J134" s="4">
        <f t="shared" si="66"/>
        <v>4073.2332478945436</v>
      </c>
      <c r="K134" s="4">
        <f t="shared" si="66"/>
        <v>4073.2332478945436</v>
      </c>
      <c r="L134" s="4">
        <f t="shared" si="66"/>
        <v>5580.3734895642619</v>
      </c>
      <c r="M134" s="4">
        <f t="shared" si="66"/>
        <v>5580.3734895642619</v>
      </c>
      <c r="N134" s="4">
        <f t="shared" si="66"/>
        <v>5580.3734895642619</v>
      </c>
      <c r="O134" s="4">
        <f t="shared" si="66"/>
        <v>6630.5382643720241</v>
      </c>
      <c r="P134" s="4">
        <f t="shared" si="66"/>
        <v>8023.4346393262531</v>
      </c>
      <c r="Q134" s="4">
        <f t="shared" si="66"/>
        <v>9420.7250091541555</v>
      </c>
      <c r="R134" s="4">
        <f t="shared" si="66"/>
        <v>11160.746979128524</v>
      </c>
      <c r="S134" s="4">
        <f t="shared" si="66"/>
        <v>12558.037348956424</v>
      </c>
      <c r="T134" s="4">
        <f t="shared" si="66"/>
        <v>11160.746979128524</v>
      </c>
      <c r="X134" s="41">
        <f t="shared" si="64"/>
        <v>790.9190772610765</v>
      </c>
      <c r="Y134">
        <f t="shared" si="65"/>
        <v>5.2470601851851857</v>
      </c>
    </row>
    <row r="135" spans="2:25" x14ac:dyDescent="0.25">
      <c r="B135" s="5">
        <v>12</v>
      </c>
      <c r="C135" s="2">
        <v>323.89999999999998</v>
      </c>
      <c r="D135" s="4">
        <f t="shared" si="63"/>
        <v>1467.1194813213956</v>
      </c>
      <c r="E135" s="4">
        <f t="shared" si="66"/>
        <v>1693.1151589996914</v>
      </c>
      <c r="F135" s="4" t="str">
        <f t="shared" si="66"/>
        <v>-</v>
      </c>
      <c r="G135" s="4">
        <f t="shared" si="66"/>
        <v>2352.5779561593085</v>
      </c>
      <c r="H135" s="4">
        <f t="shared" si="66"/>
        <v>3104.6619326952768</v>
      </c>
      <c r="I135" s="4">
        <f t="shared" si="66"/>
        <v>3530.7193578264901</v>
      </c>
      <c r="J135" s="4">
        <f t="shared" si="66"/>
        <v>3527.014510651436</v>
      </c>
      <c r="K135" s="4">
        <f t="shared" si="66"/>
        <v>3819.6974374807041</v>
      </c>
      <c r="L135" s="4">
        <f t="shared" si="66"/>
        <v>5286.8169188021002</v>
      </c>
      <c r="M135" s="4">
        <f t="shared" si="66"/>
        <v>4705.1559123186171</v>
      </c>
      <c r="N135" s="4">
        <f t="shared" si="66"/>
        <v>4705.1559123186171</v>
      </c>
      <c r="O135" s="4">
        <f t="shared" si="66"/>
        <v>6476.072861994443</v>
      </c>
      <c r="P135" s="4">
        <f t="shared" si="66"/>
        <v>7943.192343315839</v>
      </c>
      <c r="Q135" s="4">
        <f t="shared" si="66"/>
        <v>9410.3118246372342</v>
      </c>
      <c r="R135" s="4">
        <f t="shared" si="66"/>
        <v>10588.453226304415</v>
      </c>
      <c r="S135" s="4">
        <f t="shared" si="66"/>
        <v>12344.550787280026</v>
      </c>
      <c r="T135" s="4">
        <f t="shared" si="66"/>
        <v>9410.3118246372342</v>
      </c>
      <c r="X135" s="41">
        <f t="shared" si="64"/>
        <v>666.87249150972525</v>
      </c>
      <c r="Y135">
        <f t="shared" si="65"/>
        <v>6.2230787037037034</v>
      </c>
    </row>
    <row r="136" spans="2:25" x14ac:dyDescent="0.25">
      <c r="B136" s="5">
        <v>14</v>
      </c>
      <c r="C136" s="2">
        <v>355.6</v>
      </c>
      <c r="D136" s="4">
        <f t="shared" si="63"/>
        <v>1336.3329583802024</v>
      </c>
      <c r="E136" s="4">
        <f t="shared" si="66"/>
        <v>1613.0483689538808</v>
      </c>
      <c r="F136" s="4">
        <f t="shared" si="66"/>
        <v>2142.8571428571427</v>
      </c>
      <c r="G136" s="4">
        <f t="shared" si="66"/>
        <v>2672.6659167604048</v>
      </c>
      <c r="H136" s="4">
        <f t="shared" si="66"/>
        <v>3215.9730033745782</v>
      </c>
      <c r="I136" s="4">
        <f t="shared" si="66"/>
        <v>3215.9730033745782</v>
      </c>
      <c r="J136" s="4" t="str">
        <f t="shared" si="66"/>
        <v>-</v>
      </c>
      <c r="K136" s="4">
        <f t="shared" si="66"/>
        <v>3755.9055118110232</v>
      </c>
      <c r="L136" s="4">
        <f t="shared" si="66"/>
        <v>5092.238470191226</v>
      </c>
      <c r="M136" s="4">
        <f t="shared" si="66"/>
        <v>4285.7142857142853</v>
      </c>
      <c r="N136" s="4">
        <f t="shared" si="66"/>
        <v>12050.618672665916</v>
      </c>
      <c r="O136" s="4">
        <f t="shared" si="66"/>
        <v>6428.5714285714284</v>
      </c>
      <c r="P136" s="4">
        <f t="shared" si="66"/>
        <v>8041.619797525309</v>
      </c>
      <c r="Q136" s="4">
        <f t="shared" si="66"/>
        <v>9377.9527559055114</v>
      </c>
      <c r="R136" s="4">
        <f t="shared" si="66"/>
        <v>10714.285714285714</v>
      </c>
      <c r="S136" s="4">
        <f t="shared" si="66"/>
        <v>12050.618672665916</v>
      </c>
      <c r="T136" s="4" t="str">
        <f t="shared" si="66"/>
        <v>-</v>
      </c>
      <c r="X136" s="41">
        <f t="shared" si="64"/>
        <v>607.42407199100114</v>
      </c>
      <c r="Y136">
        <f t="shared" si="65"/>
        <v>6.8321296296296294</v>
      </c>
    </row>
    <row r="137" spans="2:25" x14ac:dyDescent="0.25">
      <c r="B137" s="5">
        <v>16</v>
      </c>
      <c r="C137" s="2">
        <v>406.4</v>
      </c>
      <c r="D137" s="4">
        <f t="shared" si="63"/>
        <v>1237.204724409449</v>
      </c>
      <c r="E137" s="4">
        <f t="shared" si="66"/>
        <v>1411.4173228346458</v>
      </c>
      <c r="F137" s="4">
        <f t="shared" si="66"/>
        <v>1875</v>
      </c>
      <c r="G137" s="4">
        <f t="shared" si="66"/>
        <v>2338.5826771653547</v>
      </c>
      <c r="H137" s="4">
        <f t="shared" si="66"/>
        <v>2813.9763779527561</v>
      </c>
      <c r="I137" s="4">
        <f t="shared" si="66"/>
        <v>2813.9763779527561</v>
      </c>
      <c r="J137" s="4" t="str">
        <f t="shared" si="66"/>
        <v>-</v>
      </c>
      <c r="K137" s="4">
        <f t="shared" si="66"/>
        <v>3750</v>
      </c>
      <c r="L137" s="4">
        <f t="shared" si="66"/>
        <v>4919.2913385826778</v>
      </c>
      <c r="M137" s="4">
        <f t="shared" si="66"/>
        <v>3750</v>
      </c>
      <c r="N137" s="4">
        <f t="shared" si="66"/>
        <v>11955.708661417324</v>
      </c>
      <c r="O137" s="4">
        <f t="shared" si="66"/>
        <v>6330.7086614173231</v>
      </c>
      <c r="P137" s="4">
        <f t="shared" si="66"/>
        <v>7733.2677165354335</v>
      </c>
      <c r="Q137" s="4">
        <f t="shared" si="66"/>
        <v>9141.7322834645674</v>
      </c>
      <c r="R137" s="4">
        <f t="shared" si="66"/>
        <v>10786.417322834646</v>
      </c>
      <c r="S137" s="4">
        <f t="shared" si="66"/>
        <v>11955.708661417324</v>
      </c>
      <c r="T137" s="4" t="str">
        <f t="shared" si="66"/>
        <v>-</v>
      </c>
      <c r="X137" s="41">
        <f t="shared" si="64"/>
        <v>531.49606299212599</v>
      </c>
      <c r="Y137">
        <f t="shared" si="65"/>
        <v>7.8081481481481481</v>
      </c>
    </row>
    <row r="138" spans="2:25" x14ac:dyDescent="0.25">
      <c r="B138" s="5">
        <v>18</v>
      </c>
      <c r="C138" s="2">
        <v>457</v>
      </c>
      <c r="D138" s="4">
        <f t="shared" si="63"/>
        <v>1100.2188183807441</v>
      </c>
      <c r="E138" s="4">
        <f t="shared" si="66"/>
        <v>1255.1422319474837</v>
      </c>
      <c r="F138" s="4">
        <f t="shared" si="66"/>
        <v>1667.3960612691467</v>
      </c>
      <c r="G138" s="4">
        <f t="shared" si="66"/>
        <v>2079.6498905908097</v>
      </c>
      <c r="H138" s="4">
        <f t="shared" si="66"/>
        <v>2922.5382932166303</v>
      </c>
      <c r="I138" s="4">
        <f t="shared" si="66"/>
        <v>2502.4070021881839</v>
      </c>
      <c r="J138" s="4" t="str">
        <f t="shared" si="66"/>
        <v>-</v>
      </c>
      <c r="K138" s="4">
        <f t="shared" si="66"/>
        <v>3747.0459518599564</v>
      </c>
      <c r="L138" s="4">
        <f t="shared" si="66"/>
        <v>5002.1881838074396</v>
      </c>
      <c r="M138" s="4">
        <f t="shared" si="66"/>
        <v>3334.7921225382934</v>
      </c>
      <c r="N138" s="4">
        <f t="shared" si="66"/>
        <v>11879.212253829322</v>
      </c>
      <c r="O138" s="4">
        <f t="shared" si="66"/>
        <v>6270.4595185995622</v>
      </c>
      <c r="P138" s="4">
        <f t="shared" si="66"/>
        <v>7709.4091903719909</v>
      </c>
      <c r="Q138" s="4">
        <f t="shared" si="66"/>
        <v>9171.9912472647702</v>
      </c>
      <c r="R138" s="4">
        <f t="shared" si="66"/>
        <v>10416.630196936543</v>
      </c>
      <c r="S138" s="4">
        <f t="shared" si="66"/>
        <v>11879.212253829322</v>
      </c>
      <c r="T138" s="4" t="str">
        <f t="shared" si="66"/>
        <v>-</v>
      </c>
      <c r="X138" s="41">
        <f t="shared" si="64"/>
        <v>472.64770240700221</v>
      </c>
      <c r="Y138">
        <f t="shared" si="65"/>
        <v>8.7803240740740733</v>
      </c>
    </row>
    <row r="139" spans="2:25" x14ac:dyDescent="0.25">
      <c r="B139" s="5">
        <v>20</v>
      </c>
      <c r="C139" s="2">
        <v>508</v>
      </c>
      <c r="D139" s="4">
        <f t="shared" si="63"/>
        <v>1129.1338582677165</v>
      </c>
      <c r="E139" s="4">
        <f t="shared" si="66"/>
        <v>1301.5748031496064</v>
      </c>
      <c r="F139" s="4">
        <f t="shared" si="66"/>
        <v>1500</v>
      </c>
      <c r="G139" s="4">
        <f t="shared" si="66"/>
        <v>2251.1811023622049</v>
      </c>
      <c r="H139" s="4">
        <f t="shared" si="66"/>
        <v>3000</v>
      </c>
      <c r="I139" s="4">
        <f t="shared" si="66"/>
        <v>2251.1811023622049</v>
      </c>
      <c r="J139" s="4" t="str">
        <f t="shared" si="66"/>
        <v>-</v>
      </c>
      <c r="K139" s="4">
        <f t="shared" si="66"/>
        <v>3564.5669291338581</v>
      </c>
      <c r="L139" s="4">
        <f t="shared" si="66"/>
        <v>4870.8661417322837</v>
      </c>
      <c r="M139" s="4">
        <f t="shared" si="66"/>
        <v>3000</v>
      </c>
      <c r="N139" s="4">
        <f t="shared" si="66"/>
        <v>11813.385826771653</v>
      </c>
      <c r="O139" s="4">
        <f t="shared" si="66"/>
        <v>6186.6141732283468</v>
      </c>
      <c r="P139" s="4">
        <f t="shared" si="66"/>
        <v>7686.6141732283468</v>
      </c>
      <c r="Q139" s="4">
        <f t="shared" si="66"/>
        <v>9000</v>
      </c>
      <c r="R139" s="4">
        <f t="shared" si="66"/>
        <v>10500</v>
      </c>
      <c r="S139" s="4">
        <f t="shared" si="66"/>
        <v>13230.708661417322</v>
      </c>
      <c r="T139" s="4" t="str">
        <f t="shared" si="66"/>
        <v>-</v>
      </c>
      <c r="X139" s="41">
        <f t="shared" si="64"/>
        <v>425.1968503937008</v>
      </c>
      <c r="Y139">
        <f t="shared" si="65"/>
        <v>9.7601851851851844</v>
      </c>
    </row>
    <row r="140" spans="2:25" x14ac:dyDescent="0.25">
      <c r="B140" s="5">
        <v>22</v>
      </c>
      <c r="C140" s="2">
        <v>559</v>
      </c>
      <c r="D140" s="4">
        <f t="shared" si="63"/>
        <v>1026.1180679785332</v>
      </c>
      <c r="E140" s="4">
        <f t="shared" si="66"/>
        <v>1189.2665474060823</v>
      </c>
      <c r="F140" s="4">
        <f t="shared" si="66"/>
        <v>1363.1484794275491</v>
      </c>
      <c r="G140" s="4">
        <f t="shared" si="66"/>
        <v>2045.7960644007155</v>
      </c>
      <c r="H140" s="4">
        <f t="shared" si="66"/>
        <v>2726.2969588550982</v>
      </c>
      <c r="I140" s="4">
        <f t="shared" si="66"/>
        <v>2045.7960644007155</v>
      </c>
      <c r="J140" s="4" t="str">
        <f t="shared" si="66"/>
        <v>-</v>
      </c>
      <c r="K140" s="4" t="str">
        <f t="shared" si="66"/>
        <v>-</v>
      </c>
      <c r="L140" s="4">
        <f t="shared" si="66"/>
        <v>4772.0930232558139</v>
      </c>
      <c r="M140" s="4">
        <f t="shared" si="66"/>
        <v>2726.2969588550982</v>
      </c>
      <c r="N140" s="4">
        <f t="shared" si="66"/>
        <v>11587.83542039356</v>
      </c>
      <c r="O140" s="4">
        <f t="shared" si="66"/>
        <v>6135.2415026833633</v>
      </c>
      <c r="P140" s="4">
        <f t="shared" si="66"/>
        <v>7498.3899821109126</v>
      </c>
      <c r="Q140" s="4">
        <f t="shared" si="66"/>
        <v>8861.538461538461</v>
      </c>
      <c r="R140" s="4">
        <f t="shared" si="66"/>
        <v>10224.68694096601</v>
      </c>
      <c r="S140" s="4">
        <f t="shared" si="66"/>
        <v>11587.83542039356</v>
      </c>
      <c r="T140" s="4" t="str">
        <f t="shared" si="66"/>
        <v>-</v>
      </c>
      <c r="X140" s="41">
        <f t="shared" si="64"/>
        <v>386.40429338103758</v>
      </c>
      <c r="Y140">
        <f t="shared" si="65"/>
        <v>10.740046296296295</v>
      </c>
    </row>
    <row r="141" spans="2:25" x14ac:dyDescent="0.25">
      <c r="B141" s="5">
        <v>24</v>
      </c>
      <c r="C141" s="2">
        <v>610</v>
      </c>
      <c r="D141" s="4">
        <f t="shared" si="63"/>
        <v>1089.8360655737704</v>
      </c>
      <c r="E141" s="4">
        <f t="shared" si="66"/>
        <v>1249.1803278688524</v>
      </c>
      <c r="F141" s="4">
        <f t="shared" si="66"/>
        <v>1249.1803278688524</v>
      </c>
      <c r="G141" s="4">
        <f t="shared" si="66"/>
        <v>1874.7540983606557</v>
      </c>
      <c r="H141" s="4">
        <f t="shared" si="66"/>
        <v>2807.2131147540986</v>
      </c>
      <c r="I141" s="4">
        <f t="shared" si="66"/>
        <v>1874.7540983606557</v>
      </c>
      <c r="J141" s="4" t="str">
        <f t="shared" si="66"/>
        <v>-</v>
      </c>
      <c r="K141" s="4">
        <f t="shared" si="66"/>
        <v>3438.688524590164</v>
      </c>
      <c r="L141" s="4">
        <f t="shared" si="66"/>
        <v>4841.311475409836</v>
      </c>
      <c r="M141" s="4">
        <f t="shared" si="66"/>
        <v>2498.3606557377047</v>
      </c>
      <c r="N141" s="4">
        <f t="shared" si="66"/>
        <v>11712.786885245901</v>
      </c>
      <c r="O141" s="4">
        <f t="shared" si="66"/>
        <v>6090.4918032786882</v>
      </c>
      <c r="P141" s="4">
        <f t="shared" si="66"/>
        <v>7650.4918032786882</v>
      </c>
      <c r="Q141" s="4">
        <f t="shared" si="66"/>
        <v>9053.1147540983602</v>
      </c>
      <c r="R141" s="4">
        <f t="shared" si="66"/>
        <v>10302.295081967213</v>
      </c>
      <c r="S141" s="4">
        <f t="shared" si="66"/>
        <v>11712.786885245901</v>
      </c>
      <c r="T141" s="4" t="str">
        <f t="shared" si="66"/>
        <v>-</v>
      </c>
      <c r="X141" s="41">
        <f t="shared" si="64"/>
        <v>354.09836065573768</v>
      </c>
      <c r="Y141">
        <f t="shared" si="65"/>
        <v>11.719907407407407</v>
      </c>
    </row>
    <row r="142" spans="2:25" x14ac:dyDescent="0.25">
      <c r="B142" s="5">
        <v>26</v>
      </c>
      <c r="C142" s="2">
        <v>660</v>
      </c>
      <c r="D142" s="4" t="str">
        <f t="shared" si="63"/>
        <v>-</v>
      </c>
      <c r="E142" s="4" t="str">
        <f t="shared" si="66"/>
        <v>-</v>
      </c>
      <c r="F142" s="4">
        <f t="shared" si="66"/>
        <v>1440</v>
      </c>
      <c r="G142" s="4">
        <f t="shared" si="66"/>
        <v>2309.090909090909</v>
      </c>
      <c r="H142" s="4" t="str">
        <f t="shared" si="66"/>
        <v>-</v>
      </c>
      <c r="I142" s="4">
        <f t="shared" si="66"/>
        <v>1732.7272727272727</v>
      </c>
      <c r="J142" s="4" t="str">
        <f t="shared" si="66"/>
        <v>-</v>
      </c>
      <c r="K142" s="4" t="str">
        <f t="shared" si="66"/>
        <v>-</v>
      </c>
      <c r="L142" s="4" t="str">
        <f t="shared" si="66"/>
        <v>-</v>
      </c>
      <c r="M142" s="4">
        <f t="shared" si="66"/>
        <v>2309.090909090909</v>
      </c>
      <c r="N142" s="4" t="str">
        <f t="shared" si="66"/>
        <v>-</v>
      </c>
      <c r="O142" s="4" t="str">
        <f t="shared" si="66"/>
        <v>-</v>
      </c>
      <c r="P142" s="4" t="str">
        <f t="shared" si="66"/>
        <v>-</v>
      </c>
      <c r="Q142" s="4" t="str">
        <f t="shared" si="66"/>
        <v>-</v>
      </c>
      <c r="R142" s="4" t="str">
        <f t="shared" si="66"/>
        <v>-</v>
      </c>
      <c r="S142" s="4" t="str">
        <f t="shared" si="66"/>
        <v>-</v>
      </c>
      <c r="T142" s="4" t="str">
        <f t="shared" si="66"/>
        <v>-</v>
      </c>
      <c r="X142" s="41">
        <f t="shared" si="64"/>
        <v>327.27272727272725</v>
      </c>
      <c r="Y142">
        <f t="shared" si="65"/>
        <v>12.680555555555555</v>
      </c>
    </row>
    <row r="143" spans="2:25" x14ac:dyDescent="0.25">
      <c r="B143" s="5">
        <v>28</v>
      </c>
      <c r="C143" s="2">
        <v>711</v>
      </c>
      <c r="D143" s="4" t="str">
        <f t="shared" si="63"/>
        <v>-</v>
      </c>
      <c r="E143" s="4" t="str">
        <f t="shared" si="66"/>
        <v>-</v>
      </c>
      <c r="F143" s="4">
        <f t="shared" si="66"/>
        <v>1336.7088607594937</v>
      </c>
      <c r="G143" s="4">
        <f t="shared" si="66"/>
        <v>2143.4599156118143</v>
      </c>
      <c r="H143" s="4">
        <f t="shared" si="66"/>
        <v>2680.168776371308</v>
      </c>
      <c r="I143" s="4">
        <f t="shared" si="66"/>
        <v>1608.4388185654009</v>
      </c>
      <c r="J143" s="4" t="str">
        <f t="shared" si="66"/>
        <v>-</v>
      </c>
      <c r="K143" s="4" t="str">
        <f t="shared" si="66"/>
        <v>-</v>
      </c>
      <c r="L143" s="4" t="str">
        <f t="shared" si="66"/>
        <v>-</v>
      </c>
      <c r="M143" s="4">
        <f t="shared" si="66"/>
        <v>2143.4599156118143</v>
      </c>
      <c r="N143" s="4" t="str">
        <f t="shared" si="66"/>
        <v>-</v>
      </c>
      <c r="O143" s="4" t="str">
        <f t="shared" si="66"/>
        <v>-</v>
      </c>
      <c r="P143" s="4" t="str">
        <f t="shared" si="66"/>
        <v>-</v>
      </c>
      <c r="Q143" s="4" t="str">
        <f t="shared" si="66"/>
        <v>-</v>
      </c>
      <c r="R143" s="4" t="str">
        <f t="shared" si="66"/>
        <v>-</v>
      </c>
      <c r="S143" s="4" t="str">
        <f t="shared" si="66"/>
        <v>-</v>
      </c>
      <c r="T143" s="4" t="str">
        <f t="shared" si="66"/>
        <v>-</v>
      </c>
      <c r="X143" s="41">
        <f t="shared" si="64"/>
        <v>303.79746835443041</v>
      </c>
      <c r="Y143">
        <f t="shared" si="65"/>
        <v>13.660416666666666</v>
      </c>
    </row>
    <row r="144" spans="2:25" x14ac:dyDescent="0.25">
      <c r="B144" s="5">
        <v>30</v>
      </c>
      <c r="C144" s="2">
        <v>762</v>
      </c>
      <c r="D144" s="4">
        <f t="shared" si="63"/>
        <v>1000</v>
      </c>
      <c r="E144" s="4">
        <f t="shared" si="66"/>
        <v>1247.2440944881889</v>
      </c>
      <c r="F144" s="4">
        <f t="shared" si="66"/>
        <v>1247.2440944881889</v>
      </c>
      <c r="G144" s="4">
        <f t="shared" si="66"/>
        <v>2000</v>
      </c>
      <c r="H144" s="4">
        <f t="shared" si="66"/>
        <v>2500.787401574803</v>
      </c>
      <c r="I144" s="4">
        <f t="shared" si="66"/>
        <v>1500.7874015748032</v>
      </c>
      <c r="J144" s="4" t="str">
        <f t="shared" si="66"/>
        <v>-</v>
      </c>
      <c r="K144" s="4" t="str">
        <f t="shared" si="66"/>
        <v>-</v>
      </c>
      <c r="L144" s="4" t="str">
        <f t="shared" si="66"/>
        <v>-</v>
      </c>
      <c r="M144" s="4">
        <f t="shared" si="66"/>
        <v>2000</v>
      </c>
      <c r="N144" s="4" t="str">
        <f t="shared" si="66"/>
        <v>-</v>
      </c>
      <c r="O144" s="4" t="str">
        <f t="shared" si="66"/>
        <v>-</v>
      </c>
      <c r="P144" s="4" t="str">
        <f t="shared" si="66"/>
        <v>-</v>
      </c>
      <c r="Q144" s="4" t="str">
        <f t="shared" si="66"/>
        <v>-</v>
      </c>
      <c r="R144" s="4" t="str">
        <f t="shared" si="66"/>
        <v>-</v>
      </c>
      <c r="S144" s="4" t="str">
        <f t="shared" si="66"/>
        <v>-</v>
      </c>
      <c r="T144" s="4" t="str">
        <f t="shared" si="66"/>
        <v>-</v>
      </c>
      <c r="X144" s="41">
        <f t="shared" si="64"/>
        <v>283.46456692913387</v>
      </c>
      <c r="Y144">
        <f t="shared" si="65"/>
        <v>14.640277777777778</v>
      </c>
    </row>
    <row r="145" spans="2:25" x14ac:dyDescent="0.25">
      <c r="B145" s="5">
        <v>32</v>
      </c>
      <c r="C145" s="2">
        <v>813</v>
      </c>
      <c r="D145" s="4" t="str">
        <f t="shared" si="63"/>
        <v>-</v>
      </c>
      <c r="E145" s="4" t="str">
        <f t="shared" si="66"/>
        <v>-</v>
      </c>
      <c r="F145" s="4">
        <f t="shared" si="66"/>
        <v>1169.0036900369005</v>
      </c>
      <c r="G145" s="4">
        <f t="shared" si="66"/>
        <v>1874.5387453874539</v>
      </c>
      <c r="H145" s="4">
        <f t="shared" si="66"/>
        <v>2343.9114391143912</v>
      </c>
      <c r="I145" s="4">
        <f t="shared" si="66"/>
        <v>1406.6420664206642</v>
      </c>
      <c r="J145" s="4" t="str">
        <f t="shared" si="66"/>
        <v>-</v>
      </c>
      <c r="K145" s="4">
        <f t="shared" si="66"/>
        <v>2580.0738007380073</v>
      </c>
      <c r="L145" s="4" t="str">
        <f t="shared" si="66"/>
        <v>-</v>
      </c>
      <c r="M145" s="4">
        <f t="shared" si="66"/>
        <v>1874.5387453874539</v>
      </c>
      <c r="N145" s="4" t="str">
        <f t="shared" si="66"/>
        <v>-</v>
      </c>
      <c r="O145" s="4" t="str">
        <f t="shared" si="66"/>
        <v>-</v>
      </c>
      <c r="P145" s="4" t="str">
        <f t="shared" si="66"/>
        <v>-</v>
      </c>
      <c r="Q145" s="4" t="str">
        <f t="shared" si="66"/>
        <v>-</v>
      </c>
      <c r="R145" s="4" t="str">
        <f t="shared" si="66"/>
        <v>-</v>
      </c>
      <c r="S145" s="4" t="str">
        <f t="shared" si="66"/>
        <v>-</v>
      </c>
      <c r="T145" s="4" t="str">
        <f t="shared" si="66"/>
        <v>-</v>
      </c>
      <c r="X145" s="41">
        <f t="shared" si="64"/>
        <v>265.68265682656829</v>
      </c>
      <c r="Y145">
        <f t="shared" si="65"/>
        <v>15.620138888888889</v>
      </c>
    </row>
    <row r="146" spans="2:25" x14ac:dyDescent="0.25">
      <c r="B146" s="5">
        <v>34</v>
      </c>
      <c r="C146" s="2">
        <v>864</v>
      </c>
      <c r="D146" s="4" t="str">
        <f t="shared" si="63"/>
        <v>-</v>
      </c>
      <c r="E146" s="4" t="str">
        <f t="shared" si="66"/>
        <v>-</v>
      </c>
      <c r="F146" s="4">
        <f t="shared" si="66"/>
        <v>1100</v>
      </c>
      <c r="G146" s="4">
        <f t="shared" si="66"/>
        <v>1763.8888888888889</v>
      </c>
      <c r="H146" s="4">
        <f t="shared" si="66"/>
        <v>2205.5555555555557</v>
      </c>
      <c r="I146" s="4">
        <f t="shared" si="66"/>
        <v>1323.6111111111111</v>
      </c>
      <c r="J146" s="4" t="str">
        <f t="shared" si="66"/>
        <v>-</v>
      </c>
      <c r="K146" s="4">
        <f t="shared" si="66"/>
        <v>2427.7777777777778</v>
      </c>
      <c r="L146" s="4" t="str">
        <f t="shared" si="66"/>
        <v>-</v>
      </c>
      <c r="M146" s="4">
        <f t="shared" si="66"/>
        <v>1763.8888888888889</v>
      </c>
      <c r="N146" s="4" t="str">
        <f t="shared" si="66"/>
        <v>-</v>
      </c>
      <c r="O146" s="4" t="str">
        <f t="shared" si="66"/>
        <v>-</v>
      </c>
      <c r="P146" s="4" t="str">
        <f t="shared" si="66"/>
        <v>-</v>
      </c>
      <c r="Q146" s="4" t="str">
        <f t="shared" si="66"/>
        <v>-</v>
      </c>
      <c r="R146" s="4" t="str">
        <f t="shared" si="66"/>
        <v>-</v>
      </c>
      <c r="S146" s="4" t="str">
        <f t="shared" si="66"/>
        <v>-</v>
      </c>
      <c r="T146" s="4" t="str">
        <f t="shared" si="66"/>
        <v>-</v>
      </c>
      <c r="X146" s="41">
        <f t="shared" si="64"/>
        <v>250</v>
      </c>
      <c r="Y146">
        <f t="shared" si="65"/>
        <v>16.600000000000001</v>
      </c>
    </row>
    <row r="147" spans="2:25" x14ac:dyDescent="0.25">
      <c r="B147" s="5">
        <v>36</v>
      </c>
      <c r="C147" s="2">
        <v>914</v>
      </c>
      <c r="D147" s="4" t="str">
        <f t="shared" si="63"/>
        <v>-</v>
      </c>
      <c r="E147" s="4" t="str">
        <f t="shared" si="66"/>
        <v>-</v>
      </c>
      <c r="F147" s="4">
        <f t="shared" si="66"/>
        <v>1039.8249452954049</v>
      </c>
      <c r="G147" s="4">
        <f t="shared" si="66"/>
        <v>1667.3960612691467</v>
      </c>
      <c r="H147" s="4">
        <f t="shared" si="66"/>
        <v>2084.9015317286653</v>
      </c>
      <c r="I147" s="4">
        <f t="shared" si="66"/>
        <v>1251.203501094092</v>
      </c>
      <c r="J147" s="4" t="str">
        <f t="shared" si="66"/>
        <v>-</v>
      </c>
      <c r="K147" s="4">
        <f t="shared" si="66"/>
        <v>2501.0940919037198</v>
      </c>
      <c r="L147" s="4" t="str">
        <f t="shared" si="66"/>
        <v>-</v>
      </c>
      <c r="M147" s="4">
        <f t="shared" si="66"/>
        <v>1667.3960612691467</v>
      </c>
      <c r="N147" s="4" t="str">
        <f t="shared" si="66"/>
        <v>-</v>
      </c>
      <c r="O147" s="4" t="str">
        <f t="shared" si="66"/>
        <v>-</v>
      </c>
      <c r="P147" s="4" t="str">
        <f t="shared" si="66"/>
        <v>-</v>
      </c>
      <c r="Q147" s="4" t="str">
        <f t="shared" si="66"/>
        <v>-</v>
      </c>
      <c r="R147" s="4" t="str">
        <f t="shared" si="66"/>
        <v>-</v>
      </c>
      <c r="S147" s="4" t="str">
        <f t="shared" si="66"/>
        <v>-</v>
      </c>
      <c r="T147" s="4" t="str">
        <f t="shared" si="66"/>
        <v>-</v>
      </c>
      <c r="X147" s="41">
        <f t="shared" si="64"/>
        <v>236.32385120350111</v>
      </c>
      <c r="Y147">
        <f t="shared" si="65"/>
        <v>17.560648148148147</v>
      </c>
    </row>
    <row r="148" spans="2:25" x14ac:dyDescent="0.25">
      <c r="B148" s="5">
        <v>38</v>
      </c>
      <c r="C148" s="2">
        <v>965</v>
      </c>
      <c r="D148" s="4" t="str">
        <f t="shared" si="63"/>
        <v>-</v>
      </c>
      <c r="E148" s="4" t="str">
        <f t="shared" si="66"/>
        <v>-</v>
      </c>
      <c r="F148" s="4" t="str">
        <f t="shared" si="66"/>
        <v>-</v>
      </c>
      <c r="G148" s="4" t="str">
        <f t="shared" si="66"/>
        <v>-</v>
      </c>
      <c r="H148" s="4" t="str">
        <f t="shared" si="66"/>
        <v>-</v>
      </c>
      <c r="I148" s="4">
        <f t="shared" si="66"/>
        <v>1185.0777202072538</v>
      </c>
      <c r="J148" s="4" t="str">
        <f t="shared" si="66"/>
        <v>-</v>
      </c>
      <c r="K148" s="4" t="str">
        <f t="shared" si="66"/>
        <v>-</v>
      </c>
      <c r="L148" s="4" t="str">
        <f t="shared" si="66"/>
        <v>-</v>
      </c>
      <c r="M148" s="4">
        <f t="shared" si="66"/>
        <v>1579.2746113989638</v>
      </c>
      <c r="N148" s="4" t="str">
        <f t="shared" si="66"/>
        <v>-</v>
      </c>
      <c r="O148" s="4" t="str">
        <f t="shared" si="66"/>
        <v>-</v>
      </c>
      <c r="P148" s="4" t="str">
        <f t="shared" si="66"/>
        <v>-</v>
      </c>
      <c r="Q148" s="4" t="str">
        <f t="shared" si="66"/>
        <v>-</v>
      </c>
      <c r="R148" s="4" t="str">
        <f t="shared" si="66"/>
        <v>-</v>
      </c>
      <c r="S148" s="4" t="str">
        <f t="shared" si="66"/>
        <v>-</v>
      </c>
      <c r="T148" s="4" t="str">
        <f t="shared" si="66"/>
        <v>-</v>
      </c>
      <c r="X148" s="41">
        <f t="shared" si="64"/>
        <v>223.83419689119171</v>
      </c>
      <c r="Y148">
        <f t="shared" si="65"/>
        <v>18.54050925925926</v>
      </c>
    </row>
    <row r="149" spans="2:25" x14ac:dyDescent="0.25">
      <c r="B149" s="5">
        <v>40</v>
      </c>
      <c r="C149" s="2">
        <v>1016</v>
      </c>
      <c r="D149" s="4" t="str">
        <f t="shared" si="63"/>
        <v>-</v>
      </c>
      <c r="E149" s="4" t="str">
        <f t="shared" si="66"/>
        <v>-</v>
      </c>
      <c r="F149" s="4" t="str">
        <f t="shared" si="66"/>
        <v>-</v>
      </c>
      <c r="G149" s="4" t="str">
        <f t="shared" si="66"/>
        <v>-</v>
      </c>
      <c r="H149" s="4" t="str">
        <f t="shared" si="66"/>
        <v>-</v>
      </c>
      <c r="I149" s="4">
        <f t="shared" si="66"/>
        <v>1125.5905511811025</v>
      </c>
      <c r="J149" s="4" t="str">
        <f t="shared" si="66"/>
        <v>-</v>
      </c>
      <c r="K149" s="4" t="str">
        <f t="shared" si="66"/>
        <v>-</v>
      </c>
      <c r="L149" s="4" t="str">
        <f t="shared" si="66"/>
        <v>-</v>
      </c>
      <c r="M149" s="4">
        <f t="shared" si="66"/>
        <v>1500</v>
      </c>
      <c r="N149" s="4" t="str">
        <f t="shared" si="66"/>
        <v>-</v>
      </c>
      <c r="O149" s="4" t="str">
        <f t="shared" si="66"/>
        <v>-</v>
      </c>
      <c r="P149" s="4" t="str">
        <f t="shared" si="66"/>
        <v>-</v>
      </c>
      <c r="Q149" s="4" t="str">
        <f t="shared" si="66"/>
        <v>-</v>
      </c>
      <c r="R149" s="4" t="str">
        <f t="shared" si="66"/>
        <v>-</v>
      </c>
      <c r="S149" s="4" t="str">
        <f t="shared" si="66"/>
        <v>-</v>
      </c>
      <c r="T149" s="4" t="str">
        <f t="shared" ref="E149:T153" si="67">IFERROR(2*T73*$B$117/$C149,"-")</f>
        <v>-</v>
      </c>
      <c r="X149" s="41">
        <f t="shared" si="64"/>
        <v>212.5984251968504</v>
      </c>
      <c r="Y149">
        <f t="shared" si="65"/>
        <v>19.520370370370369</v>
      </c>
    </row>
    <row r="150" spans="2:25" x14ac:dyDescent="0.25">
      <c r="B150" s="5">
        <v>42</v>
      </c>
      <c r="C150" s="2">
        <v>1067</v>
      </c>
      <c r="D150" s="4" t="str">
        <f t="shared" si="63"/>
        <v>-</v>
      </c>
      <c r="E150" s="4" t="str">
        <f t="shared" si="67"/>
        <v>-</v>
      </c>
      <c r="F150" s="4" t="str">
        <f t="shared" si="67"/>
        <v>-</v>
      </c>
      <c r="G150" s="4" t="str">
        <f t="shared" si="67"/>
        <v>-</v>
      </c>
      <c r="H150" s="4" t="str">
        <f t="shared" si="67"/>
        <v>-</v>
      </c>
      <c r="I150" s="4">
        <f t="shared" si="67"/>
        <v>1071.7900656044985</v>
      </c>
      <c r="J150" s="4" t="str">
        <f t="shared" si="67"/>
        <v>-</v>
      </c>
      <c r="K150" s="4" t="str">
        <f t="shared" si="67"/>
        <v>-</v>
      </c>
      <c r="L150" s="4" t="str">
        <f t="shared" si="67"/>
        <v>-</v>
      </c>
      <c r="M150" s="4">
        <f t="shared" si="67"/>
        <v>1428.3036551077789</v>
      </c>
      <c r="N150" s="4" t="str">
        <f t="shared" si="67"/>
        <v>-</v>
      </c>
      <c r="O150" s="4" t="str">
        <f t="shared" si="67"/>
        <v>-</v>
      </c>
      <c r="P150" s="4" t="str">
        <f t="shared" si="67"/>
        <v>-</v>
      </c>
      <c r="Q150" s="4" t="str">
        <f t="shared" si="67"/>
        <v>-</v>
      </c>
      <c r="R150" s="4" t="str">
        <f t="shared" si="67"/>
        <v>-</v>
      </c>
      <c r="S150" s="4" t="str">
        <f t="shared" si="67"/>
        <v>-</v>
      </c>
      <c r="T150" s="4" t="str">
        <f t="shared" si="67"/>
        <v>-</v>
      </c>
      <c r="X150" s="41">
        <f t="shared" si="64"/>
        <v>202.43673851921275</v>
      </c>
      <c r="Y150">
        <f t="shared" si="65"/>
        <v>20.500231481481482</v>
      </c>
    </row>
    <row r="151" spans="2:25" x14ac:dyDescent="0.25">
      <c r="B151" s="5">
        <v>44</v>
      </c>
      <c r="C151" s="2">
        <v>1118</v>
      </c>
      <c r="D151" s="4" t="str">
        <f t="shared" si="63"/>
        <v>-</v>
      </c>
      <c r="E151" s="4" t="str">
        <f t="shared" si="67"/>
        <v>-</v>
      </c>
      <c r="F151" s="4" t="str">
        <f t="shared" si="67"/>
        <v>-</v>
      </c>
      <c r="G151" s="4" t="str">
        <f t="shared" si="67"/>
        <v>-</v>
      </c>
      <c r="H151" s="4" t="str">
        <f t="shared" si="67"/>
        <v>-</v>
      </c>
      <c r="I151" s="4">
        <f t="shared" si="67"/>
        <v>1022.8980322003578</v>
      </c>
      <c r="J151" s="4" t="str">
        <f t="shared" si="67"/>
        <v>-</v>
      </c>
      <c r="K151" s="4" t="str">
        <f t="shared" si="67"/>
        <v>-</v>
      </c>
      <c r="L151" s="4" t="str">
        <f t="shared" si="67"/>
        <v>-</v>
      </c>
      <c r="M151" s="4">
        <f t="shared" si="67"/>
        <v>1363.1484794275491</v>
      </c>
      <c r="N151" s="4" t="str">
        <f t="shared" si="67"/>
        <v>-</v>
      </c>
      <c r="O151" s="4" t="str">
        <f t="shared" si="67"/>
        <v>-</v>
      </c>
      <c r="P151" s="4" t="str">
        <f t="shared" si="67"/>
        <v>-</v>
      </c>
      <c r="Q151" s="4" t="str">
        <f t="shared" si="67"/>
        <v>-</v>
      </c>
      <c r="R151" s="4" t="str">
        <f t="shared" si="67"/>
        <v>-</v>
      </c>
      <c r="S151" s="4" t="str">
        <f t="shared" si="67"/>
        <v>-</v>
      </c>
      <c r="T151" s="4" t="str">
        <f t="shared" si="67"/>
        <v>-</v>
      </c>
      <c r="X151" s="41">
        <f t="shared" si="64"/>
        <v>193.20214669051879</v>
      </c>
      <c r="Y151">
        <f t="shared" si="65"/>
        <v>21.480092592592591</v>
      </c>
    </row>
    <row r="152" spans="2:25" x14ac:dyDescent="0.25">
      <c r="B152" s="5">
        <v>46</v>
      </c>
      <c r="C152" s="2">
        <v>1168</v>
      </c>
      <c r="D152" s="4" t="str">
        <f t="shared" si="63"/>
        <v>-</v>
      </c>
      <c r="E152" s="4" t="str">
        <f t="shared" si="67"/>
        <v>-</v>
      </c>
      <c r="F152" s="4" t="str">
        <f t="shared" si="67"/>
        <v>-</v>
      </c>
      <c r="G152" s="4" t="str">
        <f t="shared" si="67"/>
        <v>-</v>
      </c>
      <c r="H152" s="4" t="str">
        <f t="shared" si="67"/>
        <v>-</v>
      </c>
      <c r="I152" s="4">
        <f t="shared" si="67"/>
        <v>979.10958904109589</v>
      </c>
      <c r="J152" s="4" t="str">
        <f t="shared" si="67"/>
        <v>-</v>
      </c>
      <c r="K152" s="4" t="str">
        <f t="shared" si="67"/>
        <v>-</v>
      </c>
      <c r="L152" s="4" t="str">
        <f t="shared" si="67"/>
        <v>-</v>
      </c>
      <c r="M152" s="4">
        <f t="shared" si="67"/>
        <v>1304.7945205479452</v>
      </c>
      <c r="N152" s="4" t="str">
        <f t="shared" si="67"/>
        <v>-</v>
      </c>
      <c r="O152" s="4" t="str">
        <f t="shared" si="67"/>
        <v>-</v>
      </c>
      <c r="P152" s="4" t="str">
        <f t="shared" si="67"/>
        <v>-</v>
      </c>
      <c r="Q152" s="4" t="str">
        <f t="shared" si="67"/>
        <v>-</v>
      </c>
      <c r="R152" s="4" t="str">
        <f t="shared" si="67"/>
        <v>-</v>
      </c>
      <c r="S152" s="4" t="str">
        <f t="shared" si="67"/>
        <v>-</v>
      </c>
      <c r="T152" s="4" t="str">
        <f t="shared" si="67"/>
        <v>-</v>
      </c>
      <c r="X152" s="41">
        <f t="shared" si="64"/>
        <v>184.93150684931507</v>
      </c>
      <c r="Y152">
        <f t="shared" si="65"/>
        <v>22.44074074074074</v>
      </c>
    </row>
    <row r="153" spans="2:25" ht="13.8" thickBot="1" x14ac:dyDescent="0.3">
      <c r="B153" s="6">
        <v>48</v>
      </c>
      <c r="C153" s="2">
        <v>1219</v>
      </c>
      <c r="D153" s="4" t="str">
        <f t="shared" si="63"/>
        <v>-</v>
      </c>
      <c r="E153" s="4" t="str">
        <f t="shared" si="67"/>
        <v>-</v>
      </c>
      <c r="F153" s="4" t="str">
        <f t="shared" si="67"/>
        <v>-</v>
      </c>
      <c r="G153" s="4" t="str">
        <f t="shared" si="67"/>
        <v>-</v>
      </c>
      <c r="H153" s="4" t="str">
        <f t="shared" si="67"/>
        <v>-</v>
      </c>
      <c r="I153" s="4">
        <f t="shared" si="67"/>
        <v>938.14602132895811</v>
      </c>
      <c r="J153" s="4" t="str">
        <f t="shared" si="67"/>
        <v>-</v>
      </c>
      <c r="K153" s="4" t="str">
        <f t="shared" si="67"/>
        <v>-</v>
      </c>
      <c r="L153" s="4" t="str">
        <f t="shared" si="67"/>
        <v>-</v>
      </c>
      <c r="M153" s="4">
        <f t="shared" si="67"/>
        <v>1250.2050861361772</v>
      </c>
      <c r="N153" s="4" t="str">
        <f t="shared" si="67"/>
        <v>-</v>
      </c>
      <c r="O153" s="4" t="str">
        <f t="shared" si="67"/>
        <v>-</v>
      </c>
      <c r="P153" s="4" t="str">
        <f t="shared" si="67"/>
        <v>-</v>
      </c>
      <c r="Q153" s="4" t="str">
        <f t="shared" si="67"/>
        <v>-</v>
      </c>
      <c r="R153" s="4" t="str">
        <f t="shared" si="67"/>
        <v>-</v>
      </c>
      <c r="S153" s="4" t="str">
        <f t="shared" si="67"/>
        <v>-</v>
      </c>
      <c r="T153" s="4" t="str">
        <f t="shared" si="67"/>
        <v>-</v>
      </c>
      <c r="X153" s="41">
        <f t="shared" si="64"/>
        <v>177.19442165709597</v>
      </c>
      <c r="Y153">
        <f t="shared" si="65"/>
        <v>23.420601851851853</v>
      </c>
    </row>
    <row r="154" spans="2:25" ht="13.8" thickBot="1" x14ac:dyDescent="0.3"/>
    <row r="155" spans="2:25" ht="13.8" thickBot="1" x14ac:dyDescent="0.3">
      <c r="B155" s="39" t="s">
        <v>65</v>
      </c>
      <c r="C155" s="11" t="s">
        <v>15</v>
      </c>
      <c r="D155" s="12" t="s">
        <v>6</v>
      </c>
      <c r="E155" s="12" t="s">
        <v>7</v>
      </c>
      <c r="F155" s="12">
        <v>10</v>
      </c>
      <c r="G155" s="12" t="s">
        <v>8</v>
      </c>
      <c r="H155" s="12">
        <v>30</v>
      </c>
      <c r="I155" s="12" t="s">
        <v>9</v>
      </c>
      <c r="J155" s="12" t="s">
        <v>10</v>
      </c>
      <c r="K155" s="12">
        <v>40</v>
      </c>
      <c r="L155" s="12">
        <v>60</v>
      </c>
      <c r="M155" s="12" t="s">
        <v>11</v>
      </c>
      <c r="N155" s="12" t="s">
        <v>12</v>
      </c>
      <c r="O155" s="12">
        <v>80</v>
      </c>
      <c r="P155" s="12">
        <v>100</v>
      </c>
      <c r="Q155" s="12">
        <v>120</v>
      </c>
      <c r="R155" s="12">
        <v>140</v>
      </c>
      <c r="S155" s="12">
        <v>160</v>
      </c>
      <c r="T155" s="13" t="s">
        <v>13</v>
      </c>
    </row>
    <row r="156" spans="2:25" x14ac:dyDescent="0.25">
      <c r="B156" s="9">
        <v>0.125</v>
      </c>
      <c r="C156" s="2">
        <v>10.3</v>
      </c>
      <c r="D156" s="4" t="str">
        <f>IFERROR(1/
(10^-6*0.25*PI()*
((($C156-(2*D42))^2))
),
"-")</f>
        <v>-</v>
      </c>
      <c r="E156" s="4">
        <f t="shared" ref="E156:T156" si="68">IFERROR(1/
(10^-6*0.25*PI()*
((($C156-(2*E42))^2))
),
"-")</f>
        <v>22878.759006662207</v>
      </c>
      <c r="F156" s="4" t="str">
        <f t="shared" si="68"/>
        <v>-</v>
      </c>
      <c r="G156" s="4" t="str">
        <f t="shared" si="68"/>
        <v>-</v>
      </c>
      <c r="H156" s="4" t="str">
        <f t="shared" si="68"/>
        <v>-</v>
      </c>
      <c r="I156" s="4">
        <f t="shared" si="68"/>
        <v>27214.34682327816</v>
      </c>
      <c r="J156" s="4">
        <f t="shared" si="68"/>
        <v>27214.34682327816</v>
      </c>
      <c r="K156" s="4">
        <f t="shared" si="68"/>
        <v>27214.34682327816</v>
      </c>
      <c r="L156" s="4" t="str">
        <f t="shared" si="68"/>
        <v>-</v>
      </c>
      <c r="M156" s="4">
        <f t="shared" si="68"/>
        <v>42398.354491953578</v>
      </c>
      <c r="N156" s="4">
        <f t="shared" si="68"/>
        <v>42398.354491953578</v>
      </c>
      <c r="O156" s="4">
        <f t="shared" si="68"/>
        <v>42398.354491953578</v>
      </c>
      <c r="P156" s="4" t="str">
        <f t="shared" si="68"/>
        <v>-</v>
      </c>
      <c r="Q156" s="4" t="str">
        <f t="shared" si="68"/>
        <v>-</v>
      </c>
      <c r="R156" s="4" t="str">
        <f t="shared" si="68"/>
        <v>-</v>
      </c>
      <c r="S156" s="4" t="str">
        <f t="shared" si="68"/>
        <v>-</v>
      </c>
      <c r="T156" s="4" t="str">
        <f t="shared" si="68"/>
        <v>-</v>
      </c>
      <c r="X156" s="41">
        <f>AVERAGE(D156:T156)</f>
        <v>33102.408993193916</v>
      </c>
    </row>
    <row r="157" spans="2:25" x14ac:dyDescent="0.25">
      <c r="B157" s="5">
        <v>0.25</v>
      </c>
      <c r="C157" s="2">
        <v>13.7</v>
      </c>
      <c r="D157" s="4" t="str">
        <f t="shared" ref="D157:T157" si="69">IFERROR(1/
(10^-6*0.25*PI()*
((($C157-(2*D43))^2))
),
"-")</f>
        <v>-</v>
      </c>
      <c r="E157" s="4">
        <f t="shared" si="69"/>
        <v>11771.815317447885</v>
      </c>
      <c r="F157" s="4" t="str">
        <f t="shared" si="69"/>
        <v>-</v>
      </c>
      <c r="G157" s="4" t="str">
        <f t="shared" si="69"/>
        <v>-</v>
      </c>
      <c r="H157" s="4" t="str">
        <f t="shared" si="69"/>
        <v>-</v>
      </c>
      <c r="I157" s="4">
        <f t="shared" si="69"/>
        <v>14977.808601681281</v>
      </c>
      <c r="J157" s="4">
        <f t="shared" si="69"/>
        <v>14977.808601681281</v>
      </c>
      <c r="K157" s="4">
        <f t="shared" si="69"/>
        <v>14977.808601681281</v>
      </c>
      <c r="L157" s="4" t="str">
        <f t="shared" si="69"/>
        <v>-</v>
      </c>
      <c r="M157" s="4">
        <f t="shared" si="69"/>
        <v>21699.642521510868</v>
      </c>
      <c r="N157" s="4">
        <f t="shared" si="69"/>
        <v>21699.642521510868</v>
      </c>
      <c r="O157" s="4">
        <f t="shared" si="69"/>
        <v>21699.642521510868</v>
      </c>
      <c r="P157" s="4" t="str">
        <f t="shared" si="69"/>
        <v>-</v>
      </c>
      <c r="Q157" s="4" t="str">
        <f t="shared" si="69"/>
        <v>-</v>
      </c>
      <c r="R157" s="4" t="str">
        <f t="shared" si="69"/>
        <v>-</v>
      </c>
      <c r="S157" s="4" t="str">
        <f t="shared" si="69"/>
        <v>-</v>
      </c>
      <c r="T157" s="4" t="str">
        <f t="shared" si="69"/>
        <v>-</v>
      </c>
      <c r="X157" s="41">
        <f t="shared" ref="X157:X191" si="70">AVERAGE(D157:T157)</f>
        <v>17400.59552671776</v>
      </c>
    </row>
    <row r="158" spans="2:25" x14ac:dyDescent="0.25">
      <c r="B158" s="5">
        <v>0.375</v>
      </c>
      <c r="C158" s="2">
        <v>17.100000000000001</v>
      </c>
      <c r="D158" s="4" t="str">
        <f t="shared" ref="D158:T158" si="71">IFERROR(1/
(10^-6*0.25*PI()*
((($C158-(2*D44))^2))
),
"-")</f>
        <v>-</v>
      </c>
      <c r="E158" s="4">
        <f t="shared" si="71"/>
        <v>6685.77790766206</v>
      </c>
      <c r="F158" s="4" t="str">
        <f t="shared" si="71"/>
        <v>-</v>
      </c>
      <c r="G158" s="4" t="str">
        <f t="shared" si="71"/>
        <v>-</v>
      </c>
      <c r="H158" s="4" t="str">
        <f t="shared" si="71"/>
        <v>-</v>
      </c>
      <c r="I158" s="4">
        <f t="shared" si="71"/>
        <v>8174.8717482276952</v>
      </c>
      <c r="J158" s="4">
        <f t="shared" si="71"/>
        <v>8174.8717482276952</v>
      </c>
      <c r="K158" s="4">
        <f t="shared" si="71"/>
        <v>8174.8717482276952</v>
      </c>
      <c r="L158" s="4" t="str">
        <f t="shared" si="71"/>
        <v>-</v>
      </c>
      <c r="M158" s="4">
        <f t="shared" si="71"/>
        <v>11120.967287406433</v>
      </c>
      <c r="N158" s="4">
        <f t="shared" si="71"/>
        <v>11120.967287406433</v>
      </c>
      <c r="O158" s="4">
        <f t="shared" si="71"/>
        <v>11120.967287406433</v>
      </c>
      <c r="P158" s="4" t="str">
        <f t="shared" si="71"/>
        <v>-</v>
      </c>
      <c r="Q158" s="4" t="str">
        <f t="shared" si="71"/>
        <v>-</v>
      </c>
      <c r="R158" s="4" t="str">
        <f t="shared" si="71"/>
        <v>-</v>
      </c>
      <c r="S158" s="4" t="str">
        <f t="shared" si="71"/>
        <v>-</v>
      </c>
      <c r="T158" s="4" t="str">
        <f t="shared" si="71"/>
        <v>-</v>
      </c>
      <c r="X158" s="41">
        <f t="shared" si="70"/>
        <v>9224.7564306520635</v>
      </c>
    </row>
    <row r="159" spans="2:25" x14ac:dyDescent="0.25">
      <c r="B159" s="5">
        <v>0.5</v>
      </c>
      <c r="C159" s="2">
        <v>21.3</v>
      </c>
      <c r="D159" s="4">
        <f t="shared" ref="D159:T159" si="72">IFERROR(1/
(10^-6*0.25*PI()*
((($C159-(2*D45))^2))
),
"-")</f>
        <v>3929.7516812813669</v>
      </c>
      <c r="E159" s="4">
        <f t="shared" si="72"/>
        <v>4364.4988754365822</v>
      </c>
      <c r="F159" s="4" t="str">
        <f t="shared" si="72"/>
        <v>-</v>
      </c>
      <c r="G159" s="4" t="str">
        <f t="shared" si="72"/>
        <v>-</v>
      </c>
      <c r="H159" s="4" t="str">
        <f t="shared" si="72"/>
        <v>-</v>
      </c>
      <c r="I159" s="4">
        <f t="shared" si="72"/>
        <v>5126.2253308477202</v>
      </c>
      <c r="J159" s="4">
        <f t="shared" si="72"/>
        <v>5126.2253308477202</v>
      </c>
      <c r="K159" s="4">
        <f t="shared" si="72"/>
        <v>5126.2253308477202</v>
      </c>
      <c r="L159" s="4" t="str">
        <f t="shared" si="72"/>
        <v>-</v>
      </c>
      <c r="M159" s="4">
        <f t="shared" si="72"/>
        <v>6647.1876395759691</v>
      </c>
      <c r="N159" s="4">
        <f t="shared" si="72"/>
        <v>6647.1876395759691</v>
      </c>
      <c r="O159" s="4">
        <f t="shared" si="72"/>
        <v>6647.1876395759691</v>
      </c>
      <c r="P159" s="4" t="str">
        <f t="shared" si="72"/>
        <v>-</v>
      </c>
      <c r="Q159" s="4" t="str">
        <f t="shared" si="72"/>
        <v>-</v>
      </c>
      <c r="R159" s="4" t="str">
        <f t="shared" si="72"/>
        <v>-</v>
      </c>
      <c r="S159" s="4">
        <f t="shared" si="72"/>
        <v>9237.9142111969049</v>
      </c>
      <c r="T159" s="4">
        <f t="shared" si="72"/>
        <v>31477.185058323499</v>
      </c>
      <c r="X159" s="41">
        <f t="shared" si="70"/>
        <v>8432.9588737509421</v>
      </c>
    </row>
    <row r="160" spans="2:25" x14ac:dyDescent="0.25">
      <c r="B160" s="5">
        <v>0.75</v>
      </c>
      <c r="C160" s="2">
        <v>26.7</v>
      </c>
      <c r="D160" s="4">
        <f t="shared" ref="D160:T160" si="73">IFERROR(1/
(10^-6*0.25*PI()*
((($C160-(2*D46))^2))
),
"-")</f>
        <v>2325.2968528292113</v>
      </c>
      <c r="E160" s="4">
        <f t="shared" si="73"/>
        <v>2519.5182288075021</v>
      </c>
      <c r="F160" s="4" t="str">
        <f t="shared" si="73"/>
        <v>-</v>
      </c>
      <c r="G160" s="4" t="str">
        <f t="shared" si="73"/>
        <v>-</v>
      </c>
      <c r="H160" s="4" t="str">
        <f t="shared" si="73"/>
        <v>-</v>
      </c>
      <c r="I160" s="4">
        <f t="shared" si="73"/>
        <v>2898.1947273595533</v>
      </c>
      <c r="J160" s="4">
        <f t="shared" si="73"/>
        <v>2898.1947273595533</v>
      </c>
      <c r="K160" s="4">
        <f t="shared" si="73"/>
        <v>2898.1947273595533</v>
      </c>
      <c r="L160" s="4" t="str">
        <f t="shared" si="73"/>
        <v>-</v>
      </c>
      <c r="M160" s="4">
        <f t="shared" si="73"/>
        <v>3571.956314005839</v>
      </c>
      <c r="N160" s="4">
        <f t="shared" si="73"/>
        <v>3571.956314005839</v>
      </c>
      <c r="O160" s="4">
        <f t="shared" si="73"/>
        <v>3571.956314005839</v>
      </c>
      <c r="P160" s="4" t="str">
        <f t="shared" si="73"/>
        <v>-</v>
      </c>
      <c r="Q160" s="4" t="str">
        <f t="shared" si="73"/>
        <v>-</v>
      </c>
      <c r="R160" s="4" t="str">
        <f t="shared" si="73"/>
        <v>-</v>
      </c>
      <c r="S160" s="4">
        <f t="shared" si="73"/>
        <v>5245.3589355991226</v>
      </c>
      <c r="T160" s="4">
        <f t="shared" si="73"/>
        <v>10408.780846338426</v>
      </c>
      <c r="X160" s="41">
        <f t="shared" si="70"/>
        <v>3990.9407987670443</v>
      </c>
    </row>
    <row r="161" spans="2:24" x14ac:dyDescent="0.25">
      <c r="B161" s="5">
        <v>1</v>
      </c>
      <c r="C161" s="2">
        <v>33.4</v>
      </c>
      <c r="D161" s="4">
        <f t="shared" ref="D161:T161" si="74">IFERROR(1/
(10^-6*0.25*PI()*
((($C161-(2*D47))^2))
),
"-")</f>
        <v>1405.3261495294346</v>
      </c>
      <c r="E161" s="4">
        <f t="shared" si="74"/>
        <v>1640.3929512385573</v>
      </c>
      <c r="F161" s="4" t="str">
        <f t="shared" si="74"/>
        <v>-</v>
      </c>
      <c r="G161" s="4" t="str">
        <f t="shared" si="74"/>
        <v>-</v>
      </c>
      <c r="H161" s="4" t="str">
        <f t="shared" si="74"/>
        <v>-</v>
      </c>
      <c r="I161" s="4">
        <f t="shared" si="74"/>
        <v>1794.0794746536553</v>
      </c>
      <c r="J161" s="4">
        <f t="shared" si="74"/>
        <v>1794.0794746536553</v>
      </c>
      <c r="K161" s="4">
        <f t="shared" si="74"/>
        <v>1794.0794746536553</v>
      </c>
      <c r="L161" s="4" t="str">
        <f t="shared" si="74"/>
        <v>-</v>
      </c>
      <c r="M161" s="4">
        <f t="shared" si="74"/>
        <v>2156.242349125579</v>
      </c>
      <c r="N161" s="4">
        <f t="shared" si="74"/>
        <v>2156.242349125579</v>
      </c>
      <c r="O161" s="4">
        <f t="shared" si="74"/>
        <v>2156.242349125579</v>
      </c>
      <c r="P161" s="4" t="str">
        <f t="shared" si="74"/>
        <v>-</v>
      </c>
      <c r="Q161" s="4" t="str">
        <f t="shared" si="74"/>
        <v>-</v>
      </c>
      <c r="R161" s="4" t="str">
        <f t="shared" si="74"/>
        <v>-</v>
      </c>
      <c r="S161" s="4">
        <f t="shared" si="74"/>
        <v>2971.4568478498054</v>
      </c>
      <c r="T161" s="4">
        <f t="shared" si="74"/>
        <v>5496.4314225143071</v>
      </c>
      <c r="X161" s="41">
        <f t="shared" si="70"/>
        <v>2336.4572842469811</v>
      </c>
    </row>
    <row r="162" spans="2:24" x14ac:dyDescent="0.25">
      <c r="B162" s="5">
        <v>1.25</v>
      </c>
      <c r="C162" s="2">
        <v>42.2</v>
      </c>
      <c r="D162" s="4">
        <f t="shared" ref="D162:T162" si="75">IFERROR(1/
(10^-6*0.25*PI()*
((($C162-(2*D48))^2))
),
"-")</f>
        <v>841.41629035967401</v>
      </c>
      <c r="E162" s="4">
        <f t="shared" si="75"/>
        <v>947.38214918347194</v>
      </c>
      <c r="F162" s="4" t="str">
        <f t="shared" si="75"/>
        <v>-</v>
      </c>
      <c r="G162" s="4" t="str">
        <f t="shared" si="75"/>
        <v>-</v>
      </c>
      <c r="H162" s="4" t="str">
        <f t="shared" si="75"/>
        <v>-</v>
      </c>
      <c r="I162" s="4">
        <f t="shared" si="75"/>
        <v>1034.6440135003056</v>
      </c>
      <c r="J162" s="4">
        <f t="shared" si="75"/>
        <v>1034.6440135003056</v>
      </c>
      <c r="K162" s="4">
        <f t="shared" si="75"/>
        <v>1034.6440135003056</v>
      </c>
      <c r="L162" s="4" t="str">
        <f t="shared" si="75"/>
        <v>-</v>
      </c>
      <c r="M162" s="4">
        <f t="shared" si="75"/>
        <v>1205.4338885066632</v>
      </c>
      <c r="N162" s="4">
        <f t="shared" si="75"/>
        <v>1205.4338885066632</v>
      </c>
      <c r="O162" s="4">
        <f t="shared" si="75"/>
        <v>1205.4338885066632</v>
      </c>
      <c r="P162" s="4" t="str">
        <f t="shared" si="75"/>
        <v>-</v>
      </c>
      <c r="Q162" s="4" t="str">
        <f t="shared" si="75"/>
        <v>-</v>
      </c>
      <c r="R162" s="4" t="str">
        <f t="shared" si="75"/>
        <v>-</v>
      </c>
      <c r="S162" s="4">
        <f t="shared" si="75"/>
        <v>1463.0733062167913</v>
      </c>
      <c r="T162" s="4">
        <f t="shared" si="75"/>
        <v>2449.2912140950343</v>
      </c>
      <c r="X162" s="41">
        <f t="shared" si="70"/>
        <v>1242.1396665875877</v>
      </c>
    </row>
    <row r="163" spans="2:24" x14ac:dyDescent="0.25">
      <c r="B163" s="5">
        <v>1.5</v>
      </c>
      <c r="C163" s="2">
        <v>48.3</v>
      </c>
      <c r="D163" s="4">
        <f t="shared" ref="D163:T163" si="76">IFERROR(1/
(10^-6*0.25*PI()*
((($C163-(2*D49))^2))
),
"-")</f>
        <v>628.7602690050187</v>
      </c>
      <c r="E163" s="4">
        <f t="shared" si="76"/>
        <v>696.36145743464897</v>
      </c>
      <c r="F163" s="4" t="str">
        <f t="shared" si="76"/>
        <v>-</v>
      </c>
      <c r="G163" s="4" t="str">
        <f t="shared" si="76"/>
        <v>-</v>
      </c>
      <c r="H163" s="4" t="str">
        <f t="shared" si="76"/>
        <v>-</v>
      </c>
      <c r="I163" s="4">
        <f t="shared" si="76"/>
        <v>759.65157390428681</v>
      </c>
      <c r="J163" s="4">
        <f t="shared" si="76"/>
        <v>759.65157390428681</v>
      </c>
      <c r="K163" s="4">
        <f t="shared" si="76"/>
        <v>758.1693272838653</v>
      </c>
      <c r="L163" s="4" t="str">
        <f t="shared" si="76"/>
        <v>-</v>
      </c>
      <c r="M163" s="4">
        <f t="shared" si="76"/>
        <v>875.28349913283012</v>
      </c>
      <c r="N163" s="4">
        <f t="shared" si="76"/>
        <v>875.28349913283012</v>
      </c>
      <c r="O163" s="4">
        <f t="shared" si="76"/>
        <v>875.28349913283012</v>
      </c>
      <c r="P163" s="4" t="str">
        <f t="shared" si="76"/>
        <v>-</v>
      </c>
      <c r="Q163" s="4" t="str">
        <f t="shared" si="76"/>
        <v>-</v>
      </c>
      <c r="R163" s="4" t="str">
        <f t="shared" si="76"/>
        <v>-</v>
      </c>
      <c r="S163" s="4">
        <f t="shared" si="76"/>
        <v>1100.1236475130504</v>
      </c>
      <c r="T163" s="4">
        <f t="shared" si="76"/>
        <v>1624.030031549953</v>
      </c>
      <c r="X163" s="41">
        <f t="shared" si="70"/>
        <v>895.25983779936018</v>
      </c>
    </row>
    <row r="164" spans="2:24" x14ac:dyDescent="0.25">
      <c r="B164" s="5">
        <v>2</v>
      </c>
      <c r="C164" s="2">
        <v>60.3</v>
      </c>
      <c r="D164" s="4">
        <f t="shared" ref="D164:T164" si="77">IFERROR(1/
(10^-6*0.25*PI()*
((($C164-(2*D50))^2))
),
"-")</f>
        <v>391.88659425520558</v>
      </c>
      <c r="E164" s="4">
        <f t="shared" si="77"/>
        <v>424.60317734681104</v>
      </c>
      <c r="F164" s="4" t="str">
        <f t="shared" si="77"/>
        <v>-</v>
      </c>
      <c r="G164" s="4" t="str">
        <f t="shared" si="77"/>
        <v>-</v>
      </c>
      <c r="H164" s="4" t="str">
        <f t="shared" si="77"/>
        <v>-</v>
      </c>
      <c r="I164" s="4">
        <f t="shared" si="77"/>
        <v>462.29848040802824</v>
      </c>
      <c r="J164" s="4">
        <f t="shared" si="77"/>
        <v>462.29848040802824</v>
      </c>
      <c r="K164" s="4">
        <f t="shared" si="77"/>
        <v>462.29848040802824</v>
      </c>
      <c r="L164" s="4" t="str">
        <f t="shared" si="77"/>
        <v>-</v>
      </c>
      <c r="M164" s="4">
        <f t="shared" si="77"/>
        <v>525.56556178669359</v>
      </c>
      <c r="N164" s="4">
        <f t="shared" si="77"/>
        <v>525.56556178669359</v>
      </c>
      <c r="O164" s="4">
        <f t="shared" si="77"/>
        <v>525.56556178669359</v>
      </c>
      <c r="P164" s="4" t="str">
        <f t="shared" si="77"/>
        <v>-</v>
      </c>
      <c r="Q164" s="4" t="str">
        <f t="shared" si="77"/>
        <v>-</v>
      </c>
      <c r="R164" s="4" t="str">
        <f t="shared" si="77"/>
        <v>-</v>
      </c>
      <c r="S164" s="4">
        <f t="shared" si="77"/>
        <v>694.41132128820709</v>
      </c>
      <c r="T164" s="4">
        <f t="shared" si="77"/>
        <v>874.36625162009773</v>
      </c>
      <c r="X164" s="41">
        <f t="shared" si="70"/>
        <v>534.88594710944869</v>
      </c>
    </row>
    <row r="165" spans="2:24" x14ac:dyDescent="0.25">
      <c r="B165" s="5">
        <v>2.5</v>
      </c>
      <c r="C165" s="2">
        <v>73</v>
      </c>
      <c r="D165" s="4">
        <f t="shared" ref="D165:T165" si="78">IFERROR(1/
(10^-6*0.25*PI()*
((($C165-(2*D51))^2))
),
"-")</f>
        <v>269.14466502066864</v>
      </c>
      <c r="E165" s="4">
        <f t="shared" si="78"/>
        <v>284.4840244648579</v>
      </c>
      <c r="F165" s="4" t="str">
        <f t="shared" si="78"/>
        <v>-</v>
      </c>
      <c r="G165" s="4" t="str">
        <f t="shared" si="78"/>
        <v>-</v>
      </c>
      <c r="H165" s="4" t="str">
        <f t="shared" si="78"/>
        <v>-</v>
      </c>
      <c r="I165" s="4">
        <f t="shared" si="78"/>
        <v>324.07993497811503</v>
      </c>
      <c r="J165" s="4">
        <f t="shared" si="78"/>
        <v>324.07993497811503</v>
      </c>
      <c r="K165" s="4">
        <f t="shared" si="78"/>
        <v>324.07993497811503</v>
      </c>
      <c r="L165" s="4" t="str">
        <f t="shared" si="78"/>
        <v>-</v>
      </c>
      <c r="M165" s="4">
        <f t="shared" si="78"/>
        <v>366.01643122846576</v>
      </c>
      <c r="N165" s="4">
        <f t="shared" si="78"/>
        <v>366.01643122846576</v>
      </c>
      <c r="O165" s="4">
        <f t="shared" si="78"/>
        <v>366.01643122846576</v>
      </c>
      <c r="P165" s="4" t="str">
        <f t="shared" si="78"/>
        <v>-</v>
      </c>
      <c r="Q165" s="4" t="str">
        <f t="shared" si="78"/>
        <v>-</v>
      </c>
      <c r="R165" s="4" t="str">
        <f t="shared" si="78"/>
        <v>-</v>
      </c>
      <c r="S165" s="4">
        <f t="shared" si="78"/>
        <v>437.61100433595493</v>
      </c>
      <c r="T165" s="4">
        <f t="shared" si="78"/>
        <v>629.87955720187551</v>
      </c>
      <c r="X165" s="41">
        <f t="shared" si="70"/>
        <v>369.14083496430993</v>
      </c>
    </row>
    <row r="166" spans="2:24" x14ac:dyDescent="0.25">
      <c r="B166" s="5">
        <v>3</v>
      </c>
      <c r="C166" s="2">
        <v>88.9</v>
      </c>
      <c r="D166" s="4">
        <f t="shared" ref="D166:T166" si="79">IFERROR(1/
(10^-6*0.25*PI()*
((($C166-(2*D52))^2))
),
"-")</f>
        <v>177.56134248928845</v>
      </c>
      <c r="E166" s="4">
        <f t="shared" si="79"/>
        <v>185.71605299061272</v>
      </c>
      <c r="F166" s="4" t="str">
        <f t="shared" si="79"/>
        <v>-</v>
      </c>
      <c r="G166" s="4" t="str">
        <f t="shared" si="79"/>
        <v>-</v>
      </c>
      <c r="H166" s="4" t="str">
        <f t="shared" si="79"/>
        <v>-</v>
      </c>
      <c r="I166" s="4">
        <f t="shared" si="79"/>
        <v>209.70666367112605</v>
      </c>
      <c r="J166" s="4">
        <f t="shared" si="79"/>
        <v>209.70666367112605</v>
      </c>
      <c r="K166" s="4">
        <f t="shared" si="79"/>
        <v>209.70666367112605</v>
      </c>
      <c r="L166" s="4" t="str">
        <f t="shared" si="79"/>
        <v>-</v>
      </c>
      <c r="M166" s="4">
        <f t="shared" si="79"/>
        <v>234.66411907134184</v>
      </c>
      <c r="N166" s="4">
        <f t="shared" si="79"/>
        <v>234.66411907134184</v>
      </c>
      <c r="O166" s="4">
        <f t="shared" si="79"/>
        <v>234.66411907134184</v>
      </c>
      <c r="P166" s="4" t="str">
        <f t="shared" si="79"/>
        <v>-</v>
      </c>
      <c r="Q166" s="4" t="str">
        <f t="shared" si="79"/>
        <v>-</v>
      </c>
      <c r="R166" s="4" t="str">
        <f t="shared" si="79"/>
        <v>-</v>
      </c>
      <c r="S166" s="4">
        <f t="shared" si="79"/>
        <v>286.70821826671005</v>
      </c>
      <c r="T166" s="4">
        <f t="shared" si="79"/>
        <v>373.06715338184978</v>
      </c>
      <c r="X166" s="41">
        <f t="shared" si="70"/>
        <v>235.61651153558651</v>
      </c>
    </row>
    <row r="167" spans="2:24" x14ac:dyDescent="0.25">
      <c r="B167" s="5">
        <v>3.5</v>
      </c>
      <c r="C167" s="2">
        <v>101.6</v>
      </c>
      <c r="D167" s="4">
        <f t="shared" ref="D167:T167" si="80">IFERROR(1/
(10^-6*0.25*PI()*
((($C167-(2*D53))^2))
),
"-")</f>
        <v>134.26739970416142</v>
      </c>
      <c r="E167" s="4">
        <f t="shared" si="80"/>
        <v>139.60577229079937</v>
      </c>
      <c r="F167" s="4" t="str">
        <f t="shared" si="80"/>
        <v>-</v>
      </c>
      <c r="G167" s="4" t="str">
        <f t="shared" si="80"/>
        <v>-</v>
      </c>
      <c r="H167" s="4" t="str">
        <f t="shared" si="80"/>
        <v>-</v>
      </c>
      <c r="I167" s="4">
        <f t="shared" si="80"/>
        <v>156.77173059769532</v>
      </c>
      <c r="J167" s="4">
        <f t="shared" si="80"/>
        <v>156.77173059769532</v>
      </c>
      <c r="K167" s="4">
        <f t="shared" si="80"/>
        <v>156.77173059769532</v>
      </c>
      <c r="L167" s="4" t="str">
        <f t="shared" si="80"/>
        <v>-</v>
      </c>
      <c r="M167" s="4">
        <f t="shared" si="80"/>
        <v>174.41652890423944</v>
      </c>
      <c r="N167" s="4">
        <f t="shared" si="80"/>
        <v>174.41652890423944</v>
      </c>
      <c r="O167" s="4">
        <f t="shared" si="80"/>
        <v>174.41652890423944</v>
      </c>
      <c r="P167" s="4" t="str">
        <f t="shared" si="80"/>
        <v>-</v>
      </c>
      <c r="Q167" s="4" t="str">
        <f t="shared" si="80"/>
        <v>-</v>
      </c>
      <c r="R167" s="4" t="str">
        <f t="shared" si="80"/>
        <v>-</v>
      </c>
      <c r="S167" s="4" t="str">
        <f t="shared" si="80"/>
        <v>-</v>
      </c>
      <c r="T167" s="4" t="str">
        <f t="shared" si="80"/>
        <v>-</v>
      </c>
      <c r="X167" s="41">
        <f t="shared" si="70"/>
        <v>158.4297438125956</v>
      </c>
    </row>
    <row r="168" spans="2:24" x14ac:dyDescent="0.25">
      <c r="B168" s="5">
        <v>4</v>
      </c>
      <c r="C168" s="2">
        <v>114.3</v>
      </c>
      <c r="D168" s="4">
        <f t="shared" ref="D168:T168" si="81">IFERROR(1/
(10^-6*0.25*PI()*
((($C168-(2*D54))^2))
),
"-")</f>
        <v>105.07351887045638</v>
      </c>
      <c r="E168" s="4">
        <f t="shared" si="81"/>
        <v>108.75659376037075</v>
      </c>
      <c r="F168" s="4" t="str">
        <f t="shared" si="81"/>
        <v>-</v>
      </c>
      <c r="G168" s="4" t="str">
        <f t="shared" si="81"/>
        <v>-</v>
      </c>
      <c r="H168" s="4" t="str">
        <f t="shared" si="81"/>
        <v>-</v>
      </c>
      <c r="I168" s="4">
        <f t="shared" si="81"/>
        <v>121.75829047940206</v>
      </c>
      <c r="J168" s="4">
        <f t="shared" si="81"/>
        <v>121.75829047940206</v>
      </c>
      <c r="K168" s="4">
        <f t="shared" si="81"/>
        <v>121.75829047940206</v>
      </c>
      <c r="L168" s="4" t="str">
        <f t="shared" si="81"/>
        <v>-</v>
      </c>
      <c r="M168" s="4">
        <f t="shared" si="81"/>
        <v>134.82062285014936</v>
      </c>
      <c r="N168" s="4">
        <f t="shared" si="81"/>
        <v>134.82062285014936</v>
      </c>
      <c r="O168" s="4">
        <f t="shared" si="81"/>
        <v>134.82062285014936</v>
      </c>
      <c r="P168" s="4" t="str">
        <f t="shared" si="81"/>
        <v>-</v>
      </c>
      <c r="Q168" s="4">
        <f t="shared" si="81"/>
        <v>150.29927948479536</v>
      </c>
      <c r="R168" s="4" t="str">
        <f t="shared" si="81"/>
        <v>-</v>
      </c>
      <c r="S168" s="4">
        <f t="shared" si="81"/>
        <v>166.98700080085734</v>
      </c>
      <c r="T168" s="4">
        <f t="shared" si="81"/>
        <v>198.64559872862694</v>
      </c>
      <c r="X168" s="41">
        <f t="shared" si="70"/>
        <v>136.31806651216007</v>
      </c>
    </row>
    <row r="169" spans="2:24" x14ac:dyDescent="0.25">
      <c r="B169" s="5">
        <v>5</v>
      </c>
      <c r="C169" s="2">
        <v>141.30000000000001</v>
      </c>
      <c r="D169" s="4">
        <f t="shared" ref="D169:T169" si="82">IFERROR(1/
(10^-6*0.25*PI()*
((($C169-(2*D55))^2))
),
"-")</f>
        <v>69.082247768817012</v>
      </c>
      <c r="E169" s="4">
        <f t="shared" si="82"/>
        <v>70.382639528760677</v>
      </c>
      <c r="F169" s="4" t="str">
        <f t="shared" si="82"/>
        <v>-</v>
      </c>
      <c r="G169" s="4" t="str">
        <f t="shared" si="82"/>
        <v>-</v>
      </c>
      <c r="H169" s="4" t="str">
        <f t="shared" si="82"/>
        <v>-</v>
      </c>
      <c r="I169" s="4">
        <f t="shared" si="82"/>
        <v>77.470091385045947</v>
      </c>
      <c r="J169" s="4">
        <f t="shared" si="82"/>
        <v>77.470091385045947</v>
      </c>
      <c r="K169" s="4">
        <f t="shared" si="82"/>
        <v>77.470091385045947</v>
      </c>
      <c r="L169" s="4" t="str">
        <f t="shared" si="82"/>
        <v>-</v>
      </c>
      <c r="M169" s="4">
        <f t="shared" si="82"/>
        <v>85.208601251708586</v>
      </c>
      <c r="N169" s="4">
        <f t="shared" si="82"/>
        <v>85.208601251708586</v>
      </c>
      <c r="O169" s="4">
        <f t="shared" si="82"/>
        <v>85.208601251708586</v>
      </c>
      <c r="P169" s="4" t="str">
        <f t="shared" si="82"/>
        <v>-</v>
      </c>
      <c r="Q169" s="4">
        <f t="shared" si="82"/>
        <v>94.785792751863724</v>
      </c>
      <c r="R169" s="4" t="str">
        <f t="shared" si="82"/>
        <v>-</v>
      </c>
      <c r="S169" s="4">
        <f t="shared" si="82"/>
        <v>106.11203548925334</v>
      </c>
      <c r="T169" s="4">
        <f t="shared" si="82"/>
        <v>119.5503148037192</v>
      </c>
      <c r="X169" s="41">
        <f t="shared" si="70"/>
        <v>86.177191659334326</v>
      </c>
    </row>
    <row r="170" spans="2:24" x14ac:dyDescent="0.25">
      <c r="B170" s="5">
        <v>6</v>
      </c>
      <c r="C170" s="2">
        <v>168.3</v>
      </c>
      <c r="D170" s="4">
        <f t="shared" ref="D170:T170" si="83">IFERROR(1/
(10^-6*0.25*PI()*
((($C170-(2*D56))^2))
),
"-")</f>
        <v>48.063429523412012</v>
      </c>
      <c r="E170" s="4">
        <f t="shared" si="83"/>
        <v>48.816323159817991</v>
      </c>
      <c r="F170" s="4" t="str">
        <f t="shared" si="83"/>
        <v>-</v>
      </c>
      <c r="G170" s="4" t="str">
        <f t="shared" si="83"/>
        <v>-</v>
      </c>
      <c r="H170" s="4" t="str">
        <f t="shared" si="83"/>
        <v>-</v>
      </c>
      <c r="I170" s="4">
        <f t="shared" si="83"/>
        <v>53.631207983248622</v>
      </c>
      <c r="J170" s="4">
        <f t="shared" si="83"/>
        <v>53.631207983248622</v>
      </c>
      <c r="K170" s="4">
        <f t="shared" si="83"/>
        <v>53.631207983248622</v>
      </c>
      <c r="L170" s="4" t="str">
        <f t="shared" si="83"/>
        <v>-</v>
      </c>
      <c r="M170" s="4">
        <f t="shared" si="83"/>
        <v>59.438154566630075</v>
      </c>
      <c r="N170" s="4">
        <f t="shared" si="83"/>
        <v>59.438154566630075</v>
      </c>
      <c r="O170" s="4">
        <f t="shared" si="83"/>
        <v>59.438154566630075</v>
      </c>
      <c r="P170" s="4" t="str">
        <f t="shared" si="83"/>
        <v>-</v>
      </c>
      <c r="Q170" s="4">
        <f t="shared" si="83"/>
        <v>65.184499411656091</v>
      </c>
      <c r="R170" s="4" t="str">
        <f t="shared" si="83"/>
        <v>-</v>
      </c>
      <c r="S170" s="4">
        <f t="shared" si="83"/>
        <v>73.184738865577671</v>
      </c>
      <c r="T170" s="4">
        <f t="shared" si="83"/>
        <v>82.275277908569663</v>
      </c>
      <c r="X170" s="41">
        <f t="shared" si="70"/>
        <v>59.702941501697232</v>
      </c>
    </row>
    <row r="171" spans="2:24" x14ac:dyDescent="0.25">
      <c r="B171" s="5">
        <v>8</v>
      </c>
      <c r="C171" s="2">
        <v>219.1</v>
      </c>
      <c r="D171" s="4">
        <f t="shared" ref="D171:T171" si="84">IFERROR(1/
(10^-6*0.25*PI()*
((($C171-(2*D57))^2))
),
"-")</f>
        <v>27.917099488171772</v>
      </c>
      <c r="E171" s="4">
        <f t="shared" si="84"/>
        <v>28.442049835177567</v>
      </c>
      <c r="F171" s="4" t="str">
        <f t="shared" si="84"/>
        <v>-</v>
      </c>
      <c r="G171" s="4">
        <f t="shared" si="84"/>
        <v>29.887578700929815</v>
      </c>
      <c r="H171" s="4">
        <f t="shared" si="84"/>
        <v>30.291282429571147</v>
      </c>
      <c r="I171" s="4">
        <f t="shared" si="84"/>
        <v>30.976420726078437</v>
      </c>
      <c r="J171" s="4">
        <f t="shared" si="84"/>
        <v>30.976420726078437</v>
      </c>
      <c r="K171" s="4">
        <f t="shared" si="84"/>
        <v>30.976420726078437</v>
      </c>
      <c r="L171" s="4">
        <f t="shared" si="84"/>
        <v>32.320391747107799</v>
      </c>
      <c r="M171" s="4">
        <f t="shared" si="84"/>
        <v>33.935236264882867</v>
      </c>
      <c r="N171" s="4">
        <f t="shared" si="84"/>
        <v>33.935236264882867</v>
      </c>
      <c r="O171" s="4">
        <f t="shared" si="84"/>
        <v>33.935236264882867</v>
      </c>
      <c r="P171" s="4">
        <f t="shared" si="84"/>
        <v>35.674200168903155</v>
      </c>
      <c r="Q171" s="4">
        <f t="shared" si="84"/>
        <v>38.194753641805931</v>
      </c>
      <c r="R171" s="4">
        <f t="shared" si="84"/>
        <v>40.248856168698076</v>
      </c>
      <c r="S171" s="4">
        <f t="shared" si="84"/>
        <v>42.502682964800904</v>
      </c>
      <c r="T171" s="4">
        <f t="shared" si="84"/>
        <v>41.746750200214336</v>
      </c>
      <c r="X171" s="41">
        <f t="shared" si="70"/>
        <v>33.872538519891521</v>
      </c>
    </row>
    <row r="172" spans="2:24" x14ac:dyDescent="0.25">
      <c r="B172" s="5">
        <v>10</v>
      </c>
      <c r="C172" s="2">
        <v>273.10000000000002</v>
      </c>
      <c r="D172" s="4">
        <f t="shared" ref="D172:T172" si="85">IFERROR(1/
(10^-6*0.25*PI()*
((($C172-(2*D58))^2))
),
"-")</f>
        <v>17.954271399392191</v>
      </c>
      <c r="E172" s="4">
        <f t="shared" si="85"/>
        <v>18.169233670972087</v>
      </c>
      <c r="F172" s="4" t="str">
        <f t="shared" si="85"/>
        <v>-</v>
      </c>
      <c r="G172" s="4">
        <f t="shared" si="85"/>
        <v>18.77708442074173</v>
      </c>
      <c r="H172" s="4">
        <f t="shared" si="85"/>
        <v>19.202406179435012</v>
      </c>
      <c r="I172" s="4">
        <f t="shared" si="85"/>
        <v>19.648517772707688</v>
      </c>
      <c r="J172" s="4">
        <f t="shared" si="85"/>
        <v>19.648517772707688</v>
      </c>
      <c r="K172" s="4">
        <f t="shared" si="85"/>
        <v>19.648517772707688</v>
      </c>
      <c r="L172" s="4">
        <f t="shared" si="85"/>
        <v>20.751911444557798</v>
      </c>
      <c r="M172" s="4">
        <f t="shared" si="85"/>
        <v>20.751911444557798</v>
      </c>
      <c r="N172" s="4">
        <f t="shared" si="85"/>
        <v>20.751911444557798</v>
      </c>
      <c r="O172" s="4">
        <f t="shared" si="85"/>
        <v>21.576627985924169</v>
      </c>
      <c r="P172" s="4">
        <f t="shared" si="85"/>
        <v>22.748568014529319</v>
      </c>
      <c r="Q172" s="4">
        <f t="shared" si="85"/>
        <v>24.022821785744249</v>
      </c>
      <c r="R172" s="4">
        <f t="shared" si="85"/>
        <v>25.76506208121009</v>
      </c>
      <c r="S172" s="4">
        <f t="shared" si="85"/>
        <v>27.305109629594625</v>
      </c>
      <c r="T172" s="4">
        <f t="shared" si="85"/>
        <v>25.76506208121009</v>
      </c>
      <c r="X172" s="41">
        <f t="shared" si="70"/>
        <v>21.405470931284377</v>
      </c>
    </row>
    <row r="173" spans="2:24" x14ac:dyDescent="0.25">
      <c r="B173" s="5">
        <v>12</v>
      </c>
      <c r="C173" s="2">
        <v>323.89999999999998</v>
      </c>
      <c r="D173" s="4">
        <f t="shared" ref="D173:T173" si="86">IFERROR(1/
(10^-6*0.25*PI()*
((($C173-(2*D59))^2))
),
"-")</f>
        <v>12.752370709822014</v>
      </c>
      <c r="E173" s="4">
        <f t="shared" si="86"/>
        <v>12.851417877314621</v>
      </c>
      <c r="F173" s="4" t="str">
        <f t="shared" si="86"/>
        <v>-</v>
      </c>
      <c r="G173" s="4">
        <f t="shared" si="86"/>
        <v>13.147129536869913</v>
      </c>
      <c r="H173" s="4">
        <f t="shared" si="86"/>
        <v>13.497003445953604</v>
      </c>
      <c r="I173" s="4">
        <f t="shared" si="86"/>
        <v>13.701439984098332</v>
      </c>
      <c r="J173" s="4">
        <f t="shared" si="86"/>
        <v>13.699642307715699</v>
      </c>
      <c r="K173" s="4">
        <f t="shared" si="86"/>
        <v>13.842756380751092</v>
      </c>
      <c r="L173" s="4">
        <f t="shared" si="86"/>
        <v>14.595089413618187</v>
      </c>
      <c r="M173" s="4">
        <f t="shared" si="86"/>
        <v>14.289645264122543</v>
      </c>
      <c r="N173" s="4">
        <f t="shared" si="86"/>
        <v>14.289645264122543</v>
      </c>
      <c r="O173" s="4">
        <f t="shared" si="86"/>
        <v>15.25087571032009</v>
      </c>
      <c r="P173" s="4">
        <f t="shared" si="86"/>
        <v>16.122621547598424</v>
      </c>
      <c r="Q173" s="4">
        <f t="shared" si="86"/>
        <v>17.071304871608696</v>
      </c>
      <c r="R173" s="4">
        <f t="shared" si="86"/>
        <v>17.895087446426704</v>
      </c>
      <c r="S173" s="4">
        <f t="shared" si="86"/>
        <v>19.2382510614474</v>
      </c>
      <c r="T173" s="4">
        <f t="shared" si="86"/>
        <v>17.071304871608696</v>
      </c>
      <c r="X173" s="41">
        <f t="shared" si="70"/>
        <v>14.95722410583741</v>
      </c>
    </row>
    <row r="174" spans="2:24" x14ac:dyDescent="0.25">
      <c r="B174" s="5">
        <v>14</v>
      </c>
      <c r="C174" s="2">
        <v>355.6</v>
      </c>
      <c r="D174" s="4">
        <f t="shared" ref="D174:T174" si="87">IFERROR(1/
(10^-6*0.25*PI()*
((($C174-(2*D60))^2))
),
"-")</f>
        <v>10.532966445750729</v>
      </c>
      <c r="E174" s="4">
        <f t="shared" si="87"/>
        <v>10.63304157448891</v>
      </c>
      <c r="F174" s="4">
        <f t="shared" si="87"/>
        <v>10.828670734650123</v>
      </c>
      <c r="G174" s="4">
        <f t="shared" si="87"/>
        <v>11.02974882725119</v>
      </c>
      <c r="H174" s="4">
        <f t="shared" si="87"/>
        <v>11.24182286298095</v>
      </c>
      <c r="I174" s="4">
        <f t="shared" si="87"/>
        <v>11.24182286298095</v>
      </c>
      <c r="J174" s="4" t="str">
        <f t="shared" si="87"/>
        <v>-</v>
      </c>
      <c r="K174" s="4">
        <f t="shared" si="87"/>
        <v>11.458697550130978</v>
      </c>
      <c r="L174" s="4">
        <f t="shared" si="87"/>
        <v>12.02324334581424</v>
      </c>
      <c r="M174" s="4">
        <f t="shared" si="87"/>
        <v>11.677664150236595</v>
      </c>
      <c r="N174" s="4">
        <f t="shared" si="87"/>
        <v>15.766057233477456</v>
      </c>
      <c r="O174" s="4">
        <f t="shared" si="87"/>
        <v>12.630561544895905</v>
      </c>
      <c r="P174" s="4">
        <f t="shared" si="87"/>
        <v>13.426966574070885</v>
      </c>
      <c r="Q174" s="4">
        <f t="shared" si="87"/>
        <v>14.145219960417217</v>
      </c>
      <c r="R174" s="4">
        <f t="shared" si="87"/>
        <v>14.922686135273986</v>
      </c>
      <c r="S174" s="4">
        <f t="shared" si="87"/>
        <v>15.766057233477456</v>
      </c>
      <c r="T174" s="4" t="str">
        <f t="shared" si="87"/>
        <v>-</v>
      </c>
      <c r="X174" s="41">
        <f t="shared" si="70"/>
        <v>12.488348469059838</v>
      </c>
    </row>
    <row r="175" spans="2:24" x14ac:dyDescent="0.25">
      <c r="B175" s="5">
        <v>16</v>
      </c>
      <c r="C175" s="2">
        <v>406.4</v>
      </c>
      <c r="D175" s="4">
        <f t="shared" ref="D175:T175" si="88">IFERROR(1/
(10^-6*0.25*PI()*
((($C175-(2*D61))^2))
),
"-")</f>
        <v>8.0371176902520585</v>
      </c>
      <c r="E175" s="4">
        <f t="shared" si="88"/>
        <v>8.0849853390162156</v>
      </c>
      <c r="F175" s="4">
        <f t="shared" si="88"/>
        <v>8.2144651046409365</v>
      </c>
      <c r="G175" s="4">
        <f t="shared" si="88"/>
        <v>8.3470803575973971</v>
      </c>
      <c r="H175" s="4">
        <f t="shared" si="88"/>
        <v>8.4864375991319214</v>
      </c>
      <c r="I175" s="4">
        <f t="shared" si="88"/>
        <v>8.4864375991319214</v>
      </c>
      <c r="J175" s="4" t="str">
        <f t="shared" si="88"/>
        <v>-</v>
      </c>
      <c r="K175" s="4">
        <f t="shared" si="88"/>
        <v>8.7712232950666014</v>
      </c>
      <c r="L175" s="4">
        <f t="shared" si="88"/>
        <v>9.1475792872714621</v>
      </c>
      <c r="M175" s="4">
        <f t="shared" si="88"/>
        <v>8.7712232950666014</v>
      </c>
      <c r="N175" s="4">
        <f t="shared" si="88"/>
        <v>12.023243345814247</v>
      </c>
      <c r="O175" s="4">
        <f t="shared" si="88"/>
        <v>9.6350394957088774</v>
      </c>
      <c r="P175" s="4">
        <f t="shared" si="88"/>
        <v>10.159083341723409</v>
      </c>
      <c r="Q175" s="4">
        <f t="shared" si="88"/>
        <v>10.729564471272612</v>
      </c>
      <c r="R175" s="4">
        <f t="shared" si="88"/>
        <v>11.458697550130983</v>
      </c>
      <c r="S175" s="4">
        <f t="shared" si="88"/>
        <v>12.023243345814247</v>
      </c>
      <c r="T175" s="4" t="str">
        <f t="shared" si="88"/>
        <v>-</v>
      </c>
      <c r="X175" s="41">
        <f t="shared" si="70"/>
        <v>9.4916947411759676</v>
      </c>
    </row>
    <row r="176" spans="2:24" x14ac:dyDescent="0.25">
      <c r="B176" s="5">
        <v>18</v>
      </c>
      <c r="C176" s="2">
        <v>457</v>
      </c>
      <c r="D176" s="4">
        <f t="shared" ref="D176:T176" si="89">IFERROR(1/
(10^-6*0.25*PI()*
((($C176-(2*D62))^2))
),
"-")</f>
        <v>6.3263447755824469</v>
      </c>
      <c r="E176" s="4">
        <f t="shared" si="89"/>
        <v>6.3597567655358969</v>
      </c>
      <c r="F176" s="4">
        <f t="shared" si="89"/>
        <v>6.4499669924891148</v>
      </c>
      <c r="G176" s="4">
        <f t="shared" si="89"/>
        <v>6.542110307179569</v>
      </c>
      <c r="H176" s="4">
        <f t="shared" si="89"/>
        <v>6.7367575314253507</v>
      </c>
      <c r="I176" s="4">
        <f t="shared" si="89"/>
        <v>6.6386670898136089</v>
      </c>
      <c r="J176" s="4" t="str">
        <f t="shared" si="89"/>
        <v>-</v>
      </c>
      <c r="K176" s="4">
        <f t="shared" si="89"/>
        <v>6.9356880547162705</v>
      </c>
      <c r="L176" s="4">
        <f t="shared" si="89"/>
        <v>7.2558684101209669</v>
      </c>
      <c r="M176" s="4">
        <f t="shared" si="89"/>
        <v>6.8351373595284537</v>
      </c>
      <c r="N176" s="4">
        <f t="shared" si="89"/>
        <v>9.4779576286515734</v>
      </c>
      <c r="O176" s="4">
        <f t="shared" si="89"/>
        <v>7.6024568988424539</v>
      </c>
      <c r="P176" s="4">
        <f t="shared" si="89"/>
        <v>8.0266277408188831</v>
      </c>
      <c r="Q176" s="4">
        <f t="shared" si="89"/>
        <v>8.4952082037546042</v>
      </c>
      <c r="R176" s="4">
        <f t="shared" si="89"/>
        <v>8.9270535722542927</v>
      </c>
      <c r="S176" s="4">
        <f t="shared" si="89"/>
        <v>9.4779576286515734</v>
      </c>
      <c r="T176" s="4" t="str">
        <f t="shared" si="89"/>
        <v>-</v>
      </c>
      <c r="X176" s="41">
        <f t="shared" si="70"/>
        <v>7.4725039306243373</v>
      </c>
    </row>
    <row r="177" spans="2:24" x14ac:dyDescent="0.25">
      <c r="B177" s="5">
        <v>20</v>
      </c>
      <c r="C177" s="2">
        <v>508</v>
      </c>
      <c r="D177" s="4">
        <f t="shared" ref="D177:T177" si="90">IFERROR(1/
(10^-6*0.25*PI()*
((($C177-(2*D63))^2))
),
"-")</f>
        <v>5.12488758979522</v>
      </c>
      <c r="E177" s="4">
        <f t="shared" si="90"/>
        <v>5.1550430345804115</v>
      </c>
      <c r="F177" s="4">
        <f t="shared" si="90"/>
        <v>5.1900729556607095</v>
      </c>
      <c r="G177" s="4">
        <f t="shared" si="90"/>
        <v>5.3259732673959617</v>
      </c>
      <c r="H177" s="4">
        <f t="shared" si="90"/>
        <v>5.4668289235179639</v>
      </c>
      <c r="I177" s="4">
        <f t="shared" si="90"/>
        <v>5.3259732673959617</v>
      </c>
      <c r="J177" s="4" t="str">
        <f t="shared" si="90"/>
        <v>-</v>
      </c>
      <c r="K177" s="4">
        <f t="shared" si="90"/>
        <v>5.5767537851214266</v>
      </c>
      <c r="L177" s="4">
        <f t="shared" si="90"/>
        <v>5.8441702117283292</v>
      </c>
      <c r="M177" s="4">
        <f t="shared" si="90"/>
        <v>5.4668289235179639</v>
      </c>
      <c r="N177" s="4">
        <f t="shared" si="90"/>
        <v>7.6494880654111101</v>
      </c>
      <c r="O177" s="4">
        <f t="shared" si="90"/>
        <v>6.1334461862103078</v>
      </c>
      <c r="P177" s="4">
        <f t="shared" si="90"/>
        <v>6.4902217596832088</v>
      </c>
      <c r="Q177" s="4">
        <f t="shared" si="90"/>
        <v>6.8288070636331657</v>
      </c>
      <c r="R177" s="4">
        <f t="shared" si="90"/>
        <v>7.2489448719558673</v>
      </c>
      <c r="S177" s="4">
        <f t="shared" si="90"/>
        <v>8.1201418511760828</v>
      </c>
      <c r="T177" s="4" t="str">
        <f t="shared" si="90"/>
        <v>-</v>
      </c>
      <c r="X177" s="41">
        <f t="shared" si="70"/>
        <v>6.0631721171189135</v>
      </c>
    </row>
    <row r="178" spans="2:24" x14ac:dyDescent="0.25">
      <c r="B178" s="5">
        <v>22</v>
      </c>
      <c r="C178" s="2">
        <v>559</v>
      </c>
      <c r="D178" s="4">
        <f t="shared" ref="D178:T178" si="91">IFERROR(1/
(10^-6*0.25*PI()*
((($C178-(2*D64))^2))
),
"-")</f>
        <v>4.2176406238259165</v>
      </c>
      <c r="E178" s="4">
        <f t="shared" si="91"/>
        <v>4.2410736284832611</v>
      </c>
      <c r="F178" s="4">
        <f t="shared" si="91"/>
        <v>4.2662639130857922</v>
      </c>
      <c r="G178" s="4">
        <f t="shared" si="91"/>
        <v>4.3673612277785399</v>
      </c>
      <c r="H178" s="4">
        <f t="shared" si="91"/>
        <v>4.4717598966229595</v>
      </c>
      <c r="I178" s="4">
        <f t="shared" si="91"/>
        <v>4.3673612277785399</v>
      </c>
      <c r="J178" s="4" t="str">
        <f t="shared" si="91"/>
        <v>-</v>
      </c>
      <c r="K178" s="4" t="str">
        <f t="shared" si="91"/>
        <v>-</v>
      </c>
      <c r="L178" s="4">
        <f t="shared" si="91"/>
        <v>4.80918888039335</v>
      </c>
      <c r="M178" s="4">
        <f t="shared" si="91"/>
        <v>4.4717598966229595</v>
      </c>
      <c r="N178" s="4">
        <f t="shared" si="91"/>
        <v>6.2586404342872894</v>
      </c>
      <c r="O178" s="4">
        <f t="shared" si="91"/>
        <v>5.0556799087724889</v>
      </c>
      <c r="P178" s="4">
        <f t="shared" si="91"/>
        <v>5.3216187803999748</v>
      </c>
      <c r="Q178" s="4">
        <f t="shared" si="91"/>
        <v>5.6091065085350946</v>
      </c>
      <c r="R178" s="4">
        <f t="shared" si="91"/>
        <v>5.9205356874145814</v>
      </c>
      <c r="S178" s="4">
        <f t="shared" si="91"/>
        <v>6.2586404342872894</v>
      </c>
      <c r="T178" s="4" t="str">
        <f t="shared" si="91"/>
        <v>-</v>
      </c>
      <c r="X178" s="41">
        <f t="shared" si="70"/>
        <v>4.9740450748777167</v>
      </c>
    </row>
    <row r="179" spans="2:24" x14ac:dyDescent="0.25">
      <c r="B179" s="5">
        <v>24</v>
      </c>
      <c r="C179" s="2">
        <v>610</v>
      </c>
      <c r="D179" s="4">
        <f t="shared" ref="D179:T179" si="92">IFERROR(1/
(10^-6*0.25*PI()*
((($C179-(2*D65))^2))
),
"-")</f>
        <v>3.5495433687602524</v>
      </c>
      <c r="E179" s="4">
        <f t="shared" si="92"/>
        <v>3.5688236573906846</v>
      </c>
      <c r="F179" s="4">
        <f t="shared" si="92"/>
        <v>3.5688236573906846</v>
      </c>
      <c r="G179" s="4">
        <f t="shared" si="92"/>
        <v>3.6460560691986919</v>
      </c>
      <c r="H179" s="4">
        <f t="shared" si="92"/>
        <v>3.7659142832407251</v>
      </c>
      <c r="I179" s="4">
        <f t="shared" si="92"/>
        <v>3.6460560691986919</v>
      </c>
      <c r="J179" s="4" t="str">
        <f t="shared" si="92"/>
        <v>-</v>
      </c>
      <c r="K179" s="4">
        <f t="shared" si="92"/>
        <v>3.8504723382891375</v>
      </c>
      <c r="L179" s="4">
        <f t="shared" si="92"/>
        <v>4.0487884561765002</v>
      </c>
      <c r="M179" s="4">
        <f t="shared" si="92"/>
        <v>3.7255680165857026</v>
      </c>
      <c r="N179" s="4">
        <f t="shared" si="92"/>
        <v>5.2830980089800565</v>
      </c>
      <c r="O179" s="4">
        <f t="shared" si="92"/>
        <v>4.2385978120570336</v>
      </c>
      <c r="P179" s="4">
        <f t="shared" si="92"/>
        <v>4.4949797272442984</v>
      </c>
      <c r="Q179" s="4">
        <f t="shared" si="92"/>
        <v>4.7458900688204952</v>
      </c>
      <c r="R179" s="4">
        <f t="shared" si="92"/>
        <v>4.9874698480545119</v>
      </c>
      <c r="S179" s="4">
        <f t="shared" si="92"/>
        <v>5.2830980089800565</v>
      </c>
      <c r="T179" s="4" t="str">
        <f t="shared" si="92"/>
        <v>-</v>
      </c>
      <c r="X179" s="41">
        <f t="shared" si="70"/>
        <v>4.1602119593578344</v>
      </c>
    </row>
    <row r="180" spans="2:24" x14ac:dyDescent="0.25">
      <c r="B180" s="5">
        <v>26</v>
      </c>
      <c r="C180" s="2">
        <v>660</v>
      </c>
      <c r="D180" s="4" t="str">
        <f t="shared" ref="D180:T180" si="93">IFERROR(1/
(10^-6*0.25*PI()*
((($C180-(2*D66))^2))
),
"-")</f>
        <v>-</v>
      </c>
      <c r="E180" s="4" t="str">
        <f t="shared" si="93"/>
        <v>-</v>
      </c>
      <c r="F180" s="4">
        <f t="shared" si="93"/>
        <v>3.0684751620809316</v>
      </c>
      <c r="G180" s="4">
        <f t="shared" si="93"/>
        <v>3.161622277866587</v>
      </c>
      <c r="H180" s="4" t="str">
        <f t="shared" si="93"/>
        <v>-</v>
      </c>
      <c r="I180" s="4">
        <f t="shared" si="93"/>
        <v>3.0993838561130667</v>
      </c>
      <c r="J180" s="4" t="str">
        <f t="shared" si="93"/>
        <v>-</v>
      </c>
      <c r="K180" s="4" t="str">
        <f t="shared" si="93"/>
        <v>-</v>
      </c>
      <c r="L180" s="4" t="str">
        <f t="shared" si="93"/>
        <v>-</v>
      </c>
      <c r="M180" s="4">
        <f t="shared" si="93"/>
        <v>3.161622277866587</v>
      </c>
      <c r="N180" s="4" t="str">
        <f t="shared" si="93"/>
        <v>-</v>
      </c>
      <c r="O180" s="4" t="str">
        <f t="shared" si="93"/>
        <v>-</v>
      </c>
      <c r="P180" s="4" t="str">
        <f t="shared" si="93"/>
        <v>-</v>
      </c>
      <c r="Q180" s="4" t="str">
        <f t="shared" si="93"/>
        <v>-</v>
      </c>
      <c r="R180" s="4" t="str">
        <f t="shared" si="93"/>
        <v>-</v>
      </c>
      <c r="S180" s="4" t="str">
        <f t="shared" si="93"/>
        <v>-</v>
      </c>
      <c r="T180" s="4" t="str">
        <f t="shared" si="93"/>
        <v>-</v>
      </c>
      <c r="X180" s="41">
        <f t="shared" si="70"/>
        <v>3.1227758934817933</v>
      </c>
    </row>
    <row r="181" spans="2:24" x14ac:dyDescent="0.25">
      <c r="B181" s="5">
        <v>28</v>
      </c>
      <c r="C181" s="2">
        <v>711</v>
      </c>
      <c r="D181" s="4" t="str">
        <f t="shared" ref="D181:T181" si="94">IFERROR(1/
(10^-6*0.25*PI()*
((($C181-(2*D67))^2))
),
"-")</f>
        <v>-</v>
      </c>
      <c r="E181" s="4" t="str">
        <f t="shared" si="94"/>
        <v>-</v>
      </c>
      <c r="F181" s="4">
        <f t="shared" si="94"/>
        <v>2.6347570153204822</v>
      </c>
      <c r="G181" s="4">
        <f t="shared" si="94"/>
        <v>2.7087473584261015</v>
      </c>
      <c r="H181" s="4">
        <f t="shared" si="94"/>
        <v>2.7597110468514008</v>
      </c>
      <c r="I181" s="4">
        <f t="shared" si="94"/>
        <v>2.6593361924032073</v>
      </c>
      <c r="J181" s="4" t="str">
        <f t="shared" si="94"/>
        <v>-</v>
      </c>
      <c r="K181" s="4" t="str">
        <f t="shared" si="94"/>
        <v>-</v>
      </c>
      <c r="L181" s="4" t="str">
        <f t="shared" si="94"/>
        <v>-</v>
      </c>
      <c r="M181" s="4">
        <f t="shared" si="94"/>
        <v>2.7087473584261015</v>
      </c>
      <c r="N181" s="4" t="str">
        <f t="shared" si="94"/>
        <v>-</v>
      </c>
      <c r="O181" s="4" t="str">
        <f t="shared" si="94"/>
        <v>-</v>
      </c>
      <c r="P181" s="4" t="str">
        <f t="shared" si="94"/>
        <v>-</v>
      </c>
      <c r="Q181" s="4" t="str">
        <f t="shared" si="94"/>
        <v>-</v>
      </c>
      <c r="R181" s="4" t="str">
        <f t="shared" si="94"/>
        <v>-</v>
      </c>
      <c r="S181" s="4" t="str">
        <f t="shared" si="94"/>
        <v>-</v>
      </c>
      <c r="T181" s="4" t="str">
        <f t="shared" si="94"/>
        <v>-</v>
      </c>
      <c r="X181" s="41">
        <f t="shared" si="70"/>
        <v>2.6942597942854585</v>
      </c>
    </row>
    <row r="182" spans="2:24" x14ac:dyDescent="0.25">
      <c r="B182" s="5">
        <v>30</v>
      </c>
      <c r="C182" s="2">
        <v>762</v>
      </c>
      <c r="D182" s="4">
        <f t="shared" ref="D182:T182" si="95">IFERROR(1/
(10^-6*0.25*PI()*
((($C182-(2*D68))^2))
),
"-")</f>
        <v>2.2677681601723476</v>
      </c>
      <c r="E182" s="4">
        <f t="shared" si="95"/>
        <v>2.2868948218178655</v>
      </c>
      <c r="F182" s="4">
        <f t="shared" si="95"/>
        <v>2.2868948218178655</v>
      </c>
      <c r="G182" s="4">
        <f t="shared" si="95"/>
        <v>2.3466411907134188</v>
      </c>
      <c r="H182" s="4">
        <f t="shared" si="95"/>
        <v>2.3876951751070807</v>
      </c>
      <c r="I182" s="4">
        <f t="shared" si="95"/>
        <v>2.3067611883335974</v>
      </c>
      <c r="J182" s="4" t="str">
        <f t="shared" si="95"/>
        <v>-</v>
      </c>
      <c r="K182" s="4" t="str">
        <f t="shared" si="95"/>
        <v>-</v>
      </c>
      <c r="L182" s="4" t="str">
        <f t="shared" si="95"/>
        <v>-</v>
      </c>
      <c r="M182" s="4">
        <f t="shared" si="95"/>
        <v>2.3466411907134188</v>
      </c>
      <c r="N182" s="4" t="str">
        <f t="shared" si="95"/>
        <v>-</v>
      </c>
      <c r="O182" s="4" t="str">
        <f t="shared" si="95"/>
        <v>-</v>
      </c>
      <c r="P182" s="4" t="str">
        <f t="shared" si="95"/>
        <v>-</v>
      </c>
      <c r="Q182" s="4" t="str">
        <f t="shared" si="95"/>
        <v>-</v>
      </c>
      <c r="R182" s="4" t="str">
        <f t="shared" si="95"/>
        <v>-</v>
      </c>
      <c r="S182" s="4" t="str">
        <f t="shared" si="95"/>
        <v>-</v>
      </c>
      <c r="T182" s="4" t="str">
        <f t="shared" si="95"/>
        <v>-</v>
      </c>
      <c r="X182" s="41">
        <f t="shared" si="70"/>
        <v>2.318470935525085</v>
      </c>
    </row>
    <row r="183" spans="2:24" x14ac:dyDescent="0.25">
      <c r="B183" s="5">
        <v>32</v>
      </c>
      <c r="C183" s="2">
        <v>813</v>
      </c>
      <c r="D183" s="4" t="str">
        <f t="shared" ref="D183:T183" si="96">IFERROR(1/
(10^-6*0.25*PI()*
((($C183-(2*D69))^2))
),
"-")</f>
        <v>-</v>
      </c>
      <c r="E183" s="4" t="str">
        <f t="shared" si="96"/>
        <v>-</v>
      </c>
      <c r="F183" s="4">
        <f t="shared" si="96"/>
        <v>2.0036373630867397</v>
      </c>
      <c r="G183" s="4">
        <f t="shared" si="96"/>
        <v>2.0525734343458106</v>
      </c>
      <c r="H183" s="4">
        <f t="shared" si="96"/>
        <v>2.0861290746566103</v>
      </c>
      <c r="I183" s="4">
        <f t="shared" si="96"/>
        <v>2.0199227133278663</v>
      </c>
      <c r="J183" s="4" t="str">
        <f t="shared" si="96"/>
        <v>-</v>
      </c>
      <c r="K183" s="4">
        <f t="shared" si="96"/>
        <v>2.1033244401911935</v>
      </c>
      <c r="L183" s="4" t="str">
        <f t="shared" si="96"/>
        <v>-</v>
      </c>
      <c r="M183" s="4">
        <f t="shared" si="96"/>
        <v>2.0525734343458106</v>
      </c>
      <c r="N183" s="4" t="str">
        <f t="shared" si="96"/>
        <v>-</v>
      </c>
      <c r="O183" s="4" t="str">
        <f t="shared" si="96"/>
        <v>-</v>
      </c>
      <c r="P183" s="4" t="str">
        <f t="shared" si="96"/>
        <v>-</v>
      </c>
      <c r="Q183" s="4" t="str">
        <f t="shared" si="96"/>
        <v>-</v>
      </c>
      <c r="R183" s="4" t="str">
        <f t="shared" si="96"/>
        <v>-</v>
      </c>
      <c r="S183" s="4" t="str">
        <f t="shared" si="96"/>
        <v>-</v>
      </c>
      <c r="T183" s="4" t="str">
        <f t="shared" si="96"/>
        <v>-</v>
      </c>
      <c r="X183" s="41">
        <f t="shared" si="70"/>
        <v>2.0530267433256717</v>
      </c>
    </row>
    <row r="184" spans="2:24" x14ac:dyDescent="0.25">
      <c r="B184" s="5">
        <v>34</v>
      </c>
      <c r="C184" s="2">
        <v>864</v>
      </c>
      <c r="D184" s="4" t="str">
        <f t="shared" ref="D184:T184" si="97">IFERROR(1/
(10^-6*0.25*PI()*
((($C184-(2*D70))^2))
),
"-")</f>
        <v>-</v>
      </c>
      <c r="E184" s="4" t="str">
        <f t="shared" si="97"/>
        <v>-</v>
      </c>
      <c r="F184" s="4">
        <f t="shared" si="97"/>
        <v>1.7699237007855209</v>
      </c>
      <c r="G184" s="4">
        <f t="shared" si="97"/>
        <v>1.8105078096771774</v>
      </c>
      <c r="H184" s="4">
        <f t="shared" si="97"/>
        <v>1.838285441094452</v>
      </c>
      <c r="I184" s="4">
        <f t="shared" si="97"/>
        <v>1.7834394861225773</v>
      </c>
      <c r="J184" s="4" t="str">
        <f t="shared" si="97"/>
        <v>-</v>
      </c>
      <c r="K184" s="4">
        <f t="shared" si="97"/>
        <v>1.8525039741627611</v>
      </c>
      <c r="L184" s="4" t="str">
        <f t="shared" si="97"/>
        <v>-</v>
      </c>
      <c r="M184" s="4">
        <f t="shared" si="97"/>
        <v>1.8105078096771774</v>
      </c>
      <c r="N184" s="4" t="str">
        <f t="shared" si="97"/>
        <v>-</v>
      </c>
      <c r="O184" s="4" t="str">
        <f t="shared" si="97"/>
        <v>-</v>
      </c>
      <c r="P184" s="4" t="str">
        <f t="shared" si="97"/>
        <v>-</v>
      </c>
      <c r="Q184" s="4" t="str">
        <f t="shared" si="97"/>
        <v>-</v>
      </c>
      <c r="R184" s="4" t="str">
        <f t="shared" si="97"/>
        <v>-</v>
      </c>
      <c r="S184" s="4" t="str">
        <f t="shared" si="97"/>
        <v>-</v>
      </c>
      <c r="T184" s="4" t="str">
        <f t="shared" si="97"/>
        <v>-</v>
      </c>
      <c r="X184" s="41">
        <f t="shared" si="70"/>
        <v>1.8108613702532779</v>
      </c>
    </row>
    <row r="185" spans="2:24" x14ac:dyDescent="0.25">
      <c r="B185" s="5">
        <v>36</v>
      </c>
      <c r="C185" s="2">
        <v>914</v>
      </c>
      <c r="D185" s="4" t="str">
        <f t="shared" ref="D185:T185" si="98">IFERROR(1/
(10^-6*0.25*PI()*
((($C185-(2*D71))^2))
),
"-")</f>
        <v>-</v>
      </c>
      <c r="E185" s="4" t="str">
        <f t="shared" si="98"/>
        <v>-</v>
      </c>
      <c r="F185" s="4">
        <f t="shared" si="98"/>
        <v>1.5783477640438099</v>
      </c>
      <c r="G185" s="4">
        <f t="shared" si="98"/>
        <v>1.6124917481222787</v>
      </c>
      <c r="H185" s="4">
        <f t="shared" si="98"/>
        <v>1.6358242038769024</v>
      </c>
      <c r="I185" s="4">
        <f t="shared" si="98"/>
        <v>1.5897260080339712</v>
      </c>
      <c r="J185" s="4" t="str">
        <f t="shared" si="98"/>
        <v>-</v>
      </c>
      <c r="K185" s="4">
        <f t="shared" si="98"/>
        <v>1.6595909807957094</v>
      </c>
      <c r="L185" s="4" t="str">
        <f t="shared" si="98"/>
        <v>-</v>
      </c>
      <c r="M185" s="4">
        <f t="shared" si="98"/>
        <v>1.6124917481222787</v>
      </c>
      <c r="N185" s="4" t="str">
        <f t="shared" si="98"/>
        <v>-</v>
      </c>
      <c r="O185" s="4" t="str">
        <f t="shared" si="98"/>
        <v>-</v>
      </c>
      <c r="P185" s="4" t="str">
        <f t="shared" si="98"/>
        <v>-</v>
      </c>
      <c r="Q185" s="4" t="str">
        <f t="shared" si="98"/>
        <v>-</v>
      </c>
      <c r="R185" s="4" t="str">
        <f t="shared" si="98"/>
        <v>-</v>
      </c>
      <c r="S185" s="4" t="str">
        <f t="shared" si="98"/>
        <v>-</v>
      </c>
      <c r="T185" s="4" t="str">
        <f t="shared" si="98"/>
        <v>-</v>
      </c>
      <c r="X185" s="41">
        <f t="shared" si="70"/>
        <v>1.6147454088324917</v>
      </c>
    </row>
    <row r="186" spans="2:24" x14ac:dyDescent="0.25">
      <c r="B186" s="5">
        <v>38</v>
      </c>
      <c r="C186" s="2">
        <v>965</v>
      </c>
      <c r="D186" s="4" t="str">
        <f t="shared" ref="D186:T186" si="99">IFERROR(1/
(10^-6*0.25*PI()*
((($C186-(2*D72))^2))
),
"-")</f>
        <v>-</v>
      </c>
      <c r="E186" s="4" t="str">
        <f t="shared" si="99"/>
        <v>-</v>
      </c>
      <c r="F186" s="4" t="str">
        <f t="shared" si="99"/>
        <v>-</v>
      </c>
      <c r="G186" s="4" t="str">
        <f t="shared" si="99"/>
        <v>-</v>
      </c>
      <c r="H186" s="4" t="str">
        <f t="shared" si="99"/>
        <v>-</v>
      </c>
      <c r="I186" s="4">
        <f t="shared" si="99"/>
        <v>1.422928040624811</v>
      </c>
      <c r="J186" s="4" t="str">
        <f t="shared" si="99"/>
        <v>-</v>
      </c>
      <c r="K186" s="4" t="str">
        <f t="shared" si="99"/>
        <v>-</v>
      </c>
      <c r="L186" s="4" t="str">
        <f t="shared" si="99"/>
        <v>-</v>
      </c>
      <c r="M186" s="4">
        <f t="shared" si="99"/>
        <v>1.4421953880893434</v>
      </c>
      <c r="N186" s="4" t="str">
        <f t="shared" si="99"/>
        <v>-</v>
      </c>
      <c r="O186" s="4" t="str">
        <f t="shared" si="99"/>
        <v>-</v>
      </c>
      <c r="P186" s="4" t="str">
        <f t="shared" si="99"/>
        <v>-</v>
      </c>
      <c r="Q186" s="4" t="str">
        <f t="shared" si="99"/>
        <v>-</v>
      </c>
      <c r="R186" s="4" t="str">
        <f t="shared" si="99"/>
        <v>-</v>
      </c>
      <c r="S186" s="4" t="str">
        <f t="shared" si="99"/>
        <v>-</v>
      </c>
      <c r="T186" s="4" t="str">
        <f t="shared" si="99"/>
        <v>-</v>
      </c>
      <c r="X186" s="41">
        <f t="shared" si="70"/>
        <v>1.4325617143570772</v>
      </c>
    </row>
    <row r="187" spans="2:24" x14ac:dyDescent="0.25">
      <c r="B187" s="5">
        <v>40</v>
      </c>
      <c r="C187" s="2">
        <v>1016</v>
      </c>
      <c r="D187" s="4" t="str">
        <f t="shared" ref="D187:T187" si="100">IFERROR(1/
(10^-6*0.25*PI()*
((($C187-(2*D73))^2))
),
"-")</f>
        <v>-</v>
      </c>
      <c r="E187" s="4" t="str">
        <f t="shared" si="100"/>
        <v>-</v>
      </c>
      <c r="F187" s="4" t="str">
        <f t="shared" si="100"/>
        <v>-</v>
      </c>
      <c r="G187" s="4" t="str">
        <f t="shared" si="100"/>
        <v>-</v>
      </c>
      <c r="H187" s="4" t="str">
        <f t="shared" si="100"/>
        <v>-</v>
      </c>
      <c r="I187" s="4">
        <f t="shared" si="100"/>
        <v>1.2810676835531463</v>
      </c>
      <c r="J187" s="4" t="str">
        <f t="shared" si="100"/>
        <v>-</v>
      </c>
      <c r="K187" s="4" t="str">
        <f t="shared" si="100"/>
        <v>-</v>
      </c>
      <c r="L187" s="4" t="str">
        <f t="shared" si="100"/>
        <v>-</v>
      </c>
      <c r="M187" s="4">
        <f t="shared" si="100"/>
        <v>1.2975182389151774</v>
      </c>
      <c r="N187" s="4" t="str">
        <f t="shared" si="100"/>
        <v>-</v>
      </c>
      <c r="O187" s="4" t="str">
        <f t="shared" si="100"/>
        <v>-</v>
      </c>
      <c r="P187" s="4" t="str">
        <f t="shared" si="100"/>
        <v>-</v>
      </c>
      <c r="Q187" s="4" t="str">
        <f t="shared" si="100"/>
        <v>-</v>
      </c>
      <c r="R187" s="4" t="str">
        <f t="shared" si="100"/>
        <v>-</v>
      </c>
      <c r="S187" s="4" t="str">
        <f t="shared" si="100"/>
        <v>-</v>
      </c>
      <c r="T187" s="4" t="str">
        <f t="shared" si="100"/>
        <v>-</v>
      </c>
      <c r="X187" s="41">
        <f t="shared" si="70"/>
        <v>1.2892929612341617</v>
      </c>
    </row>
    <row r="188" spans="2:24" x14ac:dyDescent="0.25">
      <c r="B188" s="5">
        <v>42</v>
      </c>
      <c r="C188" s="2">
        <v>1067</v>
      </c>
      <c r="D188" s="4" t="str">
        <f t="shared" ref="D188:T188" si="101">IFERROR(1/
(10^-6*0.25*PI()*
((($C188-(2*D74))^2))
),
"-")</f>
        <v>-</v>
      </c>
      <c r="E188" s="4" t="str">
        <f t="shared" si="101"/>
        <v>-</v>
      </c>
      <c r="F188" s="4" t="str">
        <f t="shared" si="101"/>
        <v>-</v>
      </c>
      <c r="G188" s="4" t="str">
        <f t="shared" si="101"/>
        <v>-</v>
      </c>
      <c r="H188" s="4" t="str">
        <f t="shared" si="101"/>
        <v>-</v>
      </c>
      <c r="I188" s="4">
        <f t="shared" si="101"/>
        <v>1.1594106440875065</v>
      </c>
      <c r="J188" s="4" t="str">
        <f t="shared" si="101"/>
        <v>-</v>
      </c>
      <c r="K188" s="4" t="str">
        <f t="shared" si="101"/>
        <v>-</v>
      </c>
      <c r="L188" s="4" t="str">
        <f t="shared" si="101"/>
        <v>-</v>
      </c>
      <c r="M188" s="4">
        <f t="shared" si="101"/>
        <v>1.1735677762963586</v>
      </c>
      <c r="N188" s="4" t="str">
        <f t="shared" si="101"/>
        <v>-</v>
      </c>
      <c r="O188" s="4" t="str">
        <f t="shared" si="101"/>
        <v>-</v>
      </c>
      <c r="P188" s="4" t="str">
        <f t="shared" si="101"/>
        <v>-</v>
      </c>
      <c r="Q188" s="4" t="str">
        <f t="shared" si="101"/>
        <v>-</v>
      </c>
      <c r="R188" s="4" t="str">
        <f t="shared" si="101"/>
        <v>-</v>
      </c>
      <c r="S188" s="4" t="str">
        <f t="shared" si="101"/>
        <v>-</v>
      </c>
      <c r="T188" s="4" t="str">
        <f t="shared" si="101"/>
        <v>-</v>
      </c>
      <c r="X188" s="41">
        <f t="shared" si="70"/>
        <v>1.1664892101919326</v>
      </c>
    </row>
    <row r="189" spans="2:24" x14ac:dyDescent="0.25">
      <c r="B189" s="5">
        <v>44</v>
      </c>
      <c r="C189" s="2">
        <v>1118</v>
      </c>
      <c r="D189" s="4" t="str">
        <f t="shared" ref="D189:T189" si="102">IFERROR(1/
(10^-6*0.25*PI()*
((($C189-(2*D75))^2))
),
"-")</f>
        <v>-</v>
      </c>
      <c r="E189" s="4" t="str">
        <f t="shared" si="102"/>
        <v>-</v>
      </c>
      <c r="F189" s="4" t="str">
        <f t="shared" si="102"/>
        <v>-</v>
      </c>
      <c r="G189" s="4" t="str">
        <f t="shared" si="102"/>
        <v>-</v>
      </c>
      <c r="H189" s="4" t="str">
        <f t="shared" si="102"/>
        <v>-</v>
      </c>
      <c r="I189" s="4">
        <f t="shared" si="102"/>
        <v>1.0542950215864597</v>
      </c>
      <c r="J189" s="4" t="str">
        <f t="shared" si="102"/>
        <v>-</v>
      </c>
      <c r="K189" s="4" t="str">
        <f t="shared" si="102"/>
        <v>-</v>
      </c>
      <c r="L189" s="4" t="str">
        <f t="shared" si="102"/>
        <v>-</v>
      </c>
      <c r="M189" s="4">
        <f t="shared" si="102"/>
        <v>1.0665659782714481</v>
      </c>
      <c r="N189" s="4" t="str">
        <f t="shared" si="102"/>
        <v>-</v>
      </c>
      <c r="O189" s="4" t="str">
        <f t="shared" si="102"/>
        <v>-</v>
      </c>
      <c r="P189" s="4" t="str">
        <f t="shared" si="102"/>
        <v>-</v>
      </c>
      <c r="Q189" s="4" t="str">
        <f t="shared" si="102"/>
        <v>-</v>
      </c>
      <c r="R189" s="4" t="str">
        <f t="shared" si="102"/>
        <v>-</v>
      </c>
      <c r="S189" s="4" t="str">
        <f t="shared" si="102"/>
        <v>-</v>
      </c>
      <c r="T189" s="4" t="str">
        <f t="shared" si="102"/>
        <v>-</v>
      </c>
      <c r="X189" s="41">
        <f t="shared" si="70"/>
        <v>1.060430499928954</v>
      </c>
    </row>
    <row r="190" spans="2:24" x14ac:dyDescent="0.25">
      <c r="B190" s="5">
        <v>46</v>
      </c>
      <c r="C190" s="2">
        <v>1168</v>
      </c>
      <c r="D190" s="4" t="str">
        <f t="shared" ref="D190:T190" si="103">IFERROR(1/
(10^-6*0.25*PI()*
((($C190-(2*D76))^2))
),
"-")</f>
        <v>-</v>
      </c>
      <c r="E190" s="4" t="str">
        <f t="shared" si="103"/>
        <v>-</v>
      </c>
      <c r="F190" s="4" t="str">
        <f t="shared" si="103"/>
        <v>-</v>
      </c>
      <c r="G190" s="4" t="str">
        <f t="shared" si="103"/>
        <v>-</v>
      </c>
      <c r="H190" s="4" t="str">
        <f t="shared" si="103"/>
        <v>-</v>
      </c>
      <c r="I190" s="4">
        <f t="shared" si="103"/>
        <v>0.96452928801075621</v>
      </c>
      <c r="J190" s="4" t="str">
        <f t="shared" si="103"/>
        <v>-</v>
      </c>
      <c r="K190" s="4" t="str">
        <f t="shared" si="103"/>
        <v>-</v>
      </c>
      <c r="L190" s="4" t="str">
        <f t="shared" si="103"/>
        <v>-</v>
      </c>
      <c r="M190" s="4">
        <f t="shared" si="103"/>
        <v>0.97526284534558327</v>
      </c>
      <c r="N190" s="4" t="str">
        <f t="shared" si="103"/>
        <v>-</v>
      </c>
      <c r="O190" s="4" t="str">
        <f t="shared" si="103"/>
        <v>-</v>
      </c>
      <c r="P190" s="4" t="str">
        <f t="shared" si="103"/>
        <v>-</v>
      </c>
      <c r="Q190" s="4" t="str">
        <f t="shared" si="103"/>
        <v>-</v>
      </c>
      <c r="R190" s="4" t="str">
        <f t="shared" si="103"/>
        <v>-</v>
      </c>
      <c r="S190" s="4" t="str">
        <f t="shared" si="103"/>
        <v>-</v>
      </c>
      <c r="T190" s="4" t="str">
        <f t="shared" si="103"/>
        <v>-</v>
      </c>
      <c r="X190" s="41">
        <f t="shared" si="70"/>
        <v>0.96989606667816974</v>
      </c>
    </row>
    <row r="191" spans="2:24" ht="13.8" thickBot="1" x14ac:dyDescent="0.3">
      <c r="B191" s="6">
        <v>48</v>
      </c>
      <c r="C191" s="2">
        <v>1219</v>
      </c>
      <c r="D191" s="4" t="str">
        <f t="shared" ref="D191:T191" si="104">IFERROR(1/
(10^-6*0.25*PI()*
((($C191-(2*D77))^2))
),
"-")</f>
        <v>-</v>
      </c>
      <c r="E191" s="4" t="str">
        <f t="shared" si="104"/>
        <v>-</v>
      </c>
      <c r="F191" s="4" t="str">
        <f t="shared" si="104"/>
        <v>-</v>
      </c>
      <c r="G191" s="4" t="str">
        <f t="shared" si="104"/>
        <v>-</v>
      </c>
      <c r="H191" s="4" t="str">
        <f t="shared" si="104"/>
        <v>-</v>
      </c>
      <c r="I191" s="4">
        <f t="shared" si="104"/>
        <v>0.88428255433303438</v>
      </c>
      <c r="J191" s="4" t="str">
        <f t="shared" si="104"/>
        <v>-</v>
      </c>
      <c r="K191" s="4" t="str">
        <f t="shared" si="104"/>
        <v>-</v>
      </c>
      <c r="L191" s="4" t="str">
        <f t="shared" si="104"/>
        <v>-</v>
      </c>
      <c r="M191" s="4">
        <f t="shared" si="104"/>
        <v>0.89370152369774281</v>
      </c>
      <c r="N191" s="4" t="str">
        <f t="shared" si="104"/>
        <v>-</v>
      </c>
      <c r="O191" s="4" t="str">
        <f t="shared" si="104"/>
        <v>-</v>
      </c>
      <c r="P191" s="4" t="str">
        <f t="shared" si="104"/>
        <v>-</v>
      </c>
      <c r="Q191" s="4" t="str">
        <f t="shared" si="104"/>
        <v>-</v>
      </c>
      <c r="R191" s="4" t="str">
        <f t="shared" si="104"/>
        <v>-</v>
      </c>
      <c r="S191" s="4" t="str">
        <f t="shared" si="104"/>
        <v>-</v>
      </c>
      <c r="T191" s="4" t="str">
        <f t="shared" si="104"/>
        <v>-</v>
      </c>
      <c r="X191" s="41">
        <f t="shared" si="70"/>
        <v>0.88899203901538859</v>
      </c>
    </row>
  </sheetData>
  <conditionalFormatting sqref="D118:T153 X118:X1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T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T191 X156:X1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AO39">
    <cfRule type="cellIs" dxfId="25" priority="2" operator="equal">
      <formula>TRUE</formula>
    </cfRule>
    <cfRule type="cellIs" dxfId="24" priority="3" operator="equal">
      <formula>FALSE</formula>
    </cfRule>
  </conditionalFormatting>
  <conditionalFormatting sqref="BC3:B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D4408B60-9564-4671-A7D0-8151DD583A95}">
            <xm:f>AND(D$3=CALCULATIONS!$B$2,$B4=CALCULATIONS!$B$1)</xm:f>
            <x14:dxf>
              <font>
                <b/>
                <i/>
              </font>
              <fill>
                <patternFill>
                  <bgColor theme="2" tint="-0.499984740745262"/>
                </patternFill>
              </fill>
            </x14:dxf>
          </x14:cfRule>
          <x14:cfRule type="expression" priority="8" id="{7AEC75F7-2400-4F53-BF7B-FEFCACC533B1}">
            <xm:f>D$3=CALCULATIONS!$B$2</xm:f>
            <x14:dxf>
              <font>
                <b val="0"/>
                <i/>
              </font>
              <fill>
                <patternFill>
                  <bgColor theme="6" tint="0.59996337778862885"/>
                </patternFill>
              </fill>
            </x14:dxf>
          </x14:cfRule>
          <x14:cfRule type="expression" priority="9" id="{E44BA8C8-5D4E-4F12-A3BE-5A94FE93A7A2}">
            <xm:f>$B4=CALCULATIONS!$B$1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m:sqref>D4:T39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4"/>
  <sheetViews>
    <sheetView workbookViewId="0">
      <selection activeCell="K1" sqref="K1"/>
    </sheetView>
  </sheetViews>
  <sheetFormatPr defaultRowHeight="13.2" x14ac:dyDescent="0.25"/>
  <cols>
    <col min="4" max="4" width="14.6640625" bestFit="1" customWidth="1"/>
    <col min="5" max="5" width="13" bestFit="1" customWidth="1"/>
    <col min="6" max="6" width="12.109375" bestFit="1" customWidth="1"/>
    <col min="7" max="7" width="9.5546875" customWidth="1"/>
    <col min="8" max="8" width="10.88671875" customWidth="1"/>
  </cols>
  <sheetData>
    <row r="1" spans="1:10" ht="26.4" x14ac:dyDescent="0.25">
      <c r="A1" s="35" t="s">
        <v>19</v>
      </c>
      <c r="B1" s="34" t="s">
        <v>23</v>
      </c>
      <c r="C1" s="35" t="s">
        <v>20</v>
      </c>
      <c r="D1" s="35" t="s">
        <v>43</v>
      </c>
      <c r="E1" s="35" t="s">
        <v>44</v>
      </c>
      <c r="F1" s="35" t="s">
        <v>45</v>
      </c>
      <c r="G1" s="35" t="s">
        <v>24</v>
      </c>
      <c r="H1" s="38" t="s">
        <v>61</v>
      </c>
      <c r="I1" s="38" t="s">
        <v>62</v>
      </c>
      <c r="J1" s="38" t="s">
        <v>63</v>
      </c>
    </row>
    <row r="2" spans="1:10" hidden="1" x14ac:dyDescent="0.25">
      <c r="A2" s="36">
        <v>0.5</v>
      </c>
      <c r="B2" s="36">
        <v>150</v>
      </c>
      <c r="C2" s="36">
        <v>3.5</v>
      </c>
      <c r="D2" s="36">
        <v>0.38</v>
      </c>
      <c r="E2" s="36">
        <v>0.48</v>
      </c>
      <c r="F2" s="36">
        <v>1.5</v>
      </c>
      <c r="G2" s="36">
        <v>4</v>
      </c>
      <c r="H2">
        <f>CONVERT(Table3[[#This Row],[LWN/I1 Neck Thickness]],"in","mm")</f>
        <v>9.652000000000001</v>
      </c>
      <c r="I2">
        <f>CONVERT(Table3[[#This Row],[HB/I2 Neck Thickness]],"in","mm")</f>
        <v>12.192</v>
      </c>
      <c r="J2">
        <f>CONVERT(Table3[[#This Row],[F/I3 Neck Thickness]],"in","mm")</f>
        <v>38.1</v>
      </c>
    </row>
    <row r="3" spans="1:10" hidden="1" x14ac:dyDescent="0.25">
      <c r="A3" s="37">
        <v>0.75</v>
      </c>
      <c r="B3" s="37">
        <v>150</v>
      </c>
      <c r="C3" s="37">
        <v>3.88</v>
      </c>
      <c r="D3" s="37">
        <v>0.44</v>
      </c>
      <c r="E3" s="37">
        <v>0.56999999999999995</v>
      </c>
      <c r="F3" s="37">
        <v>1.56</v>
      </c>
      <c r="G3" s="37">
        <v>4</v>
      </c>
      <c r="H3">
        <f>CONVERT(Table3[[#This Row],[LWN/I1 Neck Thickness]],"in","mm")</f>
        <v>11.176</v>
      </c>
      <c r="I3">
        <f>CONVERT(Table3[[#This Row],[HB/I2 Neck Thickness]],"in","mm")</f>
        <v>14.478</v>
      </c>
      <c r="J3">
        <f>CONVERT(Table3[[#This Row],[F/I3 Neck Thickness]],"in","mm")</f>
        <v>39.624000000000002</v>
      </c>
    </row>
    <row r="4" spans="1:10" x14ac:dyDescent="0.25">
      <c r="A4" s="36">
        <v>1</v>
      </c>
      <c r="B4" s="36">
        <v>150</v>
      </c>
      <c r="C4" s="36">
        <v>4.25</v>
      </c>
      <c r="D4" s="36">
        <v>0.5</v>
      </c>
      <c r="E4" s="36">
        <v>0.65</v>
      </c>
      <c r="F4" s="36">
        <v>1.62</v>
      </c>
      <c r="G4" s="36">
        <v>4</v>
      </c>
      <c r="H4">
        <f>CONVERT(Table3[[#This Row],[LWN/I1 Neck Thickness]],"in","mm")</f>
        <v>12.7</v>
      </c>
      <c r="I4">
        <f>CONVERT(Table3[[#This Row],[HB/I2 Neck Thickness]],"in","mm")</f>
        <v>16.510000000000002</v>
      </c>
      <c r="J4">
        <f>CONVERT(Table3[[#This Row],[F/I3 Neck Thickness]],"in","mm")</f>
        <v>41.147999999999996</v>
      </c>
    </row>
    <row r="5" spans="1:10" hidden="1" x14ac:dyDescent="0.25">
      <c r="A5" s="37">
        <v>1.25</v>
      </c>
      <c r="B5" s="37">
        <v>150</v>
      </c>
      <c r="C5" s="37">
        <v>4.62</v>
      </c>
      <c r="D5" s="37">
        <v>0.56000000000000005</v>
      </c>
      <c r="E5" s="37">
        <v>0.67</v>
      </c>
      <c r="F5" s="37">
        <v>1.69</v>
      </c>
      <c r="G5" s="37">
        <v>4</v>
      </c>
      <c r="H5">
        <f>CONVERT(Table3[[#This Row],[LWN/I1 Neck Thickness]],"in","mm")</f>
        <v>14.224</v>
      </c>
      <c r="I5">
        <f>CONVERT(Table3[[#This Row],[HB/I2 Neck Thickness]],"in","mm")</f>
        <v>17.017999999999997</v>
      </c>
      <c r="J5">
        <f>CONVERT(Table3[[#This Row],[F/I3 Neck Thickness]],"in","mm")</f>
        <v>42.926000000000002</v>
      </c>
    </row>
    <row r="6" spans="1:10" hidden="1" x14ac:dyDescent="0.25">
      <c r="A6" s="36">
        <v>1.5</v>
      </c>
      <c r="B6" s="36">
        <v>150</v>
      </c>
      <c r="C6" s="36">
        <v>5</v>
      </c>
      <c r="D6" s="36">
        <v>0.56000000000000005</v>
      </c>
      <c r="E6" s="36">
        <v>0.75</v>
      </c>
      <c r="F6" s="36">
        <v>1.75</v>
      </c>
      <c r="G6" s="36">
        <v>4</v>
      </c>
      <c r="H6">
        <f>CONVERT(Table3[[#This Row],[LWN/I1 Neck Thickness]],"in","mm")</f>
        <v>14.224</v>
      </c>
      <c r="I6">
        <f>CONVERT(Table3[[#This Row],[HB/I2 Neck Thickness]],"in","mm")</f>
        <v>19.05</v>
      </c>
      <c r="J6">
        <f>CONVERT(Table3[[#This Row],[F/I3 Neck Thickness]],"in","mm")</f>
        <v>44.45</v>
      </c>
    </row>
    <row r="7" spans="1:10" hidden="1" x14ac:dyDescent="0.25">
      <c r="A7" s="37">
        <v>2</v>
      </c>
      <c r="B7" s="37">
        <v>150</v>
      </c>
      <c r="C7" s="37">
        <v>6</v>
      </c>
      <c r="D7" s="37">
        <v>0.53</v>
      </c>
      <c r="E7" s="37">
        <v>0.88</v>
      </c>
      <c r="F7" s="37">
        <v>2</v>
      </c>
      <c r="G7" s="37">
        <v>4</v>
      </c>
      <c r="H7">
        <f>CONVERT(Table3[[#This Row],[LWN/I1 Neck Thickness]],"in","mm")</f>
        <v>13.462</v>
      </c>
      <c r="I7">
        <f>CONVERT(Table3[[#This Row],[HB/I2 Neck Thickness]],"in","mm")</f>
        <v>22.352</v>
      </c>
      <c r="J7">
        <f>CONVERT(Table3[[#This Row],[F/I3 Neck Thickness]],"in","mm")</f>
        <v>50.8</v>
      </c>
    </row>
    <row r="8" spans="1:10" hidden="1" x14ac:dyDescent="0.25">
      <c r="A8" s="36">
        <v>2.5</v>
      </c>
      <c r="B8" s="36">
        <v>150</v>
      </c>
      <c r="C8" s="36">
        <v>7</v>
      </c>
      <c r="D8" s="36">
        <v>0.62</v>
      </c>
      <c r="E8" s="36">
        <v>1.06</v>
      </c>
      <c r="F8" s="36">
        <v>2.25</v>
      </c>
      <c r="G8" s="36">
        <v>4</v>
      </c>
      <c r="H8">
        <f>CONVERT(Table3[[#This Row],[LWN/I1 Neck Thickness]],"in","mm")</f>
        <v>15.748000000000001</v>
      </c>
      <c r="I8">
        <f>CONVERT(Table3[[#This Row],[HB/I2 Neck Thickness]],"in","mm")</f>
        <v>26.923999999999999</v>
      </c>
      <c r="J8">
        <f>CONVERT(Table3[[#This Row],[F/I3 Neck Thickness]],"in","mm")</f>
        <v>57.15</v>
      </c>
    </row>
    <row r="9" spans="1:10" hidden="1" x14ac:dyDescent="0.25">
      <c r="A9" s="37">
        <v>3</v>
      </c>
      <c r="B9" s="37">
        <v>150</v>
      </c>
      <c r="C9" s="37">
        <v>7.5</v>
      </c>
      <c r="D9" s="37">
        <v>0.62</v>
      </c>
      <c r="E9" s="37">
        <v>1.06</v>
      </c>
      <c r="F9" s="37">
        <v>2.25</v>
      </c>
      <c r="G9" s="37">
        <v>4</v>
      </c>
      <c r="H9">
        <f>CONVERT(Table3[[#This Row],[LWN/I1 Neck Thickness]],"in","mm")</f>
        <v>15.748000000000001</v>
      </c>
      <c r="I9">
        <f>CONVERT(Table3[[#This Row],[HB/I2 Neck Thickness]],"in","mm")</f>
        <v>26.923999999999999</v>
      </c>
      <c r="J9">
        <f>CONVERT(Table3[[#This Row],[F/I3 Neck Thickness]],"in","mm")</f>
        <v>57.15</v>
      </c>
    </row>
    <row r="10" spans="1:10" hidden="1" x14ac:dyDescent="0.25">
      <c r="A10" s="36">
        <v>3.5</v>
      </c>
      <c r="B10" s="36">
        <v>150</v>
      </c>
      <c r="C10" s="36">
        <v>8.5</v>
      </c>
      <c r="D10" s="36">
        <v>0.69</v>
      </c>
      <c r="E10" s="36">
        <v>1.29</v>
      </c>
      <c r="F10" s="36">
        <v>2.5</v>
      </c>
      <c r="G10" s="36">
        <v>8</v>
      </c>
      <c r="H10">
        <f>CONVERT(Table3[[#This Row],[LWN/I1 Neck Thickness]],"in","mm")</f>
        <v>17.526</v>
      </c>
      <c r="I10">
        <f>CONVERT(Table3[[#This Row],[HB/I2 Neck Thickness]],"in","mm")</f>
        <v>32.766000000000005</v>
      </c>
      <c r="J10">
        <f>CONVERT(Table3[[#This Row],[F/I3 Neck Thickness]],"in","mm")</f>
        <v>63.5</v>
      </c>
    </row>
    <row r="11" spans="1:10" hidden="1" x14ac:dyDescent="0.25">
      <c r="A11" s="37">
        <v>4</v>
      </c>
      <c r="B11" s="37">
        <v>150</v>
      </c>
      <c r="C11" s="37">
        <v>9</v>
      </c>
      <c r="D11" s="37">
        <v>0.75</v>
      </c>
      <c r="E11" s="37">
        <v>1.31</v>
      </c>
      <c r="F11" s="37">
        <v>2.5</v>
      </c>
      <c r="G11" s="37">
        <v>8</v>
      </c>
      <c r="H11">
        <f>CONVERT(Table3[[#This Row],[LWN/I1 Neck Thickness]],"in","mm")</f>
        <v>19.05</v>
      </c>
      <c r="I11">
        <f>CONVERT(Table3[[#This Row],[HB/I2 Neck Thickness]],"in","mm")</f>
        <v>33.274000000000001</v>
      </c>
      <c r="J11">
        <f>CONVERT(Table3[[#This Row],[F/I3 Neck Thickness]],"in","mm")</f>
        <v>63.5</v>
      </c>
    </row>
    <row r="12" spans="1:10" hidden="1" x14ac:dyDescent="0.25">
      <c r="A12" s="36">
        <v>5</v>
      </c>
      <c r="B12" s="36">
        <v>150</v>
      </c>
      <c r="C12" s="36">
        <v>10</v>
      </c>
      <c r="D12" s="36">
        <v>0.75</v>
      </c>
      <c r="E12" s="36">
        <v>1.22</v>
      </c>
      <c r="F12" s="36">
        <v>2.5</v>
      </c>
      <c r="G12" s="36">
        <v>8</v>
      </c>
      <c r="H12">
        <f>CONVERT(Table3[[#This Row],[LWN/I1 Neck Thickness]],"in","mm")</f>
        <v>19.05</v>
      </c>
      <c r="I12">
        <f>CONVERT(Table3[[#This Row],[HB/I2 Neck Thickness]],"in","mm")</f>
        <v>30.988000000000003</v>
      </c>
      <c r="J12">
        <f>CONVERT(Table3[[#This Row],[F/I3 Neck Thickness]],"in","mm")</f>
        <v>63.5</v>
      </c>
    </row>
    <row r="13" spans="1:10" hidden="1" x14ac:dyDescent="0.25">
      <c r="A13" s="37">
        <v>6</v>
      </c>
      <c r="B13" s="37">
        <v>150</v>
      </c>
      <c r="C13" s="37">
        <v>11</v>
      </c>
      <c r="D13" s="37">
        <v>0.88</v>
      </c>
      <c r="E13" s="37">
        <v>1.25</v>
      </c>
      <c r="F13" s="37">
        <v>2.5</v>
      </c>
      <c r="G13" s="37">
        <v>8</v>
      </c>
      <c r="H13">
        <f>CONVERT(Table3[[#This Row],[LWN/I1 Neck Thickness]],"in","mm")</f>
        <v>22.352</v>
      </c>
      <c r="I13">
        <f>CONVERT(Table3[[#This Row],[HB/I2 Neck Thickness]],"in","mm")</f>
        <v>31.75</v>
      </c>
      <c r="J13">
        <f>CONVERT(Table3[[#This Row],[F/I3 Neck Thickness]],"in","mm")</f>
        <v>63.5</v>
      </c>
    </row>
    <row r="14" spans="1:10" hidden="1" x14ac:dyDescent="0.25">
      <c r="A14" s="36">
        <v>8</v>
      </c>
      <c r="B14" s="36">
        <v>150</v>
      </c>
      <c r="C14" s="36">
        <v>13.5</v>
      </c>
      <c r="D14" s="36">
        <v>0.88</v>
      </c>
      <c r="E14" s="36">
        <v>1.44</v>
      </c>
      <c r="F14" s="36">
        <v>2.75</v>
      </c>
      <c r="G14" s="36">
        <v>8</v>
      </c>
      <c r="H14">
        <f>CONVERT(Table3[[#This Row],[LWN/I1 Neck Thickness]],"in","mm")</f>
        <v>22.352</v>
      </c>
      <c r="I14">
        <f>CONVERT(Table3[[#This Row],[HB/I2 Neck Thickness]],"in","mm")</f>
        <v>36.576000000000001</v>
      </c>
      <c r="J14">
        <f>CONVERT(Table3[[#This Row],[F/I3 Neck Thickness]],"in","mm")</f>
        <v>69.849999999999994</v>
      </c>
    </row>
    <row r="15" spans="1:10" hidden="1" x14ac:dyDescent="0.25">
      <c r="A15" s="37">
        <v>10</v>
      </c>
      <c r="B15" s="37">
        <v>150</v>
      </c>
      <c r="C15" s="37">
        <v>16</v>
      </c>
      <c r="D15" s="37">
        <v>1</v>
      </c>
      <c r="E15" s="37">
        <v>1.63</v>
      </c>
      <c r="F15" s="37">
        <v>3</v>
      </c>
      <c r="G15" s="37">
        <v>12</v>
      </c>
      <c r="H15">
        <f>CONVERT(Table3[[#This Row],[LWN/I1 Neck Thickness]],"in","mm")</f>
        <v>25.4</v>
      </c>
      <c r="I15">
        <f>CONVERT(Table3[[#This Row],[HB/I2 Neck Thickness]],"in","mm")</f>
        <v>41.402000000000001</v>
      </c>
      <c r="J15">
        <f>CONVERT(Table3[[#This Row],[F/I3 Neck Thickness]],"in","mm")</f>
        <v>76.2</v>
      </c>
    </row>
    <row r="16" spans="1:10" hidden="1" x14ac:dyDescent="0.25">
      <c r="A16" s="36">
        <v>12</v>
      </c>
      <c r="B16" s="36">
        <v>150</v>
      </c>
      <c r="C16" s="36">
        <v>19</v>
      </c>
      <c r="D16" s="36">
        <v>1.19</v>
      </c>
      <c r="E16" s="36">
        <v>2.09</v>
      </c>
      <c r="F16" s="36">
        <v>3.5</v>
      </c>
      <c r="G16" s="36">
        <v>12</v>
      </c>
      <c r="H16">
        <f>CONVERT(Table3[[#This Row],[LWN/I1 Neck Thickness]],"in","mm")</f>
        <v>30.225999999999999</v>
      </c>
      <c r="I16">
        <f>CONVERT(Table3[[#This Row],[HB/I2 Neck Thickness]],"in","mm")</f>
        <v>53.085999999999991</v>
      </c>
      <c r="J16">
        <f>CONVERT(Table3[[#This Row],[F/I3 Neck Thickness]],"in","mm")</f>
        <v>88.9</v>
      </c>
    </row>
    <row r="17" spans="1:10" hidden="1" x14ac:dyDescent="0.25">
      <c r="A17" s="37">
        <v>14</v>
      </c>
      <c r="B17" s="37">
        <v>150</v>
      </c>
      <c r="C17" s="37">
        <v>21</v>
      </c>
      <c r="D17" s="37">
        <v>1</v>
      </c>
      <c r="E17" s="37">
        <v>1.56</v>
      </c>
      <c r="F17" s="37">
        <v>3.5</v>
      </c>
      <c r="G17" s="37">
        <v>12</v>
      </c>
      <c r="H17">
        <f>CONVERT(Table3[[#This Row],[LWN/I1 Neck Thickness]],"in","mm")</f>
        <v>25.4</v>
      </c>
      <c r="I17">
        <f>CONVERT(Table3[[#This Row],[HB/I2 Neck Thickness]],"in","mm")</f>
        <v>39.624000000000002</v>
      </c>
      <c r="J17">
        <f>CONVERT(Table3[[#This Row],[F/I3 Neck Thickness]],"in","mm")</f>
        <v>88.9</v>
      </c>
    </row>
    <row r="18" spans="1:10" hidden="1" x14ac:dyDescent="0.25">
      <c r="A18" s="36">
        <v>16</v>
      </c>
      <c r="B18" s="36">
        <v>150</v>
      </c>
      <c r="C18" s="36">
        <v>23.5</v>
      </c>
      <c r="D18" s="36">
        <v>1</v>
      </c>
      <c r="E18" s="36">
        <v>1.81</v>
      </c>
      <c r="F18" s="36">
        <v>3.75</v>
      </c>
      <c r="G18" s="36">
        <v>16</v>
      </c>
      <c r="H18">
        <f>CONVERT(Table3[[#This Row],[LWN/I1 Neck Thickness]],"in","mm")</f>
        <v>25.4</v>
      </c>
      <c r="I18">
        <f>CONVERT(Table3[[#This Row],[HB/I2 Neck Thickness]],"in","mm")</f>
        <v>45.974000000000004</v>
      </c>
      <c r="J18">
        <f>CONVERT(Table3[[#This Row],[F/I3 Neck Thickness]],"in","mm")</f>
        <v>95.25</v>
      </c>
    </row>
    <row r="19" spans="1:10" hidden="1" x14ac:dyDescent="0.25">
      <c r="A19" s="37">
        <v>18</v>
      </c>
      <c r="B19" s="37">
        <v>150</v>
      </c>
      <c r="C19" s="37">
        <v>25</v>
      </c>
      <c r="D19" s="37">
        <v>1</v>
      </c>
      <c r="E19" s="37">
        <v>1.47</v>
      </c>
      <c r="F19" s="37">
        <v>3.5</v>
      </c>
      <c r="G19" s="37">
        <v>16</v>
      </c>
      <c r="H19">
        <f>CONVERT(Table3[[#This Row],[LWN/I1 Neck Thickness]],"in","mm")</f>
        <v>25.4</v>
      </c>
      <c r="I19">
        <f>CONVERT(Table3[[#This Row],[HB/I2 Neck Thickness]],"in","mm")</f>
        <v>37.338000000000001</v>
      </c>
      <c r="J19">
        <f>CONVERT(Table3[[#This Row],[F/I3 Neck Thickness]],"in","mm")</f>
        <v>88.9</v>
      </c>
    </row>
    <row r="20" spans="1:10" hidden="1" x14ac:dyDescent="0.25">
      <c r="A20" s="36">
        <v>20</v>
      </c>
      <c r="B20" s="36">
        <v>150</v>
      </c>
      <c r="C20" s="36">
        <v>27.5</v>
      </c>
      <c r="D20" s="36">
        <v>1</v>
      </c>
      <c r="E20" s="36">
        <v>1.6</v>
      </c>
      <c r="F20" s="36">
        <v>3.75</v>
      </c>
      <c r="G20" s="36">
        <v>20</v>
      </c>
      <c r="H20">
        <f>CONVERT(Table3[[#This Row],[LWN/I1 Neck Thickness]],"in","mm")</f>
        <v>25.4</v>
      </c>
      <c r="I20">
        <f>CONVERT(Table3[[#This Row],[HB/I2 Neck Thickness]],"in","mm")</f>
        <v>40.64</v>
      </c>
      <c r="J20">
        <f>CONVERT(Table3[[#This Row],[F/I3 Neck Thickness]],"in","mm")</f>
        <v>95.25</v>
      </c>
    </row>
    <row r="21" spans="1:10" hidden="1" x14ac:dyDescent="0.25">
      <c r="A21" s="37">
        <v>24</v>
      </c>
      <c r="B21" s="37">
        <v>150</v>
      </c>
      <c r="C21" s="37">
        <v>32</v>
      </c>
      <c r="D21" s="37">
        <v>1.1200000000000001</v>
      </c>
      <c r="E21" s="37">
        <v>1.75</v>
      </c>
      <c r="F21" s="37">
        <v>4</v>
      </c>
      <c r="G21" s="37">
        <v>20</v>
      </c>
      <c r="H21">
        <f>CONVERT(Table3[[#This Row],[LWN/I1 Neck Thickness]],"in","mm")</f>
        <v>28.448</v>
      </c>
      <c r="I21">
        <f>CONVERT(Table3[[#This Row],[HB/I2 Neck Thickness]],"in","mm")</f>
        <v>44.45</v>
      </c>
      <c r="J21">
        <f>CONVERT(Table3[[#This Row],[F/I3 Neck Thickness]],"in","mm")</f>
        <v>101.6</v>
      </c>
    </row>
    <row r="22" spans="1:10" hidden="1" x14ac:dyDescent="0.25">
      <c r="A22" s="36">
        <v>0.5</v>
      </c>
      <c r="B22" s="36">
        <v>300</v>
      </c>
      <c r="C22" s="36">
        <v>3.75</v>
      </c>
      <c r="D22" s="36">
        <v>0.05</v>
      </c>
      <c r="E22" s="36">
        <v>0.06</v>
      </c>
      <c r="F22" s="36">
        <v>1.63</v>
      </c>
      <c r="G22" s="36">
        <v>4</v>
      </c>
      <c r="H22">
        <f>CONVERT(Table3[[#This Row],[LWN/I1 Neck Thickness]],"in","mm")</f>
        <v>1.27</v>
      </c>
      <c r="I22">
        <f>CONVERT(Table3[[#This Row],[HB/I2 Neck Thickness]],"in","mm")</f>
        <v>1.524</v>
      </c>
      <c r="J22">
        <f>CONVERT(Table3[[#This Row],[F/I3 Neck Thickness]],"in","mm")</f>
        <v>41.402000000000001</v>
      </c>
    </row>
    <row r="23" spans="1:10" hidden="1" x14ac:dyDescent="0.25">
      <c r="A23" s="37">
        <v>0.75</v>
      </c>
      <c r="B23" s="37">
        <v>300</v>
      </c>
      <c r="C23" s="37">
        <v>4.62</v>
      </c>
      <c r="D23" s="37">
        <v>0.56999999999999995</v>
      </c>
      <c r="E23" s="37">
        <v>0.73</v>
      </c>
      <c r="F23" s="37">
        <v>1.94</v>
      </c>
      <c r="G23" s="37">
        <v>4</v>
      </c>
      <c r="H23">
        <f>CONVERT(Table3[[#This Row],[LWN/I1 Neck Thickness]],"in","mm")</f>
        <v>14.478</v>
      </c>
      <c r="I23">
        <f>CONVERT(Table3[[#This Row],[HB/I2 Neck Thickness]],"in","mm")</f>
        <v>18.541999999999998</v>
      </c>
      <c r="J23">
        <f>CONVERT(Table3[[#This Row],[F/I3 Neck Thickness]],"in","mm")</f>
        <v>49.276000000000003</v>
      </c>
    </row>
    <row r="24" spans="1:10" x14ac:dyDescent="0.25">
      <c r="A24" s="36">
        <v>1</v>
      </c>
      <c r="B24" s="36">
        <v>300</v>
      </c>
      <c r="C24" s="36">
        <v>4.88</v>
      </c>
      <c r="D24" s="36">
        <v>0.56000000000000005</v>
      </c>
      <c r="E24" s="36">
        <v>0.74</v>
      </c>
      <c r="F24" s="36">
        <v>1.94</v>
      </c>
      <c r="G24" s="36">
        <v>4</v>
      </c>
      <c r="H24">
        <f>CONVERT(Table3[[#This Row],[LWN/I1 Neck Thickness]],"in","mm")</f>
        <v>14.224</v>
      </c>
      <c r="I24">
        <f>CONVERT(Table3[[#This Row],[HB/I2 Neck Thickness]],"in","mm")</f>
        <v>18.795999999999999</v>
      </c>
      <c r="J24">
        <f>CONVERT(Table3[[#This Row],[F/I3 Neck Thickness]],"in","mm")</f>
        <v>49.276000000000003</v>
      </c>
    </row>
    <row r="25" spans="1:10" hidden="1" x14ac:dyDescent="0.25">
      <c r="A25" s="37">
        <v>1.25</v>
      </c>
      <c r="B25" s="37">
        <v>300</v>
      </c>
      <c r="C25" s="37">
        <v>5.25</v>
      </c>
      <c r="D25" s="37">
        <v>0.63</v>
      </c>
      <c r="E25" s="37">
        <v>0.77</v>
      </c>
      <c r="F25" s="37">
        <v>2</v>
      </c>
      <c r="G25" s="37">
        <v>4</v>
      </c>
      <c r="H25">
        <f>CONVERT(Table3[[#This Row],[LWN/I1 Neck Thickness]],"in","mm")</f>
        <v>16.001999999999999</v>
      </c>
      <c r="I25">
        <f>CONVERT(Table3[[#This Row],[HB/I2 Neck Thickness]],"in","mm")</f>
        <v>19.558</v>
      </c>
      <c r="J25">
        <f>CONVERT(Table3[[#This Row],[F/I3 Neck Thickness]],"in","mm")</f>
        <v>50.8</v>
      </c>
    </row>
    <row r="26" spans="1:10" hidden="1" x14ac:dyDescent="0.25">
      <c r="A26" s="36">
        <v>1.5</v>
      </c>
      <c r="B26" s="36">
        <v>300</v>
      </c>
      <c r="C26" s="36">
        <v>6.12</v>
      </c>
      <c r="D26" s="36">
        <v>0.63</v>
      </c>
      <c r="E26" s="36">
        <v>0.88</v>
      </c>
      <c r="F26" s="36">
        <v>2.31</v>
      </c>
      <c r="G26" s="36">
        <v>4</v>
      </c>
      <c r="H26">
        <f>CONVERT(Table3[[#This Row],[LWN/I1 Neck Thickness]],"in","mm")</f>
        <v>16.001999999999999</v>
      </c>
      <c r="I26">
        <f>CONVERT(Table3[[#This Row],[HB/I2 Neck Thickness]],"in","mm")</f>
        <v>22.352</v>
      </c>
      <c r="J26">
        <f>CONVERT(Table3[[#This Row],[F/I3 Neck Thickness]],"in","mm")</f>
        <v>58.673999999999999</v>
      </c>
    </row>
    <row r="27" spans="1:10" hidden="1" x14ac:dyDescent="0.25">
      <c r="A27" s="37">
        <v>2</v>
      </c>
      <c r="B27" s="37">
        <v>300</v>
      </c>
      <c r="C27" s="37">
        <v>6.5</v>
      </c>
      <c r="D27" s="37">
        <v>0.66</v>
      </c>
      <c r="E27" s="37">
        <v>1</v>
      </c>
      <c r="F27" s="37">
        <v>2.25</v>
      </c>
      <c r="G27" s="37">
        <v>8</v>
      </c>
      <c r="H27">
        <f>CONVERT(Table3[[#This Row],[LWN/I1 Neck Thickness]],"in","mm")</f>
        <v>16.764000000000003</v>
      </c>
      <c r="I27">
        <f>CONVERT(Table3[[#This Row],[HB/I2 Neck Thickness]],"in","mm")</f>
        <v>25.4</v>
      </c>
      <c r="J27">
        <f>CONVERT(Table3[[#This Row],[F/I3 Neck Thickness]],"in","mm")</f>
        <v>57.15</v>
      </c>
    </row>
    <row r="28" spans="1:10" hidden="1" x14ac:dyDescent="0.25">
      <c r="A28" s="36">
        <v>2.5</v>
      </c>
      <c r="B28" s="36">
        <v>300</v>
      </c>
      <c r="C28" s="36">
        <v>7.5</v>
      </c>
      <c r="D28" s="36">
        <v>0.72</v>
      </c>
      <c r="E28" s="36">
        <v>1.1499999999999999</v>
      </c>
      <c r="F28" s="36">
        <v>2.5</v>
      </c>
      <c r="G28" s="36">
        <v>8</v>
      </c>
      <c r="H28">
        <f>CONVERT(Table3[[#This Row],[LWN/I1 Neck Thickness]],"in","mm")</f>
        <v>18.288</v>
      </c>
      <c r="I28">
        <f>CONVERT(Table3[[#This Row],[HB/I2 Neck Thickness]],"in","mm")</f>
        <v>29.21</v>
      </c>
      <c r="J28">
        <f>CONVERT(Table3[[#This Row],[F/I3 Neck Thickness]],"in","mm")</f>
        <v>63.5</v>
      </c>
    </row>
    <row r="29" spans="1:10" hidden="1" x14ac:dyDescent="0.25">
      <c r="A29" s="37">
        <v>3</v>
      </c>
      <c r="B29" s="37">
        <v>300</v>
      </c>
      <c r="C29" s="37">
        <v>8.25</v>
      </c>
      <c r="D29" s="37">
        <v>0.81</v>
      </c>
      <c r="E29" s="37">
        <v>1.24</v>
      </c>
      <c r="F29" s="37">
        <v>2.63</v>
      </c>
      <c r="G29" s="37">
        <v>8</v>
      </c>
      <c r="H29">
        <f>CONVERT(Table3[[#This Row],[LWN/I1 Neck Thickness]],"in","mm")</f>
        <v>20.573999999999998</v>
      </c>
      <c r="I29">
        <f>CONVERT(Table3[[#This Row],[HB/I2 Neck Thickness]],"in","mm")</f>
        <v>31.496000000000002</v>
      </c>
      <c r="J29">
        <f>CONVERT(Table3[[#This Row],[F/I3 Neck Thickness]],"in","mm")</f>
        <v>66.802000000000007</v>
      </c>
    </row>
    <row r="30" spans="1:10" hidden="1" x14ac:dyDescent="0.25">
      <c r="A30" s="36">
        <v>3.5</v>
      </c>
      <c r="B30" s="36">
        <v>300</v>
      </c>
      <c r="C30" s="36">
        <v>9</v>
      </c>
      <c r="D30" s="36">
        <v>0.88</v>
      </c>
      <c r="E30" s="36">
        <v>1.32</v>
      </c>
      <c r="F30" s="36">
        <v>2.75</v>
      </c>
      <c r="G30" s="36">
        <v>8</v>
      </c>
      <c r="H30">
        <f>CONVERT(Table3[[#This Row],[LWN/I1 Neck Thickness]],"in","mm")</f>
        <v>22.352</v>
      </c>
      <c r="I30">
        <f>CONVERT(Table3[[#This Row],[HB/I2 Neck Thickness]],"in","mm")</f>
        <v>33.528000000000006</v>
      </c>
      <c r="J30">
        <f>CONVERT(Table3[[#This Row],[F/I3 Neck Thickness]],"in","mm")</f>
        <v>69.849999999999994</v>
      </c>
    </row>
    <row r="31" spans="1:10" hidden="1" x14ac:dyDescent="0.25">
      <c r="A31" s="37">
        <v>4</v>
      </c>
      <c r="B31" s="37">
        <v>300</v>
      </c>
      <c r="C31" s="37">
        <v>10</v>
      </c>
      <c r="D31" s="37">
        <v>0.88</v>
      </c>
      <c r="E31" s="37">
        <v>1.4</v>
      </c>
      <c r="F31" s="37">
        <v>3</v>
      </c>
      <c r="G31" s="37">
        <v>8</v>
      </c>
      <c r="H31">
        <f>CONVERT(Table3[[#This Row],[LWN/I1 Neck Thickness]],"in","mm")</f>
        <v>22.352</v>
      </c>
      <c r="I31">
        <f>CONVERT(Table3[[#This Row],[HB/I2 Neck Thickness]],"in","mm")</f>
        <v>35.56</v>
      </c>
      <c r="J31">
        <f>CONVERT(Table3[[#This Row],[F/I3 Neck Thickness]],"in","mm")</f>
        <v>76.2</v>
      </c>
    </row>
    <row r="32" spans="1:10" hidden="1" x14ac:dyDescent="0.25">
      <c r="A32" s="36">
        <v>5</v>
      </c>
      <c r="B32" s="36">
        <v>300</v>
      </c>
      <c r="C32" s="36">
        <v>11</v>
      </c>
      <c r="D32" s="36">
        <v>1</v>
      </c>
      <c r="E32" s="36">
        <v>1.6</v>
      </c>
      <c r="F32" s="36">
        <v>3</v>
      </c>
      <c r="G32" s="36">
        <v>8</v>
      </c>
      <c r="H32">
        <f>CONVERT(Table3[[#This Row],[LWN/I1 Neck Thickness]],"in","mm")</f>
        <v>25.4</v>
      </c>
      <c r="I32">
        <f>CONVERT(Table3[[#This Row],[HB/I2 Neck Thickness]],"in","mm")</f>
        <v>40.64</v>
      </c>
      <c r="J32">
        <f>CONVERT(Table3[[#This Row],[F/I3 Neck Thickness]],"in","mm")</f>
        <v>76.2</v>
      </c>
    </row>
    <row r="33" spans="1:10" hidden="1" x14ac:dyDescent="0.25">
      <c r="A33" s="37">
        <v>6</v>
      </c>
      <c r="B33" s="37">
        <v>300</v>
      </c>
      <c r="C33" s="37">
        <v>12.5</v>
      </c>
      <c r="D33" s="37">
        <v>1.06</v>
      </c>
      <c r="E33" s="37">
        <v>1.81</v>
      </c>
      <c r="F33" s="37">
        <v>3.25</v>
      </c>
      <c r="G33" s="37">
        <v>12</v>
      </c>
      <c r="H33">
        <f>CONVERT(Table3[[#This Row],[LWN/I1 Neck Thickness]],"in","mm")</f>
        <v>26.923999999999999</v>
      </c>
      <c r="I33">
        <f>CONVERT(Table3[[#This Row],[HB/I2 Neck Thickness]],"in","mm")</f>
        <v>45.974000000000004</v>
      </c>
      <c r="J33">
        <f>CONVERT(Table3[[#This Row],[F/I3 Neck Thickness]],"in","mm")</f>
        <v>82.55</v>
      </c>
    </row>
    <row r="34" spans="1:10" hidden="1" x14ac:dyDescent="0.25">
      <c r="A34" s="36">
        <v>8</v>
      </c>
      <c r="B34" s="36">
        <v>300</v>
      </c>
      <c r="C34" s="36">
        <v>15</v>
      </c>
      <c r="D34" s="36">
        <v>1.1299999999999999</v>
      </c>
      <c r="E34" s="36">
        <v>1.97</v>
      </c>
      <c r="F34" s="36">
        <v>3.5</v>
      </c>
      <c r="G34" s="36">
        <v>12</v>
      </c>
      <c r="H34">
        <f>CONVERT(Table3[[#This Row],[LWN/I1 Neck Thickness]],"in","mm")</f>
        <v>28.701999999999998</v>
      </c>
      <c r="I34">
        <f>CONVERT(Table3[[#This Row],[HB/I2 Neck Thickness]],"in","mm")</f>
        <v>50.037999999999997</v>
      </c>
      <c r="J34">
        <f>CONVERT(Table3[[#This Row],[F/I3 Neck Thickness]],"in","mm")</f>
        <v>88.9</v>
      </c>
    </row>
    <row r="35" spans="1:10" hidden="1" x14ac:dyDescent="0.25">
      <c r="A35" s="37">
        <v>10</v>
      </c>
      <c r="B35" s="37">
        <v>300</v>
      </c>
      <c r="C35" s="37">
        <v>17.5</v>
      </c>
      <c r="D35" s="37">
        <v>1.31</v>
      </c>
      <c r="E35" s="37">
        <v>2.0299999999999998</v>
      </c>
      <c r="F35" s="37">
        <v>3.75</v>
      </c>
      <c r="G35" s="37">
        <v>16</v>
      </c>
      <c r="H35">
        <f>CONVERT(Table3[[#This Row],[LWN/I1 Neck Thickness]],"in","mm")</f>
        <v>33.274000000000001</v>
      </c>
      <c r="I35">
        <f>CONVERT(Table3[[#This Row],[HB/I2 Neck Thickness]],"in","mm")</f>
        <v>51.561999999999998</v>
      </c>
      <c r="J35">
        <f>CONVERT(Table3[[#This Row],[F/I3 Neck Thickness]],"in","mm")</f>
        <v>95.25</v>
      </c>
    </row>
    <row r="36" spans="1:10" hidden="1" x14ac:dyDescent="0.25">
      <c r="A36" s="36">
        <v>12</v>
      </c>
      <c r="B36" s="36">
        <v>300</v>
      </c>
      <c r="C36" s="36">
        <v>20.5</v>
      </c>
      <c r="D36" s="36">
        <v>1.38</v>
      </c>
      <c r="E36" s="36">
        <v>2.2799999999999998</v>
      </c>
      <c r="F36" s="36">
        <v>4.25</v>
      </c>
      <c r="G36" s="36">
        <v>16</v>
      </c>
      <c r="H36">
        <f>CONVERT(Table3[[#This Row],[LWN/I1 Neck Thickness]],"in","mm")</f>
        <v>35.052</v>
      </c>
      <c r="I36">
        <f>CONVERT(Table3[[#This Row],[HB/I2 Neck Thickness]],"in","mm")</f>
        <v>57.911999999999999</v>
      </c>
      <c r="J36">
        <f>CONVERT(Table3[[#This Row],[F/I3 Neck Thickness]],"in","mm")</f>
        <v>107.95</v>
      </c>
    </row>
    <row r="37" spans="1:10" hidden="1" x14ac:dyDescent="0.25">
      <c r="A37" s="37">
        <v>14</v>
      </c>
      <c r="B37" s="37">
        <v>300</v>
      </c>
      <c r="C37" s="37">
        <v>23</v>
      </c>
      <c r="D37" s="37">
        <v>1.38</v>
      </c>
      <c r="E37" s="37">
        <v>2.2200000000000002</v>
      </c>
      <c r="F37" s="37">
        <v>4.5</v>
      </c>
      <c r="G37" s="37">
        <v>20</v>
      </c>
      <c r="H37">
        <f>CONVERT(Table3[[#This Row],[LWN/I1 Neck Thickness]],"in","mm")</f>
        <v>35.052</v>
      </c>
      <c r="I37">
        <f>CONVERT(Table3[[#This Row],[HB/I2 Neck Thickness]],"in","mm")</f>
        <v>56.387999999999998</v>
      </c>
      <c r="J37">
        <f>CONVERT(Table3[[#This Row],[F/I3 Neck Thickness]],"in","mm")</f>
        <v>114.3</v>
      </c>
    </row>
    <row r="38" spans="1:10" hidden="1" x14ac:dyDescent="0.25">
      <c r="A38" s="36">
        <v>16</v>
      </c>
      <c r="B38" s="36">
        <v>300</v>
      </c>
      <c r="C38" s="36">
        <v>25.5</v>
      </c>
      <c r="D38" s="36">
        <v>1.5</v>
      </c>
      <c r="E38" s="36">
        <v>2.25</v>
      </c>
      <c r="F38" s="36">
        <v>4.75</v>
      </c>
      <c r="G38" s="36">
        <v>20</v>
      </c>
      <c r="H38">
        <f>CONVERT(Table3[[#This Row],[LWN/I1 Neck Thickness]],"in","mm")</f>
        <v>38.1</v>
      </c>
      <c r="I38">
        <f>CONVERT(Table3[[#This Row],[HB/I2 Neck Thickness]],"in","mm")</f>
        <v>57.15</v>
      </c>
      <c r="J38">
        <f>CONVERT(Table3[[#This Row],[F/I3 Neck Thickness]],"in","mm")</f>
        <v>120.64999999999999</v>
      </c>
    </row>
    <row r="39" spans="1:10" hidden="1" x14ac:dyDescent="0.25">
      <c r="A39" s="37">
        <v>18</v>
      </c>
      <c r="B39" s="37">
        <v>300</v>
      </c>
      <c r="C39" s="37">
        <v>28</v>
      </c>
      <c r="D39" s="37">
        <v>1.5</v>
      </c>
      <c r="E39" s="37">
        <v>2.38</v>
      </c>
      <c r="F39" s="37">
        <v>5</v>
      </c>
      <c r="G39" s="37">
        <v>24</v>
      </c>
      <c r="H39">
        <f>CONVERT(Table3[[#This Row],[LWN/I1 Neck Thickness]],"in","mm")</f>
        <v>38.1</v>
      </c>
      <c r="I39">
        <f>CONVERT(Table3[[#This Row],[HB/I2 Neck Thickness]],"in","mm")</f>
        <v>60.451999999999998</v>
      </c>
      <c r="J39">
        <f>CONVERT(Table3[[#This Row],[F/I3 Neck Thickness]],"in","mm")</f>
        <v>127</v>
      </c>
    </row>
    <row r="40" spans="1:10" hidden="1" x14ac:dyDescent="0.25">
      <c r="A40" s="36">
        <v>20</v>
      </c>
      <c r="B40" s="36">
        <v>300</v>
      </c>
      <c r="C40" s="36">
        <v>30.5</v>
      </c>
      <c r="D40" s="36">
        <v>1.56</v>
      </c>
      <c r="E40" s="36">
        <v>2.5</v>
      </c>
      <c r="F40" s="36">
        <v>5.25</v>
      </c>
      <c r="G40" s="36">
        <v>24</v>
      </c>
      <c r="H40">
        <f>CONVERT(Table3[[#This Row],[LWN/I1 Neck Thickness]],"in","mm")</f>
        <v>39.624000000000002</v>
      </c>
      <c r="I40">
        <f>CONVERT(Table3[[#This Row],[HB/I2 Neck Thickness]],"in","mm")</f>
        <v>63.5</v>
      </c>
      <c r="J40">
        <f>CONVERT(Table3[[#This Row],[F/I3 Neck Thickness]],"in","mm")</f>
        <v>133.35</v>
      </c>
    </row>
    <row r="41" spans="1:10" hidden="1" x14ac:dyDescent="0.25">
      <c r="A41" s="37">
        <v>24</v>
      </c>
      <c r="B41" s="37">
        <v>300</v>
      </c>
      <c r="C41" s="37">
        <v>36</v>
      </c>
      <c r="D41" s="37">
        <v>1.81</v>
      </c>
      <c r="E41" s="37">
        <v>2.81</v>
      </c>
      <c r="F41" s="37">
        <v>6</v>
      </c>
      <c r="G41" s="37">
        <v>24</v>
      </c>
      <c r="H41">
        <f>CONVERT(Table3[[#This Row],[LWN/I1 Neck Thickness]],"in","mm")</f>
        <v>45.974000000000004</v>
      </c>
      <c r="I41">
        <f>CONVERT(Table3[[#This Row],[HB/I2 Neck Thickness]],"in","mm")</f>
        <v>71.374000000000009</v>
      </c>
      <c r="J41">
        <f>CONVERT(Table3[[#This Row],[F/I3 Neck Thickness]],"in","mm")</f>
        <v>152.4</v>
      </c>
    </row>
    <row r="42" spans="1:10" hidden="1" x14ac:dyDescent="0.25">
      <c r="A42" s="36">
        <v>0.5</v>
      </c>
      <c r="B42" s="36">
        <v>400</v>
      </c>
      <c r="C42" s="36">
        <v>3.75</v>
      </c>
      <c r="D42" s="36">
        <v>0.5</v>
      </c>
      <c r="E42" s="36">
        <v>0.6</v>
      </c>
      <c r="F42" s="36">
        <v>1.63</v>
      </c>
      <c r="G42" s="36">
        <v>4</v>
      </c>
      <c r="H42">
        <f>CONVERT(Table3[[#This Row],[LWN/I1 Neck Thickness]],"in","mm")</f>
        <v>12.7</v>
      </c>
      <c r="I42">
        <f>CONVERT(Table3[[#This Row],[HB/I2 Neck Thickness]],"in","mm")</f>
        <v>15.24</v>
      </c>
      <c r="J42">
        <f>CONVERT(Table3[[#This Row],[F/I3 Neck Thickness]],"in","mm")</f>
        <v>41.402000000000001</v>
      </c>
    </row>
    <row r="43" spans="1:10" hidden="1" x14ac:dyDescent="0.25">
      <c r="A43" s="37">
        <v>0.75</v>
      </c>
      <c r="B43" s="37">
        <v>400</v>
      </c>
      <c r="C43" s="37">
        <v>4.62</v>
      </c>
      <c r="D43" s="37">
        <v>0.56999999999999995</v>
      </c>
      <c r="E43" s="37">
        <v>0.73</v>
      </c>
      <c r="F43" s="37">
        <v>1.94</v>
      </c>
      <c r="G43" s="37">
        <v>4</v>
      </c>
      <c r="H43">
        <f>CONVERT(Table3[[#This Row],[LWN/I1 Neck Thickness]],"in","mm")</f>
        <v>14.478</v>
      </c>
      <c r="I43">
        <f>CONVERT(Table3[[#This Row],[HB/I2 Neck Thickness]],"in","mm")</f>
        <v>18.541999999999998</v>
      </c>
      <c r="J43">
        <f>CONVERT(Table3[[#This Row],[F/I3 Neck Thickness]],"in","mm")</f>
        <v>49.276000000000003</v>
      </c>
    </row>
    <row r="44" spans="1:10" x14ac:dyDescent="0.25">
      <c r="A44" s="36">
        <v>1</v>
      </c>
      <c r="B44" s="36">
        <v>400</v>
      </c>
      <c r="C44" s="36">
        <v>4.88</v>
      </c>
      <c r="D44" s="36">
        <v>0.56000000000000005</v>
      </c>
      <c r="E44" s="36">
        <v>0.74</v>
      </c>
      <c r="F44" s="36">
        <v>1.94</v>
      </c>
      <c r="G44" s="36">
        <v>4</v>
      </c>
      <c r="H44">
        <f>CONVERT(Table3[[#This Row],[LWN/I1 Neck Thickness]],"in","mm")</f>
        <v>14.224</v>
      </c>
      <c r="I44">
        <f>CONVERT(Table3[[#This Row],[HB/I2 Neck Thickness]],"in","mm")</f>
        <v>18.795999999999999</v>
      </c>
      <c r="J44">
        <f>CONVERT(Table3[[#This Row],[F/I3 Neck Thickness]],"in","mm")</f>
        <v>49.276000000000003</v>
      </c>
    </row>
    <row r="45" spans="1:10" hidden="1" x14ac:dyDescent="0.25">
      <c r="A45" s="37">
        <v>1.25</v>
      </c>
      <c r="B45" s="37">
        <v>400</v>
      </c>
      <c r="C45" s="37">
        <v>5.25</v>
      </c>
      <c r="D45" s="37">
        <v>0.63</v>
      </c>
      <c r="E45" s="37">
        <v>0.77</v>
      </c>
      <c r="F45" s="37">
        <v>2</v>
      </c>
      <c r="G45" s="37">
        <v>4</v>
      </c>
      <c r="H45">
        <f>CONVERT(Table3[[#This Row],[LWN/I1 Neck Thickness]],"in","mm")</f>
        <v>16.001999999999999</v>
      </c>
      <c r="I45">
        <f>CONVERT(Table3[[#This Row],[HB/I2 Neck Thickness]],"in","mm")</f>
        <v>19.558</v>
      </c>
      <c r="J45">
        <f>CONVERT(Table3[[#This Row],[F/I3 Neck Thickness]],"in","mm")</f>
        <v>50.8</v>
      </c>
    </row>
    <row r="46" spans="1:10" hidden="1" x14ac:dyDescent="0.25">
      <c r="A46" s="36">
        <v>1.5</v>
      </c>
      <c r="B46" s="36">
        <v>400</v>
      </c>
      <c r="C46" s="36">
        <v>6.12</v>
      </c>
      <c r="D46" s="36">
        <v>0.63</v>
      </c>
      <c r="E46" s="36">
        <v>0.88</v>
      </c>
      <c r="F46" s="36">
        <v>2.31</v>
      </c>
      <c r="G46" s="36">
        <v>4</v>
      </c>
      <c r="H46">
        <f>CONVERT(Table3[[#This Row],[LWN/I1 Neck Thickness]],"in","mm")</f>
        <v>16.001999999999999</v>
      </c>
      <c r="I46">
        <f>CONVERT(Table3[[#This Row],[HB/I2 Neck Thickness]],"in","mm")</f>
        <v>22.352</v>
      </c>
      <c r="J46">
        <f>CONVERT(Table3[[#This Row],[F/I3 Neck Thickness]],"in","mm")</f>
        <v>58.673999999999999</v>
      </c>
    </row>
    <row r="47" spans="1:10" hidden="1" x14ac:dyDescent="0.25">
      <c r="A47" s="37">
        <v>2</v>
      </c>
      <c r="B47" s="37">
        <v>400</v>
      </c>
      <c r="C47" s="37">
        <v>6.5</v>
      </c>
      <c r="D47" s="37">
        <v>0.66</v>
      </c>
      <c r="E47" s="37">
        <v>1</v>
      </c>
      <c r="F47" s="37">
        <v>2.25</v>
      </c>
      <c r="G47" s="37">
        <v>8</v>
      </c>
      <c r="H47">
        <f>CONVERT(Table3[[#This Row],[LWN/I1 Neck Thickness]],"in","mm")</f>
        <v>16.764000000000003</v>
      </c>
      <c r="I47">
        <f>CONVERT(Table3[[#This Row],[HB/I2 Neck Thickness]],"in","mm")</f>
        <v>25.4</v>
      </c>
      <c r="J47">
        <f>CONVERT(Table3[[#This Row],[F/I3 Neck Thickness]],"in","mm")</f>
        <v>57.15</v>
      </c>
    </row>
    <row r="48" spans="1:10" hidden="1" x14ac:dyDescent="0.25">
      <c r="A48" s="36">
        <v>2.5</v>
      </c>
      <c r="B48" s="36">
        <v>400</v>
      </c>
      <c r="C48" s="36">
        <v>7.5</v>
      </c>
      <c r="D48" s="36">
        <v>0.72</v>
      </c>
      <c r="E48" s="36">
        <v>1.1499999999999999</v>
      </c>
      <c r="F48" s="36">
        <v>2.5</v>
      </c>
      <c r="G48" s="36">
        <v>8</v>
      </c>
      <c r="H48">
        <f>CONVERT(Table3[[#This Row],[LWN/I1 Neck Thickness]],"in","mm")</f>
        <v>18.288</v>
      </c>
      <c r="I48">
        <f>CONVERT(Table3[[#This Row],[HB/I2 Neck Thickness]],"in","mm")</f>
        <v>29.21</v>
      </c>
      <c r="J48">
        <f>CONVERT(Table3[[#This Row],[F/I3 Neck Thickness]],"in","mm")</f>
        <v>63.5</v>
      </c>
    </row>
    <row r="49" spans="1:10" hidden="1" x14ac:dyDescent="0.25">
      <c r="A49" s="37">
        <v>3</v>
      </c>
      <c r="B49" s="37">
        <v>400</v>
      </c>
      <c r="C49" s="37">
        <v>8.25</v>
      </c>
      <c r="D49" s="37">
        <v>0.81</v>
      </c>
      <c r="E49" s="37">
        <v>1.24</v>
      </c>
      <c r="F49" s="37">
        <v>2.63</v>
      </c>
      <c r="G49" s="37">
        <v>8</v>
      </c>
      <c r="H49">
        <f>CONVERT(Table3[[#This Row],[LWN/I1 Neck Thickness]],"in","mm")</f>
        <v>20.573999999999998</v>
      </c>
      <c r="I49">
        <f>CONVERT(Table3[[#This Row],[HB/I2 Neck Thickness]],"in","mm")</f>
        <v>31.496000000000002</v>
      </c>
      <c r="J49">
        <f>CONVERT(Table3[[#This Row],[F/I3 Neck Thickness]],"in","mm")</f>
        <v>66.802000000000007</v>
      </c>
    </row>
    <row r="50" spans="1:10" hidden="1" x14ac:dyDescent="0.25">
      <c r="A50" s="36">
        <v>3.5</v>
      </c>
      <c r="B50" s="36">
        <v>400</v>
      </c>
      <c r="C50" s="36">
        <v>9</v>
      </c>
      <c r="D50" s="36">
        <v>0.88</v>
      </c>
      <c r="E50" s="36">
        <v>1.23</v>
      </c>
      <c r="F50" s="36">
        <v>2.75</v>
      </c>
      <c r="G50" s="36">
        <v>8</v>
      </c>
      <c r="H50">
        <f>CONVERT(Table3[[#This Row],[LWN/I1 Neck Thickness]],"in","mm")</f>
        <v>22.352</v>
      </c>
      <c r="I50">
        <f>CONVERT(Table3[[#This Row],[HB/I2 Neck Thickness]],"in","mm")</f>
        <v>31.241999999999997</v>
      </c>
      <c r="J50">
        <f>CONVERT(Table3[[#This Row],[F/I3 Neck Thickness]],"in","mm")</f>
        <v>69.849999999999994</v>
      </c>
    </row>
    <row r="51" spans="1:10" hidden="1" x14ac:dyDescent="0.25">
      <c r="A51" s="37">
        <v>4</v>
      </c>
      <c r="B51" s="37">
        <v>400</v>
      </c>
      <c r="C51" s="37">
        <v>10</v>
      </c>
      <c r="D51" s="37">
        <v>0.88</v>
      </c>
      <c r="E51" s="37">
        <v>1.31</v>
      </c>
      <c r="F51" s="37">
        <v>3</v>
      </c>
      <c r="G51" s="37">
        <v>8</v>
      </c>
      <c r="H51">
        <f>CONVERT(Table3[[#This Row],[LWN/I1 Neck Thickness]],"in","mm")</f>
        <v>22.352</v>
      </c>
      <c r="I51">
        <f>CONVERT(Table3[[#This Row],[HB/I2 Neck Thickness]],"in","mm")</f>
        <v>33.274000000000001</v>
      </c>
      <c r="J51">
        <f>CONVERT(Table3[[#This Row],[F/I3 Neck Thickness]],"in","mm")</f>
        <v>76.2</v>
      </c>
    </row>
    <row r="52" spans="1:10" hidden="1" x14ac:dyDescent="0.25">
      <c r="A52" s="36">
        <v>5</v>
      </c>
      <c r="B52" s="36">
        <v>400</v>
      </c>
      <c r="C52" s="36">
        <v>11</v>
      </c>
      <c r="D52" s="36">
        <v>1</v>
      </c>
      <c r="E52" s="36">
        <v>1.5</v>
      </c>
      <c r="F52" s="36">
        <v>3</v>
      </c>
      <c r="G52" s="36">
        <v>8</v>
      </c>
      <c r="H52">
        <f>CONVERT(Table3[[#This Row],[LWN/I1 Neck Thickness]],"in","mm")</f>
        <v>25.4</v>
      </c>
      <c r="I52">
        <f>CONVERT(Table3[[#This Row],[HB/I2 Neck Thickness]],"in","mm")</f>
        <v>38.1</v>
      </c>
      <c r="J52">
        <f>CONVERT(Table3[[#This Row],[F/I3 Neck Thickness]],"in","mm")</f>
        <v>76.2</v>
      </c>
    </row>
    <row r="53" spans="1:10" hidden="1" x14ac:dyDescent="0.25">
      <c r="A53" s="37">
        <v>6</v>
      </c>
      <c r="B53" s="37">
        <v>400</v>
      </c>
      <c r="C53" s="37">
        <v>12.5</v>
      </c>
      <c r="D53" s="37">
        <v>1.06</v>
      </c>
      <c r="E53" s="37">
        <v>1.72</v>
      </c>
      <c r="F53" s="37">
        <v>3.25</v>
      </c>
      <c r="G53" s="37">
        <v>12</v>
      </c>
      <c r="H53">
        <f>CONVERT(Table3[[#This Row],[LWN/I1 Neck Thickness]],"in","mm")</f>
        <v>26.923999999999999</v>
      </c>
      <c r="I53">
        <f>CONVERT(Table3[[#This Row],[HB/I2 Neck Thickness]],"in","mm")</f>
        <v>43.687999999999995</v>
      </c>
      <c r="J53">
        <f>CONVERT(Table3[[#This Row],[F/I3 Neck Thickness]],"in","mm")</f>
        <v>82.55</v>
      </c>
    </row>
    <row r="54" spans="1:10" hidden="1" x14ac:dyDescent="0.25">
      <c r="A54" s="36">
        <v>8</v>
      </c>
      <c r="B54" s="36">
        <v>400</v>
      </c>
      <c r="C54" s="36">
        <v>15</v>
      </c>
      <c r="D54" s="36">
        <v>1.1299999999999999</v>
      </c>
      <c r="E54" s="36">
        <v>1.88</v>
      </c>
      <c r="F54" s="36">
        <v>3.5</v>
      </c>
      <c r="G54" s="36">
        <v>12</v>
      </c>
      <c r="H54">
        <f>CONVERT(Table3[[#This Row],[LWN/I1 Neck Thickness]],"in","mm")</f>
        <v>28.701999999999998</v>
      </c>
      <c r="I54">
        <f>CONVERT(Table3[[#This Row],[HB/I2 Neck Thickness]],"in","mm")</f>
        <v>47.752000000000002</v>
      </c>
      <c r="J54">
        <f>CONVERT(Table3[[#This Row],[F/I3 Neck Thickness]],"in","mm")</f>
        <v>88.9</v>
      </c>
    </row>
    <row r="55" spans="1:10" hidden="1" x14ac:dyDescent="0.25">
      <c r="A55" s="37">
        <v>10</v>
      </c>
      <c r="B55" s="37">
        <v>400</v>
      </c>
      <c r="C55" s="37">
        <v>17.5</v>
      </c>
      <c r="D55" s="37">
        <v>1.31</v>
      </c>
      <c r="E55" s="37">
        <v>1.94</v>
      </c>
      <c r="F55" s="37">
        <v>3.75</v>
      </c>
      <c r="G55" s="37">
        <v>16</v>
      </c>
      <c r="H55">
        <f>CONVERT(Table3[[#This Row],[LWN/I1 Neck Thickness]],"in","mm")</f>
        <v>33.274000000000001</v>
      </c>
      <c r="I55">
        <f>CONVERT(Table3[[#This Row],[HB/I2 Neck Thickness]],"in","mm")</f>
        <v>49.276000000000003</v>
      </c>
      <c r="J55">
        <f>CONVERT(Table3[[#This Row],[F/I3 Neck Thickness]],"in","mm")</f>
        <v>95.25</v>
      </c>
    </row>
    <row r="56" spans="1:10" hidden="1" x14ac:dyDescent="0.25">
      <c r="A56" s="36">
        <v>12</v>
      </c>
      <c r="B56" s="36">
        <v>400</v>
      </c>
      <c r="C56" s="36">
        <v>20.5</v>
      </c>
      <c r="D56" s="36">
        <v>1.38</v>
      </c>
      <c r="E56" s="36">
        <v>2.19</v>
      </c>
      <c r="F56" s="36">
        <v>4.25</v>
      </c>
      <c r="G56" s="36">
        <v>16</v>
      </c>
      <c r="H56">
        <f>CONVERT(Table3[[#This Row],[LWN/I1 Neck Thickness]],"in","mm")</f>
        <v>35.052</v>
      </c>
      <c r="I56">
        <f>CONVERT(Table3[[#This Row],[HB/I2 Neck Thickness]],"in","mm")</f>
        <v>55.626000000000005</v>
      </c>
      <c r="J56">
        <f>CONVERT(Table3[[#This Row],[F/I3 Neck Thickness]],"in","mm")</f>
        <v>107.95</v>
      </c>
    </row>
    <row r="57" spans="1:10" hidden="1" x14ac:dyDescent="0.25">
      <c r="A57" s="37">
        <v>14</v>
      </c>
      <c r="B57" s="37">
        <v>400</v>
      </c>
      <c r="C57" s="37">
        <v>23</v>
      </c>
      <c r="D57" s="37">
        <v>1.38</v>
      </c>
      <c r="E57" s="37">
        <v>2.13</v>
      </c>
      <c r="F57" s="37">
        <v>4.5</v>
      </c>
      <c r="G57" s="37">
        <v>20</v>
      </c>
      <c r="H57">
        <f>CONVERT(Table3[[#This Row],[LWN/I1 Neck Thickness]],"in","mm")</f>
        <v>35.052</v>
      </c>
      <c r="I57">
        <f>CONVERT(Table3[[#This Row],[HB/I2 Neck Thickness]],"in","mm")</f>
        <v>54.101999999999997</v>
      </c>
      <c r="J57">
        <f>CONVERT(Table3[[#This Row],[F/I3 Neck Thickness]],"in","mm")</f>
        <v>114.3</v>
      </c>
    </row>
    <row r="58" spans="1:10" hidden="1" x14ac:dyDescent="0.25">
      <c r="A58" s="36">
        <v>16</v>
      </c>
      <c r="B58" s="36">
        <v>400</v>
      </c>
      <c r="C58" s="36">
        <v>25.5</v>
      </c>
      <c r="D58" s="36">
        <v>1.5</v>
      </c>
      <c r="E58" s="36">
        <v>2.16</v>
      </c>
      <c r="F58" s="36">
        <v>4.75</v>
      </c>
      <c r="G58" s="36">
        <v>20</v>
      </c>
      <c r="H58">
        <f>CONVERT(Table3[[#This Row],[LWN/I1 Neck Thickness]],"in","mm")</f>
        <v>38.1</v>
      </c>
      <c r="I58">
        <f>CONVERT(Table3[[#This Row],[HB/I2 Neck Thickness]],"in","mm")</f>
        <v>54.864000000000004</v>
      </c>
      <c r="J58">
        <f>CONVERT(Table3[[#This Row],[F/I3 Neck Thickness]],"in","mm")</f>
        <v>120.64999999999999</v>
      </c>
    </row>
    <row r="59" spans="1:10" hidden="1" x14ac:dyDescent="0.25">
      <c r="A59" s="37">
        <v>18</v>
      </c>
      <c r="B59" s="37">
        <v>400</v>
      </c>
      <c r="C59" s="37">
        <v>28</v>
      </c>
      <c r="D59" s="37">
        <v>1.5</v>
      </c>
      <c r="E59" s="37">
        <v>2.2799999999999998</v>
      </c>
      <c r="F59" s="37">
        <v>5</v>
      </c>
      <c r="G59" s="37">
        <v>24</v>
      </c>
      <c r="H59">
        <f>CONVERT(Table3[[#This Row],[LWN/I1 Neck Thickness]],"in","mm")</f>
        <v>38.1</v>
      </c>
      <c r="I59">
        <f>CONVERT(Table3[[#This Row],[HB/I2 Neck Thickness]],"in","mm")</f>
        <v>57.911999999999999</v>
      </c>
      <c r="J59">
        <f>CONVERT(Table3[[#This Row],[F/I3 Neck Thickness]],"in","mm")</f>
        <v>127</v>
      </c>
    </row>
    <row r="60" spans="1:10" hidden="1" x14ac:dyDescent="0.25">
      <c r="A60" s="36">
        <v>20</v>
      </c>
      <c r="B60" s="36">
        <v>400</v>
      </c>
      <c r="C60" s="36">
        <v>30.5</v>
      </c>
      <c r="D60" s="36">
        <v>1.56</v>
      </c>
      <c r="E60" s="36">
        <v>2.3199999999999998</v>
      </c>
      <c r="F60" s="36">
        <v>5.25</v>
      </c>
      <c r="G60" s="36">
        <v>24</v>
      </c>
      <c r="H60">
        <f>CONVERT(Table3[[#This Row],[LWN/I1 Neck Thickness]],"in","mm")</f>
        <v>39.624000000000002</v>
      </c>
      <c r="I60">
        <f>CONVERT(Table3[[#This Row],[HB/I2 Neck Thickness]],"in","mm")</f>
        <v>58.928000000000004</v>
      </c>
      <c r="J60">
        <f>CONVERT(Table3[[#This Row],[F/I3 Neck Thickness]],"in","mm")</f>
        <v>133.35</v>
      </c>
    </row>
    <row r="61" spans="1:10" hidden="1" x14ac:dyDescent="0.25">
      <c r="A61" s="37">
        <v>24</v>
      </c>
      <c r="B61" s="37">
        <v>400</v>
      </c>
      <c r="C61" s="37">
        <v>36</v>
      </c>
      <c r="D61" s="37">
        <v>1.81</v>
      </c>
      <c r="E61" s="37">
        <v>2.63</v>
      </c>
      <c r="F61" s="37">
        <v>6</v>
      </c>
      <c r="G61" s="37">
        <v>24</v>
      </c>
      <c r="H61">
        <f>CONVERT(Table3[[#This Row],[LWN/I1 Neck Thickness]],"in","mm")</f>
        <v>45.974000000000004</v>
      </c>
      <c r="I61">
        <f>CONVERT(Table3[[#This Row],[HB/I2 Neck Thickness]],"in","mm")</f>
        <v>66.802000000000007</v>
      </c>
      <c r="J61">
        <f>CONVERT(Table3[[#This Row],[F/I3 Neck Thickness]],"in","mm")</f>
        <v>152.4</v>
      </c>
    </row>
    <row r="62" spans="1:10" hidden="1" x14ac:dyDescent="0.25">
      <c r="A62" s="36">
        <v>0.5</v>
      </c>
      <c r="B62" s="36">
        <v>600</v>
      </c>
      <c r="C62" s="36">
        <v>3.75</v>
      </c>
      <c r="D62" s="36">
        <v>0.5</v>
      </c>
      <c r="E62" s="36">
        <v>0.6</v>
      </c>
      <c r="F62" s="36">
        <v>1.63</v>
      </c>
      <c r="G62" s="36">
        <v>4</v>
      </c>
      <c r="H62">
        <f>CONVERT(Table3[[#This Row],[LWN/I1 Neck Thickness]],"in","mm")</f>
        <v>12.7</v>
      </c>
      <c r="I62">
        <f>CONVERT(Table3[[#This Row],[HB/I2 Neck Thickness]],"in","mm")</f>
        <v>15.24</v>
      </c>
      <c r="J62">
        <f>CONVERT(Table3[[#This Row],[F/I3 Neck Thickness]],"in","mm")</f>
        <v>41.402000000000001</v>
      </c>
    </row>
    <row r="63" spans="1:10" hidden="1" x14ac:dyDescent="0.25">
      <c r="A63" s="37">
        <v>0.75</v>
      </c>
      <c r="B63" s="37">
        <v>600</v>
      </c>
      <c r="C63" s="37">
        <v>4.62</v>
      </c>
      <c r="D63" s="37">
        <v>0.56999999999999995</v>
      </c>
      <c r="E63" s="37">
        <v>0.73</v>
      </c>
      <c r="F63" s="37">
        <v>1.94</v>
      </c>
      <c r="G63" s="37">
        <v>4</v>
      </c>
      <c r="H63">
        <f>CONVERT(Table3[[#This Row],[LWN/I1 Neck Thickness]],"in","mm")</f>
        <v>14.478</v>
      </c>
      <c r="I63">
        <f>CONVERT(Table3[[#This Row],[HB/I2 Neck Thickness]],"in","mm")</f>
        <v>18.541999999999998</v>
      </c>
      <c r="J63">
        <f>CONVERT(Table3[[#This Row],[F/I3 Neck Thickness]],"in","mm")</f>
        <v>49.276000000000003</v>
      </c>
    </row>
    <row r="64" spans="1:10" x14ac:dyDescent="0.25">
      <c r="A64" s="36">
        <v>1</v>
      </c>
      <c r="B64" s="36">
        <v>600</v>
      </c>
      <c r="C64" s="36">
        <v>4.88</v>
      </c>
      <c r="D64" s="36">
        <v>0.56000000000000005</v>
      </c>
      <c r="E64" s="36">
        <v>0.74</v>
      </c>
      <c r="F64" s="36">
        <v>1.94</v>
      </c>
      <c r="G64" s="36">
        <v>4</v>
      </c>
      <c r="H64">
        <f>CONVERT(Table3[[#This Row],[LWN/I1 Neck Thickness]],"in","mm")</f>
        <v>14.224</v>
      </c>
      <c r="I64">
        <f>CONVERT(Table3[[#This Row],[HB/I2 Neck Thickness]],"in","mm")</f>
        <v>18.795999999999999</v>
      </c>
      <c r="J64">
        <f>CONVERT(Table3[[#This Row],[F/I3 Neck Thickness]],"in","mm")</f>
        <v>49.276000000000003</v>
      </c>
    </row>
    <row r="65" spans="1:10" hidden="1" x14ac:dyDescent="0.25">
      <c r="A65" s="37">
        <v>1.25</v>
      </c>
      <c r="B65" s="37">
        <v>600</v>
      </c>
      <c r="C65" s="37">
        <v>5.25</v>
      </c>
      <c r="D65" s="37">
        <v>0.63</v>
      </c>
      <c r="E65" s="37">
        <v>0.77</v>
      </c>
      <c r="F65" s="37">
        <v>2</v>
      </c>
      <c r="G65" s="37">
        <v>4</v>
      </c>
      <c r="H65">
        <f>CONVERT(Table3[[#This Row],[LWN/I1 Neck Thickness]],"in","mm")</f>
        <v>16.001999999999999</v>
      </c>
      <c r="I65">
        <f>CONVERT(Table3[[#This Row],[HB/I2 Neck Thickness]],"in","mm")</f>
        <v>19.558</v>
      </c>
      <c r="J65">
        <f>CONVERT(Table3[[#This Row],[F/I3 Neck Thickness]],"in","mm")</f>
        <v>50.8</v>
      </c>
    </row>
    <row r="66" spans="1:10" hidden="1" x14ac:dyDescent="0.25">
      <c r="A66" s="36">
        <v>1.5</v>
      </c>
      <c r="B66" s="36">
        <v>600</v>
      </c>
      <c r="C66" s="36">
        <v>6.12</v>
      </c>
      <c r="D66" s="36">
        <v>0.63</v>
      </c>
      <c r="E66" s="36">
        <v>0.88</v>
      </c>
      <c r="F66" s="36">
        <v>2.31</v>
      </c>
      <c r="G66" s="36">
        <v>4</v>
      </c>
      <c r="H66">
        <f>CONVERT(Table3[[#This Row],[LWN/I1 Neck Thickness]],"in","mm")</f>
        <v>16.001999999999999</v>
      </c>
      <c r="I66">
        <f>CONVERT(Table3[[#This Row],[HB/I2 Neck Thickness]],"in","mm")</f>
        <v>22.352</v>
      </c>
      <c r="J66">
        <f>CONVERT(Table3[[#This Row],[F/I3 Neck Thickness]],"in","mm")</f>
        <v>58.673999999999999</v>
      </c>
    </row>
    <row r="67" spans="1:10" hidden="1" x14ac:dyDescent="0.25">
      <c r="A67" s="37">
        <v>2</v>
      </c>
      <c r="B67" s="37">
        <v>600</v>
      </c>
      <c r="C67" s="37">
        <v>6.5</v>
      </c>
      <c r="D67" s="37">
        <v>0.66</v>
      </c>
      <c r="E67" s="37">
        <v>1</v>
      </c>
      <c r="F67" s="37">
        <v>2.25</v>
      </c>
      <c r="G67" s="37">
        <v>8</v>
      </c>
      <c r="H67">
        <f>CONVERT(Table3[[#This Row],[LWN/I1 Neck Thickness]],"in","mm")</f>
        <v>16.764000000000003</v>
      </c>
      <c r="I67">
        <f>CONVERT(Table3[[#This Row],[HB/I2 Neck Thickness]],"in","mm")</f>
        <v>25.4</v>
      </c>
      <c r="J67">
        <f>CONVERT(Table3[[#This Row],[F/I3 Neck Thickness]],"in","mm")</f>
        <v>57.15</v>
      </c>
    </row>
    <row r="68" spans="1:10" hidden="1" x14ac:dyDescent="0.25">
      <c r="A68" s="36">
        <v>2.5</v>
      </c>
      <c r="B68" s="36">
        <v>600</v>
      </c>
      <c r="C68" s="36">
        <v>7.5</v>
      </c>
      <c r="D68" s="36">
        <v>0.72</v>
      </c>
      <c r="E68" s="36">
        <v>1.1499999999999999</v>
      </c>
      <c r="F68" s="36">
        <v>2.5</v>
      </c>
      <c r="G68" s="36">
        <v>8</v>
      </c>
      <c r="H68">
        <f>CONVERT(Table3[[#This Row],[LWN/I1 Neck Thickness]],"in","mm")</f>
        <v>18.288</v>
      </c>
      <c r="I68">
        <f>CONVERT(Table3[[#This Row],[HB/I2 Neck Thickness]],"in","mm")</f>
        <v>29.21</v>
      </c>
      <c r="J68">
        <f>CONVERT(Table3[[#This Row],[F/I3 Neck Thickness]],"in","mm")</f>
        <v>63.5</v>
      </c>
    </row>
    <row r="69" spans="1:10" hidden="1" x14ac:dyDescent="0.25">
      <c r="A69" s="37">
        <v>3</v>
      </c>
      <c r="B69" s="37">
        <v>600</v>
      </c>
      <c r="C69" s="37">
        <v>8.25</v>
      </c>
      <c r="D69" s="37">
        <v>0.81</v>
      </c>
      <c r="E69" s="37">
        <v>1.24</v>
      </c>
      <c r="F69" s="37">
        <v>2.63</v>
      </c>
      <c r="G69" s="37">
        <v>8</v>
      </c>
      <c r="H69">
        <f>CONVERT(Table3[[#This Row],[LWN/I1 Neck Thickness]],"in","mm")</f>
        <v>20.573999999999998</v>
      </c>
      <c r="I69">
        <f>CONVERT(Table3[[#This Row],[HB/I2 Neck Thickness]],"in","mm")</f>
        <v>31.496000000000002</v>
      </c>
      <c r="J69">
        <f>CONVERT(Table3[[#This Row],[F/I3 Neck Thickness]],"in","mm")</f>
        <v>66.802000000000007</v>
      </c>
    </row>
    <row r="70" spans="1:10" hidden="1" x14ac:dyDescent="0.25">
      <c r="A70" s="36">
        <v>3.5</v>
      </c>
      <c r="B70" s="36">
        <v>600</v>
      </c>
      <c r="C70" s="36">
        <v>9</v>
      </c>
      <c r="D70" s="36">
        <v>0.88</v>
      </c>
      <c r="E70" s="36">
        <v>1.23</v>
      </c>
      <c r="F70" s="36">
        <v>2.75</v>
      </c>
      <c r="G70" s="36">
        <v>8</v>
      </c>
      <c r="H70">
        <f>CONVERT(Table3[[#This Row],[LWN/I1 Neck Thickness]],"in","mm")</f>
        <v>22.352</v>
      </c>
      <c r="I70">
        <f>CONVERT(Table3[[#This Row],[HB/I2 Neck Thickness]],"in","mm")</f>
        <v>31.241999999999997</v>
      </c>
      <c r="J70">
        <f>CONVERT(Table3[[#This Row],[F/I3 Neck Thickness]],"in","mm")</f>
        <v>69.849999999999994</v>
      </c>
    </row>
    <row r="71" spans="1:10" hidden="1" x14ac:dyDescent="0.25">
      <c r="A71" s="37">
        <v>4</v>
      </c>
      <c r="B71" s="37">
        <v>600</v>
      </c>
      <c r="C71" s="37">
        <v>10.75</v>
      </c>
      <c r="D71" s="37">
        <v>1</v>
      </c>
      <c r="E71" s="37">
        <v>1.62</v>
      </c>
      <c r="F71" s="37">
        <v>3.38</v>
      </c>
      <c r="G71" s="37">
        <v>8</v>
      </c>
      <c r="H71">
        <f>CONVERT(Table3[[#This Row],[LWN/I1 Neck Thickness]],"in","mm")</f>
        <v>25.4</v>
      </c>
      <c r="I71">
        <f>CONVERT(Table3[[#This Row],[HB/I2 Neck Thickness]],"in","mm")</f>
        <v>41.147999999999996</v>
      </c>
      <c r="J71">
        <f>CONVERT(Table3[[#This Row],[F/I3 Neck Thickness]],"in","mm")</f>
        <v>85.852000000000004</v>
      </c>
    </row>
    <row r="72" spans="1:10" hidden="1" x14ac:dyDescent="0.25">
      <c r="A72" s="36">
        <v>5</v>
      </c>
      <c r="B72" s="36">
        <v>600</v>
      </c>
      <c r="C72" s="36">
        <v>13</v>
      </c>
      <c r="D72" s="36">
        <v>1.25</v>
      </c>
      <c r="E72" s="36">
        <v>2.04</v>
      </c>
      <c r="F72" s="36">
        <v>4</v>
      </c>
      <c r="G72" s="36">
        <v>8</v>
      </c>
      <c r="H72">
        <f>CONVERT(Table3[[#This Row],[LWN/I1 Neck Thickness]],"in","mm")</f>
        <v>31.75</v>
      </c>
      <c r="I72">
        <f>CONVERT(Table3[[#This Row],[HB/I2 Neck Thickness]],"in","mm")</f>
        <v>51.816000000000003</v>
      </c>
      <c r="J72">
        <f>CONVERT(Table3[[#This Row],[F/I3 Neck Thickness]],"in","mm")</f>
        <v>101.6</v>
      </c>
    </row>
    <row r="73" spans="1:10" hidden="1" x14ac:dyDescent="0.25">
      <c r="A73" s="37">
        <v>6</v>
      </c>
      <c r="B73" s="37">
        <v>600</v>
      </c>
      <c r="C73" s="37">
        <v>14</v>
      </c>
      <c r="D73" s="37">
        <v>1.38</v>
      </c>
      <c r="E73" s="37">
        <v>2.06</v>
      </c>
      <c r="F73" s="37">
        <v>4</v>
      </c>
      <c r="G73" s="37">
        <v>12</v>
      </c>
      <c r="H73">
        <f>CONVERT(Table3[[#This Row],[LWN/I1 Neck Thickness]],"in","mm")</f>
        <v>35.052</v>
      </c>
      <c r="I73">
        <f>CONVERT(Table3[[#This Row],[HB/I2 Neck Thickness]],"in","mm")</f>
        <v>52.324000000000005</v>
      </c>
      <c r="J73">
        <f>CONVERT(Table3[[#This Row],[F/I3 Neck Thickness]],"in","mm")</f>
        <v>101.6</v>
      </c>
    </row>
    <row r="74" spans="1:10" hidden="1" x14ac:dyDescent="0.25">
      <c r="A74" s="36">
        <v>8</v>
      </c>
      <c r="B74" s="36">
        <v>600</v>
      </c>
      <c r="C74" s="36">
        <v>16.5</v>
      </c>
      <c r="D74" s="36">
        <v>1.38</v>
      </c>
      <c r="E74" s="36">
        <v>2.16</v>
      </c>
      <c r="F74" s="36">
        <v>4.25</v>
      </c>
      <c r="G74" s="36">
        <v>12</v>
      </c>
      <c r="H74">
        <f>CONVERT(Table3[[#This Row],[LWN/I1 Neck Thickness]],"in","mm")</f>
        <v>35.052</v>
      </c>
      <c r="I74">
        <f>CONVERT(Table3[[#This Row],[HB/I2 Neck Thickness]],"in","mm")</f>
        <v>54.864000000000004</v>
      </c>
      <c r="J74">
        <f>CONVERT(Table3[[#This Row],[F/I3 Neck Thickness]],"in","mm")</f>
        <v>107.95</v>
      </c>
    </row>
    <row r="75" spans="1:10" hidden="1" x14ac:dyDescent="0.25">
      <c r="A75" s="37">
        <v>10</v>
      </c>
      <c r="B75" s="37">
        <v>600</v>
      </c>
      <c r="C75" s="37">
        <v>20</v>
      </c>
      <c r="D75" s="37">
        <v>1.75</v>
      </c>
      <c r="E75" s="37">
        <v>2.72</v>
      </c>
      <c r="F75" s="37">
        <v>5</v>
      </c>
      <c r="G75" s="37">
        <v>16</v>
      </c>
      <c r="H75">
        <f>CONVERT(Table3[[#This Row],[LWN/I1 Neck Thickness]],"in","mm")</f>
        <v>44.45</v>
      </c>
      <c r="I75">
        <f>CONVERT(Table3[[#This Row],[HB/I2 Neck Thickness]],"in","mm")</f>
        <v>69.087999999999994</v>
      </c>
      <c r="J75">
        <f>CONVERT(Table3[[#This Row],[F/I3 Neck Thickness]],"in","mm")</f>
        <v>127</v>
      </c>
    </row>
    <row r="76" spans="1:10" hidden="1" x14ac:dyDescent="0.25">
      <c r="A76" s="36">
        <v>12</v>
      </c>
      <c r="B76" s="36">
        <v>600</v>
      </c>
      <c r="C76" s="36">
        <v>22</v>
      </c>
      <c r="D76" s="36">
        <v>1.88</v>
      </c>
      <c r="E76" s="36">
        <v>2.94</v>
      </c>
      <c r="F76" s="36">
        <v>5</v>
      </c>
      <c r="G76" s="36">
        <v>20</v>
      </c>
      <c r="H76">
        <f>CONVERT(Table3[[#This Row],[LWN/I1 Neck Thickness]],"in","mm")</f>
        <v>47.752000000000002</v>
      </c>
      <c r="I76">
        <f>CONVERT(Table3[[#This Row],[HB/I2 Neck Thickness]],"in","mm")</f>
        <v>74.676000000000002</v>
      </c>
      <c r="J76">
        <f>CONVERT(Table3[[#This Row],[F/I3 Neck Thickness]],"in","mm")</f>
        <v>127</v>
      </c>
    </row>
    <row r="77" spans="1:10" hidden="1" x14ac:dyDescent="0.25">
      <c r="A77" s="37">
        <v>14</v>
      </c>
      <c r="B77" s="37">
        <v>600</v>
      </c>
      <c r="C77" s="37">
        <v>23.75</v>
      </c>
      <c r="D77" s="37">
        <v>1.5</v>
      </c>
      <c r="E77" s="37">
        <v>2.2799999999999998</v>
      </c>
      <c r="F77" s="37">
        <v>4.88</v>
      </c>
      <c r="G77" s="37">
        <v>20</v>
      </c>
      <c r="H77">
        <f>CONVERT(Table3[[#This Row],[LWN/I1 Neck Thickness]],"in","mm")</f>
        <v>38.1</v>
      </c>
      <c r="I77">
        <f>CONVERT(Table3[[#This Row],[HB/I2 Neck Thickness]],"in","mm")</f>
        <v>57.911999999999999</v>
      </c>
      <c r="J77">
        <f>CONVERT(Table3[[#This Row],[F/I3 Neck Thickness]],"in","mm")</f>
        <v>123.95200000000001</v>
      </c>
    </row>
    <row r="78" spans="1:10" hidden="1" x14ac:dyDescent="0.25">
      <c r="A78" s="36">
        <v>16</v>
      </c>
      <c r="B78" s="36">
        <v>600</v>
      </c>
      <c r="C78" s="36">
        <v>27</v>
      </c>
      <c r="D78" s="36">
        <v>1.75</v>
      </c>
      <c r="E78" s="36">
        <v>2.69</v>
      </c>
      <c r="F78" s="36">
        <v>5.5</v>
      </c>
      <c r="G78" s="36">
        <v>20</v>
      </c>
      <c r="H78">
        <f>CONVERT(Table3[[#This Row],[LWN/I1 Neck Thickness]],"in","mm")</f>
        <v>44.45</v>
      </c>
      <c r="I78">
        <f>CONVERT(Table3[[#This Row],[HB/I2 Neck Thickness]],"in","mm")</f>
        <v>68.325999999999993</v>
      </c>
      <c r="J78">
        <f>CONVERT(Table3[[#This Row],[F/I3 Neck Thickness]],"in","mm")</f>
        <v>139.69999999999999</v>
      </c>
    </row>
    <row r="79" spans="1:10" hidden="1" x14ac:dyDescent="0.25">
      <c r="A79" s="37">
        <v>18</v>
      </c>
      <c r="B79" s="37">
        <v>600</v>
      </c>
      <c r="C79" s="37">
        <v>29.25</v>
      </c>
      <c r="D79" s="37">
        <v>1.75</v>
      </c>
      <c r="E79" s="37">
        <v>2.6</v>
      </c>
      <c r="F79" s="37">
        <v>5.63</v>
      </c>
      <c r="G79" s="37">
        <v>20</v>
      </c>
      <c r="H79">
        <f>CONVERT(Table3[[#This Row],[LWN/I1 Neck Thickness]],"in","mm")</f>
        <v>44.45</v>
      </c>
      <c r="I79">
        <f>CONVERT(Table3[[#This Row],[HB/I2 Neck Thickness]],"in","mm")</f>
        <v>66.040000000000006</v>
      </c>
      <c r="J79">
        <f>CONVERT(Table3[[#This Row],[F/I3 Neck Thickness]],"in","mm")</f>
        <v>143.00199999999998</v>
      </c>
    </row>
    <row r="80" spans="1:10" hidden="1" x14ac:dyDescent="0.25">
      <c r="A80" s="36">
        <v>20</v>
      </c>
      <c r="B80" s="36">
        <v>600</v>
      </c>
      <c r="C80" s="36">
        <v>32</v>
      </c>
      <c r="D80" s="36">
        <v>2</v>
      </c>
      <c r="E80" s="36">
        <v>2.97</v>
      </c>
      <c r="F80" s="36">
        <v>6</v>
      </c>
      <c r="G80" s="36">
        <v>24</v>
      </c>
      <c r="H80">
        <f>CONVERT(Table3[[#This Row],[LWN/I1 Neck Thickness]],"in","mm")</f>
        <v>50.8</v>
      </c>
      <c r="I80">
        <f>CONVERT(Table3[[#This Row],[HB/I2 Neck Thickness]],"in","mm")</f>
        <v>75.438000000000002</v>
      </c>
      <c r="J80">
        <f>CONVERT(Table3[[#This Row],[F/I3 Neck Thickness]],"in","mm")</f>
        <v>152.4</v>
      </c>
    </row>
    <row r="81" spans="1:10" hidden="1" x14ac:dyDescent="0.25">
      <c r="A81" s="37">
        <v>24</v>
      </c>
      <c r="B81" s="37">
        <v>600</v>
      </c>
      <c r="C81" s="37">
        <v>37</v>
      </c>
      <c r="D81" s="37">
        <v>2.13</v>
      </c>
      <c r="E81" s="37">
        <v>3.03</v>
      </c>
      <c r="F81" s="37">
        <v>6.5</v>
      </c>
      <c r="G81" s="37">
        <v>24</v>
      </c>
      <c r="H81">
        <f>CONVERT(Table3[[#This Row],[LWN/I1 Neck Thickness]],"in","mm")</f>
        <v>54.101999999999997</v>
      </c>
      <c r="I81">
        <f>CONVERT(Table3[[#This Row],[HB/I2 Neck Thickness]],"in","mm")</f>
        <v>76.962000000000003</v>
      </c>
      <c r="J81">
        <f>CONVERT(Table3[[#This Row],[F/I3 Neck Thickness]],"in","mm")</f>
        <v>165.1</v>
      </c>
    </row>
    <row r="82" spans="1:10" hidden="1" x14ac:dyDescent="0.25">
      <c r="A82" s="36">
        <v>0.5</v>
      </c>
      <c r="B82" s="36">
        <v>900</v>
      </c>
      <c r="C82" s="36">
        <v>4.75</v>
      </c>
      <c r="D82" s="36">
        <v>0.53</v>
      </c>
      <c r="E82" s="36">
        <v>0.73</v>
      </c>
      <c r="F82" s="36">
        <v>2.13</v>
      </c>
      <c r="G82" s="36">
        <v>4</v>
      </c>
      <c r="H82">
        <f>CONVERT(Table3[[#This Row],[LWN/I1 Neck Thickness]],"in","mm")</f>
        <v>13.462</v>
      </c>
      <c r="I82">
        <f>CONVERT(Table3[[#This Row],[HB/I2 Neck Thickness]],"in","mm")</f>
        <v>18.541999999999998</v>
      </c>
      <c r="J82">
        <f>CONVERT(Table3[[#This Row],[F/I3 Neck Thickness]],"in","mm")</f>
        <v>54.101999999999997</v>
      </c>
    </row>
    <row r="83" spans="1:10" hidden="1" x14ac:dyDescent="0.25">
      <c r="A83" s="37">
        <v>0.75</v>
      </c>
      <c r="B83" s="37">
        <v>900</v>
      </c>
      <c r="C83" s="37">
        <v>5.12</v>
      </c>
      <c r="D83" s="37">
        <v>0.53</v>
      </c>
      <c r="E83" s="37">
        <v>0.76</v>
      </c>
      <c r="F83" s="37">
        <v>2.19</v>
      </c>
      <c r="G83" s="37">
        <v>4</v>
      </c>
      <c r="H83">
        <f>CONVERT(Table3[[#This Row],[LWN/I1 Neck Thickness]],"in","mm")</f>
        <v>13.462</v>
      </c>
      <c r="I83">
        <f>CONVERT(Table3[[#This Row],[HB/I2 Neck Thickness]],"in","mm")</f>
        <v>19.304000000000002</v>
      </c>
      <c r="J83">
        <f>CONVERT(Table3[[#This Row],[F/I3 Neck Thickness]],"in","mm")</f>
        <v>55.626000000000005</v>
      </c>
    </row>
    <row r="84" spans="1:10" x14ac:dyDescent="0.25">
      <c r="A84" s="36">
        <v>1</v>
      </c>
      <c r="B84" s="36">
        <v>900</v>
      </c>
      <c r="C84" s="36">
        <v>5.88</v>
      </c>
      <c r="D84" s="36">
        <v>0.56000000000000005</v>
      </c>
      <c r="E84" s="36">
        <v>0.8</v>
      </c>
      <c r="F84" s="36">
        <v>2.44</v>
      </c>
      <c r="G84" s="36">
        <v>4</v>
      </c>
      <c r="H84">
        <f>CONVERT(Table3[[#This Row],[LWN/I1 Neck Thickness]],"in","mm")</f>
        <v>14.224</v>
      </c>
      <c r="I84">
        <f>CONVERT(Table3[[#This Row],[HB/I2 Neck Thickness]],"in","mm")</f>
        <v>20.32</v>
      </c>
      <c r="J84">
        <f>CONVERT(Table3[[#This Row],[F/I3 Neck Thickness]],"in","mm")</f>
        <v>61.976000000000006</v>
      </c>
    </row>
    <row r="85" spans="1:10" hidden="1" x14ac:dyDescent="0.25">
      <c r="A85" s="37">
        <v>1.25</v>
      </c>
      <c r="B85" s="37">
        <v>900</v>
      </c>
      <c r="C85" s="37">
        <v>6.25</v>
      </c>
      <c r="D85" s="37">
        <v>0.63</v>
      </c>
      <c r="E85" s="37">
        <v>0.83</v>
      </c>
      <c r="F85" s="37">
        <v>2.5</v>
      </c>
      <c r="G85" s="37">
        <v>4</v>
      </c>
      <c r="H85">
        <f>CONVERT(Table3[[#This Row],[LWN/I1 Neck Thickness]],"in","mm")</f>
        <v>16.001999999999999</v>
      </c>
      <c r="I85">
        <f>CONVERT(Table3[[#This Row],[HB/I2 Neck Thickness]],"in","mm")</f>
        <v>21.082000000000001</v>
      </c>
      <c r="J85">
        <f>CONVERT(Table3[[#This Row],[F/I3 Neck Thickness]],"in","mm")</f>
        <v>63.5</v>
      </c>
    </row>
    <row r="86" spans="1:10" hidden="1" x14ac:dyDescent="0.25">
      <c r="A86" s="36">
        <v>1.5</v>
      </c>
      <c r="B86" s="36">
        <v>900</v>
      </c>
      <c r="C86" s="36">
        <v>7</v>
      </c>
      <c r="D86" s="36">
        <v>0.63</v>
      </c>
      <c r="E86" s="36">
        <v>0.88</v>
      </c>
      <c r="F86" s="36">
        <v>2.75</v>
      </c>
      <c r="G86" s="36">
        <v>4</v>
      </c>
      <c r="H86">
        <f>CONVERT(Table3[[#This Row],[LWN/I1 Neck Thickness]],"in","mm")</f>
        <v>16.001999999999999</v>
      </c>
      <c r="I86">
        <f>CONVERT(Table3[[#This Row],[HB/I2 Neck Thickness]],"in","mm")</f>
        <v>22.352</v>
      </c>
      <c r="J86">
        <f>CONVERT(Table3[[#This Row],[F/I3 Neck Thickness]],"in","mm")</f>
        <v>69.849999999999994</v>
      </c>
    </row>
    <row r="87" spans="1:10" hidden="1" x14ac:dyDescent="0.25">
      <c r="A87" s="37">
        <v>2</v>
      </c>
      <c r="B87" s="37">
        <v>900</v>
      </c>
      <c r="C87" s="37">
        <v>8.5</v>
      </c>
      <c r="D87" s="37">
        <v>1.06</v>
      </c>
      <c r="E87" s="37">
        <v>1.56</v>
      </c>
      <c r="F87" s="37">
        <v>3.25</v>
      </c>
      <c r="G87" s="37">
        <v>8</v>
      </c>
      <c r="H87">
        <f>CONVERT(Table3[[#This Row],[LWN/I1 Neck Thickness]],"in","mm")</f>
        <v>26.923999999999999</v>
      </c>
      <c r="I87">
        <f>CONVERT(Table3[[#This Row],[HB/I2 Neck Thickness]],"in","mm")</f>
        <v>39.624000000000002</v>
      </c>
      <c r="J87">
        <f>CONVERT(Table3[[#This Row],[F/I3 Neck Thickness]],"in","mm")</f>
        <v>82.55</v>
      </c>
    </row>
    <row r="88" spans="1:10" hidden="1" x14ac:dyDescent="0.25">
      <c r="A88" s="36">
        <v>2.5</v>
      </c>
      <c r="B88" s="36">
        <v>900</v>
      </c>
      <c r="C88" s="36">
        <v>9.6199999999999992</v>
      </c>
      <c r="D88" s="36">
        <v>1.19</v>
      </c>
      <c r="E88" s="36">
        <v>1.78</v>
      </c>
      <c r="F88" s="36">
        <v>3.56</v>
      </c>
      <c r="G88" s="36">
        <v>8</v>
      </c>
      <c r="H88">
        <f>CONVERT(Table3[[#This Row],[LWN/I1 Neck Thickness]],"in","mm")</f>
        <v>30.225999999999999</v>
      </c>
      <c r="I88">
        <f>CONVERT(Table3[[#This Row],[HB/I2 Neck Thickness]],"in","mm")</f>
        <v>45.212000000000003</v>
      </c>
      <c r="J88">
        <f>CONVERT(Table3[[#This Row],[F/I3 Neck Thickness]],"in","mm")</f>
        <v>90.424000000000007</v>
      </c>
    </row>
    <row r="89" spans="1:10" hidden="1" x14ac:dyDescent="0.25">
      <c r="A89" s="37">
        <v>3</v>
      </c>
      <c r="B89" s="37">
        <v>900</v>
      </c>
      <c r="C89" s="37">
        <v>9.5</v>
      </c>
      <c r="D89" s="37">
        <v>1</v>
      </c>
      <c r="E89" s="37">
        <v>1.58</v>
      </c>
      <c r="F89" s="37">
        <v>3.25</v>
      </c>
      <c r="G89" s="37">
        <v>8</v>
      </c>
      <c r="H89">
        <f>CONVERT(Table3[[#This Row],[LWN/I1 Neck Thickness]],"in","mm")</f>
        <v>25.4</v>
      </c>
      <c r="I89">
        <f>CONVERT(Table3[[#This Row],[HB/I2 Neck Thickness]],"in","mm")</f>
        <v>40.131999999999998</v>
      </c>
      <c r="J89">
        <f>CONVERT(Table3[[#This Row],[F/I3 Neck Thickness]],"in","mm")</f>
        <v>82.55</v>
      </c>
    </row>
    <row r="90" spans="1:10" hidden="1" x14ac:dyDescent="0.25">
      <c r="A90" s="36">
        <v>4</v>
      </c>
      <c r="B90" s="36">
        <v>900</v>
      </c>
      <c r="C90" s="36">
        <v>11.5</v>
      </c>
      <c r="D90" s="36">
        <v>1.1299999999999999</v>
      </c>
      <c r="E90" s="36">
        <v>1.81</v>
      </c>
      <c r="F90" s="36">
        <v>3.75</v>
      </c>
      <c r="G90" s="36">
        <v>8</v>
      </c>
      <c r="H90">
        <f>CONVERT(Table3[[#This Row],[LWN/I1 Neck Thickness]],"in","mm")</f>
        <v>28.701999999999998</v>
      </c>
      <c r="I90">
        <f>CONVERT(Table3[[#This Row],[HB/I2 Neck Thickness]],"in","mm")</f>
        <v>45.974000000000004</v>
      </c>
      <c r="J90">
        <f>CONVERT(Table3[[#This Row],[F/I3 Neck Thickness]],"in","mm")</f>
        <v>95.25</v>
      </c>
    </row>
    <row r="91" spans="1:10" hidden="1" x14ac:dyDescent="0.25">
      <c r="A91" s="37">
        <v>5</v>
      </c>
      <c r="B91" s="37">
        <v>900</v>
      </c>
      <c r="C91" s="37">
        <v>13.75</v>
      </c>
      <c r="D91" s="37">
        <v>1.25</v>
      </c>
      <c r="E91" s="37">
        <v>2.1</v>
      </c>
      <c r="F91" s="37">
        <v>4.38</v>
      </c>
      <c r="G91" s="37">
        <v>8</v>
      </c>
      <c r="H91">
        <f>CONVERT(Table3[[#This Row],[LWN/I1 Neck Thickness]],"in","mm")</f>
        <v>31.75</v>
      </c>
      <c r="I91">
        <f>CONVERT(Table3[[#This Row],[HB/I2 Neck Thickness]],"in","mm")</f>
        <v>53.339999999999996</v>
      </c>
      <c r="J91">
        <f>CONVERT(Table3[[#This Row],[F/I3 Neck Thickness]],"in","mm")</f>
        <v>111.25200000000001</v>
      </c>
    </row>
    <row r="92" spans="1:10" hidden="1" x14ac:dyDescent="0.25">
      <c r="A92" s="36">
        <v>6</v>
      </c>
      <c r="B92" s="36">
        <v>900</v>
      </c>
      <c r="C92" s="36">
        <v>15</v>
      </c>
      <c r="D92" s="36">
        <v>1.63</v>
      </c>
      <c r="E92" s="36">
        <v>2.4700000000000002</v>
      </c>
      <c r="F92" s="36">
        <v>4.5</v>
      </c>
      <c r="G92" s="36">
        <v>12</v>
      </c>
      <c r="H92">
        <f>CONVERT(Table3[[#This Row],[LWN/I1 Neck Thickness]],"in","mm")</f>
        <v>41.402000000000001</v>
      </c>
      <c r="I92">
        <f>CONVERT(Table3[[#This Row],[HB/I2 Neck Thickness]],"in","mm")</f>
        <v>62.738</v>
      </c>
      <c r="J92">
        <f>CONVERT(Table3[[#This Row],[F/I3 Neck Thickness]],"in","mm")</f>
        <v>114.3</v>
      </c>
    </row>
    <row r="93" spans="1:10" hidden="1" x14ac:dyDescent="0.25">
      <c r="A93" s="37">
        <v>8</v>
      </c>
      <c r="B93" s="37">
        <v>900</v>
      </c>
      <c r="C93" s="37">
        <v>18.5</v>
      </c>
      <c r="D93" s="37">
        <v>1.88</v>
      </c>
      <c r="E93" s="37">
        <v>2.85</v>
      </c>
      <c r="F93" s="37">
        <v>5.25</v>
      </c>
      <c r="G93" s="37">
        <v>12</v>
      </c>
      <c r="H93">
        <f>CONVERT(Table3[[#This Row],[LWN/I1 Neck Thickness]],"in","mm")</f>
        <v>47.752000000000002</v>
      </c>
      <c r="I93">
        <f>CONVERT(Table3[[#This Row],[HB/I2 Neck Thickness]],"in","mm")</f>
        <v>72.39</v>
      </c>
      <c r="J93">
        <f>CONVERT(Table3[[#This Row],[F/I3 Neck Thickness]],"in","mm")</f>
        <v>133.35</v>
      </c>
    </row>
    <row r="94" spans="1:10" hidden="1" x14ac:dyDescent="0.25">
      <c r="A94" s="36">
        <v>10</v>
      </c>
      <c r="B94" s="36">
        <v>900</v>
      </c>
      <c r="C94" s="36">
        <v>21.5</v>
      </c>
      <c r="D94" s="36">
        <v>2.25</v>
      </c>
      <c r="E94" s="36">
        <v>3.38</v>
      </c>
      <c r="F94" s="36">
        <v>5.75</v>
      </c>
      <c r="G94" s="36">
        <v>16</v>
      </c>
      <c r="H94">
        <f>CONVERT(Table3[[#This Row],[LWN/I1 Neck Thickness]],"in","mm")</f>
        <v>57.15</v>
      </c>
      <c r="I94">
        <f>CONVERT(Table3[[#This Row],[HB/I2 Neck Thickness]],"in","mm")</f>
        <v>85.852000000000004</v>
      </c>
      <c r="J94">
        <f>CONVERT(Table3[[#This Row],[F/I3 Neck Thickness]],"in","mm")</f>
        <v>146.05000000000001</v>
      </c>
    </row>
    <row r="95" spans="1:10" hidden="1" x14ac:dyDescent="0.25">
      <c r="A95" s="37">
        <v>12</v>
      </c>
      <c r="B95" s="37">
        <v>900</v>
      </c>
      <c r="C95" s="37">
        <v>24</v>
      </c>
      <c r="D95" s="37">
        <v>2.25</v>
      </c>
      <c r="E95" s="37">
        <v>3.72</v>
      </c>
      <c r="F95" s="37">
        <v>6</v>
      </c>
      <c r="G95" s="37">
        <v>20</v>
      </c>
      <c r="H95">
        <f>CONVERT(Table3[[#This Row],[LWN/I1 Neck Thickness]],"in","mm")</f>
        <v>57.15</v>
      </c>
      <c r="I95">
        <f>CONVERT(Table3[[#This Row],[HB/I2 Neck Thickness]],"in","mm")</f>
        <v>94.488</v>
      </c>
      <c r="J95">
        <f>CONVERT(Table3[[#This Row],[F/I3 Neck Thickness]],"in","mm")</f>
        <v>152.4</v>
      </c>
    </row>
    <row r="96" spans="1:10" hidden="1" x14ac:dyDescent="0.25">
      <c r="A96" s="36">
        <v>14</v>
      </c>
      <c r="B96" s="36">
        <v>900</v>
      </c>
      <c r="C96" s="36">
        <v>25.25</v>
      </c>
      <c r="D96" s="36">
        <v>1.88</v>
      </c>
      <c r="E96" s="36">
        <v>2.81</v>
      </c>
      <c r="F96" s="36">
        <v>5.63</v>
      </c>
      <c r="G96" s="36">
        <v>20</v>
      </c>
      <c r="H96">
        <f>CONVERT(Table3[[#This Row],[LWN/I1 Neck Thickness]],"in","mm")</f>
        <v>47.752000000000002</v>
      </c>
      <c r="I96">
        <f>CONVERT(Table3[[#This Row],[HB/I2 Neck Thickness]],"in","mm")</f>
        <v>71.374000000000009</v>
      </c>
      <c r="J96">
        <f>CONVERT(Table3[[#This Row],[F/I3 Neck Thickness]],"in","mm")</f>
        <v>143.00199999999998</v>
      </c>
    </row>
    <row r="97" spans="1:10" hidden="1" x14ac:dyDescent="0.25">
      <c r="A97" s="37">
        <v>16</v>
      </c>
      <c r="B97" s="37">
        <v>900</v>
      </c>
      <c r="C97" s="37">
        <v>27.75</v>
      </c>
      <c r="D97" s="37">
        <v>2</v>
      </c>
      <c r="E97" s="37">
        <v>2.85</v>
      </c>
      <c r="F97" s="37">
        <v>5.88</v>
      </c>
      <c r="G97" s="37">
        <v>20</v>
      </c>
      <c r="H97">
        <f>CONVERT(Table3[[#This Row],[LWN/I1 Neck Thickness]],"in","mm")</f>
        <v>50.8</v>
      </c>
      <c r="I97">
        <f>CONVERT(Table3[[#This Row],[HB/I2 Neck Thickness]],"in","mm")</f>
        <v>72.39</v>
      </c>
      <c r="J97">
        <f>CONVERT(Table3[[#This Row],[F/I3 Neck Thickness]],"in","mm")</f>
        <v>149.352</v>
      </c>
    </row>
    <row r="98" spans="1:10" hidden="1" x14ac:dyDescent="0.25">
      <c r="A98" s="36">
        <v>18</v>
      </c>
      <c r="B98" s="36">
        <v>900</v>
      </c>
      <c r="C98" s="36">
        <v>31</v>
      </c>
      <c r="D98" s="36">
        <v>2.13</v>
      </c>
      <c r="E98" s="36">
        <v>3.03</v>
      </c>
      <c r="F98" s="36">
        <v>6.5</v>
      </c>
      <c r="G98" s="36">
        <v>20</v>
      </c>
      <c r="H98">
        <f>CONVERT(Table3[[#This Row],[LWN/I1 Neck Thickness]],"in","mm")</f>
        <v>54.101999999999997</v>
      </c>
      <c r="I98">
        <f>CONVERT(Table3[[#This Row],[HB/I2 Neck Thickness]],"in","mm")</f>
        <v>76.962000000000003</v>
      </c>
      <c r="J98">
        <f>CONVERT(Table3[[#This Row],[F/I3 Neck Thickness]],"in","mm")</f>
        <v>165.1</v>
      </c>
    </row>
    <row r="99" spans="1:10" hidden="1" x14ac:dyDescent="0.25">
      <c r="A99" s="37">
        <v>20</v>
      </c>
      <c r="B99" s="37">
        <v>900</v>
      </c>
      <c r="C99" s="37">
        <v>33.75</v>
      </c>
      <c r="D99" s="37">
        <v>2.25</v>
      </c>
      <c r="E99" s="37">
        <v>3.19</v>
      </c>
      <c r="F99" s="37">
        <v>6.88</v>
      </c>
      <c r="G99" s="37">
        <v>20</v>
      </c>
      <c r="H99">
        <f>CONVERT(Table3[[#This Row],[LWN/I1 Neck Thickness]],"in","mm")</f>
        <v>57.15</v>
      </c>
      <c r="I99">
        <f>CONVERT(Table3[[#This Row],[HB/I2 Neck Thickness]],"in","mm")</f>
        <v>81.025999999999996</v>
      </c>
      <c r="J99">
        <f>CONVERT(Table3[[#This Row],[F/I3 Neck Thickness]],"in","mm")</f>
        <v>174.75199999999998</v>
      </c>
    </row>
    <row r="100" spans="1:10" hidden="1" x14ac:dyDescent="0.25">
      <c r="A100" s="36">
        <v>24</v>
      </c>
      <c r="B100" s="36">
        <v>900</v>
      </c>
      <c r="C100" s="36">
        <v>41</v>
      </c>
      <c r="D100" s="36">
        <v>2.75</v>
      </c>
      <c r="E100" s="36">
        <v>3.81</v>
      </c>
      <c r="F100" s="36">
        <v>8.5</v>
      </c>
      <c r="G100" s="36">
        <v>20</v>
      </c>
      <c r="H100">
        <f>CONVERT(Table3[[#This Row],[LWN/I1 Neck Thickness]],"in","mm")</f>
        <v>69.849999999999994</v>
      </c>
      <c r="I100">
        <f>CONVERT(Table3[[#This Row],[HB/I2 Neck Thickness]],"in","mm")</f>
        <v>96.774000000000001</v>
      </c>
      <c r="J100">
        <f>CONVERT(Table3[[#This Row],[F/I3 Neck Thickness]],"in","mm")</f>
        <v>215.9</v>
      </c>
    </row>
    <row r="101" spans="1:10" hidden="1" x14ac:dyDescent="0.25">
      <c r="A101" s="37">
        <v>0.5</v>
      </c>
      <c r="B101" s="37">
        <v>1500</v>
      </c>
      <c r="C101" s="37">
        <v>4.75</v>
      </c>
      <c r="D101" s="37">
        <v>0.53</v>
      </c>
      <c r="E101" s="37">
        <v>0.73</v>
      </c>
      <c r="F101" s="37">
        <v>2.13</v>
      </c>
      <c r="G101" s="37">
        <v>4</v>
      </c>
      <c r="H101">
        <f>CONVERT(Table3[[#This Row],[LWN/I1 Neck Thickness]],"in","mm")</f>
        <v>13.462</v>
      </c>
      <c r="I101">
        <f>CONVERT(Table3[[#This Row],[HB/I2 Neck Thickness]],"in","mm")</f>
        <v>18.541999999999998</v>
      </c>
      <c r="J101">
        <f>CONVERT(Table3[[#This Row],[F/I3 Neck Thickness]],"in","mm")</f>
        <v>54.101999999999997</v>
      </c>
    </row>
    <row r="102" spans="1:10" hidden="1" x14ac:dyDescent="0.25">
      <c r="A102" s="37">
        <v>0.75</v>
      </c>
      <c r="B102" s="36">
        <v>1500</v>
      </c>
      <c r="C102" s="36">
        <v>5.12</v>
      </c>
      <c r="D102" s="36">
        <v>0.53</v>
      </c>
      <c r="E102" s="36">
        <v>0.76</v>
      </c>
      <c r="F102" s="36">
        <v>2.19</v>
      </c>
      <c r="G102" s="36">
        <v>4</v>
      </c>
      <c r="H102">
        <f>CONVERT(Table3[[#This Row],[LWN/I1 Neck Thickness]],"in","mm")</f>
        <v>13.462</v>
      </c>
      <c r="I102">
        <f>CONVERT(Table3[[#This Row],[HB/I2 Neck Thickness]],"in","mm")</f>
        <v>19.304000000000002</v>
      </c>
      <c r="J102">
        <f>CONVERT(Table3[[#This Row],[F/I3 Neck Thickness]],"in","mm")</f>
        <v>55.626000000000005</v>
      </c>
    </row>
    <row r="103" spans="1:10" x14ac:dyDescent="0.25">
      <c r="A103" s="37">
        <v>1</v>
      </c>
      <c r="B103" s="37">
        <v>1500</v>
      </c>
      <c r="C103" s="37">
        <v>5.88</v>
      </c>
      <c r="D103" s="37">
        <v>0.56000000000000005</v>
      </c>
      <c r="E103" s="37">
        <v>0.8</v>
      </c>
      <c r="F103" s="37">
        <v>2.44</v>
      </c>
      <c r="G103" s="37">
        <v>4</v>
      </c>
      <c r="H103">
        <f>CONVERT(Table3[[#This Row],[LWN/I1 Neck Thickness]],"in","mm")</f>
        <v>14.224</v>
      </c>
      <c r="I103">
        <f>CONVERT(Table3[[#This Row],[HB/I2 Neck Thickness]],"in","mm")</f>
        <v>20.32</v>
      </c>
      <c r="J103">
        <f>CONVERT(Table3[[#This Row],[F/I3 Neck Thickness]],"in","mm")</f>
        <v>61.976000000000006</v>
      </c>
    </row>
    <row r="104" spans="1:10" hidden="1" x14ac:dyDescent="0.25">
      <c r="A104" s="37">
        <v>1.25</v>
      </c>
      <c r="B104" s="36">
        <v>1500</v>
      </c>
      <c r="C104" s="36">
        <v>6.25</v>
      </c>
      <c r="D104" s="36">
        <v>0.63</v>
      </c>
      <c r="E104" s="36">
        <v>0.83</v>
      </c>
      <c r="F104" s="36">
        <v>2.5</v>
      </c>
      <c r="G104" s="36">
        <v>4</v>
      </c>
      <c r="H104">
        <f>CONVERT(Table3[[#This Row],[LWN/I1 Neck Thickness]],"in","mm")</f>
        <v>16.001999999999999</v>
      </c>
      <c r="I104">
        <f>CONVERT(Table3[[#This Row],[HB/I2 Neck Thickness]],"in","mm")</f>
        <v>21.082000000000001</v>
      </c>
      <c r="J104">
        <f>CONVERT(Table3[[#This Row],[F/I3 Neck Thickness]],"in","mm")</f>
        <v>63.5</v>
      </c>
    </row>
    <row r="105" spans="1:10" hidden="1" x14ac:dyDescent="0.25">
      <c r="A105" s="37">
        <v>1.5</v>
      </c>
      <c r="B105" s="37">
        <v>1500</v>
      </c>
      <c r="C105" s="37">
        <v>7</v>
      </c>
      <c r="D105" s="37">
        <v>0.63</v>
      </c>
      <c r="E105" s="37">
        <v>0.88</v>
      </c>
      <c r="F105" s="37">
        <v>2.75</v>
      </c>
      <c r="G105" s="37">
        <v>4</v>
      </c>
      <c r="H105">
        <f>CONVERT(Table3[[#This Row],[LWN/I1 Neck Thickness]],"in","mm")</f>
        <v>16.001999999999999</v>
      </c>
      <c r="I105">
        <f>CONVERT(Table3[[#This Row],[HB/I2 Neck Thickness]],"in","mm")</f>
        <v>22.352</v>
      </c>
      <c r="J105">
        <f>CONVERT(Table3[[#This Row],[F/I3 Neck Thickness]],"in","mm")</f>
        <v>69.849999999999994</v>
      </c>
    </row>
    <row r="106" spans="1:10" hidden="1" x14ac:dyDescent="0.25">
      <c r="A106" s="36">
        <v>2</v>
      </c>
      <c r="B106" s="36">
        <v>1500</v>
      </c>
      <c r="C106" s="36">
        <v>8.5</v>
      </c>
      <c r="D106" s="36">
        <v>1.06</v>
      </c>
      <c r="E106" s="36">
        <v>1.56</v>
      </c>
      <c r="F106" s="36">
        <v>3.25</v>
      </c>
      <c r="G106" s="36">
        <v>8</v>
      </c>
      <c r="H106">
        <f>CONVERT(Table3[[#This Row],[LWN/I1 Neck Thickness]],"in","mm")</f>
        <v>26.923999999999999</v>
      </c>
      <c r="I106">
        <f>CONVERT(Table3[[#This Row],[HB/I2 Neck Thickness]],"in","mm")</f>
        <v>39.624000000000002</v>
      </c>
      <c r="J106">
        <f>CONVERT(Table3[[#This Row],[F/I3 Neck Thickness]],"in","mm")</f>
        <v>82.55</v>
      </c>
    </row>
    <row r="107" spans="1:10" hidden="1" x14ac:dyDescent="0.25">
      <c r="A107" s="37">
        <v>2.5</v>
      </c>
      <c r="B107" s="37">
        <v>1500</v>
      </c>
      <c r="C107" s="37">
        <v>9.6199999999999992</v>
      </c>
      <c r="D107" s="37">
        <v>1.19</v>
      </c>
      <c r="E107" s="37">
        <v>1.78</v>
      </c>
      <c r="F107" s="37">
        <v>3.56</v>
      </c>
      <c r="G107" s="37">
        <v>8</v>
      </c>
      <c r="H107">
        <f>CONVERT(Table3[[#This Row],[LWN/I1 Neck Thickness]],"in","mm")</f>
        <v>30.225999999999999</v>
      </c>
      <c r="I107">
        <f>CONVERT(Table3[[#This Row],[HB/I2 Neck Thickness]],"in","mm")</f>
        <v>45.212000000000003</v>
      </c>
      <c r="J107">
        <f>CONVERT(Table3[[#This Row],[F/I3 Neck Thickness]],"in","mm")</f>
        <v>90.424000000000007</v>
      </c>
    </row>
    <row r="108" spans="1:10" hidden="1" x14ac:dyDescent="0.25">
      <c r="A108" s="36">
        <v>3</v>
      </c>
      <c r="B108" s="36">
        <v>1500</v>
      </c>
      <c r="C108" s="36">
        <v>10.5</v>
      </c>
      <c r="D108" s="36">
        <v>1.1299999999999999</v>
      </c>
      <c r="E108" s="36">
        <v>1.65</v>
      </c>
      <c r="F108" s="36">
        <v>3.75</v>
      </c>
      <c r="G108" s="36">
        <v>8</v>
      </c>
      <c r="H108">
        <f>CONVERT(Table3[[#This Row],[LWN/I1 Neck Thickness]],"in","mm")</f>
        <v>28.701999999999998</v>
      </c>
      <c r="I108">
        <f>CONVERT(Table3[[#This Row],[HB/I2 Neck Thickness]],"in","mm")</f>
        <v>41.910000000000004</v>
      </c>
      <c r="J108">
        <f>CONVERT(Table3[[#This Row],[F/I3 Neck Thickness]],"in","mm")</f>
        <v>95.25</v>
      </c>
    </row>
    <row r="109" spans="1:10" hidden="1" x14ac:dyDescent="0.25">
      <c r="A109" s="37">
        <v>4</v>
      </c>
      <c r="B109" s="37">
        <v>1500</v>
      </c>
      <c r="C109" s="37">
        <v>12.25</v>
      </c>
      <c r="D109" s="37">
        <v>1.19</v>
      </c>
      <c r="E109" s="37">
        <v>1.84</v>
      </c>
      <c r="F109" s="37">
        <v>4.13</v>
      </c>
      <c r="G109" s="37">
        <v>8</v>
      </c>
      <c r="H109">
        <f>CONVERT(Table3[[#This Row],[LWN/I1 Neck Thickness]],"in","mm")</f>
        <v>30.225999999999999</v>
      </c>
      <c r="I109">
        <f>CONVERT(Table3[[#This Row],[HB/I2 Neck Thickness]],"in","mm")</f>
        <v>46.735999999999997</v>
      </c>
      <c r="J109">
        <f>CONVERT(Table3[[#This Row],[F/I3 Neck Thickness]],"in","mm")</f>
        <v>104.902</v>
      </c>
    </row>
    <row r="110" spans="1:10" hidden="1" x14ac:dyDescent="0.25">
      <c r="A110" s="36">
        <v>5</v>
      </c>
      <c r="B110" s="36">
        <v>1500</v>
      </c>
      <c r="C110" s="36">
        <v>14.75</v>
      </c>
      <c r="D110" s="36">
        <v>1.38</v>
      </c>
      <c r="E110" s="36">
        <v>2.16</v>
      </c>
      <c r="F110" s="36">
        <v>4.88</v>
      </c>
      <c r="G110" s="36">
        <v>8</v>
      </c>
      <c r="H110">
        <f>CONVERT(Table3[[#This Row],[LWN/I1 Neck Thickness]],"in","mm")</f>
        <v>35.052</v>
      </c>
      <c r="I110">
        <f>CONVERT(Table3[[#This Row],[HB/I2 Neck Thickness]],"in","mm")</f>
        <v>54.864000000000004</v>
      </c>
      <c r="J110">
        <f>CONVERT(Table3[[#This Row],[F/I3 Neck Thickness]],"in","mm")</f>
        <v>123.95200000000001</v>
      </c>
    </row>
    <row r="111" spans="1:10" hidden="1" x14ac:dyDescent="0.25">
      <c r="A111" s="37">
        <v>6</v>
      </c>
      <c r="B111" s="37">
        <v>1500</v>
      </c>
      <c r="C111" s="37">
        <v>15.5</v>
      </c>
      <c r="D111" s="37">
        <v>1.5</v>
      </c>
      <c r="E111" s="37">
        <v>2.2799999999999998</v>
      </c>
      <c r="F111" s="37">
        <v>4.75</v>
      </c>
      <c r="G111" s="37">
        <v>12</v>
      </c>
      <c r="H111">
        <f>CONVERT(Table3[[#This Row],[LWN/I1 Neck Thickness]],"in","mm")</f>
        <v>38.1</v>
      </c>
      <c r="I111">
        <f>CONVERT(Table3[[#This Row],[HB/I2 Neck Thickness]],"in","mm")</f>
        <v>57.911999999999999</v>
      </c>
      <c r="J111">
        <f>CONVERT(Table3[[#This Row],[F/I3 Neck Thickness]],"in","mm")</f>
        <v>120.64999999999999</v>
      </c>
    </row>
    <row r="112" spans="1:10" hidden="1" x14ac:dyDescent="0.25">
      <c r="A112" s="36">
        <v>8</v>
      </c>
      <c r="B112" s="36">
        <v>1500</v>
      </c>
      <c r="C112" s="36">
        <v>19</v>
      </c>
      <c r="D112" s="36">
        <v>1.75</v>
      </c>
      <c r="E112" s="36">
        <v>2.66</v>
      </c>
      <c r="F112" s="36">
        <v>5.5</v>
      </c>
      <c r="G112" s="36">
        <v>12</v>
      </c>
      <c r="H112">
        <f>CONVERT(Table3[[#This Row],[LWN/I1 Neck Thickness]],"in","mm")</f>
        <v>44.45</v>
      </c>
      <c r="I112">
        <f>CONVERT(Table3[[#This Row],[HB/I2 Neck Thickness]],"in","mm")</f>
        <v>67.563999999999993</v>
      </c>
      <c r="J112">
        <f>CONVERT(Table3[[#This Row],[F/I3 Neck Thickness]],"in","mm")</f>
        <v>139.69999999999999</v>
      </c>
    </row>
    <row r="113" spans="1:10" hidden="1" x14ac:dyDescent="0.25">
      <c r="A113" s="37">
        <v>10</v>
      </c>
      <c r="B113" s="37">
        <v>1500</v>
      </c>
      <c r="C113" s="37">
        <v>23</v>
      </c>
      <c r="D113" s="37">
        <v>2.25</v>
      </c>
      <c r="E113" s="37">
        <v>3.25</v>
      </c>
      <c r="F113" s="37">
        <v>6.5</v>
      </c>
      <c r="G113" s="37">
        <v>12</v>
      </c>
      <c r="H113">
        <f>CONVERT(Table3[[#This Row],[LWN/I1 Neck Thickness]],"in","mm")</f>
        <v>57.15</v>
      </c>
      <c r="I113">
        <f>CONVERT(Table3[[#This Row],[HB/I2 Neck Thickness]],"in","mm")</f>
        <v>82.55</v>
      </c>
      <c r="J113">
        <f>CONVERT(Table3[[#This Row],[F/I3 Neck Thickness]],"in","mm")</f>
        <v>165.1</v>
      </c>
    </row>
    <row r="114" spans="1:10" hidden="1" x14ac:dyDescent="0.25">
      <c r="A114" s="36">
        <v>12</v>
      </c>
      <c r="B114" s="36">
        <v>1500</v>
      </c>
      <c r="C114" s="36">
        <v>26.5</v>
      </c>
      <c r="D114" s="36">
        <v>2.88</v>
      </c>
      <c r="E114" s="36">
        <v>4</v>
      </c>
      <c r="F114" s="36">
        <v>7.25</v>
      </c>
      <c r="G114" s="36">
        <v>16</v>
      </c>
      <c r="H114">
        <f>CONVERT(Table3[[#This Row],[LWN/I1 Neck Thickness]],"in","mm")</f>
        <v>73.152000000000001</v>
      </c>
      <c r="I114">
        <f>CONVERT(Table3[[#This Row],[HB/I2 Neck Thickness]],"in","mm")</f>
        <v>101.6</v>
      </c>
      <c r="J114">
        <f>CONVERT(Table3[[#This Row],[F/I3 Neck Thickness]],"in","mm")</f>
        <v>184.15</v>
      </c>
    </row>
    <row r="115" spans="1:10" hidden="1" x14ac:dyDescent="0.25">
      <c r="A115" s="37">
        <v>14</v>
      </c>
      <c r="B115" s="37">
        <v>1500</v>
      </c>
      <c r="C115" s="37">
        <v>29.5</v>
      </c>
      <c r="D115" s="37">
        <v>2.75</v>
      </c>
      <c r="E115" s="37">
        <v>3.75</v>
      </c>
      <c r="F115" s="37">
        <v>7.75</v>
      </c>
      <c r="G115" s="37">
        <v>16</v>
      </c>
      <c r="H115">
        <f>CONVERT(Table3[[#This Row],[LWN/I1 Neck Thickness]],"in","mm")</f>
        <v>69.849999999999994</v>
      </c>
      <c r="I115">
        <f>CONVERT(Table3[[#This Row],[HB/I2 Neck Thickness]],"in","mm")</f>
        <v>95.25</v>
      </c>
      <c r="J115">
        <f>CONVERT(Table3[[#This Row],[F/I3 Neck Thickness]],"in","mm")</f>
        <v>196.85</v>
      </c>
    </row>
    <row r="116" spans="1:10" hidden="1" x14ac:dyDescent="0.25">
      <c r="A116" s="36">
        <v>16</v>
      </c>
      <c r="B116" s="36">
        <v>1500</v>
      </c>
      <c r="C116" s="36">
        <v>32.5</v>
      </c>
      <c r="D116" s="36">
        <v>2.88</v>
      </c>
      <c r="E116" s="36">
        <v>3.94</v>
      </c>
      <c r="F116" s="36">
        <v>8.25</v>
      </c>
      <c r="G116" s="36">
        <v>16</v>
      </c>
      <c r="H116">
        <f>CONVERT(Table3[[#This Row],[LWN/I1 Neck Thickness]],"in","mm")</f>
        <v>73.152000000000001</v>
      </c>
      <c r="I116">
        <f>CONVERT(Table3[[#This Row],[HB/I2 Neck Thickness]],"in","mm")</f>
        <v>100.07599999999999</v>
      </c>
      <c r="J116">
        <f>CONVERT(Table3[[#This Row],[F/I3 Neck Thickness]],"in","mm")</f>
        <v>209.54999999999998</v>
      </c>
    </row>
    <row r="117" spans="1:10" hidden="1" x14ac:dyDescent="0.25">
      <c r="A117" s="37">
        <v>18</v>
      </c>
      <c r="B117" s="37">
        <v>1500</v>
      </c>
      <c r="C117" s="37">
        <v>36</v>
      </c>
      <c r="D117" s="37">
        <v>2.75</v>
      </c>
      <c r="E117" s="37">
        <v>4.13</v>
      </c>
      <c r="F117" s="37">
        <v>9</v>
      </c>
      <c r="G117" s="37">
        <v>16</v>
      </c>
      <c r="H117">
        <f>CONVERT(Table3[[#This Row],[LWN/I1 Neck Thickness]],"in","mm")</f>
        <v>69.849999999999994</v>
      </c>
      <c r="I117">
        <f>CONVERT(Table3[[#This Row],[HB/I2 Neck Thickness]],"in","mm")</f>
        <v>104.902</v>
      </c>
      <c r="J117">
        <f>CONVERT(Table3[[#This Row],[F/I3 Neck Thickness]],"in","mm")</f>
        <v>228.6</v>
      </c>
    </row>
    <row r="118" spans="1:10" hidden="1" x14ac:dyDescent="0.25">
      <c r="A118" s="36">
        <v>20</v>
      </c>
      <c r="B118" s="36">
        <v>1500</v>
      </c>
      <c r="C118" s="36">
        <v>38.75</v>
      </c>
      <c r="D118" s="36">
        <v>2.63</v>
      </c>
      <c r="E118" s="36">
        <v>4.0599999999999996</v>
      </c>
      <c r="F118" s="36">
        <v>9.3800000000000008</v>
      </c>
      <c r="G118" s="36">
        <v>16</v>
      </c>
      <c r="H118">
        <f>CONVERT(Table3[[#This Row],[LWN/I1 Neck Thickness]],"in","mm")</f>
        <v>66.802000000000007</v>
      </c>
      <c r="I118">
        <f>CONVERT(Table3[[#This Row],[HB/I2 Neck Thickness]],"in","mm")</f>
        <v>103.124</v>
      </c>
      <c r="J118">
        <f>CONVERT(Table3[[#This Row],[F/I3 Neck Thickness]],"in","mm")</f>
        <v>238.25199999999998</v>
      </c>
    </row>
    <row r="119" spans="1:10" hidden="1" x14ac:dyDescent="0.25">
      <c r="A119" s="37">
        <v>24</v>
      </c>
      <c r="B119" s="37">
        <v>1500</v>
      </c>
      <c r="C119" s="37">
        <v>46</v>
      </c>
      <c r="D119" s="37">
        <v>3</v>
      </c>
      <c r="E119" s="37">
        <v>4.8099999999999996</v>
      </c>
      <c r="F119" s="37">
        <v>11</v>
      </c>
      <c r="G119" s="37">
        <v>16</v>
      </c>
      <c r="H119">
        <f>CONVERT(Table3[[#This Row],[LWN/I1 Neck Thickness]],"in","mm")</f>
        <v>76.2</v>
      </c>
      <c r="I119">
        <f>CONVERT(Table3[[#This Row],[HB/I2 Neck Thickness]],"in","mm")</f>
        <v>122.17400000000001</v>
      </c>
      <c r="J119">
        <f>CONVERT(Table3[[#This Row],[F/I3 Neck Thickness]],"in","mm")</f>
        <v>279.39999999999998</v>
      </c>
    </row>
    <row r="120" spans="1:10" hidden="1" x14ac:dyDescent="0.25">
      <c r="A120" s="36">
        <v>0.5</v>
      </c>
      <c r="B120" s="36">
        <v>2500</v>
      </c>
      <c r="C120" s="36">
        <v>5.25</v>
      </c>
      <c r="D120" s="36">
        <v>0.66</v>
      </c>
      <c r="E120" s="36">
        <v>0.85</v>
      </c>
      <c r="F120" s="36">
        <v>2.38</v>
      </c>
      <c r="G120" s="36">
        <v>4</v>
      </c>
      <c r="H120">
        <f>CONVERT(Table3[[#This Row],[LWN/I1 Neck Thickness]],"in","mm")</f>
        <v>16.764000000000003</v>
      </c>
      <c r="I120">
        <f>CONVERT(Table3[[#This Row],[HB/I2 Neck Thickness]],"in","mm")</f>
        <v>21.59</v>
      </c>
      <c r="J120">
        <f>CONVERT(Table3[[#This Row],[F/I3 Neck Thickness]],"in","mm")</f>
        <v>60.451999999999998</v>
      </c>
    </row>
    <row r="121" spans="1:10" hidden="1" x14ac:dyDescent="0.25">
      <c r="A121" s="37">
        <v>0.75</v>
      </c>
      <c r="B121" s="37">
        <v>2500</v>
      </c>
      <c r="C121" s="37">
        <v>5.5</v>
      </c>
      <c r="D121" s="37">
        <v>0.66</v>
      </c>
      <c r="E121" s="37">
        <v>0.88</v>
      </c>
      <c r="F121" s="37">
        <v>2.38</v>
      </c>
      <c r="G121" s="37">
        <v>4</v>
      </c>
      <c r="H121">
        <f>CONVERT(Table3[[#This Row],[LWN/I1 Neck Thickness]],"in","mm")</f>
        <v>16.764000000000003</v>
      </c>
      <c r="I121">
        <f>CONVERT(Table3[[#This Row],[HB/I2 Neck Thickness]],"in","mm")</f>
        <v>22.352</v>
      </c>
      <c r="J121">
        <f>CONVERT(Table3[[#This Row],[F/I3 Neck Thickness]],"in","mm")</f>
        <v>60.451999999999998</v>
      </c>
    </row>
    <row r="122" spans="1:10" x14ac:dyDescent="0.25">
      <c r="A122" s="36">
        <v>1</v>
      </c>
      <c r="B122" s="36">
        <v>2500</v>
      </c>
      <c r="C122" s="36">
        <v>6.25</v>
      </c>
      <c r="D122" s="36">
        <v>0.63</v>
      </c>
      <c r="E122" s="36">
        <v>0.93</v>
      </c>
      <c r="F122" s="36">
        <v>2.63</v>
      </c>
      <c r="G122" s="36">
        <v>4</v>
      </c>
      <c r="H122">
        <f>CONVERT(Table3[[#This Row],[LWN/I1 Neck Thickness]],"in","mm")</f>
        <v>16.001999999999999</v>
      </c>
      <c r="I122">
        <f>CONVERT(Table3[[#This Row],[HB/I2 Neck Thickness]],"in","mm")</f>
        <v>23.622</v>
      </c>
      <c r="J122">
        <f>CONVERT(Table3[[#This Row],[F/I3 Neck Thickness]],"in","mm")</f>
        <v>66.802000000000007</v>
      </c>
    </row>
    <row r="123" spans="1:10" hidden="1" x14ac:dyDescent="0.25">
      <c r="A123" s="37">
        <v>1.25</v>
      </c>
      <c r="B123" s="37">
        <v>2500</v>
      </c>
      <c r="C123" s="37">
        <v>7.25</v>
      </c>
      <c r="D123" s="37">
        <v>0.82</v>
      </c>
      <c r="E123" s="37">
        <v>1.1100000000000001</v>
      </c>
      <c r="F123" s="37">
        <v>3</v>
      </c>
      <c r="G123" s="37">
        <v>4</v>
      </c>
      <c r="H123">
        <f>CONVERT(Table3[[#This Row],[LWN/I1 Neck Thickness]],"in","mm")</f>
        <v>20.827999999999999</v>
      </c>
      <c r="I123">
        <f>CONVERT(Table3[[#This Row],[HB/I2 Neck Thickness]],"in","mm")</f>
        <v>28.193999999999999</v>
      </c>
      <c r="J123">
        <f>CONVERT(Table3[[#This Row],[F/I3 Neck Thickness]],"in","mm")</f>
        <v>76.2</v>
      </c>
    </row>
    <row r="124" spans="1:10" hidden="1" x14ac:dyDescent="0.25">
      <c r="A124" s="36">
        <v>1.5</v>
      </c>
      <c r="B124" s="36">
        <v>2500</v>
      </c>
      <c r="C124" s="36">
        <v>8</v>
      </c>
      <c r="D124" s="36">
        <v>0.81</v>
      </c>
      <c r="E124" s="36">
        <v>1.22</v>
      </c>
      <c r="F124" s="36">
        <v>3.25</v>
      </c>
      <c r="G124" s="36">
        <v>4</v>
      </c>
      <c r="H124">
        <f>CONVERT(Table3[[#This Row],[LWN/I1 Neck Thickness]],"in","mm")</f>
        <v>20.573999999999998</v>
      </c>
      <c r="I124">
        <f>CONVERT(Table3[[#This Row],[HB/I2 Neck Thickness]],"in","mm")</f>
        <v>30.988000000000003</v>
      </c>
      <c r="J124">
        <f>CONVERT(Table3[[#This Row],[F/I3 Neck Thickness]],"in","mm")</f>
        <v>82.55</v>
      </c>
    </row>
    <row r="125" spans="1:10" hidden="1" x14ac:dyDescent="0.25">
      <c r="A125" s="37">
        <v>2</v>
      </c>
      <c r="B125" s="37">
        <v>2500</v>
      </c>
      <c r="C125" s="37">
        <v>9.25</v>
      </c>
      <c r="D125" s="37">
        <v>0.88</v>
      </c>
      <c r="E125" s="37">
        <v>1.59</v>
      </c>
      <c r="F125" s="37">
        <v>3.63</v>
      </c>
      <c r="G125" s="37">
        <v>8</v>
      </c>
      <c r="H125">
        <f>CONVERT(Table3[[#This Row],[LWN/I1 Neck Thickness]],"in","mm")</f>
        <v>22.352</v>
      </c>
      <c r="I125">
        <f>CONVERT(Table3[[#This Row],[HB/I2 Neck Thickness]],"in","mm")</f>
        <v>40.385999999999996</v>
      </c>
      <c r="J125">
        <f>CONVERT(Table3[[#This Row],[F/I3 Neck Thickness]],"in","mm")</f>
        <v>92.202000000000012</v>
      </c>
    </row>
    <row r="126" spans="1:10" hidden="1" x14ac:dyDescent="0.25">
      <c r="A126" s="36">
        <v>2.5</v>
      </c>
      <c r="B126" s="36">
        <v>2500</v>
      </c>
      <c r="C126" s="36">
        <v>10.5</v>
      </c>
      <c r="D126" s="36">
        <v>1</v>
      </c>
      <c r="E126" s="36">
        <v>1.81</v>
      </c>
      <c r="F126" s="36">
        <v>4</v>
      </c>
      <c r="G126" s="36">
        <v>8</v>
      </c>
      <c r="H126">
        <f>CONVERT(Table3[[#This Row],[LWN/I1 Neck Thickness]],"in","mm")</f>
        <v>25.4</v>
      </c>
      <c r="I126">
        <f>CONVERT(Table3[[#This Row],[HB/I2 Neck Thickness]],"in","mm")</f>
        <v>45.974000000000004</v>
      </c>
      <c r="J126">
        <f>CONVERT(Table3[[#This Row],[F/I3 Neck Thickness]],"in","mm")</f>
        <v>101.6</v>
      </c>
    </row>
    <row r="127" spans="1:10" hidden="1" x14ac:dyDescent="0.25">
      <c r="A127" s="37">
        <v>3</v>
      </c>
      <c r="B127" s="37">
        <v>2500</v>
      </c>
      <c r="C127" s="37">
        <v>12</v>
      </c>
      <c r="D127" s="37">
        <v>1.1299999999999999</v>
      </c>
      <c r="E127" s="37">
        <v>2.0499999999999998</v>
      </c>
      <c r="F127" s="37">
        <v>4.5</v>
      </c>
      <c r="G127" s="37">
        <v>8</v>
      </c>
      <c r="H127">
        <f>CONVERT(Table3[[#This Row],[LWN/I1 Neck Thickness]],"in","mm")</f>
        <v>28.701999999999998</v>
      </c>
      <c r="I127">
        <f>CONVERT(Table3[[#This Row],[HB/I2 Neck Thickness]],"in","mm")</f>
        <v>52.069999999999993</v>
      </c>
      <c r="J127">
        <f>CONVERT(Table3[[#This Row],[F/I3 Neck Thickness]],"in","mm")</f>
        <v>114.3</v>
      </c>
    </row>
    <row r="128" spans="1:10" hidden="1" x14ac:dyDescent="0.25">
      <c r="A128" s="36">
        <v>4</v>
      </c>
      <c r="B128" s="36">
        <v>2500</v>
      </c>
      <c r="C128" s="36">
        <v>14</v>
      </c>
      <c r="D128" s="36">
        <v>1.25</v>
      </c>
      <c r="E128" s="36">
        <v>2.2799999999999998</v>
      </c>
      <c r="F128" s="36">
        <v>5</v>
      </c>
      <c r="G128" s="36">
        <v>8</v>
      </c>
      <c r="H128">
        <f>CONVERT(Table3[[#This Row],[LWN/I1 Neck Thickness]],"in","mm")</f>
        <v>31.75</v>
      </c>
      <c r="I128">
        <f>CONVERT(Table3[[#This Row],[HB/I2 Neck Thickness]],"in","mm")</f>
        <v>57.911999999999999</v>
      </c>
      <c r="J128">
        <f>CONVERT(Table3[[#This Row],[F/I3 Neck Thickness]],"in","mm")</f>
        <v>127</v>
      </c>
    </row>
    <row r="129" spans="1:10" hidden="1" x14ac:dyDescent="0.25">
      <c r="A129" s="37">
        <v>5</v>
      </c>
      <c r="B129" s="37">
        <v>2500</v>
      </c>
      <c r="C129" s="37">
        <v>16.5</v>
      </c>
      <c r="D129" s="37">
        <v>1.5</v>
      </c>
      <c r="E129" s="37">
        <v>2.6</v>
      </c>
      <c r="F129" s="37">
        <v>5.75</v>
      </c>
      <c r="G129" s="37">
        <v>8</v>
      </c>
      <c r="H129">
        <f>CONVERT(Table3[[#This Row],[LWN/I1 Neck Thickness]],"in","mm")</f>
        <v>38.1</v>
      </c>
      <c r="I129">
        <f>CONVERT(Table3[[#This Row],[HB/I2 Neck Thickness]],"in","mm")</f>
        <v>66.040000000000006</v>
      </c>
      <c r="J129">
        <f>CONVERT(Table3[[#This Row],[F/I3 Neck Thickness]],"in","mm")</f>
        <v>146.05000000000001</v>
      </c>
    </row>
    <row r="130" spans="1:10" hidden="1" x14ac:dyDescent="0.25">
      <c r="A130" s="36">
        <v>6</v>
      </c>
      <c r="B130" s="36">
        <v>2500</v>
      </c>
      <c r="C130" s="36">
        <v>19</v>
      </c>
      <c r="D130" s="36">
        <v>1.63</v>
      </c>
      <c r="E130" s="36">
        <v>2.81</v>
      </c>
      <c r="F130" s="36">
        <v>6.5</v>
      </c>
      <c r="G130" s="36">
        <v>8</v>
      </c>
      <c r="H130">
        <f>CONVERT(Table3[[#This Row],[LWN/I1 Neck Thickness]],"in","mm")</f>
        <v>41.402000000000001</v>
      </c>
      <c r="I130">
        <f>CONVERT(Table3[[#This Row],[HB/I2 Neck Thickness]],"in","mm")</f>
        <v>71.374000000000009</v>
      </c>
      <c r="J130">
        <f>CONVERT(Table3[[#This Row],[F/I3 Neck Thickness]],"in","mm")</f>
        <v>165.1</v>
      </c>
    </row>
    <row r="131" spans="1:10" hidden="1" x14ac:dyDescent="0.25">
      <c r="A131" s="37">
        <v>8</v>
      </c>
      <c r="B131" s="37">
        <v>2500</v>
      </c>
      <c r="C131" s="37">
        <v>21.75</v>
      </c>
      <c r="D131" s="37">
        <v>2</v>
      </c>
      <c r="E131" s="37">
        <v>3.25</v>
      </c>
      <c r="F131" s="37">
        <v>6.88</v>
      </c>
      <c r="G131" s="37">
        <v>12</v>
      </c>
      <c r="H131">
        <f>CONVERT(Table3[[#This Row],[LWN/I1 Neck Thickness]],"in","mm")</f>
        <v>50.8</v>
      </c>
      <c r="I131">
        <f>CONVERT(Table3[[#This Row],[HB/I2 Neck Thickness]],"in","mm")</f>
        <v>82.55</v>
      </c>
      <c r="J131">
        <f>CONVERT(Table3[[#This Row],[F/I3 Neck Thickness]],"in","mm")</f>
        <v>174.75199999999998</v>
      </c>
    </row>
    <row r="132" spans="1:10" hidden="1" x14ac:dyDescent="0.25">
      <c r="A132" s="36">
        <v>10</v>
      </c>
      <c r="B132" s="36">
        <v>2500</v>
      </c>
      <c r="C132" s="36">
        <v>26.5</v>
      </c>
      <c r="D132" s="36">
        <v>2.38</v>
      </c>
      <c r="E132" s="36">
        <v>3.91</v>
      </c>
      <c r="F132" s="36">
        <v>8.25</v>
      </c>
      <c r="G132" s="36">
        <v>12</v>
      </c>
      <c r="H132">
        <f>CONVERT(Table3[[#This Row],[LWN/I1 Neck Thickness]],"in","mm")</f>
        <v>60.451999999999998</v>
      </c>
      <c r="I132">
        <f>CONVERT(Table3[[#This Row],[HB/I2 Neck Thickness]],"in","mm")</f>
        <v>99.313999999999993</v>
      </c>
      <c r="J132">
        <f>CONVERT(Table3[[#This Row],[F/I3 Neck Thickness]],"in","mm")</f>
        <v>209.54999999999998</v>
      </c>
    </row>
    <row r="133" spans="1:10" hidden="1" x14ac:dyDescent="0.25">
      <c r="A133" s="37">
        <v>12</v>
      </c>
      <c r="B133" s="37">
        <v>2500</v>
      </c>
      <c r="C133" s="37">
        <v>30</v>
      </c>
      <c r="D133" s="37">
        <v>2.69</v>
      </c>
      <c r="E133" s="37">
        <v>4.37</v>
      </c>
      <c r="F133" s="37">
        <v>9</v>
      </c>
      <c r="G133" s="37">
        <v>12</v>
      </c>
      <c r="H133">
        <f>CONVERT(Table3[[#This Row],[LWN/I1 Neck Thickness]],"in","mm")</f>
        <v>68.325999999999993</v>
      </c>
      <c r="I133">
        <f>CONVERT(Table3[[#This Row],[HB/I2 Neck Thickness]],"in","mm")</f>
        <v>110.998</v>
      </c>
      <c r="J133">
        <f>CONVERT(Table3[[#This Row],[F/I3 Neck Thickness]],"in","mm")</f>
        <v>228.6</v>
      </c>
    </row>
    <row r="134" spans="1:10" x14ac:dyDescent="0.25">
      <c r="A134" s="36">
        <v>1</v>
      </c>
      <c r="B134" s="36">
        <v>150</v>
      </c>
      <c r="C134" s="36">
        <v>4.25</v>
      </c>
      <c r="D134" s="36">
        <v>0.9</v>
      </c>
      <c r="E134" s="36">
        <v>1.1499999999999999</v>
      </c>
      <c r="F134" s="36">
        <v>1.52</v>
      </c>
      <c r="G134" s="36">
        <v>4</v>
      </c>
      <c r="H134">
        <f>CONVERT(Table3[[#This Row],[LWN/I1 Neck Thickness]],"in","mm")</f>
        <v>22.86</v>
      </c>
      <c r="I134">
        <f>CONVERT(Table3[[#This Row],[HB/I2 Neck Thickness]],"in","mm")</f>
        <v>29.21</v>
      </c>
      <c r="J134">
        <f>CONVERT(Table3[[#This Row],[F/I3 Neck Thickness]],"in","mm")</f>
        <v>38.608000000000004</v>
      </c>
    </row>
    <row r="135" spans="1:10" hidden="1" x14ac:dyDescent="0.25">
      <c r="A135" s="37">
        <v>1.5</v>
      </c>
      <c r="B135" s="37">
        <v>150</v>
      </c>
      <c r="C135" s="37">
        <v>5</v>
      </c>
      <c r="D135" s="37">
        <v>0.88</v>
      </c>
      <c r="E135" s="37">
        <v>1.25</v>
      </c>
      <c r="F135" s="37">
        <v>1.56</v>
      </c>
      <c r="G135" s="37">
        <v>4</v>
      </c>
      <c r="H135">
        <f>CONVERT(Table3[[#This Row],[LWN/I1 Neck Thickness]],"in","mm")</f>
        <v>22.352</v>
      </c>
      <c r="I135">
        <f>CONVERT(Table3[[#This Row],[HB/I2 Neck Thickness]],"in","mm")</f>
        <v>31.75</v>
      </c>
      <c r="J135">
        <f>CONVERT(Table3[[#This Row],[F/I3 Neck Thickness]],"in","mm")</f>
        <v>39.624000000000002</v>
      </c>
    </row>
    <row r="136" spans="1:10" hidden="1" x14ac:dyDescent="0.25">
      <c r="A136" s="36">
        <v>2</v>
      </c>
      <c r="B136" s="36">
        <v>150</v>
      </c>
      <c r="C136" s="36">
        <v>6</v>
      </c>
      <c r="D136" s="36">
        <v>1.03</v>
      </c>
      <c r="E136" s="36">
        <v>1.34</v>
      </c>
      <c r="F136" s="36">
        <v>1.78</v>
      </c>
      <c r="G136" s="36">
        <v>4</v>
      </c>
      <c r="H136">
        <f>CONVERT(Table3[[#This Row],[LWN/I1 Neck Thickness]],"in","mm")</f>
        <v>26.162000000000003</v>
      </c>
      <c r="I136">
        <f>CONVERT(Table3[[#This Row],[HB/I2 Neck Thickness]],"in","mm")</f>
        <v>34.035999999999994</v>
      </c>
      <c r="J136">
        <f>CONVERT(Table3[[#This Row],[F/I3 Neck Thickness]],"in","mm")</f>
        <v>45.212000000000003</v>
      </c>
    </row>
    <row r="137" spans="1:10" hidden="1" x14ac:dyDescent="0.25">
      <c r="A137" s="37">
        <v>2.5</v>
      </c>
      <c r="B137" s="37">
        <v>150</v>
      </c>
      <c r="C137" s="37">
        <v>7</v>
      </c>
      <c r="D137" s="37">
        <v>1.1499999999999999</v>
      </c>
      <c r="E137" s="37">
        <v>1.72</v>
      </c>
      <c r="F137" s="37">
        <v>1.84</v>
      </c>
      <c r="G137" s="37">
        <v>4</v>
      </c>
      <c r="H137">
        <f>CONVERT(Table3[[#This Row],[LWN/I1 Neck Thickness]],"in","mm")</f>
        <v>29.21</v>
      </c>
      <c r="I137">
        <f>CONVERT(Table3[[#This Row],[HB/I2 Neck Thickness]],"in","mm")</f>
        <v>43.687999999999995</v>
      </c>
      <c r="J137">
        <f>CONVERT(Table3[[#This Row],[F/I3 Neck Thickness]],"in","mm")</f>
        <v>46.735999999999997</v>
      </c>
    </row>
    <row r="138" spans="1:10" hidden="1" x14ac:dyDescent="0.25">
      <c r="A138" s="36">
        <v>3</v>
      </c>
      <c r="B138" s="36">
        <v>150</v>
      </c>
      <c r="C138" s="36">
        <v>7.5</v>
      </c>
      <c r="D138" s="36">
        <v>1.43</v>
      </c>
      <c r="E138" s="36">
        <v>1.55</v>
      </c>
      <c r="F138" s="36">
        <v>1.74</v>
      </c>
      <c r="G138" s="36">
        <v>4</v>
      </c>
      <c r="H138">
        <f>CONVERT(Table3[[#This Row],[LWN/I1 Neck Thickness]],"in","mm")</f>
        <v>36.322000000000003</v>
      </c>
      <c r="I138">
        <f>CONVERT(Table3[[#This Row],[HB/I2 Neck Thickness]],"in","mm")</f>
        <v>39.370000000000005</v>
      </c>
      <c r="J138">
        <f>CONVERT(Table3[[#This Row],[F/I3 Neck Thickness]],"in","mm")</f>
        <v>44.195999999999998</v>
      </c>
    </row>
    <row r="139" spans="1:10" hidden="1" x14ac:dyDescent="0.25">
      <c r="A139" s="36">
        <v>3.5</v>
      </c>
      <c r="B139" s="37">
        <v>150</v>
      </c>
      <c r="C139" s="37">
        <v>8.5</v>
      </c>
      <c r="D139" s="37">
        <v>1.51</v>
      </c>
      <c r="E139" s="37">
        <v>1.82</v>
      </c>
      <c r="F139" s="37">
        <v>2.2000000000000002</v>
      </c>
      <c r="G139" s="37">
        <v>8</v>
      </c>
      <c r="H139">
        <f>CONVERT(Table3[[#This Row],[LWN/I1 Neck Thickness]],"in","mm")</f>
        <v>38.353999999999999</v>
      </c>
      <c r="I139">
        <f>CONVERT(Table3[[#This Row],[HB/I2 Neck Thickness]],"in","mm")</f>
        <v>46.228000000000002</v>
      </c>
      <c r="J139">
        <f>CONVERT(Table3[[#This Row],[F/I3 Neck Thickness]],"in","mm")</f>
        <v>55.88</v>
      </c>
    </row>
    <row r="140" spans="1:10" hidden="1" x14ac:dyDescent="0.25">
      <c r="A140" s="36">
        <v>4</v>
      </c>
      <c r="B140" s="36">
        <v>150</v>
      </c>
      <c r="C140" s="36">
        <v>9</v>
      </c>
      <c r="D140" s="36">
        <v>1.59</v>
      </c>
      <c r="E140" s="36">
        <v>1.96</v>
      </c>
      <c r="F140" s="36">
        <v>2.21</v>
      </c>
      <c r="G140" s="36">
        <v>8</v>
      </c>
      <c r="H140">
        <f>CONVERT(Table3[[#This Row],[LWN/I1 Neck Thickness]],"in","mm")</f>
        <v>40.385999999999996</v>
      </c>
      <c r="I140">
        <f>CONVERT(Table3[[#This Row],[HB/I2 Neck Thickness]],"in","mm")</f>
        <v>49.783999999999999</v>
      </c>
      <c r="J140">
        <f>CONVERT(Table3[[#This Row],[F/I3 Neck Thickness]],"in","mm")</f>
        <v>56.134</v>
      </c>
    </row>
    <row r="141" spans="1:10" hidden="1" x14ac:dyDescent="0.25">
      <c r="A141" s="37">
        <v>5</v>
      </c>
      <c r="B141" s="37">
        <v>150</v>
      </c>
      <c r="C141" s="37">
        <v>10</v>
      </c>
      <c r="D141" s="37">
        <v>1.47</v>
      </c>
      <c r="E141" s="37">
        <v>1.72</v>
      </c>
      <c r="F141" s="37">
        <v>2.04</v>
      </c>
      <c r="G141" s="37">
        <v>8</v>
      </c>
      <c r="H141">
        <f>CONVERT(Table3[[#This Row],[LWN/I1 Neck Thickness]],"in","mm")</f>
        <v>37.338000000000001</v>
      </c>
      <c r="I141">
        <f>CONVERT(Table3[[#This Row],[HB/I2 Neck Thickness]],"in","mm")</f>
        <v>43.687999999999995</v>
      </c>
      <c r="J141">
        <f>CONVERT(Table3[[#This Row],[F/I3 Neck Thickness]],"in","mm")</f>
        <v>51.816000000000003</v>
      </c>
    </row>
    <row r="142" spans="1:10" hidden="1" x14ac:dyDescent="0.25">
      <c r="A142" s="36">
        <v>6</v>
      </c>
      <c r="B142" s="36">
        <v>150</v>
      </c>
      <c r="C142" s="36">
        <v>11</v>
      </c>
      <c r="D142" s="36">
        <v>1.56</v>
      </c>
      <c r="E142" s="36">
        <v>2.06</v>
      </c>
      <c r="F142" s="36">
        <v>2.31</v>
      </c>
      <c r="G142" s="36">
        <v>8</v>
      </c>
      <c r="H142">
        <f>CONVERT(Table3[[#This Row],[LWN/I1 Neck Thickness]],"in","mm")</f>
        <v>39.624000000000002</v>
      </c>
      <c r="I142">
        <f>CONVERT(Table3[[#This Row],[HB/I2 Neck Thickness]],"in","mm")</f>
        <v>52.324000000000005</v>
      </c>
      <c r="J142">
        <f>CONVERT(Table3[[#This Row],[F/I3 Neck Thickness]],"in","mm")</f>
        <v>58.673999999999999</v>
      </c>
    </row>
    <row r="143" spans="1:10" hidden="1" x14ac:dyDescent="0.25">
      <c r="A143" s="37">
        <v>8</v>
      </c>
      <c r="B143" s="37">
        <v>150</v>
      </c>
      <c r="C143" s="37">
        <v>13.5</v>
      </c>
      <c r="D143" s="37">
        <v>1.69</v>
      </c>
      <c r="E143" s="37">
        <v>1.94</v>
      </c>
      <c r="F143" s="37">
        <v>2.25</v>
      </c>
      <c r="G143" s="37">
        <v>8</v>
      </c>
      <c r="H143">
        <f>CONVERT(Table3[[#This Row],[LWN/I1 Neck Thickness]],"in","mm")</f>
        <v>42.926000000000002</v>
      </c>
      <c r="I143">
        <f>CONVERT(Table3[[#This Row],[HB/I2 Neck Thickness]],"in","mm")</f>
        <v>49.276000000000003</v>
      </c>
      <c r="J143">
        <f>CONVERT(Table3[[#This Row],[F/I3 Neck Thickness]],"in","mm")</f>
        <v>57.15</v>
      </c>
    </row>
    <row r="144" spans="1:10" hidden="1" x14ac:dyDescent="0.25">
      <c r="A144" s="36">
        <v>10</v>
      </c>
      <c r="B144" s="36">
        <v>150</v>
      </c>
      <c r="C144" s="36">
        <v>16</v>
      </c>
      <c r="D144" s="36">
        <v>1.97</v>
      </c>
      <c r="E144" s="36">
        <v>2.35</v>
      </c>
      <c r="F144" s="36">
        <v>2.78</v>
      </c>
      <c r="G144" s="36">
        <v>12</v>
      </c>
      <c r="H144">
        <f>CONVERT(Table3[[#This Row],[LWN/I1 Neck Thickness]],"in","mm")</f>
        <v>50.037999999999997</v>
      </c>
      <c r="I144">
        <f>CONVERT(Table3[[#This Row],[HB/I2 Neck Thickness]],"in","mm")</f>
        <v>59.69</v>
      </c>
      <c r="J144">
        <f>CONVERT(Table3[[#This Row],[F/I3 Neck Thickness]],"in","mm")</f>
        <v>70.611999999999995</v>
      </c>
    </row>
    <row r="145" spans="1:10" hidden="1" x14ac:dyDescent="0.25">
      <c r="A145" s="37">
        <v>12</v>
      </c>
      <c r="B145" s="37">
        <v>150</v>
      </c>
      <c r="C145" s="37">
        <v>19</v>
      </c>
      <c r="D145" s="37">
        <v>2.44</v>
      </c>
      <c r="E145" s="37">
        <v>3</v>
      </c>
      <c r="F145" s="37">
        <v>3.44</v>
      </c>
      <c r="G145" s="37">
        <v>12</v>
      </c>
      <c r="H145">
        <f>CONVERT(Table3[[#This Row],[LWN/I1 Neck Thickness]],"in","mm")</f>
        <v>61.976000000000006</v>
      </c>
      <c r="I145">
        <f>CONVERT(Table3[[#This Row],[HB/I2 Neck Thickness]],"in","mm")</f>
        <v>76.2</v>
      </c>
      <c r="J145">
        <f>CONVERT(Table3[[#This Row],[F/I3 Neck Thickness]],"in","mm")</f>
        <v>87.375999999999991</v>
      </c>
    </row>
    <row r="146" spans="1:10" hidden="1" x14ac:dyDescent="0.25">
      <c r="A146" s="36">
        <v>14</v>
      </c>
      <c r="B146" s="36">
        <v>150</v>
      </c>
      <c r="C146" s="36">
        <v>21</v>
      </c>
      <c r="D146" s="36">
        <v>2.13</v>
      </c>
      <c r="E146" s="36">
        <v>2.69</v>
      </c>
      <c r="F146" s="36">
        <v>3.06</v>
      </c>
      <c r="G146" s="36">
        <v>12</v>
      </c>
      <c r="H146">
        <f>CONVERT(Table3[[#This Row],[LWN/I1 Neck Thickness]],"in","mm")</f>
        <v>54.101999999999997</v>
      </c>
      <c r="I146">
        <f>CONVERT(Table3[[#This Row],[HB/I2 Neck Thickness]],"in","mm")</f>
        <v>68.325999999999993</v>
      </c>
      <c r="J146">
        <f>CONVERT(Table3[[#This Row],[F/I3 Neck Thickness]],"in","mm")</f>
        <v>77.724000000000004</v>
      </c>
    </row>
    <row r="147" spans="1:10" hidden="1" x14ac:dyDescent="0.25">
      <c r="A147" s="37">
        <v>16</v>
      </c>
      <c r="B147" s="37">
        <v>150</v>
      </c>
      <c r="C147" s="37">
        <v>23.5</v>
      </c>
      <c r="D147" s="37">
        <v>2.06</v>
      </c>
      <c r="E147" s="37">
        <v>2.5</v>
      </c>
      <c r="F147" s="37">
        <v>3.13</v>
      </c>
      <c r="G147" s="37">
        <v>16</v>
      </c>
      <c r="H147">
        <f>CONVERT(Table3[[#This Row],[LWN/I1 Neck Thickness]],"in","mm")</f>
        <v>52.324000000000005</v>
      </c>
      <c r="I147">
        <f>CONVERT(Table3[[#This Row],[HB/I2 Neck Thickness]],"in","mm")</f>
        <v>63.5</v>
      </c>
      <c r="J147">
        <f>CONVERT(Table3[[#This Row],[F/I3 Neck Thickness]],"in","mm")</f>
        <v>79.50200000000001</v>
      </c>
    </row>
    <row r="148" spans="1:10" hidden="1" x14ac:dyDescent="0.25">
      <c r="A148" s="36">
        <v>18</v>
      </c>
      <c r="B148" s="36">
        <v>150</v>
      </c>
      <c r="C148" s="36">
        <v>25</v>
      </c>
      <c r="D148" s="36">
        <v>2.13</v>
      </c>
      <c r="E148" s="36">
        <v>2.63</v>
      </c>
      <c r="F148" s="36">
        <v>3.06</v>
      </c>
      <c r="G148" s="36">
        <v>16</v>
      </c>
      <c r="H148">
        <f>CONVERT(Table3[[#This Row],[LWN/I1 Neck Thickness]],"in","mm")</f>
        <v>54.101999999999997</v>
      </c>
      <c r="I148">
        <f>CONVERT(Table3[[#This Row],[HB/I2 Neck Thickness]],"in","mm")</f>
        <v>66.802000000000007</v>
      </c>
      <c r="J148">
        <f>CONVERT(Table3[[#This Row],[F/I3 Neck Thickness]],"in","mm")</f>
        <v>77.724000000000004</v>
      </c>
    </row>
    <row r="149" spans="1:10" hidden="1" x14ac:dyDescent="0.25">
      <c r="A149" s="37">
        <v>20</v>
      </c>
      <c r="B149" s="37">
        <v>150</v>
      </c>
      <c r="C149" s="37">
        <v>27.5</v>
      </c>
      <c r="D149" s="37">
        <v>2.06</v>
      </c>
      <c r="E149" s="37">
        <v>2.5</v>
      </c>
      <c r="F149" s="37">
        <v>3.13</v>
      </c>
      <c r="G149" s="37">
        <v>20</v>
      </c>
      <c r="H149">
        <f>CONVERT(Table3[[#This Row],[LWN/I1 Neck Thickness]],"in","mm")</f>
        <v>52.324000000000005</v>
      </c>
      <c r="I149">
        <f>CONVERT(Table3[[#This Row],[HB/I2 Neck Thickness]],"in","mm")</f>
        <v>63.5</v>
      </c>
      <c r="J149">
        <f>CONVERT(Table3[[#This Row],[F/I3 Neck Thickness]],"in","mm")</f>
        <v>79.50200000000001</v>
      </c>
    </row>
    <row r="150" spans="1:10" hidden="1" x14ac:dyDescent="0.25">
      <c r="A150" s="36">
        <v>24</v>
      </c>
      <c r="B150" s="36">
        <v>150</v>
      </c>
      <c r="C150" s="36">
        <v>32</v>
      </c>
      <c r="D150" s="36">
        <v>1.88</v>
      </c>
      <c r="E150" s="36">
        <v>2.63</v>
      </c>
      <c r="F150" s="36">
        <v>3.38</v>
      </c>
      <c r="G150" s="36">
        <v>20</v>
      </c>
      <c r="H150">
        <f>CONVERT(Table3[[#This Row],[LWN/I1 Neck Thickness]],"in","mm")</f>
        <v>47.752000000000002</v>
      </c>
      <c r="I150">
        <f>CONVERT(Table3[[#This Row],[HB/I2 Neck Thickness]],"in","mm")</f>
        <v>66.802000000000007</v>
      </c>
      <c r="J150">
        <f>CONVERT(Table3[[#This Row],[F/I3 Neck Thickness]],"in","mm")</f>
        <v>85.852000000000004</v>
      </c>
    </row>
    <row r="151" spans="1:10" x14ac:dyDescent="0.25">
      <c r="A151" s="37">
        <v>1</v>
      </c>
      <c r="B151" s="37">
        <v>300</v>
      </c>
      <c r="C151" s="37">
        <v>4.88</v>
      </c>
      <c r="D151" s="37">
        <v>0.9</v>
      </c>
      <c r="E151" s="37">
        <v>1.4</v>
      </c>
      <c r="F151" s="37">
        <v>1.52</v>
      </c>
      <c r="G151" s="37">
        <v>4</v>
      </c>
      <c r="H151">
        <f>CONVERT(Table3[[#This Row],[LWN/I1 Neck Thickness]],"in","mm")</f>
        <v>22.86</v>
      </c>
      <c r="I151">
        <f>CONVERT(Table3[[#This Row],[HB/I2 Neck Thickness]],"in","mm")</f>
        <v>35.56</v>
      </c>
      <c r="J151">
        <f>CONVERT(Table3[[#This Row],[F/I3 Neck Thickness]],"in","mm")</f>
        <v>38.608000000000004</v>
      </c>
    </row>
    <row r="152" spans="1:10" hidden="1" x14ac:dyDescent="0.25">
      <c r="A152" s="36">
        <v>1.5</v>
      </c>
      <c r="B152" s="36">
        <v>300</v>
      </c>
      <c r="C152" s="36">
        <v>6.12</v>
      </c>
      <c r="D152" s="36">
        <v>1.25</v>
      </c>
      <c r="E152" s="36">
        <v>1.56</v>
      </c>
      <c r="F152" s="36">
        <v>2</v>
      </c>
      <c r="G152" s="36">
        <v>4</v>
      </c>
      <c r="H152">
        <f>CONVERT(Table3[[#This Row],[LWN/I1 Neck Thickness]],"in","mm")</f>
        <v>31.75</v>
      </c>
      <c r="I152">
        <f>CONVERT(Table3[[#This Row],[HB/I2 Neck Thickness]],"in","mm")</f>
        <v>39.624000000000002</v>
      </c>
      <c r="J152">
        <f>CONVERT(Table3[[#This Row],[F/I3 Neck Thickness]],"in","mm")</f>
        <v>50.8</v>
      </c>
    </row>
    <row r="153" spans="1:10" hidden="1" x14ac:dyDescent="0.25">
      <c r="A153" s="37">
        <v>2</v>
      </c>
      <c r="B153" s="37">
        <v>300</v>
      </c>
      <c r="C153" s="37">
        <v>6.5</v>
      </c>
      <c r="D153" s="37">
        <v>1.34</v>
      </c>
      <c r="E153" s="37">
        <v>1.78</v>
      </c>
      <c r="F153" s="37">
        <v>2.0299999999999998</v>
      </c>
      <c r="G153" s="37">
        <v>8</v>
      </c>
      <c r="H153">
        <f>CONVERT(Table3[[#This Row],[LWN/I1 Neck Thickness]],"in","mm")</f>
        <v>34.035999999999994</v>
      </c>
      <c r="I153">
        <f>CONVERT(Table3[[#This Row],[HB/I2 Neck Thickness]],"in","mm")</f>
        <v>45.212000000000003</v>
      </c>
      <c r="J153">
        <f>CONVERT(Table3[[#This Row],[F/I3 Neck Thickness]],"in","mm")</f>
        <v>51.561999999999998</v>
      </c>
    </row>
    <row r="154" spans="1:10" hidden="1" x14ac:dyDescent="0.25">
      <c r="A154" s="36">
        <v>2.5</v>
      </c>
      <c r="B154" s="36">
        <v>300</v>
      </c>
      <c r="C154" s="36">
        <v>7.5</v>
      </c>
      <c r="D154" s="36">
        <v>1.72</v>
      </c>
      <c r="E154" s="36">
        <v>1.84</v>
      </c>
      <c r="F154" s="36">
        <v>2.0299999999999998</v>
      </c>
      <c r="G154" s="36">
        <v>8</v>
      </c>
      <c r="H154">
        <f>CONVERT(Table3[[#This Row],[LWN/I1 Neck Thickness]],"in","mm")</f>
        <v>43.687999999999995</v>
      </c>
      <c r="I154">
        <f>CONVERT(Table3[[#This Row],[HB/I2 Neck Thickness]],"in","mm")</f>
        <v>46.735999999999997</v>
      </c>
      <c r="J154">
        <f>CONVERT(Table3[[#This Row],[F/I3 Neck Thickness]],"in","mm")</f>
        <v>51.561999999999998</v>
      </c>
    </row>
    <row r="155" spans="1:10" hidden="1" x14ac:dyDescent="0.25">
      <c r="A155" s="37">
        <v>3</v>
      </c>
      <c r="B155" s="37">
        <v>300</v>
      </c>
      <c r="C155" s="37">
        <v>8.25</v>
      </c>
      <c r="D155" s="37">
        <v>1.55</v>
      </c>
      <c r="E155" s="37">
        <v>1.74</v>
      </c>
      <c r="F155" s="37">
        <v>2.0499999999999998</v>
      </c>
      <c r="G155" s="37">
        <v>8</v>
      </c>
      <c r="H155">
        <f>CONVERT(Table3[[#This Row],[LWN/I1 Neck Thickness]],"in","mm")</f>
        <v>39.370000000000005</v>
      </c>
      <c r="I155">
        <f>CONVERT(Table3[[#This Row],[HB/I2 Neck Thickness]],"in","mm")</f>
        <v>44.195999999999998</v>
      </c>
      <c r="J155">
        <f>CONVERT(Table3[[#This Row],[F/I3 Neck Thickness]],"in","mm")</f>
        <v>52.069999999999993</v>
      </c>
    </row>
    <row r="156" spans="1:10" hidden="1" x14ac:dyDescent="0.25">
      <c r="A156" s="36">
        <v>3.5</v>
      </c>
      <c r="B156" s="36">
        <v>300</v>
      </c>
      <c r="C156" s="36">
        <v>9</v>
      </c>
      <c r="D156" s="36">
        <v>1.82</v>
      </c>
      <c r="E156" s="36">
        <v>2.2000000000000002</v>
      </c>
      <c r="F156" s="36">
        <v>2.4500000000000002</v>
      </c>
      <c r="G156" s="36">
        <v>8</v>
      </c>
      <c r="H156">
        <f>CONVERT(Table3[[#This Row],[LWN/I1 Neck Thickness]],"in","mm")</f>
        <v>46.228000000000002</v>
      </c>
      <c r="I156">
        <f>CONVERT(Table3[[#This Row],[HB/I2 Neck Thickness]],"in","mm")</f>
        <v>55.88</v>
      </c>
      <c r="J156">
        <f>CONVERT(Table3[[#This Row],[F/I3 Neck Thickness]],"in","mm")</f>
        <v>62.230000000000004</v>
      </c>
    </row>
    <row r="157" spans="1:10" hidden="1" x14ac:dyDescent="0.25">
      <c r="A157" s="37">
        <v>4</v>
      </c>
      <c r="B157" s="37">
        <v>300</v>
      </c>
      <c r="C157" s="37">
        <v>10</v>
      </c>
      <c r="D157" s="37">
        <v>1.59</v>
      </c>
      <c r="E157" s="37">
        <v>1.96</v>
      </c>
      <c r="F157" s="37">
        <v>2.52</v>
      </c>
      <c r="G157" s="37">
        <v>8</v>
      </c>
      <c r="H157">
        <f>CONVERT(Table3[[#This Row],[LWN/I1 Neck Thickness]],"in","mm")</f>
        <v>40.385999999999996</v>
      </c>
      <c r="I157">
        <f>CONVERT(Table3[[#This Row],[HB/I2 Neck Thickness]],"in","mm")</f>
        <v>49.783999999999999</v>
      </c>
      <c r="J157">
        <f>CONVERT(Table3[[#This Row],[F/I3 Neck Thickness]],"in","mm")</f>
        <v>64.007999999999996</v>
      </c>
    </row>
    <row r="158" spans="1:10" hidden="1" x14ac:dyDescent="0.25">
      <c r="A158" s="36">
        <v>5</v>
      </c>
      <c r="B158" s="36">
        <v>300</v>
      </c>
      <c r="C158" s="36">
        <v>11</v>
      </c>
      <c r="D158" s="36">
        <v>1.72</v>
      </c>
      <c r="E158" s="36">
        <v>2.04</v>
      </c>
      <c r="F158" s="36">
        <v>2.54</v>
      </c>
      <c r="G158" s="36">
        <v>8</v>
      </c>
      <c r="H158">
        <f>CONVERT(Table3[[#This Row],[LWN/I1 Neck Thickness]],"in","mm")</f>
        <v>43.687999999999995</v>
      </c>
      <c r="I158">
        <f>CONVERT(Table3[[#This Row],[HB/I2 Neck Thickness]],"in","mm")</f>
        <v>51.816000000000003</v>
      </c>
      <c r="J158">
        <f>CONVERT(Table3[[#This Row],[F/I3 Neck Thickness]],"in","mm")</f>
        <v>64.516000000000005</v>
      </c>
    </row>
    <row r="159" spans="1:10" hidden="1" x14ac:dyDescent="0.25">
      <c r="A159" s="37">
        <v>6</v>
      </c>
      <c r="B159" s="37">
        <v>300</v>
      </c>
      <c r="C159" s="37">
        <v>12.5</v>
      </c>
      <c r="D159" s="37">
        <v>2.06</v>
      </c>
      <c r="E159" s="37">
        <v>2.31</v>
      </c>
      <c r="F159" s="37">
        <v>2.62</v>
      </c>
      <c r="G159" s="37">
        <v>12</v>
      </c>
      <c r="H159">
        <f>CONVERT(Table3[[#This Row],[LWN/I1 Neck Thickness]],"in","mm")</f>
        <v>52.324000000000005</v>
      </c>
      <c r="I159">
        <f>CONVERT(Table3[[#This Row],[HB/I2 Neck Thickness]],"in","mm")</f>
        <v>58.673999999999999</v>
      </c>
      <c r="J159">
        <f>CONVERT(Table3[[#This Row],[F/I3 Neck Thickness]],"in","mm")</f>
        <v>66.548000000000002</v>
      </c>
    </row>
    <row r="160" spans="1:10" hidden="1" x14ac:dyDescent="0.25">
      <c r="A160" s="36">
        <v>8</v>
      </c>
      <c r="B160" s="36">
        <v>300</v>
      </c>
      <c r="C160" s="36">
        <v>15</v>
      </c>
      <c r="D160" s="36">
        <v>2.25</v>
      </c>
      <c r="E160" s="36">
        <v>2.94</v>
      </c>
      <c r="F160" s="36">
        <v>3.32</v>
      </c>
      <c r="G160" s="36">
        <v>12</v>
      </c>
      <c r="H160">
        <f>CONVERT(Table3[[#This Row],[LWN/I1 Neck Thickness]],"in","mm")</f>
        <v>57.15</v>
      </c>
      <c r="I160">
        <f>CONVERT(Table3[[#This Row],[HB/I2 Neck Thickness]],"in","mm")</f>
        <v>74.676000000000002</v>
      </c>
      <c r="J160">
        <f>CONVERT(Table3[[#This Row],[F/I3 Neck Thickness]],"in","mm")</f>
        <v>84.328000000000003</v>
      </c>
    </row>
    <row r="161" spans="1:10" hidden="1" x14ac:dyDescent="0.25">
      <c r="A161" s="37">
        <v>10</v>
      </c>
      <c r="B161" s="37">
        <v>300</v>
      </c>
      <c r="C161" s="37">
        <v>17.5</v>
      </c>
      <c r="D161" s="37">
        <v>2.35</v>
      </c>
      <c r="E161" s="37">
        <v>2.78</v>
      </c>
      <c r="F161" s="37">
        <v>3.35</v>
      </c>
      <c r="G161" s="37">
        <v>16</v>
      </c>
      <c r="H161">
        <f>CONVERT(Table3[[#This Row],[LWN/I1 Neck Thickness]],"in","mm")</f>
        <v>59.69</v>
      </c>
      <c r="I161">
        <f>CONVERT(Table3[[#This Row],[HB/I2 Neck Thickness]],"in","mm")</f>
        <v>70.611999999999995</v>
      </c>
      <c r="J161">
        <f>CONVERT(Table3[[#This Row],[F/I3 Neck Thickness]],"in","mm")</f>
        <v>85.09</v>
      </c>
    </row>
    <row r="162" spans="1:10" hidden="1" x14ac:dyDescent="0.25">
      <c r="A162" s="36">
        <v>12</v>
      </c>
      <c r="B162" s="36">
        <v>300</v>
      </c>
      <c r="C162" s="36">
        <v>20.5</v>
      </c>
      <c r="D162" s="36">
        <v>2.44</v>
      </c>
      <c r="E162" s="36">
        <v>3</v>
      </c>
      <c r="F162" s="36">
        <v>3.44</v>
      </c>
      <c r="G162" s="36">
        <v>16</v>
      </c>
      <c r="H162">
        <f>CONVERT(Table3[[#This Row],[LWN/I1 Neck Thickness]],"in","mm")</f>
        <v>61.976000000000006</v>
      </c>
      <c r="I162">
        <f>CONVERT(Table3[[#This Row],[HB/I2 Neck Thickness]],"in","mm")</f>
        <v>76.2</v>
      </c>
      <c r="J162">
        <f>CONVERT(Table3[[#This Row],[F/I3 Neck Thickness]],"in","mm")</f>
        <v>87.375999999999991</v>
      </c>
    </row>
    <row r="163" spans="1:10" hidden="1" x14ac:dyDescent="0.25">
      <c r="A163" s="37">
        <v>14</v>
      </c>
      <c r="B163" s="37">
        <v>300</v>
      </c>
      <c r="C163" s="37">
        <v>23</v>
      </c>
      <c r="D163" s="37">
        <v>2.69</v>
      </c>
      <c r="E163" s="37">
        <v>3.06</v>
      </c>
      <c r="F163" s="37">
        <v>4.13</v>
      </c>
      <c r="G163" s="37">
        <v>20</v>
      </c>
      <c r="H163">
        <f>CONVERT(Table3[[#This Row],[LWN/I1 Neck Thickness]],"in","mm")</f>
        <v>68.325999999999993</v>
      </c>
      <c r="I163">
        <f>CONVERT(Table3[[#This Row],[HB/I2 Neck Thickness]],"in","mm")</f>
        <v>77.724000000000004</v>
      </c>
      <c r="J163">
        <f>CONVERT(Table3[[#This Row],[F/I3 Neck Thickness]],"in","mm")</f>
        <v>104.902</v>
      </c>
    </row>
    <row r="164" spans="1:10" hidden="1" x14ac:dyDescent="0.25">
      <c r="A164" s="36">
        <v>16</v>
      </c>
      <c r="B164" s="36">
        <v>300</v>
      </c>
      <c r="C164" s="36">
        <v>25.5</v>
      </c>
      <c r="D164" s="36">
        <v>3.13</v>
      </c>
      <c r="E164" s="36">
        <v>3.63</v>
      </c>
      <c r="F164" s="36">
        <v>4.0599999999999996</v>
      </c>
      <c r="G164" s="36">
        <v>20</v>
      </c>
      <c r="H164">
        <f>CONVERT(Table3[[#This Row],[LWN/I1 Neck Thickness]],"in","mm")</f>
        <v>79.50200000000001</v>
      </c>
      <c r="I164">
        <f>CONVERT(Table3[[#This Row],[HB/I2 Neck Thickness]],"in","mm")</f>
        <v>92.202000000000012</v>
      </c>
      <c r="J164">
        <f>CONVERT(Table3[[#This Row],[F/I3 Neck Thickness]],"in","mm")</f>
        <v>103.124</v>
      </c>
    </row>
    <row r="165" spans="1:10" hidden="1" x14ac:dyDescent="0.25">
      <c r="A165" s="37">
        <v>18</v>
      </c>
      <c r="B165" s="37">
        <v>300</v>
      </c>
      <c r="C165" s="37">
        <v>28</v>
      </c>
      <c r="D165" s="37">
        <v>3.06</v>
      </c>
      <c r="E165" s="37">
        <v>3.56</v>
      </c>
      <c r="F165" s="37">
        <v>4.38</v>
      </c>
      <c r="G165" s="37">
        <v>24</v>
      </c>
      <c r="H165">
        <f>CONVERT(Table3[[#This Row],[LWN/I1 Neck Thickness]],"in","mm")</f>
        <v>77.724000000000004</v>
      </c>
      <c r="I165">
        <f>CONVERT(Table3[[#This Row],[HB/I2 Neck Thickness]],"in","mm")</f>
        <v>90.424000000000007</v>
      </c>
      <c r="J165">
        <f>CONVERT(Table3[[#This Row],[F/I3 Neck Thickness]],"in","mm")</f>
        <v>111.25200000000001</v>
      </c>
    </row>
    <row r="166" spans="1:10" hidden="1" x14ac:dyDescent="0.25">
      <c r="A166" s="36">
        <v>20</v>
      </c>
      <c r="B166" s="36">
        <v>300</v>
      </c>
      <c r="C166" s="36">
        <v>30.5</v>
      </c>
      <c r="D166" s="36">
        <v>3.38</v>
      </c>
      <c r="E166" s="36">
        <v>3.88</v>
      </c>
      <c r="F166" s="36">
        <v>4.63</v>
      </c>
      <c r="G166" s="36">
        <v>24</v>
      </c>
      <c r="H166">
        <f>CONVERT(Table3[[#This Row],[LWN/I1 Neck Thickness]],"in","mm")</f>
        <v>85.852000000000004</v>
      </c>
      <c r="I166">
        <f>CONVERT(Table3[[#This Row],[HB/I2 Neck Thickness]],"in","mm")</f>
        <v>98.552000000000007</v>
      </c>
      <c r="J166">
        <f>CONVERT(Table3[[#This Row],[F/I3 Neck Thickness]],"in","mm")</f>
        <v>117.602</v>
      </c>
    </row>
    <row r="167" spans="1:10" hidden="1" x14ac:dyDescent="0.25">
      <c r="A167" s="37">
        <v>24</v>
      </c>
      <c r="B167" s="37">
        <v>300</v>
      </c>
      <c r="C167" s="37">
        <v>36</v>
      </c>
      <c r="D167" s="37">
        <v>3.38</v>
      </c>
      <c r="E167" s="37">
        <v>4</v>
      </c>
      <c r="F167" s="37">
        <v>4.8099999999999996</v>
      </c>
      <c r="G167" s="37">
        <v>24</v>
      </c>
      <c r="H167">
        <f>CONVERT(Table3[[#This Row],[LWN/I1 Neck Thickness]],"in","mm")</f>
        <v>85.852000000000004</v>
      </c>
      <c r="I167">
        <f>CONVERT(Table3[[#This Row],[HB/I2 Neck Thickness]],"in","mm")</f>
        <v>101.6</v>
      </c>
      <c r="J167">
        <f>CONVERT(Table3[[#This Row],[F/I3 Neck Thickness]],"in","mm")</f>
        <v>122.17400000000001</v>
      </c>
    </row>
    <row r="168" spans="1:10" x14ac:dyDescent="0.25">
      <c r="A168" s="36">
        <v>1</v>
      </c>
      <c r="B168" s="36">
        <v>400</v>
      </c>
      <c r="C168" s="36">
        <v>4.88</v>
      </c>
      <c r="D168" s="36">
        <v>0.09</v>
      </c>
      <c r="E168" s="36">
        <v>1.1499999999999999</v>
      </c>
      <c r="F168" s="36">
        <v>1.52</v>
      </c>
      <c r="G168" s="36">
        <v>4</v>
      </c>
      <c r="H168">
        <f>CONVERT(Table3[[#This Row],[LWN/I1 Neck Thickness]],"in","mm")</f>
        <v>2.286</v>
      </c>
      <c r="I168">
        <f>CONVERT(Table3[[#This Row],[HB/I2 Neck Thickness]],"in","mm")</f>
        <v>29.21</v>
      </c>
      <c r="J168">
        <f>CONVERT(Table3[[#This Row],[F/I3 Neck Thickness]],"in","mm")</f>
        <v>38.608000000000004</v>
      </c>
    </row>
    <row r="169" spans="1:10" hidden="1" x14ac:dyDescent="0.25">
      <c r="A169" s="37">
        <v>1.5</v>
      </c>
      <c r="B169" s="37">
        <v>400</v>
      </c>
      <c r="C169" s="37">
        <v>6.12</v>
      </c>
      <c r="D169" s="37">
        <v>1.25</v>
      </c>
      <c r="E169" s="37">
        <v>1.56</v>
      </c>
      <c r="F169" s="37">
        <v>2</v>
      </c>
      <c r="G169" s="37">
        <v>4</v>
      </c>
      <c r="H169">
        <f>CONVERT(Table3[[#This Row],[LWN/I1 Neck Thickness]],"in","mm")</f>
        <v>31.75</v>
      </c>
      <c r="I169">
        <f>CONVERT(Table3[[#This Row],[HB/I2 Neck Thickness]],"in","mm")</f>
        <v>39.624000000000002</v>
      </c>
      <c r="J169">
        <f>CONVERT(Table3[[#This Row],[F/I3 Neck Thickness]],"in","mm")</f>
        <v>50.8</v>
      </c>
    </row>
    <row r="170" spans="1:10" hidden="1" x14ac:dyDescent="0.25">
      <c r="A170" s="36">
        <v>2</v>
      </c>
      <c r="B170" s="36">
        <v>400</v>
      </c>
      <c r="C170" s="36">
        <v>6.5</v>
      </c>
      <c r="D170" s="36">
        <v>1.34</v>
      </c>
      <c r="E170" s="36">
        <v>1.78</v>
      </c>
      <c r="F170" s="36">
        <v>2.0299999999999998</v>
      </c>
      <c r="G170" s="36">
        <v>8</v>
      </c>
      <c r="H170">
        <f>CONVERT(Table3[[#This Row],[LWN/I1 Neck Thickness]],"in","mm")</f>
        <v>34.035999999999994</v>
      </c>
      <c r="I170">
        <f>CONVERT(Table3[[#This Row],[HB/I2 Neck Thickness]],"in","mm")</f>
        <v>45.212000000000003</v>
      </c>
      <c r="J170">
        <f>CONVERT(Table3[[#This Row],[F/I3 Neck Thickness]],"in","mm")</f>
        <v>51.561999999999998</v>
      </c>
    </row>
    <row r="171" spans="1:10" hidden="1" x14ac:dyDescent="0.25">
      <c r="A171" s="37">
        <v>2.5</v>
      </c>
      <c r="B171" s="37">
        <v>400</v>
      </c>
      <c r="C171" s="37">
        <v>7.5</v>
      </c>
      <c r="D171" s="37">
        <v>1.72</v>
      </c>
      <c r="E171" s="37">
        <v>1.84</v>
      </c>
      <c r="F171" s="37">
        <v>2.0299999999999998</v>
      </c>
      <c r="G171" s="37">
        <v>8</v>
      </c>
      <c r="H171">
        <f>CONVERT(Table3[[#This Row],[LWN/I1 Neck Thickness]],"in","mm")</f>
        <v>43.687999999999995</v>
      </c>
      <c r="I171">
        <f>CONVERT(Table3[[#This Row],[HB/I2 Neck Thickness]],"in","mm")</f>
        <v>46.735999999999997</v>
      </c>
      <c r="J171">
        <f>CONVERT(Table3[[#This Row],[F/I3 Neck Thickness]],"in","mm")</f>
        <v>51.561999999999998</v>
      </c>
    </row>
    <row r="172" spans="1:10" hidden="1" x14ac:dyDescent="0.25">
      <c r="A172" s="36">
        <v>3</v>
      </c>
      <c r="B172" s="36">
        <v>400</v>
      </c>
      <c r="C172" s="36">
        <v>8.25</v>
      </c>
      <c r="D172" s="36">
        <v>1.55</v>
      </c>
      <c r="E172" s="36">
        <v>1.74</v>
      </c>
      <c r="F172" s="36">
        <v>2.0499999999999998</v>
      </c>
      <c r="G172" s="36">
        <v>8</v>
      </c>
      <c r="H172">
        <f>CONVERT(Table3[[#This Row],[LWN/I1 Neck Thickness]],"in","mm")</f>
        <v>39.370000000000005</v>
      </c>
      <c r="I172">
        <f>CONVERT(Table3[[#This Row],[HB/I2 Neck Thickness]],"in","mm")</f>
        <v>44.195999999999998</v>
      </c>
      <c r="J172">
        <f>CONVERT(Table3[[#This Row],[F/I3 Neck Thickness]],"in","mm")</f>
        <v>52.069999999999993</v>
      </c>
    </row>
    <row r="173" spans="1:10" hidden="1" x14ac:dyDescent="0.25">
      <c r="A173" s="36">
        <v>3.5</v>
      </c>
      <c r="B173" s="37">
        <v>400</v>
      </c>
      <c r="C173" s="37">
        <v>9</v>
      </c>
      <c r="D173" s="37">
        <v>1.82</v>
      </c>
      <c r="E173" s="37">
        <v>2.2000000000000002</v>
      </c>
      <c r="F173" s="37">
        <v>2.4500000000000002</v>
      </c>
      <c r="G173" s="37">
        <v>8</v>
      </c>
      <c r="H173">
        <f>CONVERT(Table3[[#This Row],[LWN/I1 Neck Thickness]],"in","mm")</f>
        <v>46.228000000000002</v>
      </c>
      <c r="I173">
        <f>CONVERT(Table3[[#This Row],[HB/I2 Neck Thickness]],"in","mm")</f>
        <v>55.88</v>
      </c>
      <c r="J173">
        <f>CONVERT(Table3[[#This Row],[F/I3 Neck Thickness]],"in","mm")</f>
        <v>62.230000000000004</v>
      </c>
    </row>
    <row r="174" spans="1:10" hidden="1" x14ac:dyDescent="0.25">
      <c r="A174" s="36">
        <v>4</v>
      </c>
      <c r="B174" s="36">
        <v>400</v>
      </c>
      <c r="C174" s="36">
        <v>10</v>
      </c>
      <c r="D174" s="36">
        <v>1.59</v>
      </c>
      <c r="E174" s="36">
        <v>1.96</v>
      </c>
      <c r="F174" s="36">
        <v>2.52</v>
      </c>
      <c r="G174" s="36">
        <v>8</v>
      </c>
      <c r="H174">
        <f>CONVERT(Table3[[#This Row],[LWN/I1 Neck Thickness]],"in","mm")</f>
        <v>40.385999999999996</v>
      </c>
      <c r="I174">
        <f>CONVERT(Table3[[#This Row],[HB/I2 Neck Thickness]],"in","mm")</f>
        <v>49.783999999999999</v>
      </c>
      <c r="J174">
        <f>CONVERT(Table3[[#This Row],[F/I3 Neck Thickness]],"in","mm")</f>
        <v>64.007999999999996</v>
      </c>
    </row>
    <row r="175" spans="1:10" hidden="1" x14ac:dyDescent="0.25">
      <c r="A175" s="37">
        <v>5</v>
      </c>
      <c r="B175" s="37">
        <v>400</v>
      </c>
      <c r="C175" s="37">
        <v>11</v>
      </c>
      <c r="D175" s="37">
        <v>1.72</v>
      </c>
      <c r="E175" s="37">
        <v>2.04</v>
      </c>
      <c r="F175" s="37">
        <v>2.54</v>
      </c>
      <c r="G175" s="37">
        <v>8</v>
      </c>
      <c r="H175">
        <f>CONVERT(Table3[[#This Row],[LWN/I1 Neck Thickness]],"in","mm")</f>
        <v>43.687999999999995</v>
      </c>
      <c r="I175">
        <f>CONVERT(Table3[[#This Row],[HB/I2 Neck Thickness]],"in","mm")</f>
        <v>51.816000000000003</v>
      </c>
      <c r="J175">
        <f>CONVERT(Table3[[#This Row],[F/I3 Neck Thickness]],"in","mm")</f>
        <v>64.516000000000005</v>
      </c>
    </row>
    <row r="176" spans="1:10" hidden="1" x14ac:dyDescent="0.25">
      <c r="A176" s="36">
        <v>6</v>
      </c>
      <c r="B176" s="36">
        <v>400</v>
      </c>
      <c r="C176" s="36">
        <v>12.5</v>
      </c>
      <c r="D176" s="36">
        <v>2.06</v>
      </c>
      <c r="E176" s="36">
        <v>2.31</v>
      </c>
      <c r="F176" s="36">
        <v>2.62</v>
      </c>
      <c r="G176" s="36">
        <v>12</v>
      </c>
      <c r="H176">
        <f>CONVERT(Table3[[#This Row],[LWN/I1 Neck Thickness]],"in","mm")</f>
        <v>52.324000000000005</v>
      </c>
      <c r="I176">
        <f>CONVERT(Table3[[#This Row],[HB/I2 Neck Thickness]],"in","mm")</f>
        <v>58.673999999999999</v>
      </c>
      <c r="J176">
        <f>CONVERT(Table3[[#This Row],[F/I3 Neck Thickness]],"in","mm")</f>
        <v>66.548000000000002</v>
      </c>
    </row>
    <row r="177" spans="1:10" hidden="1" x14ac:dyDescent="0.25">
      <c r="A177" s="37">
        <v>8</v>
      </c>
      <c r="B177" s="37">
        <v>400</v>
      </c>
      <c r="C177" s="37">
        <v>15</v>
      </c>
      <c r="D177" s="37">
        <v>2.25</v>
      </c>
      <c r="E177" s="37">
        <v>2.94</v>
      </c>
      <c r="F177" s="37">
        <v>3.31</v>
      </c>
      <c r="G177" s="37">
        <v>12</v>
      </c>
      <c r="H177">
        <f>CONVERT(Table3[[#This Row],[LWN/I1 Neck Thickness]],"in","mm")</f>
        <v>57.15</v>
      </c>
      <c r="I177">
        <f>CONVERT(Table3[[#This Row],[HB/I2 Neck Thickness]],"in","mm")</f>
        <v>74.676000000000002</v>
      </c>
      <c r="J177">
        <f>CONVERT(Table3[[#This Row],[F/I3 Neck Thickness]],"in","mm")</f>
        <v>84.073999999999998</v>
      </c>
    </row>
    <row r="178" spans="1:10" hidden="1" x14ac:dyDescent="0.25">
      <c r="A178" s="36">
        <v>10</v>
      </c>
      <c r="B178" s="36">
        <v>400</v>
      </c>
      <c r="C178" s="36">
        <v>17.5</v>
      </c>
      <c r="D178" s="36">
        <v>2.35</v>
      </c>
      <c r="E178" s="36">
        <v>2.78</v>
      </c>
      <c r="F178" s="36">
        <v>3.35</v>
      </c>
      <c r="G178" s="36">
        <v>16</v>
      </c>
      <c r="H178">
        <f>CONVERT(Table3[[#This Row],[LWN/I1 Neck Thickness]],"in","mm")</f>
        <v>59.69</v>
      </c>
      <c r="I178">
        <f>CONVERT(Table3[[#This Row],[HB/I2 Neck Thickness]],"in","mm")</f>
        <v>70.611999999999995</v>
      </c>
      <c r="J178">
        <f>CONVERT(Table3[[#This Row],[F/I3 Neck Thickness]],"in","mm")</f>
        <v>85.09</v>
      </c>
    </row>
    <row r="179" spans="1:10" hidden="1" x14ac:dyDescent="0.25">
      <c r="A179" s="37">
        <v>12</v>
      </c>
      <c r="B179" s="37">
        <v>400</v>
      </c>
      <c r="C179" s="37">
        <v>20.5</v>
      </c>
      <c r="D179" s="37">
        <v>2.44</v>
      </c>
      <c r="E179" s="37">
        <v>3</v>
      </c>
      <c r="F179" s="37">
        <v>3.44</v>
      </c>
      <c r="G179" s="37">
        <v>16</v>
      </c>
      <c r="H179">
        <f>CONVERT(Table3[[#This Row],[LWN/I1 Neck Thickness]],"in","mm")</f>
        <v>61.976000000000006</v>
      </c>
      <c r="I179">
        <f>CONVERT(Table3[[#This Row],[HB/I2 Neck Thickness]],"in","mm")</f>
        <v>76.2</v>
      </c>
      <c r="J179">
        <f>CONVERT(Table3[[#This Row],[F/I3 Neck Thickness]],"in","mm")</f>
        <v>87.375999999999991</v>
      </c>
    </row>
    <row r="180" spans="1:10" hidden="1" x14ac:dyDescent="0.25">
      <c r="A180" s="36">
        <v>14</v>
      </c>
      <c r="B180" s="36">
        <v>400</v>
      </c>
      <c r="C180" s="36">
        <v>23</v>
      </c>
      <c r="D180" s="36">
        <v>2.69</v>
      </c>
      <c r="E180" s="36">
        <v>3.06</v>
      </c>
      <c r="F180" s="36">
        <v>4.13</v>
      </c>
      <c r="G180" s="36">
        <v>20</v>
      </c>
      <c r="H180">
        <f>CONVERT(Table3[[#This Row],[LWN/I1 Neck Thickness]],"in","mm")</f>
        <v>68.325999999999993</v>
      </c>
      <c r="I180">
        <f>CONVERT(Table3[[#This Row],[HB/I2 Neck Thickness]],"in","mm")</f>
        <v>77.724000000000004</v>
      </c>
      <c r="J180">
        <f>CONVERT(Table3[[#This Row],[F/I3 Neck Thickness]],"in","mm")</f>
        <v>104.902</v>
      </c>
    </row>
    <row r="181" spans="1:10" hidden="1" x14ac:dyDescent="0.25">
      <c r="A181" s="37">
        <v>16</v>
      </c>
      <c r="B181" s="37">
        <v>400</v>
      </c>
      <c r="C181" s="37">
        <v>25.5</v>
      </c>
      <c r="D181" s="37">
        <v>3.12</v>
      </c>
      <c r="E181" s="37">
        <v>3.63</v>
      </c>
      <c r="F181" s="37">
        <v>4.0599999999999996</v>
      </c>
      <c r="G181" s="37">
        <v>20</v>
      </c>
      <c r="H181">
        <f>CONVERT(Table3[[#This Row],[LWN/I1 Neck Thickness]],"in","mm")</f>
        <v>79.248000000000005</v>
      </c>
      <c r="I181">
        <f>CONVERT(Table3[[#This Row],[HB/I2 Neck Thickness]],"in","mm")</f>
        <v>92.202000000000012</v>
      </c>
      <c r="J181">
        <f>CONVERT(Table3[[#This Row],[F/I3 Neck Thickness]],"in","mm")</f>
        <v>103.124</v>
      </c>
    </row>
    <row r="182" spans="1:10" hidden="1" x14ac:dyDescent="0.25">
      <c r="A182" s="36">
        <v>18</v>
      </c>
      <c r="B182" s="36">
        <v>400</v>
      </c>
      <c r="C182" s="36">
        <v>28</v>
      </c>
      <c r="D182" s="36">
        <v>3.06</v>
      </c>
      <c r="E182" s="36">
        <v>3.56</v>
      </c>
      <c r="F182" s="36">
        <v>4.38</v>
      </c>
      <c r="G182" s="36">
        <v>24</v>
      </c>
      <c r="H182">
        <f>CONVERT(Table3[[#This Row],[LWN/I1 Neck Thickness]],"in","mm")</f>
        <v>77.724000000000004</v>
      </c>
      <c r="I182">
        <f>CONVERT(Table3[[#This Row],[HB/I2 Neck Thickness]],"in","mm")</f>
        <v>90.424000000000007</v>
      </c>
      <c r="J182">
        <f>CONVERT(Table3[[#This Row],[F/I3 Neck Thickness]],"in","mm")</f>
        <v>111.25200000000001</v>
      </c>
    </row>
    <row r="183" spans="1:10" hidden="1" x14ac:dyDescent="0.25">
      <c r="A183" s="37">
        <v>20</v>
      </c>
      <c r="B183" s="37">
        <v>400</v>
      </c>
      <c r="C183" s="37">
        <v>30.5</v>
      </c>
      <c r="D183" s="37">
        <v>3.38</v>
      </c>
      <c r="E183" s="37">
        <v>3.88</v>
      </c>
      <c r="F183" s="37">
        <v>4.63</v>
      </c>
      <c r="G183" s="37">
        <v>24</v>
      </c>
      <c r="H183">
        <f>CONVERT(Table3[[#This Row],[LWN/I1 Neck Thickness]],"in","mm")</f>
        <v>85.852000000000004</v>
      </c>
      <c r="I183">
        <f>CONVERT(Table3[[#This Row],[HB/I2 Neck Thickness]],"in","mm")</f>
        <v>98.552000000000007</v>
      </c>
      <c r="J183">
        <f>CONVERT(Table3[[#This Row],[F/I3 Neck Thickness]],"in","mm")</f>
        <v>117.602</v>
      </c>
    </row>
    <row r="184" spans="1:10" hidden="1" x14ac:dyDescent="0.25">
      <c r="A184" s="36">
        <v>24</v>
      </c>
      <c r="B184" s="36">
        <v>400</v>
      </c>
      <c r="C184" s="36">
        <v>36</v>
      </c>
      <c r="D184" s="36">
        <v>3.38</v>
      </c>
      <c r="E184" s="36">
        <v>4</v>
      </c>
      <c r="F184" s="36">
        <v>4.8099999999999996</v>
      </c>
      <c r="G184" s="36">
        <v>24</v>
      </c>
      <c r="H184">
        <f>CONVERT(Table3[[#This Row],[LWN/I1 Neck Thickness]],"in","mm")</f>
        <v>85.852000000000004</v>
      </c>
      <c r="I184">
        <f>CONVERT(Table3[[#This Row],[HB/I2 Neck Thickness]],"in","mm")</f>
        <v>101.6</v>
      </c>
      <c r="J184">
        <f>CONVERT(Table3[[#This Row],[F/I3 Neck Thickness]],"in","mm")</f>
        <v>122.17400000000001</v>
      </c>
    </row>
    <row r="185" spans="1:10" x14ac:dyDescent="0.25">
      <c r="A185" s="37">
        <v>1</v>
      </c>
      <c r="B185" s="37">
        <v>600</v>
      </c>
      <c r="C185" s="37">
        <v>4.88</v>
      </c>
      <c r="D185" s="37">
        <v>1.1499999999999999</v>
      </c>
      <c r="E185" s="37">
        <v>1.52</v>
      </c>
      <c r="F185" s="37">
        <v>1.83</v>
      </c>
      <c r="G185" s="37">
        <v>4</v>
      </c>
      <c r="H185">
        <f>CONVERT(Table3[[#This Row],[LWN/I1 Neck Thickness]],"in","mm")</f>
        <v>29.21</v>
      </c>
      <c r="I185">
        <f>CONVERT(Table3[[#This Row],[HB/I2 Neck Thickness]],"in","mm")</f>
        <v>38.608000000000004</v>
      </c>
      <c r="J185">
        <f>CONVERT(Table3[[#This Row],[F/I3 Neck Thickness]],"in","mm")</f>
        <v>46.481999999999999</v>
      </c>
    </row>
    <row r="186" spans="1:10" hidden="1" x14ac:dyDescent="0.25">
      <c r="A186" s="36">
        <v>1.5</v>
      </c>
      <c r="B186" s="36">
        <v>600</v>
      </c>
      <c r="C186" s="36">
        <v>6.12</v>
      </c>
      <c r="D186" s="36">
        <v>1.25</v>
      </c>
      <c r="E186" s="36">
        <v>1.56</v>
      </c>
      <c r="F186" s="36">
        <v>2</v>
      </c>
      <c r="G186" s="36">
        <v>4</v>
      </c>
      <c r="H186">
        <f>CONVERT(Table3[[#This Row],[LWN/I1 Neck Thickness]],"in","mm")</f>
        <v>31.75</v>
      </c>
      <c r="I186">
        <f>CONVERT(Table3[[#This Row],[HB/I2 Neck Thickness]],"in","mm")</f>
        <v>39.624000000000002</v>
      </c>
      <c r="J186">
        <f>CONVERT(Table3[[#This Row],[F/I3 Neck Thickness]],"in","mm")</f>
        <v>50.8</v>
      </c>
    </row>
    <row r="187" spans="1:10" hidden="1" x14ac:dyDescent="0.25">
      <c r="A187" s="37">
        <v>2</v>
      </c>
      <c r="B187" s="37">
        <v>600</v>
      </c>
      <c r="C187" s="37">
        <v>6.5</v>
      </c>
      <c r="D187" s="37">
        <v>1.34</v>
      </c>
      <c r="E187" s="37">
        <v>1.78</v>
      </c>
      <c r="F187" s="37">
        <v>2.0299999999999998</v>
      </c>
      <c r="G187" s="37">
        <v>8</v>
      </c>
      <c r="H187">
        <f>CONVERT(Table3[[#This Row],[LWN/I1 Neck Thickness]],"in","mm")</f>
        <v>34.035999999999994</v>
      </c>
      <c r="I187">
        <f>CONVERT(Table3[[#This Row],[HB/I2 Neck Thickness]],"in","mm")</f>
        <v>45.212000000000003</v>
      </c>
      <c r="J187">
        <f>CONVERT(Table3[[#This Row],[F/I3 Neck Thickness]],"in","mm")</f>
        <v>51.561999999999998</v>
      </c>
    </row>
    <row r="188" spans="1:10" hidden="1" x14ac:dyDescent="0.25">
      <c r="A188" s="36">
        <v>2.5</v>
      </c>
      <c r="B188" s="36">
        <v>600</v>
      </c>
      <c r="C188" s="36">
        <v>7.5</v>
      </c>
      <c r="D188" s="36">
        <v>1.72</v>
      </c>
      <c r="E188" s="36">
        <v>2.0299999999999998</v>
      </c>
      <c r="F188" s="36">
        <v>2.0299999999999998</v>
      </c>
      <c r="G188" s="36">
        <v>8</v>
      </c>
      <c r="H188">
        <f>CONVERT(Table3[[#This Row],[LWN/I1 Neck Thickness]],"in","mm")</f>
        <v>43.687999999999995</v>
      </c>
      <c r="I188">
        <f>CONVERT(Table3[[#This Row],[HB/I2 Neck Thickness]],"in","mm")</f>
        <v>51.561999999999998</v>
      </c>
      <c r="J188">
        <f>CONVERT(Table3[[#This Row],[F/I3 Neck Thickness]],"in","mm")</f>
        <v>51.561999999999998</v>
      </c>
    </row>
    <row r="189" spans="1:10" hidden="1" x14ac:dyDescent="0.25">
      <c r="A189" s="37">
        <v>3</v>
      </c>
      <c r="B189" s="37">
        <v>600</v>
      </c>
      <c r="C189" s="37">
        <v>8.25</v>
      </c>
      <c r="D189" s="37">
        <v>1.74</v>
      </c>
      <c r="E189" s="37">
        <v>2.0499999999999998</v>
      </c>
      <c r="F189" s="37">
        <v>2.4300000000000002</v>
      </c>
      <c r="G189" s="37">
        <v>8</v>
      </c>
      <c r="H189">
        <f>CONVERT(Table3[[#This Row],[LWN/I1 Neck Thickness]],"in","mm")</f>
        <v>44.195999999999998</v>
      </c>
      <c r="I189">
        <f>CONVERT(Table3[[#This Row],[HB/I2 Neck Thickness]],"in","mm")</f>
        <v>52.069999999999993</v>
      </c>
      <c r="J189">
        <f>CONVERT(Table3[[#This Row],[F/I3 Neck Thickness]],"in","mm")</f>
        <v>61.722000000000001</v>
      </c>
    </row>
    <row r="190" spans="1:10" hidden="1" x14ac:dyDescent="0.25">
      <c r="A190" s="36">
        <v>3.5</v>
      </c>
      <c r="B190" s="36">
        <v>600</v>
      </c>
      <c r="C190" s="36">
        <v>9</v>
      </c>
      <c r="D190" s="36">
        <v>1.82</v>
      </c>
      <c r="E190" s="36">
        <v>2.2000000000000002</v>
      </c>
      <c r="F190" s="36">
        <v>2.4500000000000002</v>
      </c>
      <c r="G190" s="36">
        <v>8</v>
      </c>
      <c r="H190">
        <f>CONVERT(Table3[[#This Row],[LWN/I1 Neck Thickness]],"in","mm")</f>
        <v>46.228000000000002</v>
      </c>
      <c r="I190">
        <f>CONVERT(Table3[[#This Row],[HB/I2 Neck Thickness]],"in","mm")</f>
        <v>55.88</v>
      </c>
      <c r="J190">
        <f>CONVERT(Table3[[#This Row],[F/I3 Neck Thickness]],"in","mm")</f>
        <v>62.230000000000004</v>
      </c>
    </row>
    <row r="191" spans="1:10" hidden="1" x14ac:dyDescent="0.25">
      <c r="A191" s="37">
        <v>4</v>
      </c>
      <c r="B191" s="37">
        <v>600</v>
      </c>
      <c r="C191" s="37">
        <v>10.75</v>
      </c>
      <c r="D191" s="37">
        <v>1.96</v>
      </c>
      <c r="E191" s="37">
        <v>2.5299999999999998</v>
      </c>
      <c r="F191" s="37">
        <v>3.03</v>
      </c>
      <c r="G191" s="37">
        <v>8</v>
      </c>
      <c r="H191">
        <f>CONVERT(Table3[[#This Row],[LWN/I1 Neck Thickness]],"in","mm")</f>
        <v>49.783999999999999</v>
      </c>
      <c r="I191">
        <f>CONVERT(Table3[[#This Row],[HB/I2 Neck Thickness]],"in","mm")</f>
        <v>64.262</v>
      </c>
      <c r="J191">
        <f>CONVERT(Table3[[#This Row],[F/I3 Neck Thickness]],"in","mm")</f>
        <v>76.962000000000003</v>
      </c>
    </row>
    <row r="192" spans="1:10" hidden="1" x14ac:dyDescent="0.25">
      <c r="A192" s="36">
        <v>5</v>
      </c>
      <c r="B192" s="36">
        <v>600</v>
      </c>
      <c r="C192" s="36">
        <v>13</v>
      </c>
      <c r="D192" s="36">
        <v>2.54</v>
      </c>
      <c r="E192" s="36">
        <v>3.1</v>
      </c>
      <c r="F192" s="36">
        <v>3.66</v>
      </c>
      <c r="G192" s="36">
        <v>8</v>
      </c>
      <c r="H192">
        <f>CONVERT(Table3[[#This Row],[LWN/I1 Neck Thickness]],"in","mm")</f>
        <v>64.516000000000005</v>
      </c>
      <c r="I192">
        <f>CONVERT(Table3[[#This Row],[HB/I2 Neck Thickness]],"in","mm")</f>
        <v>78.740000000000009</v>
      </c>
      <c r="J192">
        <f>CONVERT(Table3[[#This Row],[F/I3 Neck Thickness]],"in","mm")</f>
        <v>92.963999999999999</v>
      </c>
    </row>
    <row r="193" spans="1:10" hidden="1" x14ac:dyDescent="0.25">
      <c r="A193" s="37">
        <v>6</v>
      </c>
      <c r="B193" s="37">
        <v>600</v>
      </c>
      <c r="C193" s="37">
        <v>14</v>
      </c>
      <c r="D193" s="37">
        <v>2.62</v>
      </c>
      <c r="E193" s="37">
        <v>3.18</v>
      </c>
      <c r="F193" s="37">
        <v>3.75</v>
      </c>
      <c r="G193" s="37">
        <v>12</v>
      </c>
      <c r="H193">
        <f>CONVERT(Table3[[#This Row],[LWN/I1 Neck Thickness]],"in","mm")</f>
        <v>66.548000000000002</v>
      </c>
      <c r="I193">
        <f>CONVERT(Table3[[#This Row],[HB/I2 Neck Thickness]],"in","mm")</f>
        <v>80.771999999999991</v>
      </c>
      <c r="J193">
        <f>CONVERT(Table3[[#This Row],[F/I3 Neck Thickness]],"in","mm")</f>
        <v>95.25</v>
      </c>
    </row>
    <row r="194" spans="1:10" hidden="1" x14ac:dyDescent="0.25">
      <c r="A194" s="36">
        <v>8</v>
      </c>
      <c r="B194" s="36">
        <v>600</v>
      </c>
      <c r="C194" s="36">
        <v>16.5</v>
      </c>
      <c r="D194" s="36">
        <v>2.82</v>
      </c>
      <c r="E194" s="36">
        <v>3.75</v>
      </c>
      <c r="F194" s="36">
        <v>4.1900000000000004</v>
      </c>
      <c r="G194" s="36">
        <v>12</v>
      </c>
      <c r="H194">
        <f>CONVERT(Table3[[#This Row],[LWN/I1 Neck Thickness]],"in","mm")</f>
        <v>71.628</v>
      </c>
      <c r="I194">
        <f>CONVERT(Table3[[#This Row],[HB/I2 Neck Thickness]],"in","mm")</f>
        <v>95.25</v>
      </c>
      <c r="J194">
        <f>CONVERT(Table3[[#This Row],[F/I3 Neck Thickness]],"in","mm")</f>
        <v>106.426</v>
      </c>
    </row>
    <row r="195" spans="1:10" hidden="1" x14ac:dyDescent="0.25">
      <c r="A195" s="37">
        <v>10</v>
      </c>
      <c r="B195" s="37">
        <v>600</v>
      </c>
      <c r="C195" s="37">
        <v>20</v>
      </c>
      <c r="D195" s="37">
        <v>3.35</v>
      </c>
      <c r="E195" s="37">
        <v>3.91</v>
      </c>
      <c r="F195" s="37">
        <v>4.3499999999999996</v>
      </c>
      <c r="G195" s="37">
        <v>16</v>
      </c>
      <c r="H195">
        <f>CONVERT(Table3[[#This Row],[LWN/I1 Neck Thickness]],"in","mm")</f>
        <v>85.09</v>
      </c>
      <c r="I195">
        <f>CONVERT(Table3[[#This Row],[HB/I2 Neck Thickness]],"in","mm")</f>
        <v>99.313999999999993</v>
      </c>
      <c r="J195">
        <f>CONVERT(Table3[[#This Row],[F/I3 Neck Thickness]],"in","mm")</f>
        <v>110.49000000000001</v>
      </c>
    </row>
    <row r="196" spans="1:10" hidden="1" x14ac:dyDescent="0.25">
      <c r="A196" s="36">
        <v>12</v>
      </c>
      <c r="B196" s="36">
        <v>600</v>
      </c>
      <c r="C196" s="36">
        <v>22</v>
      </c>
      <c r="D196" s="36">
        <v>3.44</v>
      </c>
      <c r="E196" s="36">
        <v>4</v>
      </c>
      <c r="F196" s="36">
        <v>4.37</v>
      </c>
      <c r="G196" s="36">
        <v>20</v>
      </c>
      <c r="H196">
        <f>CONVERT(Table3[[#This Row],[LWN/I1 Neck Thickness]],"in","mm")</f>
        <v>87.375999999999991</v>
      </c>
      <c r="I196">
        <f>CONVERT(Table3[[#This Row],[HB/I2 Neck Thickness]],"in","mm")</f>
        <v>101.6</v>
      </c>
      <c r="J196">
        <f>CONVERT(Table3[[#This Row],[F/I3 Neck Thickness]],"in","mm")</f>
        <v>110.998</v>
      </c>
    </row>
    <row r="197" spans="1:10" hidden="1" x14ac:dyDescent="0.25">
      <c r="A197" s="37">
        <v>14</v>
      </c>
      <c r="B197" s="37">
        <v>600</v>
      </c>
      <c r="C197" s="37">
        <v>23.75</v>
      </c>
      <c r="D197" s="37">
        <v>2.69</v>
      </c>
      <c r="E197" s="37">
        <v>3.06</v>
      </c>
      <c r="F197" s="37">
        <v>4.13</v>
      </c>
      <c r="G197" s="37">
        <v>20</v>
      </c>
      <c r="H197">
        <f>CONVERT(Table3[[#This Row],[LWN/I1 Neck Thickness]],"in","mm")</f>
        <v>68.325999999999993</v>
      </c>
      <c r="I197">
        <f>CONVERT(Table3[[#This Row],[HB/I2 Neck Thickness]],"in","mm")</f>
        <v>77.724000000000004</v>
      </c>
      <c r="J197">
        <f>CONVERT(Table3[[#This Row],[F/I3 Neck Thickness]],"in","mm")</f>
        <v>104.902</v>
      </c>
    </row>
    <row r="198" spans="1:10" hidden="1" x14ac:dyDescent="0.25">
      <c r="A198" s="36">
        <v>16</v>
      </c>
      <c r="B198" s="36">
        <v>600</v>
      </c>
      <c r="C198" s="36">
        <v>27</v>
      </c>
      <c r="D198" s="36">
        <v>3.63</v>
      </c>
      <c r="E198" s="36">
        <v>4.0599999999999996</v>
      </c>
      <c r="F198" s="36">
        <v>4.5</v>
      </c>
      <c r="G198" s="36">
        <v>20</v>
      </c>
      <c r="H198">
        <f>CONVERT(Table3[[#This Row],[LWN/I1 Neck Thickness]],"in","mm")</f>
        <v>92.202000000000012</v>
      </c>
      <c r="I198">
        <f>CONVERT(Table3[[#This Row],[HB/I2 Neck Thickness]],"in","mm")</f>
        <v>103.124</v>
      </c>
      <c r="J198">
        <f>CONVERT(Table3[[#This Row],[F/I3 Neck Thickness]],"in","mm")</f>
        <v>114.3</v>
      </c>
    </row>
    <row r="199" spans="1:10" hidden="1" x14ac:dyDescent="0.25">
      <c r="A199" s="37">
        <v>18</v>
      </c>
      <c r="B199" s="37">
        <v>600</v>
      </c>
      <c r="C199" s="37">
        <v>29.25</v>
      </c>
      <c r="D199" s="37">
        <v>3.06</v>
      </c>
      <c r="E199" s="37">
        <v>4.13</v>
      </c>
      <c r="F199" s="37">
        <v>4.88</v>
      </c>
      <c r="G199" s="37">
        <v>20</v>
      </c>
      <c r="H199">
        <f>CONVERT(Table3[[#This Row],[LWN/I1 Neck Thickness]],"in","mm")</f>
        <v>77.724000000000004</v>
      </c>
      <c r="I199">
        <f>CONVERT(Table3[[#This Row],[HB/I2 Neck Thickness]],"in","mm")</f>
        <v>104.902</v>
      </c>
      <c r="J199">
        <f>CONVERT(Table3[[#This Row],[F/I3 Neck Thickness]],"in","mm")</f>
        <v>123.95200000000001</v>
      </c>
    </row>
    <row r="200" spans="1:10" hidden="1" x14ac:dyDescent="0.25">
      <c r="A200" s="36">
        <v>20</v>
      </c>
      <c r="B200" s="36">
        <v>600</v>
      </c>
      <c r="C200" s="36">
        <v>32</v>
      </c>
      <c r="D200" s="36">
        <v>3.88</v>
      </c>
      <c r="E200" s="36">
        <v>4.63</v>
      </c>
      <c r="F200" s="36">
        <v>5.38</v>
      </c>
      <c r="G200" s="36">
        <v>24</v>
      </c>
      <c r="H200">
        <f>CONVERT(Table3[[#This Row],[LWN/I1 Neck Thickness]],"in","mm")</f>
        <v>98.552000000000007</v>
      </c>
      <c r="I200">
        <f>CONVERT(Table3[[#This Row],[HB/I2 Neck Thickness]],"in","mm")</f>
        <v>117.602</v>
      </c>
      <c r="J200">
        <f>CONVERT(Table3[[#This Row],[F/I3 Neck Thickness]],"in","mm")</f>
        <v>136.65199999999999</v>
      </c>
    </row>
    <row r="201" spans="1:10" hidden="1" x14ac:dyDescent="0.25">
      <c r="A201" s="37">
        <v>24</v>
      </c>
      <c r="B201" s="37">
        <v>600</v>
      </c>
      <c r="C201" s="37">
        <v>37</v>
      </c>
      <c r="D201" s="37">
        <v>3.38</v>
      </c>
      <c r="E201" s="37">
        <v>4</v>
      </c>
      <c r="F201" s="37">
        <v>4.8099999999999996</v>
      </c>
      <c r="G201" s="37">
        <v>24</v>
      </c>
      <c r="H201">
        <f>CONVERT(Table3[[#This Row],[LWN/I1 Neck Thickness]],"in","mm")</f>
        <v>85.852000000000004</v>
      </c>
      <c r="I201">
        <f>CONVERT(Table3[[#This Row],[HB/I2 Neck Thickness]],"in","mm")</f>
        <v>101.6</v>
      </c>
      <c r="J201">
        <f>CONVERT(Table3[[#This Row],[F/I3 Neck Thickness]],"in","mm")</f>
        <v>122.17400000000001</v>
      </c>
    </row>
    <row r="202" spans="1:10" x14ac:dyDescent="0.25">
      <c r="A202" s="36">
        <v>1</v>
      </c>
      <c r="B202" s="36">
        <v>900</v>
      </c>
      <c r="C202" s="36">
        <v>5.88</v>
      </c>
      <c r="D202" s="36">
        <v>1.1499999999999999</v>
      </c>
      <c r="E202" s="36">
        <v>1.52</v>
      </c>
      <c r="F202" s="36">
        <v>1.83</v>
      </c>
      <c r="G202" s="36">
        <v>4</v>
      </c>
      <c r="H202">
        <f>CONVERT(Table3[[#This Row],[LWN/I1 Neck Thickness]],"in","mm")</f>
        <v>29.21</v>
      </c>
      <c r="I202">
        <f>CONVERT(Table3[[#This Row],[HB/I2 Neck Thickness]],"in","mm")</f>
        <v>38.608000000000004</v>
      </c>
      <c r="J202">
        <f>CONVERT(Table3[[#This Row],[F/I3 Neck Thickness]],"in","mm")</f>
        <v>46.481999999999999</v>
      </c>
    </row>
    <row r="203" spans="1:10" hidden="1" x14ac:dyDescent="0.25">
      <c r="A203" s="37">
        <v>1.5</v>
      </c>
      <c r="B203" s="37">
        <v>900</v>
      </c>
      <c r="C203" s="37">
        <v>7</v>
      </c>
      <c r="D203" s="37">
        <v>1.25</v>
      </c>
      <c r="E203" s="37">
        <v>2</v>
      </c>
      <c r="F203" s="37">
        <v>2.25</v>
      </c>
      <c r="G203" s="37">
        <v>4</v>
      </c>
      <c r="H203">
        <f>CONVERT(Table3[[#This Row],[LWN/I1 Neck Thickness]],"in","mm")</f>
        <v>31.75</v>
      </c>
      <c r="I203">
        <f>CONVERT(Table3[[#This Row],[HB/I2 Neck Thickness]],"in","mm")</f>
        <v>50.8</v>
      </c>
      <c r="J203">
        <f>CONVERT(Table3[[#This Row],[F/I3 Neck Thickness]],"in","mm")</f>
        <v>57.15</v>
      </c>
    </row>
    <row r="204" spans="1:10" hidden="1" x14ac:dyDescent="0.25">
      <c r="A204" s="36">
        <v>2</v>
      </c>
      <c r="B204" s="36">
        <v>900</v>
      </c>
      <c r="C204" s="36">
        <v>8.5</v>
      </c>
      <c r="D204" s="36">
        <v>1.78</v>
      </c>
      <c r="E204" s="36">
        <v>2.0299999999999998</v>
      </c>
      <c r="F204" s="36">
        <v>2.5299999999999998</v>
      </c>
      <c r="G204" s="36">
        <v>8</v>
      </c>
      <c r="H204">
        <f>CONVERT(Table3[[#This Row],[LWN/I1 Neck Thickness]],"in","mm")</f>
        <v>45.212000000000003</v>
      </c>
      <c r="I204">
        <f>CONVERT(Table3[[#This Row],[HB/I2 Neck Thickness]],"in","mm")</f>
        <v>51.561999999999998</v>
      </c>
      <c r="J204">
        <f>CONVERT(Table3[[#This Row],[F/I3 Neck Thickness]],"in","mm")</f>
        <v>64.262</v>
      </c>
    </row>
    <row r="205" spans="1:10" hidden="1" x14ac:dyDescent="0.25">
      <c r="A205" s="37">
        <v>2.5</v>
      </c>
      <c r="B205" s="37">
        <v>900</v>
      </c>
      <c r="C205" s="37">
        <v>9.6199999999999992</v>
      </c>
      <c r="D205" s="37">
        <v>2.0299999999999998</v>
      </c>
      <c r="E205" s="37">
        <v>2.34</v>
      </c>
      <c r="F205" s="37">
        <v>2.97</v>
      </c>
      <c r="G205" s="37">
        <v>8</v>
      </c>
      <c r="H205">
        <f>CONVERT(Table3[[#This Row],[LWN/I1 Neck Thickness]],"in","mm")</f>
        <v>51.561999999999998</v>
      </c>
      <c r="I205">
        <f>CONVERT(Table3[[#This Row],[HB/I2 Neck Thickness]],"in","mm")</f>
        <v>59.436</v>
      </c>
      <c r="J205">
        <f>CONVERT(Table3[[#This Row],[F/I3 Neck Thickness]],"in","mm")</f>
        <v>75.438000000000002</v>
      </c>
    </row>
    <row r="206" spans="1:10" hidden="1" x14ac:dyDescent="0.25">
      <c r="A206" s="36">
        <v>3</v>
      </c>
      <c r="B206" s="36">
        <v>900</v>
      </c>
      <c r="C206" s="36">
        <v>9.5</v>
      </c>
      <c r="D206" s="36">
        <v>2.0499999999999998</v>
      </c>
      <c r="E206" s="36">
        <v>2.4300000000000002</v>
      </c>
      <c r="F206" s="36">
        <v>2.68</v>
      </c>
      <c r="G206" s="36">
        <v>8</v>
      </c>
      <c r="H206">
        <f>CONVERT(Table3[[#This Row],[LWN/I1 Neck Thickness]],"in","mm")</f>
        <v>52.069999999999993</v>
      </c>
      <c r="I206">
        <f>CONVERT(Table3[[#This Row],[HB/I2 Neck Thickness]],"in","mm")</f>
        <v>61.722000000000001</v>
      </c>
      <c r="J206">
        <f>CONVERT(Table3[[#This Row],[F/I3 Neck Thickness]],"in","mm")</f>
        <v>68.071999999999989</v>
      </c>
    </row>
    <row r="207" spans="1:10" hidden="1" x14ac:dyDescent="0.25">
      <c r="A207" s="37">
        <v>4</v>
      </c>
      <c r="B207" s="37">
        <v>900</v>
      </c>
      <c r="C207" s="37">
        <v>11.5</v>
      </c>
      <c r="D207" s="37">
        <v>2.5299999999999998</v>
      </c>
      <c r="E207" s="37">
        <v>3.03</v>
      </c>
      <c r="F207" s="37">
        <v>3.28</v>
      </c>
      <c r="G207" s="37">
        <v>8</v>
      </c>
      <c r="H207">
        <f>CONVERT(Table3[[#This Row],[LWN/I1 Neck Thickness]],"in","mm")</f>
        <v>64.262</v>
      </c>
      <c r="I207">
        <f>CONVERT(Table3[[#This Row],[HB/I2 Neck Thickness]],"in","mm")</f>
        <v>76.962000000000003</v>
      </c>
      <c r="J207">
        <f>CONVERT(Table3[[#This Row],[F/I3 Neck Thickness]],"in","mm")</f>
        <v>83.311999999999998</v>
      </c>
    </row>
    <row r="208" spans="1:10" hidden="1" x14ac:dyDescent="0.25">
      <c r="A208" s="36">
        <v>5</v>
      </c>
      <c r="B208" s="36">
        <v>900</v>
      </c>
      <c r="C208" s="36">
        <v>13.75</v>
      </c>
      <c r="D208" s="36">
        <v>2.79</v>
      </c>
      <c r="E208" s="36">
        <v>3.1</v>
      </c>
      <c r="F208" s="36">
        <v>3.66</v>
      </c>
      <c r="G208" s="36">
        <v>8</v>
      </c>
      <c r="H208">
        <f>CONVERT(Table3[[#This Row],[LWN/I1 Neck Thickness]],"in","mm")</f>
        <v>70.866</v>
      </c>
      <c r="I208">
        <f>CONVERT(Table3[[#This Row],[HB/I2 Neck Thickness]],"in","mm")</f>
        <v>78.740000000000009</v>
      </c>
      <c r="J208">
        <f>CONVERT(Table3[[#This Row],[F/I3 Neck Thickness]],"in","mm")</f>
        <v>92.963999999999999</v>
      </c>
    </row>
    <row r="209" spans="1:10" hidden="1" x14ac:dyDescent="0.25">
      <c r="A209" s="37">
        <v>6</v>
      </c>
      <c r="B209" s="37">
        <v>900</v>
      </c>
      <c r="C209" s="37">
        <v>15</v>
      </c>
      <c r="D209" s="37">
        <v>2.62</v>
      </c>
      <c r="E209" s="37">
        <v>3.18</v>
      </c>
      <c r="F209" s="37">
        <v>3.87</v>
      </c>
      <c r="G209" s="37">
        <v>12</v>
      </c>
      <c r="H209">
        <f>CONVERT(Table3[[#This Row],[LWN/I1 Neck Thickness]],"in","mm")</f>
        <v>66.548000000000002</v>
      </c>
      <c r="I209">
        <f>CONVERT(Table3[[#This Row],[HB/I2 Neck Thickness]],"in","mm")</f>
        <v>80.771999999999991</v>
      </c>
      <c r="J209">
        <f>CONVERT(Table3[[#This Row],[F/I3 Neck Thickness]],"in","mm")</f>
        <v>98.298000000000002</v>
      </c>
    </row>
    <row r="210" spans="1:10" hidden="1" x14ac:dyDescent="0.25">
      <c r="A210" s="36">
        <v>8</v>
      </c>
      <c r="B210" s="36">
        <v>900</v>
      </c>
      <c r="C210" s="36">
        <v>18.5</v>
      </c>
      <c r="D210" s="36">
        <v>3.75</v>
      </c>
      <c r="E210" s="36">
        <v>4.32</v>
      </c>
      <c r="F210" s="36">
        <v>4.88</v>
      </c>
      <c r="G210" s="36">
        <v>12</v>
      </c>
      <c r="H210">
        <f>CONVERT(Table3[[#This Row],[LWN/I1 Neck Thickness]],"in","mm")</f>
        <v>95.25</v>
      </c>
      <c r="I210">
        <f>CONVERT(Table3[[#This Row],[HB/I2 Neck Thickness]],"in","mm")</f>
        <v>109.72800000000001</v>
      </c>
      <c r="J210">
        <f>CONVERT(Table3[[#This Row],[F/I3 Neck Thickness]],"in","mm")</f>
        <v>123.95200000000001</v>
      </c>
    </row>
    <row r="211" spans="1:10" hidden="1" x14ac:dyDescent="0.25">
      <c r="A211" s="37">
        <v>10</v>
      </c>
      <c r="B211" s="37">
        <v>900</v>
      </c>
      <c r="C211" s="37">
        <v>21.5</v>
      </c>
      <c r="D211" s="37">
        <v>3.91</v>
      </c>
      <c r="E211" s="37">
        <v>4.3499999999999996</v>
      </c>
      <c r="F211" s="37">
        <v>5.28</v>
      </c>
      <c r="G211" s="37">
        <v>16</v>
      </c>
      <c r="H211">
        <f>CONVERT(Table3[[#This Row],[LWN/I1 Neck Thickness]],"in","mm")</f>
        <v>99.313999999999993</v>
      </c>
      <c r="I211">
        <f>CONVERT(Table3[[#This Row],[HB/I2 Neck Thickness]],"in","mm")</f>
        <v>110.49000000000001</v>
      </c>
      <c r="J211">
        <f>CONVERT(Table3[[#This Row],[F/I3 Neck Thickness]],"in","mm")</f>
        <v>134.11200000000002</v>
      </c>
    </row>
    <row r="212" spans="1:10" hidden="1" x14ac:dyDescent="0.25">
      <c r="A212" s="36">
        <v>12</v>
      </c>
      <c r="B212" s="36">
        <v>900</v>
      </c>
      <c r="C212" s="36">
        <v>24</v>
      </c>
      <c r="D212" s="36">
        <v>4.37</v>
      </c>
      <c r="E212" s="36">
        <v>5.44</v>
      </c>
      <c r="F212" s="36">
        <v>5.94</v>
      </c>
      <c r="G212" s="36">
        <v>20</v>
      </c>
      <c r="H212">
        <f>CONVERT(Table3[[#This Row],[LWN/I1 Neck Thickness]],"in","mm")</f>
        <v>110.998</v>
      </c>
      <c r="I212">
        <f>CONVERT(Table3[[#This Row],[HB/I2 Neck Thickness]],"in","mm")</f>
        <v>138.17599999999999</v>
      </c>
      <c r="J212">
        <f>CONVERT(Table3[[#This Row],[F/I3 Neck Thickness]],"in","mm")</f>
        <v>150.876</v>
      </c>
    </row>
    <row r="213" spans="1:10" hidden="1" x14ac:dyDescent="0.25">
      <c r="A213" s="37">
        <v>14</v>
      </c>
      <c r="B213" s="37">
        <v>900</v>
      </c>
      <c r="C213" s="37">
        <v>25.25</v>
      </c>
      <c r="D213" s="37">
        <v>4.13</v>
      </c>
      <c r="E213" s="37">
        <v>4.63</v>
      </c>
      <c r="F213" s="37">
        <v>5.0599999999999996</v>
      </c>
      <c r="G213" s="37">
        <v>20</v>
      </c>
      <c r="H213">
        <f>CONVERT(Table3[[#This Row],[LWN/I1 Neck Thickness]],"in","mm")</f>
        <v>104.902</v>
      </c>
      <c r="I213">
        <f>CONVERT(Table3[[#This Row],[HB/I2 Neck Thickness]],"in","mm")</f>
        <v>117.602</v>
      </c>
      <c r="J213">
        <f>CONVERT(Table3[[#This Row],[F/I3 Neck Thickness]],"in","mm")</f>
        <v>128.524</v>
      </c>
    </row>
    <row r="214" spans="1:10" hidden="1" x14ac:dyDescent="0.25">
      <c r="A214" s="36">
        <v>16</v>
      </c>
      <c r="B214" s="36">
        <v>900</v>
      </c>
      <c r="C214" s="36">
        <v>27.75</v>
      </c>
      <c r="D214" s="36">
        <v>3.63</v>
      </c>
      <c r="E214" s="36">
        <v>4.5</v>
      </c>
      <c r="F214" s="36">
        <v>5.25</v>
      </c>
      <c r="G214" s="36">
        <v>20</v>
      </c>
      <c r="H214">
        <f>CONVERT(Table3[[#This Row],[LWN/I1 Neck Thickness]],"in","mm")</f>
        <v>92.202000000000012</v>
      </c>
      <c r="I214">
        <f>CONVERT(Table3[[#This Row],[HB/I2 Neck Thickness]],"in","mm")</f>
        <v>114.3</v>
      </c>
      <c r="J214">
        <f>CONVERT(Table3[[#This Row],[F/I3 Neck Thickness]],"in","mm")</f>
        <v>133.35</v>
      </c>
    </row>
    <row r="215" spans="1:10" hidden="1" x14ac:dyDescent="0.25">
      <c r="A215" s="37">
        <v>18</v>
      </c>
      <c r="B215" s="37">
        <v>900</v>
      </c>
      <c r="C215" s="37">
        <v>31</v>
      </c>
      <c r="D215" s="37">
        <v>4</v>
      </c>
      <c r="E215" s="37">
        <v>4.88</v>
      </c>
      <c r="F215" s="37">
        <v>5.62</v>
      </c>
      <c r="G215" s="37">
        <v>20</v>
      </c>
      <c r="H215">
        <f>CONVERT(Table3[[#This Row],[LWN/I1 Neck Thickness]],"in","mm")</f>
        <v>101.6</v>
      </c>
      <c r="I215">
        <f>CONVERT(Table3[[#This Row],[HB/I2 Neck Thickness]],"in","mm")</f>
        <v>123.95200000000001</v>
      </c>
      <c r="J215">
        <f>CONVERT(Table3[[#This Row],[F/I3 Neck Thickness]],"in","mm")</f>
        <v>142.74800000000002</v>
      </c>
    </row>
    <row r="216" spans="1:10" hidden="1" x14ac:dyDescent="0.25">
      <c r="A216" s="36">
        <v>20</v>
      </c>
      <c r="B216" s="36">
        <v>900</v>
      </c>
      <c r="C216" s="36">
        <v>33.75</v>
      </c>
      <c r="D216" s="36">
        <v>3.88</v>
      </c>
      <c r="E216" s="36">
        <v>5.38</v>
      </c>
      <c r="F216" s="36">
        <v>6</v>
      </c>
      <c r="G216" s="36">
        <v>20</v>
      </c>
      <c r="H216">
        <f>CONVERT(Table3[[#This Row],[LWN/I1 Neck Thickness]],"in","mm")</f>
        <v>98.552000000000007</v>
      </c>
      <c r="I216">
        <f>CONVERT(Table3[[#This Row],[HB/I2 Neck Thickness]],"in","mm")</f>
        <v>136.65199999999999</v>
      </c>
      <c r="J216">
        <f>CONVERT(Table3[[#This Row],[F/I3 Neck Thickness]],"in","mm")</f>
        <v>152.4</v>
      </c>
    </row>
    <row r="217" spans="1:10" hidden="1" x14ac:dyDescent="0.25">
      <c r="A217" s="37">
        <v>24</v>
      </c>
      <c r="B217" s="37">
        <v>900</v>
      </c>
      <c r="C217" s="37">
        <v>41</v>
      </c>
      <c r="D217" s="37">
        <v>4.8099999999999996</v>
      </c>
      <c r="E217" s="37">
        <v>5.5</v>
      </c>
      <c r="F217" s="37">
        <v>6</v>
      </c>
      <c r="G217" s="37">
        <v>20</v>
      </c>
      <c r="H217">
        <f>CONVERT(Table3[[#This Row],[LWN/I1 Neck Thickness]],"in","mm")</f>
        <v>122.17400000000001</v>
      </c>
      <c r="I217">
        <f>CONVERT(Table3[[#This Row],[HB/I2 Neck Thickness]],"in","mm")</f>
        <v>139.69999999999999</v>
      </c>
      <c r="J217">
        <f>CONVERT(Table3[[#This Row],[F/I3 Neck Thickness]],"in","mm")</f>
        <v>152.4</v>
      </c>
    </row>
    <row r="218" spans="1:10" x14ac:dyDescent="0.25">
      <c r="A218" s="36">
        <v>1</v>
      </c>
      <c r="B218" s="36">
        <v>1500</v>
      </c>
      <c r="C218" s="36">
        <v>5.88</v>
      </c>
      <c r="D218" s="36">
        <v>1.1499999999999999</v>
      </c>
      <c r="E218" s="36">
        <v>1.52</v>
      </c>
      <c r="F218" s="36">
        <v>1.83</v>
      </c>
      <c r="G218" s="36">
        <v>4</v>
      </c>
      <c r="H218">
        <f>CONVERT(Table3[[#This Row],[LWN/I1 Neck Thickness]],"in","mm")</f>
        <v>29.21</v>
      </c>
      <c r="I218">
        <f>CONVERT(Table3[[#This Row],[HB/I2 Neck Thickness]],"in","mm")</f>
        <v>38.608000000000004</v>
      </c>
      <c r="J218">
        <f>CONVERT(Table3[[#This Row],[F/I3 Neck Thickness]],"in","mm")</f>
        <v>46.481999999999999</v>
      </c>
    </row>
    <row r="219" spans="1:10" hidden="1" x14ac:dyDescent="0.25">
      <c r="A219" s="37">
        <v>1.5</v>
      </c>
      <c r="B219" s="37">
        <v>1500</v>
      </c>
      <c r="C219" s="37">
        <v>7</v>
      </c>
      <c r="D219" s="37">
        <v>1.25</v>
      </c>
      <c r="E219" s="37">
        <v>2</v>
      </c>
      <c r="F219" s="37">
        <v>2.25</v>
      </c>
      <c r="G219" s="37">
        <v>4</v>
      </c>
      <c r="H219">
        <f>CONVERT(Table3[[#This Row],[LWN/I1 Neck Thickness]],"in","mm")</f>
        <v>31.75</v>
      </c>
      <c r="I219">
        <f>CONVERT(Table3[[#This Row],[HB/I2 Neck Thickness]],"in","mm")</f>
        <v>50.8</v>
      </c>
      <c r="J219">
        <f>CONVERT(Table3[[#This Row],[F/I3 Neck Thickness]],"in","mm")</f>
        <v>57.15</v>
      </c>
    </row>
    <row r="220" spans="1:10" hidden="1" x14ac:dyDescent="0.25">
      <c r="A220" s="36">
        <v>2</v>
      </c>
      <c r="B220" s="36">
        <v>1500</v>
      </c>
      <c r="C220" s="36">
        <v>8.5</v>
      </c>
      <c r="D220" s="36">
        <v>1.78</v>
      </c>
      <c r="E220" s="36">
        <v>2.0299999999999998</v>
      </c>
      <c r="F220" s="36">
        <v>2.5299999999999998</v>
      </c>
      <c r="G220" s="36">
        <v>8</v>
      </c>
      <c r="H220">
        <f>CONVERT(Table3[[#This Row],[LWN/I1 Neck Thickness]],"in","mm")</f>
        <v>45.212000000000003</v>
      </c>
      <c r="I220">
        <f>CONVERT(Table3[[#This Row],[HB/I2 Neck Thickness]],"in","mm")</f>
        <v>51.561999999999998</v>
      </c>
      <c r="J220">
        <f>CONVERT(Table3[[#This Row],[F/I3 Neck Thickness]],"in","mm")</f>
        <v>64.262</v>
      </c>
    </row>
    <row r="221" spans="1:10" hidden="1" x14ac:dyDescent="0.25">
      <c r="A221" s="37">
        <v>2.5</v>
      </c>
      <c r="B221" s="37">
        <v>1500</v>
      </c>
      <c r="C221" s="37">
        <v>9.6199999999999992</v>
      </c>
      <c r="D221" s="37">
        <v>2.0299999999999998</v>
      </c>
      <c r="E221" s="37">
        <v>2.34</v>
      </c>
      <c r="F221" s="37">
        <v>2.97</v>
      </c>
      <c r="G221" s="37">
        <v>8</v>
      </c>
      <c r="H221">
        <f>CONVERT(Table3[[#This Row],[LWN/I1 Neck Thickness]],"in","mm")</f>
        <v>51.561999999999998</v>
      </c>
      <c r="I221">
        <f>CONVERT(Table3[[#This Row],[HB/I2 Neck Thickness]],"in","mm")</f>
        <v>59.436</v>
      </c>
      <c r="J221">
        <f>CONVERT(Table3[[#This Row],[F/I3 Neck Thickness]],"in","mm")</f>
        <v>75.438000000000002</v>
      </c>
    </row>
    <row r="222" spans="1:10" hidden="1" x14ac:dyDescent="0.25">
      <c r="A222" s="36">
        <v>3</v>
      </c>
      <c r="B222" s="36">
        <v>1500</v>
      </c>
      <c r="C222" s="36">
        <v>10.5</v>
      </c>
      <c r="D222" s="36">
        <v>2.0499999999999998</v>
      </c>
      <c r="E222" s="36">
        <v>2.4300000000000002</v>
      </c>
      <c r="F222" s="36">
        <v>2.99</v>
      </c>
      <c r="G222" s="36">
        <v>8</v>
      </c>
      <c r="H222">
        <f>CONVERT(Table3[[#This Row],[LWN/I1 Neck Thickness]],"in","mm")</f>
        <v>52.069999999999993</v>
      </c>
      <c r="I222">
        <f>CONVERT(Table3[[#This Row],[HB/I2 Neck Thickness]],"in","mm")</f>
        <v>61.722000000000001</v>
      </c>
      <c r="J222">
        <f>CONVERT(Table3[[#This Row],[F/I3 Neck Thickness]],"in","mm")</f>
        <v>75.945999999999998</v>
      </c>
    </row>
    <row r="223" spans="1:10" hidden="1" x14ac:dyDescent="0.25">
      <c r="A223" s="37">
        <v>4</v>
      </c>
      <c r="B223" s="37">
        <v>1500</v>
      </c>
      <c r="C223" s="37">
        <v>12.25</v>
      </c>
      <c r="D223" s="37">
        <v>2.5299999999999998</v>
      </c>
      <c r="E223" s="37">
        <v>3.03</v>
      </c>
      <c r="F223" s="37">
        <v>3.59</v>
      </c>
      <c r="G223" s="37">
        <v>8</v>
      </c>
      <c r="H223">
        <f>CONVERT(Table3[[#This Row],[LWN/I1 Neck Thickness]],"in","mm")</f>
        <v>64.262</v>
      </c>
      <c r="I223">
        <f>CONVERT(Table3[[#This Row],[HB/I2 Neck Thickness]],"in","mm")</f>
        <v>76.962000000000003</v>
      </c>
      <c r="J223">
        <f>CONVERT(Table3[[#This Row],[F/I3 Neck Thickness]],"in","mm")</f>
        <v>91.186000000000007</v>
      </c>
    </row>
    <row r="224" spans="1:10" hidden="1" x14ac:dyDescent="0.25">
      <c r="A224" s="36">
        <v>5</v>
      </c>
      <c r="B224" s="36">
        <v>1500</v>
      </c>
      <c r="C224" s="36">
        <v>14.75</v>
      </c>
      <c r="D224" s="36">
        <v>2.79</v>
      </c>
      <c r="E224" s="36">
        <v>3.66</v>
      </c>
      <c r="F224" s="36">
        <v>4.34</v>
      </c>
      <c r="G224" s="36">
        <v>8</v>
      </c>
      <c r="H224">
        <f>CONVERT(Table3[[#This Row],[LWN/I1 Neck Thickness]],"in","mm")</f>
        <v>70.866</v>
      </c>
      <c r="I224">
        <f>CONVERT(Table3[[#This Row],[HB/I2 Neck Thickness]],"in","mm")</f>
        <v>92.963999999999999</v>
      </c>
      <c r="J224">
        <f>CONVERT(Table3[[#This Row],[F/I3 Neck Thickness]],"in","mm")</f>
        <v>110.236</v>
      </c>
    </row>
    <row r="225" spans="1:10" hidden="1" x14ac:dyDescent="0.25">
      <c r="A225" s="37">
        <v>6</v>
      </c>
      <c r="B225" s="37">
        <v>1500</v>
      </c>
      <c r="C225" s="37">
        <v>15.5</v>
      </c>
      <c r="D225" s="37">
        <v>3.18</v>
      </c>
      <c r="E225" s="37">
        <v>3.87</v>
      </c>
      <c r="F225" s="37">
        <v>4.25</v>
      </c>
      <c r="G225" s="37">
        <v>12</v>
      </c>
      <c r="H225">
        <f>CONVERT(Table3[[#This Row],[LWN/I1 Neck Thickness]],"in","mm")</f>
        <v>80.771999999999991</v>
      </c>
      <c r="I225">
        <f>CONVERT(Table3[[#This Row],[HB/I2 Neck Thickness]],"in","mm")</f>
        <v>98.298000000000002</v>
      </c>
      <c r="J225">
        <f>CONVERT(Table3[[#This Row],[F/I3 Neck Thickness]],"in","mm")</f>
        <v>107.95</v>
      </c>
    </row>
    <row r="226" spans="1:10" hidden="1" x14ac:dyDescent="0.25">
      <c r="A226" s="36">
        <v>8</v>
      </c>
      <c r="B226" s="36">
        <v>1500</v>
      </c>
      <c r="C226" s="36">
        <v>19</v>
      </c>
      <c r="D226" s="36">
        <v>3.75</v>
      </c>
      <c r="E226" s="36">
        <v>4.32</v>
      </c>
      <c r="F226" s="36">
        <v>4.88</v>
      </c>
      <c r="G226" s="36">
        <v>12</v>
      </c>
      <c r="H226">
        <f>CONVERT(Table3[[#This Row],[LWN/I1 Neck Thickness]],"in","mm")</f>
        <v>95.25</v>
      </c>
      <c r="I226">
        <f>CONVERT(Table3[[#This Row],[HB/I2 Neck Thickness]],"in","mm")</f>
        <v>109.72800000000001</v>
      </c>
      <c r="J226">
        <f>CONVERT(Table3[[#This Row],[F/I3 Neck Thickness]],"in","mm")</f>
        <v>123.95200000000001</v>
      </c>
    </row>
    <row r="227" spans="1:10" hidden="1" x14ac:dyDescent="0.25">
      <c r="A227" s="37">
        <v>10</v>
      </c>
      <c r="B227" s="37">
        <v>1500</v>
      </c>
      <c r="C227" s="37">
        <v>23</v>
      </c>
      <c r="D227" s="37">
        <v>3.91</v>
      </c>
      <c r="E227" s="37">
        <v>5.28</v>
      </c>
      <c r="F227" s="37">
        <v>6.35</v>
      </c>
      <c r="G227" s="37">
        <v>12</v>
      </c>
      <c r="H227">
        <f>CONVERT(Table3[[#This Row],[LWN/I1 Neck Thickness]],"in","mm")</f>
        <v>99.313999999999993</v>
      </c>
      <c r="I227">
        <f>CONVERT(Table3[[#This Row],[HB/I2 Neck Thickness]],"in","mm")</f>
        <v>134.11200000000002</v>
      </c>
      <c r="J227">
        <f>CONVERT(Table3[[#This Row],[F/I3 Neck Thickness]],"in","mm")</f>
        <v>161.29</v>
      </c>
    </row>
    <row r="228" spans="1:10" hidden="1" x14ac:dyDescent="0.25">
      <c r="A228" s="36">
        <v>12</v>
      </c>
      <c r="B228" s="36">
        <v>1500</v>
      </c>
      <c r="C228" s="36">
        <v>26.5</v>
      </c>
      <c r="D228" s="36">
        <v>5.44</v>
      </c>
      <c r="E228" s="36">
        <v>5.94</v>
      </c>
      <c r="F228" s="36">
        <v>6.37</v>
      </c>
      <c r="G228" s="36">
        <v>16</v>
      </c>
      <c r="H228">
        <f>CONVERT(Table3[[#This Row],[LWN/I1 Neck Thickness]],"in","mm")</f>
        <v>138.17599999999999</v>
      </c>
      <c r="I228">
        <f>CONVERT(Table3[[#This Row],[HB/I2 Neck Thickness]],"in","mm")</f>
        <v>150.876</v>
      </c>
      <c r="J228">
        <f>CONVERT(Table3[[#This Row],[F/I3 Neck Thickness]],"in","mm")</f>
        <v>161.798</v>
      </c>
    </row>
    <row r="229" spans="1:10" hidden="1" x14ac:dyDescent="0.25">
      <c r="A229" s="37">
        <v>14</v>
      </c>
      <c r="B229" s="37">
        <v>1500</v>
      </c>
      <c r="C229" s="37">
        <v>29.5</v>
      </c>
      <c r="D229" s="37">
        <v>4.63</v>
      </c>
      <c r="E229" s="37">
        <v>5.5</v>
      </c>
      <c r="F229" s="37">
        <v>6.88</v>
      </c>
      <c r="G229" s="37">
        <v>16</v>
      </c>
      <c r="H229">
        <f>CONVERT(Table3[[#This Row],[LWN/I1 Neck Thickness]],"in","mm")</f>
        <v>117.602</v>
      </c>
      <c r="I229">
        <f>CONVERT(Table3[[#This Row],[HB/I2 Neck Thickness]],"in","mm")</f>
        <v>139.69999999999999</v>
      </c>
      <c r="J229">
        <f>CONVERT(Table3[[#This Row],[F/I3 Neck Thickness]],"in","mm")</f>
        <v>174.75199999999998</v>
      </c>
    </row>
    <row r="230" spans="1:10" hidden="1" x14ac:dyDescent="0.25">
      <c r="A230" s="36">
        <v>16</v>
      </c>
      <c r="B230" s="36">
        <v>1500</v>
      </c>
      <c r="C230" s="36">
        <v>32.5</v>
      </c>
      <c r="D230" s="36">
        <v>5.13</v>
      </c>
      <c r="E230" s="36">
        <v>6.63</v>
      </c>
      <c r="F230" s="36">
        <v>7.38</v>
      </c>
      <c r="G230" s="36">
        <v>16</v>
      </c>
      <c r="H230">
        <f>CONVERT(Table3[[#This Row],[LWN/I1 Neck Thickness]],"in","mm")</f>
        <v>130.30199999999999</v>
      </c>
      <c r="I230">
        <f>CONVERT(Table3[[#This Row],[HB/I2 Neck Thickness]],"in","mm")</f>
        <v>168.40199999999999</v>
      </c>
      <c r="J230">
        <f>CONVERT(Table3[[#This Row],[F/I3 Neck Thickness]],"in","mm")</f>
        <v>187.452</v>
      </c>
    </row>
    <row r="231" spans="1:10" hidden="1" x14ac:dyDescent="0.25">
      <c r="A231" s="37">
        <v>18</v>
      </c>
      <c r="B231" s="37">
        <v>1500</v>
      </c>
      <c r="C231" s="37">
        <v>36</v>
      </c>
      <c r="D231" s="37">
        <v>4.88</v>
      </c>
      <c r="E231" s="37">
        <v>6.38</v>
      </c>
      <c r="F231" s="37">
        <v>7.81</v>
      </c>
      <c r="G231" s="37">
        <v>16</v>
      </c>
      <c r="H231">
        <f>CONVERT(Table3[[#This Row],[LWN/I1 Neck Thickness]],"in","mm")</f>
        <v>123.95200000000001</v>
      </c>
      <c r="I231">
        <f>CONVERT(Table3[[#This Row],[HB/I2 Neck Thickness]],"in","mm")</f>
        <v>162.05199999999999</v>
      </c>
      <c r="J231">
        <f>CONVERT(Table3[[#This Row],[F/I3 Neck Thickness]],"in","mm")</f>
        <v>198.374</v>
      </c>
    </row>
    <row r="232" spans="1:10" hidden="1" x14ac:dyDescent="0.25">
      <c r="A232" s="36">
        <v>20</v>
      </c>
      <c r="B232" s="36">
        <v>1500</v>
      </c>
      <c r="C232" s="36">
        <v>38.75</v>
      </c>
      <c r="D232" s="36">
        <v>5.38</v>
      </c>
      <c r="E232" s="36">
        <v>6.5</v>
      </c>
      <c r="F232" s="36">
        <v>8</v>
      </c>
      <c r="G232" s="36">
        <v>16</v>
      </c>
      <c r="H232">
        <f>CONVERT(Table3[[#This Row],[LWN/I1 Neck Thickness]],"in","mm")</f>
        <v>136.65199999999999</v>
      </c>
      <c r="I232">
        <f>CONVERT(Table3[[#This Row],[HB/I2 Neck Thickness]],"in","mm")</f>
        <v>165.1</v>
      </c>
      <c r="J232">
        <f>CONVERT(Table3[[#This Row],[F/I3 Neck Thickness]],"in","mm")</f>
        <v>203.2</v>
      </c>
    </row>
    <row r="233" spans="1:10" hidden="1" x14ac:dyDescent="0.25">
      <c r="A233" s="37">
        <v>24</v>
      </c>
      <c r="B233" s="37">
        <v>1500</v>
      </c>
      <c r="C233" s="37">
        <v>46</v>
      </c>
      <c r="D233" s="37">
        <v>6</v>
      </c>
      <c r="E233" s="37">
        <v>6.75</v>
      </c>
      <c r="F233" s="37">
        <v>8.25</v>
      </c>
      <c r="G233" s="37">
        <v>16</v>
      </c>
      <c r="H233">
        <f>CONVERT(Table3[[#This Row],[LWN/I1 Neck Thickness]],"in","mm")</f>
        <v>152.4</v>
      </c>
      <c r="I233">
        <f>CONVERT(Table3[[#This Row],[HB/I2 Neck Thickness]],"in","mm")</f>
        <v>171.45</v>
      </c>
      <c r="J233">
        <f>CONVERT(Table3[[#This Row],[F/I3 Neck Thickness]],"in","mm")</f>
        <v>209.54999999999998</v>
      </c>
    </row>
    <row r="234" spans="1:10" x14ac:dyDescent="0.25">
      <c r="A234" s="36">
        <v>1</v>
      </c>
      <c r="B234" s="36">
        <v>2500</v>
      </c>
      <c r="C234" s="36">
        <v>6.25</v>
      </c>
      <c r="D234" s="36">
        <v>1.52</v>
      </c>
      <c r="E234" s="36">
        <v>1.83</v>
      </c>
      <c r="F234" s="36">
        <v>2.27</v>
      </c>
      <c r="G234" s="36">
        <v>4</v>
      </c>
      <c r="H234">
        <f>CONVERT(Table3[[#This Row],[LWN/I1 Neck Thickness]],"in","mm")</f>
        <v>38.608000000000004</v>
      </c>
      <c r="I234">
        <f>CONVERT(Table3[[#This Row],[HB/I2 Neck Thickness]],"in","mm")</f>
        <v>46.481999999999999</v>
      </c>
      <c r="J234">
        <f>CONVERT(Table3[[#This Row],[F/I3 Neck Thickness]],"in","mm")</f>
        <v>57.658000000000001</v>
      </c>
    </row>
    <row r="235" spans="1:10" hidden="1" x14ac:dyDescent="0.25">
      <c r="A235" s="37">
        <v>1.5</v>
      </c>
      <c r="B235" s="37">
        <v>2500</v>
      </c>
      <c r="C235" s="37">
        <v>8</v>
      </c>
      <c r="D235" s="37">
        <v>2</v>
      </c>
      <c r="E235" s="37">
        <v>2.25</v>
      </c>
      <c r="F235" s="37">
        <v>2.75</v>
      </c>
      <c r="G235" s="37">
        <v>4</v>
      </c>
      <c r="H235">
        <f>CONVERT(Table3[[#This Row],[LWN/I1 Neck Thickness]],"in","mm")</f>
        <v>50.8</v>
      </c>
      <c r="I235">
        <f>CONVERT(Table3[[#This Row],[HB/I2 Neck Thickness]],"in","mm")</f>
        <v>57.15</v>
      </c>
      <c r="J235">
        <f>CONVERT(Table3[[#This Row],[F/I3 Neck Thickness]],"in","mm")</f>
        <v>69.849999999999994</v>
      </c>
    </row>
    <row r="236" spans="1:10" hidden="1" x14ac:dyDescent="0.25">
      <c r="A236" s="36">
        <v>2</v>
      </c>
      <c r="B236" s="36">
        <v>2500</v>
      </c>
      <c r="C236" s="36">
        <v>9.25</v>
      </c>
      <c r="D236" s="36">
        <v>2.0299999999999998</v>
      </c>
      <c r="E236" s="36">
        <v>2.5299999999999998</v>
      </c>
      <c r="F236" s="36">
        <v>3.03</v>
      </c>
      <c r="G236" s="36">
        <v>8</v>
      </c>
      <c r="H236">
        <f>CONVERT(Table3[[#This Row],[LWN/I1 Neck Thickness]],"in","mm")</f>
        <v>51.561999999999998</v>
      </c>
      <c r="I236">
        <f>CONVERT(Table3[[#This Row],[HB/I2 Neck Thickness]],"in","mm")</f>
        <v>64.262</v>
      </c>
      <c r="J236">
        <f>CONVERT(Table3[[#This Row],[F/I3 Neck Thickness]],"in","mm")</f>
        <v>76.962000000000003</v>
      </c>
    </row>
    <row r="237" spans="1:10" hidden="1" x14ac:dyDescent="0.25">
      <c r="A237" s="37">
        <v>2.5</v>
      </c>
      <c r="B237" s="37">
        <v>2500</v>
      </c>
      <c r="C237" s="37">
        <v>10.5</v>
      </c>
      <c r="D237" s="37">
        <v>2.34</v>
      </c>
      <c r="E237" s="37">
        <v>2.72</v>
      </c>
      <c r="F237" s="37">
        <v>3.28</v>
      </c>
      <c r="G237" s="37">
        <v>8</v>
      </c>
      <c r="H237">
        <f>CONVERT(Table3[[#This Row],[LWN/I1 Neck Thickness]],"in","mm")</f>
        <v>59.436</v>
      </c>
      <c r="I237">
        <f>CONVERT(Table3[[#This Row],[HB/I2 Neck Thickness]],"in","mm")</f>
        <v>69.087999999999994</v>
      </c>
      <c r="J237">
        <f>CONVERT(Table3[[#This Row],[F/I3 Neck Thickness]],"in","mm")</f>
        <v>83.311999999999998</v>
      </c>
    </row>
    <row r="238" spans="1:10" hidden="1" x14ac:dyDescent="0.25">
      <c r="A238" s="36">
        <v>3</v>
      </c>
      <c r="B238" s="36">
        <v>2500</v>
      </c>
      <c r="C238" s="36">
        <v>12</v>
      </c>
      <c r="D238" s="36">
        <v>2.68</v>
      </c>
      <c r="E238" s="36">
        <v>3.49</v>
      </c>
      <c r="F238" s="36">
        <v>4.05</v>
      </c>
      <c r="G238" s="36">
        <v>8</v>
      </c>
      <c r="H238">
        <f>CONVERT(Table3[[#This Row],[LWN/I1 Neck Thickness]],"in","mm")</f>
        <v>68.071999999999989</v>
      </c>
      <c r="I238">
        <f>CONVERT(Table3[[#This Row],[HB/I2 Neck Thickness]],"in","mm")</f>
        <v>88.646000000000001</v>
      </c>
      <c r="J238">
        <f>CONVERT(Table3[[#This Row],[F/I3 Neck Thickness]],"in","mm")</f>
        <v>102.87</v>
      </c>
    </row>
    <row r="239" spans="1:10" hidden="1" x14ac:dyDescent="0.25">
      <c r="A239" s="37">
        <v>4</v>
      </c>
      <c r="B239" s="37">
        <v>2500</v>
      </c>
      <c r="C239" s="37">
        <v>14</v>
      </c>
      <c r="D239" s="37">
        <v>3.03</v>
      </c>
      <c r="E239" s="37">
        <v>3.59</v>
      </c>
      <c r="F239" s="37">
        <v>4.1500000000000004</v>
      </c>
      <c r="G239" s="37">
        <v>8</v>
      </c>
      <c r="H239">
        <f>CONVERT(Table3[[#This Row],[LWN/I1 Neck Thickness]],"in","mm")</f>
        <v>76.962000000000003</v>
      </c>
      <c r="I239">
        <f>CONVERT(Table3[[#This Row],[HB/I2 Neck Thickness]],"in","mm")</f>
        <v>91.186000000000007</v>
      </c>
      <c r="J239">
        <f>CONVERT(Table3[[#This Row],[F/I3 Neck Thickness]],"in","mm")</f>
        <v>105.41000000000001</v>
      </c>
    </row>
    <row r="240" spans="1:10" hidden="1" x14ac:dyDescent="0.25">
      <c r="A240" s="36">
        <v>5</v>
      </c>
      <c r="B240" s="36">
        <v>2500</v>
      </c>
      <c r="C240" s="36">
        <v>16.5</v>
      </c>
      <c r="D240" s="36">
        <v>3.1</v>
      </c>
      <c r="E240" s="36">
        <v>4.3499999999999996</v>
      </c>
      <c r="F240" s="36">
        <v>5.22</v>
      </c>
      <c r="G240" s="36">
        <v>8</v>
      </c>
      <c r="H240">
        <f>CONVERT(Table3[[#This Row],[LWN/I1 Neck Thickness]],"in","mm")</f>
        <v>78.740000000000009</v>
      </c>
      <c r="I240">
        <f>CONVERT(Table3[[#This Row],[HB/I2 Neck Thickness]],"in","mm")</f>
        <v>110.49000000000001</v>
      </c>
      <c r="J240">
        <f>CONVERT(Table3[[#This Row],[F/I3 Neck Thickness]],"in","mm")</f>
        <v>132.58800000000002</v>
      </c>
    </row>
    <row r="241" spans="1:10" hidden="1" x14ac:dyDescent="0.25">
      <c r="A241" s="37">
        <v>6</v>
      </c>
      <c r="B241" s="37">
        <v>2500</v>
      </c>
      <c r="C241" s="37">
        <v>19</v>
      </c>
      <c r="D241" s="37">
        <v>3.87</v>
      </c>
      <c r="E241" s="37">
        <v>4.68</v>
      </c>
      <c r="F241" s="37">
        <v>5.81</v>
      </c>
      <c r="G241" s="37">
        <v>8</v>
      </c>
      <c r="H241">
        <f>CONVERT(Table3[[#This Row],[LWN/I1 Neck Thickness]],"in","mm")</f>
        <v>98.298000000000002</v>
      </c>
      <c r="I241">
        <f>CONVERT(Table3[[#This Row],[HB/I2 Neck Thickness]],"in","mm")</f>
        <v>118.872</v>
      </c>
      <c r="J241">
        <f>CONVERT(Table3[[#This Row],[F/I3 Neck Thickness]],"in","mm")</f>
        <v>147.57400000000001</v>
      </c>
    </row>
    <row r="242" spans="1:10" hidden="1" x14ac:dyDescent="0.25">
      <c r="A242" s="36">
        <v>8</v>
      </c>
      <c r="B242" s="36">
        <v>2500</v>
      </c>
      <c r="C242" s="36">
        <v>21.75</v>
      </c>
      <c r="D242" s="36">
        <v>3.75</v>
      </c>
      <c r="E242" s="36">
        <v>5.32</v>
      </c>
      <c r="F242" s="36">
        <v>6.25</v>
      </c>
      <c r="G242" s="36">
        <v>12</v>
      </c>
      <c r="H242">
        <f>CONVERT(Table3[[#This Row],[LWN/I1 Neck Thickness]],"in","mm")</f>
        <v>95.25</v>
      </c>
      <c r="I242">
        <f>CONVERT(Table3[[#This Row],[HB/I2 Neck Thickness]],"in","mm")</f>
        <v>135.12799999999999</v>
      </c>
      <c r="J242">
        <f>CONVERT(Table3[[#This Row],[F/I3 Neck Thickness]],"in","mm")</f>
        <v>158.75</v>
      </c>
    </row>
    <row r="243" spans="1:10" hidden="1" x14ac:dyDescent="0.25">
      <c r="A243" s="37">
        <v>10</v>
      </c>
      <c r="B243" s="37">
        <v>2500</v>
      </c>
      <c r="C243" s="37">
        <v>26.5</v>
      </c>
      <c r="D243" s="37">
        <v>5.28</v>
      </c>
      <c r="E243" s="37">
        <v>6.35</v>
      </c>
      <c r="F243" s="37">
        <v>7.28</v>
      </c>
      <c r="G243" s="37">
        <v>12</v>
      </c>
      <c r="H243">
        <f>CONVERT(Table3[[#This Row],[LWN/I1 Neck Thickness]],"in","mm")</f>
        <v>134.11200000000002</v>
      </c>
      <c r="I243">
        <f>CONVERT(Table3[[#This Row],[HB/I2 Neck Thickness]],"in","mm")</f>
        <v>161.29</v>
      </c>
      <c r="J243">
        <f>CONVERT(Table3[[#This Row],[F/I3 Neck Thickness]],"in","mm")</f>
        <v>184.91200000000001</v>
      </c>
    </row>
    <row r="244" spans="1:10" hidden="1" x14ac:dyDescent="0.25">
      <c r="A244" s="36">
        <v>12</v>
      </c>
      <c r="B244" s="36">
        <v>2500</v>
      </c>
      <c r="C244" s="36">
        <v>30</v>
      </c>
      <c r="D244" s="36">
        <v>5.44</v>
      </c>
      <c r="E244" s="36">
        <v>6.81</v>
      </c>
      <c r="F244" s="36">
        <v>8.19</v>
      </c>
      <c r="G244" s="36">
        <v>12</v>
      </c>
      <c r="H244">
        <f>CONVERT(Table3[[#This Row],[LWN/I1 Neck Thickness]],"in","mm")</f>
        <v>138.17599999999999</v>
      </c>
      <c r="I244">
        <f>CONVERT(Table3[[#This Row],[HB/I2 Neck Thickness]],"in","mm")</f>
        <v>172.97399999999999</v>
      </c>
      <c r="J244">
        <f>CONVERT(Table3[[#This Row],[F/I3 Neck Thickness]],"in","mm")</f>
        <v>208.02599999999998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73"/>
  <sheetViews>
    <sheetView workbookViewId="0">
      <selection activeCell="I4" sqref="I4"/>
    </sheetView>
  </sheetViews>
  <sheetFormatPr defaultRowHeight="13.2" x14ac:dyDescent="0.25"/>
  <sheetData>
    <row r="1" spans="1:13" x14ac:dyDescent="0.25">
      <c r="A1">
        <v>23</v>
      </c>
      <c r="B1">
        <f>INDEX(TABLES!B4:B39,CALCULATIONS!A1,1)</f>
        <v>22</v>
      </c>
      <c r="D1">
        <f>VLOOKUP(B1,TABLES!B4:C39,2,FALSE)</f>
        <v>559</v>
      </c>
      <c r="E1">
        <f>D1/2</f>
        <v>279.5</v>
      </c>
      <c r="G1">
        <v>0</v>
      </c>
      <c r="H1">
        <f>COS(RADIANS(G1))</f>
        <v>1</v>
      </c>
      <c r="I1">
        <f>SIN(RADIANS(G1))</f>
        <v>0</v>
      </c>
      <c r="J1">
        <f>$E$1*H1</f>
        <v>279.5</v>
      </c>
      <c r="K1">
        <f>$E$1*I1</f>
        <v>0</v>
      </c>
      <c r="L1">
        <f>$E$2*H1</f>
        <v>269.97000000000003</v>
      </c>
      <c r="M1">
        <f>$E$2*I1</f>
        <v>0</v>
      </c>
    </row>
    <row r="2" spans="1:13" x14ac:dyDescent="0.25">
      <c r="A2">
        <v>4</v>
      </c>
      <c r="B2">
        <f>INDEX(TABLES!D3:T3,1,A2)</f>
        <v>20</v>
      </c>
      <c r="D2">
        <f>VLOOKUP(B1,TABLES!B4:T39,(CALCULATIONS!A2+2),FALSE)</f>
        <v>9.5299999999999994</v>
      </c>
      <c r="E2">
        <f>E1-D2</f>
        <v>269.97000000000003</v>
      </c>
      <c r="G2">
        <v>5</v>
      </c>
      <c r="H2">
        <f t="shared" ref="H2:H65" si="0">COS(RADIANS(G2))</f>
        <v>0.99619469809174555</v>
      </c>
      <c r="I2">
        <f t="shared" ref="I2:I65" si="1">SIN(RADIANS(G2))</f>
        <v>8.7155742747658166E-2</v>
      </c>
      <c r="J2">
        <f t="shared" ref="J2:J65" si="2">$E$1*H2</f>
        <v>278.43641811664287</v>
      </c>
      <c r="K2">
        <f t="shared" ref="K2:K65" si="3">$E$1*I2</f>
        <v>24.360030097970458</v>
      </c>
      <c r="L2">
        <f t="shared" ref="L2:L65" si="4">$E$2*H2</f>
        <v>268.94268264382856</v>
      </c>
      <c r="M2">
        <f t="shared" ref="M2:M65" si="5">$E$2*I2</f>
        <v>23.529435869585278</v>
      </c>
    </row>
    <row r="3" spans="1:13" x14ac:dyDescent="0.25">
      <c r="D3">
        <f>VLOOKUP(B1,TABLES!B42:C77,2,FALSE)</f>
        <v>22</v>
      </c>
      <c r="G3">
        <v>10</v>
      </c>
      <c r="H3">
        <f t="shared" si="0"/>
        <v>0.98480775301220802</v>
      </c>
      <c r="I3">
        <f t="shared" si="1"/>
        <v>0.17364817766693033</v>
      </c>
      <c r="J3">
        <f t="shared" si="2"/>
        <v>275.25376696691217</v>
      </c>
      <c r="K3">
        <f t="shared" si="3"/>
        <v>48.534665657907027</v>
      </c>
      <c r="L3">
        <f t="shared" si="4"/>
        <v>265.8685490807058</v>
      </c>
      <c r="M3">
        <f t="shared" si="5"/>
        <v>46.879798524741183</v>
      </c>
    </row>
    <row r="4" spans="1:13" x14ac:dyDescent="0.25">
      <c r="A4" t="str">
        <f xml:space="preserve">
"OD     = "&amp;D3&amp;"  in
Tnom = "&amp;D2&amp;"  mm"</f>
        <v>OD     = 22  in
Tnom = 9.53  mm</v>
      </c>
      <c r="B4" t="s">
        <v>18</v>
      </c>
      <c r="G4">
        <v>15</v>
      </c>
      <c r="H4">
        <f t="shared" si="0"/>
        <v>0.96592582628906831</v>
      </c>
      <c r="I4">
        <f t="shared" si="1"/>
        <v>0.25881904510252074</v>
      </c>
      <c r="J4">
        <f t="shared" si="2"/>
        <v>269.97626844779461</v>
      </c>
      <c r="K4">
        <f t="shared" si="3"/>
        <v>72.339923106154544</v>
      </c>
      <c r="L4">
        <f t="shared" si="4"/>
        <v>260.7709953232598</v>
      </c>
      <c r="M4">
        <f t="shared" si="5"/>
        <v>69.873377606327537</v>
      </c>
    </row>
    <row r="5" spans="1:13" x14ac:dyDescent="0.25">
      <c r="G5">
        <v>20</v>
      </c>
      <c r="H5">
        <f t="shared" si="0"/>
        <v>0.93969262078590843</v>
      </c>
      <c r="I5">
        <f t="shared" si="1"/>
        <v>0.34202014332566871</v>
      </c>
      <c r="J5">
        <f t="shared" si="2"/>
        <v>262.6440875096614</v>
      </c>
      <c r="K5">
        <f t="shared" si="3"/>
        <v>95.594630059524405</v>
      </c>
      <c r="L5">
        <f t="shared" si="4"/>
        <v>253.68881683357174</v>
      </c>
      <c r="M5">
        <f t="shared" si="5"/>
        <v>92.335178093630788</v>
      </c>
    </row>
    <row r="6" spans="1:13" x14ac:dyDescent="0.25">
      <c r="G6">
        <v>25</v>
      </c>
      <c r="H6">
        <f t="shared" si="0"/>
        <v>0.90630778703664994</v>
      </c>
      <c r="I6">
        <f t="shared" si="1"/>
        <v>0.42261826174069944</v>
      </c>
      <c r="J6">
        <f t="shared" si="2"/>
        <v>253.31302647674366</v>
      </c>
      <c r="K6">
        <f t="shared" si="3"/>
        <v>118.1218041565255</v>
      </c>
      <c r="L6">
        <f t="shared" si="4"/>
        <v>244.6759132662844</v>
      </c>
      <c r="M6">
        <f t="shared" si="5"/>
        <v>114.09425212213664</v>
      </c>
    </row>
    <row r="7" spans="1:13" x14ac:dyDescent="0.25">
      <c r="G7">
        <v>30</v>
      </c>
      <c r="H7">
        <f t="shared" si="0"/>
        <v>0.86602540378443871</v>
      </c>
      <c r="I7">
        <f t="shared" si="1"/>
        <v>0.49999999999999994</v>
      </c>
      <c r="J7">
        <f t="shared" si="2"/>
        <v>242.05410035775063</v>
      </c>
      <c r="K7">
        <f t="shared" si="3"/>
        <v>139.74999999999997</v>
      </c>
      <c r="L7">
        <f t="shared" si="4"/>
        <v>233.80087825968494</v>
      </c>
      <c r="M7">
        <f t="shared" si="5"/>
        <v>134.98499999999999</v>
      </c>
    </row>
    <row r="8" spans="1:13" x14ac:dyDescent="0.25">
      <c r="G8">
        <v>35</v>
      </c>
      <c r="H8">
        <f t="shared" si="0"/>
        <v>0.8191520442889918</v>
      </c>
      <c r="I8">
        <f t="shared" si="1"/>
        <v>0.57357643635104605</v>
      </c>
      <c r="J8">
        <f t="shared" si="2"/>
        <v>228.95299637877321</v>
      </c>
      <c r="K8">
        <f t="shared" si="3"/>
        <v>160.31461396011738</v>
      </c>
      <c r="L8">
        <f t="shared" si="4"/>
        <v>221.14647739669914</v>
      </c>
      <c r="M8">
        <f t="shared" si="5"/>
        <v>154.84843052169191</v>
      </c>
    </row>
    <row r="9" spans="1:13" x14ac:dyDescent="0.25">
      <c r="G9">
        <v>40</v>
      </c>
      <c r="H9">
        <f t="shared" si="0"/>
        <v>0.76604444311897801</v>
      </c>
      <c r="I9">
        <f t="shared" si="1"/>
        <v>0.64278760968653925</v>
      </c>
      <c r="J9">
        <f t="shared" si="2"/>
        <v>214.10942185175435</v>
      </c>
      <c r="K9">
        <f t="shared" si="3"/>
        <v>179.65913690738773</v>
      </c>
      <c r="L9">
        <f t="shared" si="4"/>
        <v>206.8090183088305</v>
      </c>
      <c r="M9">
        <f t="shared" si="5"/>
        <v>173.53337098707502</v>
      </c>
    </row>
    <row r="10" spans="1:13" x14ac:dyDescent="0.25">
      <c r="G10">
        <v>45</v>
      </c>
      <c r="H10">
        <f t="shared" si="0"/>
        <v>0.70710678118654757</v>
      </c>
      <c r="I10">
        <f t="shared" si="1"/>
        <v>0.70710678118654746</v>
      </c>
      <c r="J10">
        <f t="shared" si="2"/>
        <v>197.63634534164004</v>
      </c>
      <c r="K10">
        <f t="shared" si="3"/>
        <v>197.63634534164001</v>
      </c>
      <c r="L10">
        <f t="shared" si="4"/>
        <v>190.89761771693227</v>
      </c>
      <c r="M10">
        <f t="shared" si="5"/>
        <v>190.89761771693225</v>
      </c>
    </row>
    <row r="11" spans="1:13" x14ac:dyDescent="0.25">
      <c r="G11">
        <v>50</v>
      </c>
      <c r="H11">
        <f t="shared" si="0"/>
        <v>0.64278760968653936</v>
      </c>
      <c r="I11">
        <f t="shared" si="1"/>
        <v>0.76604444311897801</v>
      </c>
      <c r="J11">
        <f t="shared" si="2"/>
        <v>179.65913690738776</v>
      </c>
      <c r="K11">
        <f t="shared" si="3"/>
        <v>214.10942185175435</v>
      </c>
      <c r="L11">
        <f t="shared" si="4"/>
        <v>173.53337098707505</v>
      </c>
      <c r="M11">
        <f t="shared" si="5"/>
        <v>206.8090183088305</v>
      </c>
    </row>
    <row r="12" spans="1:13" x14ac:dyDescent="0.25">
      <c r="G12">
        <v>55</v>
      </c>
      <c r="H12">
        <f t="shared" si="0"/>
        <v>0.57357643635104616</v>
      </c>
      <c r="I12">
        <f t="shared" si="1"/>
        <v>0.8191520442889918</v>
      </c>
      <c r="J12">
        <f t="shared" si="2"/>
        <v>160.31461396011741</v>
      </c>
      <c r="K12">
        <f t="shared" si="3"/>
        <v>228.95299637877321</v>
      </c>
      <c r="L12">
        <f t="shared" si="4"/>
        <v>154.84843052169194</v>
      </c>
      <c r="M12">
        <f t="shared" si="5"/>
        <v>221.14647739669914</v>
      </c>
    </row>
    <row r="13" spans="1:13" x14ac:dyDescent="0.25">
      <c r="G13">
        <v>60</v>
      </c>
      <c r="H13">
        <f t="shared" si="0"/>
        <v>0.50000000000000011</v>
      </c>
      <c r="I13">
        <f t="shared" si="1"/>
        <v>0.8660254037844386</v>
      </c>
      <c r="J13">
        <f t="shared" si="2"/>
        <v>139.75000000000003</v>
      </c>
      <c r="K13">
        <f t="shared" si="3"/>
        <v>242.0541003577506</v>
      </c>
      <c r="L13">
        <f t="shared" si="4"/>
        <v>134.98500000000004</v>
      </c>
      <c r="M13">
        <f t="shared" si="5"/>
        <v>233.80087825968491</v>
      </c>
    </row>
    <row r="14" spans="1:13" x14ac:dyDescent="0.25">
      <c r="G14">
        <v>65</v>
      </c>
      <c r="H14">
        <f t="shared" si="0"/>
        <v>0.42261826174069944</v>
      </c>
      <c r="I14">
        <f t="shared" si="1"/>
        <v>0.90630778703664994</v>
      </c>
      <c r="J14">
        <f t="shared" si="2"/>
        <v>118.1218041565255</v>
      </c>
      <c r="K14">
        <f t="shared" si="3"/>
        <v>253.31302647674366</v>
      </c>
      <c r="L14">
        <f t="shared" si="4"/>
        <v>114.09425212213664</v>
      </c>
      <c r="M14">
        <f t="shared" si="5"/>
        <v>244.6759132662844</v>
      </c>
    </row>
    <row r="15" spans="1:13" x14ac:dyDescent="0.25">
      <c r="G15">
        <v>70</v>
      </c>
      <c r="H15">
        <f t="shared" si="0"/>
        <v>0.34202014332566882</v>
      </c>
      <c r="I15">
        <f t="shared" si="1"/>
        <v>0.93969262078590832</v>
      </c>
      <c r="J15">
        <f t="shared" si="2"/>
        <v>95.594630059524434</v>
      </c>
      <c r="K15">
        <f t="shared" si="3"/>
        <v>262.64408750966135</v>
      </c>
      <c r="L15">
        <f t="shared" si="4"/>
        <v>92.335178093630816</v>
      </c>
      <c r="M15">
        <f t="shared" si="5"/>
        <v>253.68881683357171</v>
      </c>
    </row>
    <row r="16" spans="1:13" x14ac:dyDescent="0.25">
      <c r="G16">
        <v>75</v>
      </c>
      <c r="H16">
        <f t="shared" si="0"/>
        <v>0.25881904510252074</v>
      </c>
      <c r="I16">
        <f t="shared" si="1"/>
        <v>0.96592582628906831</v>
      </c>
      <c r="J16">
        <f t="shared" si="2"/>
        <v>72.339923106154544</v>
      </c>
      <c r="K16">
        <f t="shared" si="3"/>
        <v>269.97626844779461</v>
      </c>
      <c r="L16">
        <f t="shared" si="4"/>
        <v>69.873377606327537</v>
      </c>
      <c r="M16">
        <f t="shared" si="5"/>
        <v>260.7709953232598</v>
      </c>
    </row>
    <row r="17" spans="7:13" x14ac:dyDescent="0.25">
      <c r="G17">
        <v>80</v>
      </c>
      <c r="H17">
        <f t="shared" si="0"/>
        <v>0.17364817766693041</v>
      </c>
      <c r="I17">
        <f t="shared" si="1"/>
        <v>0.98480775301220802</v>
      </c>
      <c r="J17">
        <f t="shared" si="2"/>
        <v>48.534665657907048</v>
      </c>
      <c r="K17">
        <f t="shared" si="3"/>
        <v>275.25376696691217</v>
      </c>
      <c r="L17">
        <f t="shared" si="4"/>
        <v>46.879798524741211</v>
      </c>
      <c r="M17">
        <f t="shared" si="5"/>
        <v>265.8685490807058</v>
      </c>
    </row>
    <row r="18" spans="7:13" x14ac:dyDescent="0.25">
      <c r="G18">
        <v>85</v>
      </c>
      <c r="H18">
        <f t="shared" si="0"/>
        <v>8.7155742747658138E-2</v>
      </c>
      <c r="I18">
        <f t="shared" si="1"/>
        <v>0.99619469809174555</v>
      </c>
      <c r="J18">
        <f t="shared" si="2"/>
        <v>24.360030097970451</v>
      </c>
      <c r="K18">
        <f t="shared" si="3"/>
        <v>278.43641811664287</v>
      </c>
      <c r="L18">
        <f t="shared" si="4"/>
        <v>23.529435869585271</v>
      </c>
      <c r="M18">
        <f t="shared" si="5"/>
        <v>268.94268264382856</v>
      </c>
    </row>
    <row r="19" spans="7:13" x14ac:dyDescent="0.25">
      <c r="G19">
        <v>90</v>
      </c>
      <c r="H19">
        <f t="shared" si="0"/>
        <v>6.1257422745431001E-17</v>
      </c>
      <c r="I19">
        <f t="shared" si="1"/>
        <v>1</v>
      </c>
      <c r="J19">
        <f t="shared" si="2"/>
        <v>1.7121449657347965E-14</v>
      </c>
      <c r="K19">
        <f t="shared" si="3"/>
        <v>279.5</v>
      </c>
      <c r="L19">
        <f t="shared" si="4"/>
        <v>1.6537666418584009E-14</v>
      </c>
      <c r="M19">
        <f t="shared" si="5"/>
        <v>269.97000000000003</v>
      </c>
    </row>
    <row r="20" spans="7:13" x14ac:dyDescent="0.25">
      <c r="G20">
        <v>95</v>
      </c>
      <c r="H20">
        <f t="shared" si="0"/>
        <v>-8.7155742747658235E-2</v>
      </c>
      <c r="I20">
        <f t="shared" si="1"/>
        <v>0.99619469809174555</v>
      </c>
      <c r="J20">
        <f t="shared" si="2"/>
        <v>-24.360030097970476</v>
      </c>
      <c r="K20">
        <f t="shared" si="3"/>
        <v>278.43641811664287</v>
      </c>
      <c r="L20">
        <f t="shared" si="4"/>
        <v>-23.529435869585296</v>
      </c>
      <c r="M20">
        <f t="shared" si="5"/>
        <v>268.94268264382856</v>
      </c>
    </row>
    <row r="21" spans="7:13" x14ac:dyDescent="0.25">
      <c r="G21">
        <v>100</v>
      </c>
      <c r="H21">
        <f t="shared" si="0"/>
        <v>-0.1736481776669303</v>
      </c>
      <c r="I21">
        <f t="shared" si="1"/>
        <v>0.98480775301220802</v>
      </c>
      <c r="J21">
        <f t="shared" si="2"/>
        <v>-48.53466565790702</v>
      </c>
      <c r="K21">
        <f t="shared" si="3"/>
        <v>275.25376696691217</v>
      </c>
      <c r="L21">
        <f t="shared" si="4"/>
        <v>-46.879798524741176</v>
      </c>
      <c r="M21">
        <f t="shared" si="5"/>
        <v>265.8685490807058</v>
      </c>
    </row>
    <row r="22" spans="7:13" x14ac:dyDescent="0.25">
      <c r="G22">
        <v>105</v>
      </c>
      <c r="H22">
        <f t="shared" si="0"/>
        <v>-0.25881904510252085</v>
      </c>
      <c r="I22">
        <f t="shared" si="1"/>
        <v>0.96592582628906831</v>
      </c>
      <c r="J22">
        <f t="shared" si="2"/>
        <v>-72.339923106154572</v>
      </c>
      <c r="K22">
        <f t="shared" si="3"/>
        <v>269.97626844779461</v>
      </c>
      <c r="L22">
        <f t="shared" si="4"/>
        <v>-69.873377606327566</v>
      </c>
      <c r="M22">
        <f t="shared" si="5"/>
        <v>260.7709953232598</v>
      </c>
    </row>
    <row r="23" spans="7:13" x14ac:dyDescent="0.25">
      <c r="G23">
        <v>110</v>
      </c>
      <c r="H23">
        <f t="shared" si="0"/>
        <v>-0.34202014332566871</v>
      </c>
      <c r="I23">
        <f t="shared" si="1"/>
        <v>0.93969262078590843</v>
      </c>
      <c r="J23">
        <f t="shared" si="2"/>
        <v>-95.594630059524405</v>
      </c>
      <c r="K23">
        <f t="shared" si="3"/>
        <v>262.6440875096614</v>
      </c>
      <c r="L23">
        <f t="shared" si="4"/>
        <v>-92.335178093630788</v>
      </c>
      <c r="M23">
        <f t="shared" si="5"/>
        <v>253.68881683357174</v>
      </c>
    </row>
    <row r="24" spans="7:13" x14ac:dyDescent="0.25">
      <c r="G24">
        <v>115</v>
      </c>
      <c r="H24">
        <f t="shared" si="0"/>
        <v>-0.42261826174069933</v>
      </c>
      <c r="I24">
        <f t="shared" si="1"/>
        <v>0.90630778703665005</v>
      </c>
      <c r="J24">
        <f t="shared" si="2"/>
        <v>-118.12180415652546</v>
      </c>
      <c r="K24">
        <f t="shared" si="3"/>
        <v>253.31302647674369</v>
      </c>
      <c r="L24">
        <f t="shared" si="4"/>
        <v>-114.09425212213661</v>
      </c>
      <c r="M24">
        <f t="shared" si="5"/>
        <v>244.67591326628443</v>
      </c>
    </row>
    <row r="25" spans="7:13" x14ac:dyDescent="0.25">
      <c r="G25">
        <v>120</v>
      </c>
      <c r="H25">
        <f t="shared" si="0"/>
        <v>-0.49999999999999978</v>
      </c>
      <c r="I25">
        <f t="shared" si="1"/>
        <v>0.86602540378443871</v>
      </c>
      <c r="J25">
        <f t="shared" si="2"/>
        <v>-139.74999999999994</v>
      </c>
      <c r="K25">
        <f t="shared" si="3"/>
        <v>242.05410035775063</v>
      </c>
      <c r="L25">
        <f t="shared" si="4"/>
        <v>-134.98499999999996</v>
      </c>
      <c r="M25">
        <f t="shared" si="5"/>
        <v>233.80087825968494</v>
      </c>
    </row>
    <row r="26" spans="7:13" x14ac:dyDescent="0.25">
      <c r="G26">
        <v>125</v>
      </c>
      <c r="H26">
        <f t="shared" si="0"/>
        <v>-0.57357643635104616</v>
      </c>
      <c r="I26">
        <f t="shared" si="1"/>
        <v>0.81915204428899169</v>
      </c>
      <c r="J26">
        <f t="shared" si="2"/>
        <v>-160.31461396011741</v>
      </c>
      <c r="K26">
        <f t="shared" si="3"/>
        <v>228.95299637877318</v>
      </c>
      <c r="L26">
        <f t="shared" si="4"/>
        <v>-154.84843052169194</v>
      </c>
      <c r="M26">
        <f t="shared" si="5"/>
        <v>221.14647739669911</v>
      </c>
    </row>
    <row r="27" spans="7:13" x14ac:dyDescent="0.25">
      <c r="G27">
        <v>130</v>
      </c>
      <c r="H27">
        <f t="shared" si="0"/>
        <v>-0.64278760968653936</v>
      </c>
      <c r="I27">
        <f t="shared" si="1"/>
        <v>0.76604444311897801</v>
      </c>
      <c r="J27">
        <f t="shared" si="2"/>
        <v>-179.65913690738776</v>
      </c>
      <c r="K27">
        <f t="shared" si="3"/>
        <v>214.10942185175435</v>
      </c>
      <c r="L27">
        <f t="shared" si="4"/>
        <v>-173.53337098707505</v>
      </c>
      <c r="M27">
        <f t="shared" si="5"/>
        <v>206.8090183088305</v>
      </c>
    </row>
    <row r="28" spans="7:13" x14ac:dyDescent="0.25">
      <c r="G28">
        <v>135</v>
      </c>
      <c r="H28">
        <f t="shared" si="0"/>
        <v>-0.70710678118654746</v>
      </c>
      <c r="I28">
        <f t="shared" si="1"/>
        <v>0.70710678118654757</v>
      </c>
      <c r="J28">
        <f t="shared" si="2"/>
        <v>-197.63634534164001</v>
      </c>
      <c r="K28">
        <f t="shared" si="3"/>
        <v>197.63634534164004</v>
      </c>
      <c r="L28">
        <f t="shared" si="4"/>
        <v>-190.89761771693225</v>
      </c>
      <c r="M28">
        <f t="shared" si="5"/>
        <v>190.89761771693227</v>
      </c>
    </row>
    <row r="29" spans="7:13" x14ac:dyDescent="0.25">
      <c r="G29">
        <v>140</v>
      </c>
      <c r="H29">
        <f t="shared" si="0"/>
        <v>-0.7660444431189779</v>
      </c>
      <c r="I29">
        <f t="shared" si="1"/>
        <v>0.64278760968653947</v>
      </c>
      <c r="J29">
        <f t="shared" si="2"/>
        <v>-214.10942185175432</v>
      </c>
      <c r="K29">
        <f t="shared" si="3"/>
        <v>179.65913690738779</v>
      </c>
      <c r="L29">
        <f t="shared" si="4"/>
        <v>-206.80901830883047</v>
      </c>
      <c r="M29">
        <f t="shared" si="5"/>
        <v>173.53337098707507</v>
      </c>
    </row>
    <row r="30" spans="7:13" x14ac:dyDescent="0.25">
      <c r="G30">
        <v>145</v>
      </c>
      <c r="H30">
        <f t="shared" si="0"/>
        <v>-0.81915204428899191</v>
      </c>
      <c r="I30">
        <f t="shared" si="1"/>
        <v>0.57357643635104594</v>
      </c>
      <c r="J30">
        <f t="shared" si="2"/>
        <v>-228.95299637877324</v>
      </c>
      <c r="K30">
        <f t="shared" si="3"/>
        <v>160.31461396011733</v>
      </c>
      <c r="L30">
        <f t="shared" si="4"/>
        <v>-221.14647739669917</v>
      </c>
      <c r="M30">
        <f t="shared" si="5"/>
        <v>154.84843052169188</v>
      </c>
    </row>
    <row r="31" spans="7:13" x14ac:dyDescent="0.25">
      <c r="G31">
        <v>150</v>
      </c>
      <c r="H31">
        <f t="shared" si="0"/>
        <v>-0.86602540378443871</v>
      </c>
      <c r="I31">
        <f t="shared" si="1"/>
        <v>0.49999999999999994</v>
      </c>
      <c r="J31">
        <f t="shared" si="2"/>
        <v>-242.05410035775063</v>
      </c>
      <c r="K31">
        <f t="shared" si="3"/>
        <v>139.74999999999997</v>
      </c>
      <c r="L31">
        <f t="shared" si="4"/>
        <v>-233.80087825968494</v>
      </c>
      <c r="M31">
        <f t="shared" si="5"/>
        <v>134.98499999999999</v>
      </c>
    </row>
    <row r="32" spans="7:13" x14ac:dyDescent="0.25">
      <c r="G32">
        <v>155</v>
      </c>
      <c r="H32">
        <f t="shared" si="0"/>
        <v>-0.90630778703664994</v>
      </c>
      <c r="I32">
        <f t="shared" si="1"/>
        <v>0.4226182617406995</v>
      </c>
      <c r="J32">
        <f t="shared" si="2"/>
        <v>-253.31302647674366</v>
      </c>
      <c r="K32">
        <f t="shared" si="3"/>
        <v>118.12180415652551</v>
      </c>
      <c r="L32">
        <f t="shared" si="4"/>
        <v>-244.6759132662844</v>
      </c>
      <c r="M32">
        <f t="shared" si="5"/>
        <v>114.09425212213665</v>
      </c>
    </row>
    <row r="33" spans="7:13" x14ac:dyDescent="0.25">
      <c r="G33">
        <v>160</v>
      </c>
      <c r="H33">
        <f t="shared" si="0"/>
        <v>-0.93969262078590832</v>
      </c>
      <c r="I33">
        <f t="shared" si="1"/>
        <v>0.34202014332566888</v>
      </c>
      <c r="J33">
        <f t="shared" si="2"/>
        <v>-262.64408750966135</v>
      </c>
      <c r="K33">
        <f t="shared" si="3"/>
        <v>95.594630059524448</v>
      </c>
      <c r="L33">
        <f t="shared" si="4"/>
        <v>-253.68881683357171</v>
      </c>
      <c r="M33">
        <f t="shared" si="5"/>
        <v>92.33517809363083</v>
      </c>
    </row>
    <row r="34" spans="7:13" x14ac:dyDescent="0.25">
      <c r="G34">
        <v>165</v>
      </c>
      <c r="H34">
        <f t="shared" si="0"/>
        <v>-0.9659258262890682</v>
      </c>
      <c r="I34">
        <f t="shared" si="1"/>
        <v>0.25881904510252102</v>
      </c>
      <c r="J34">
        <f t="shared" si="2"/>
        <v>-269.97626844779455</v>
      </c>
      <c r="K34">
        <f t="shared" si="3"/>
        <v>72.339923106154629</v>
      </c>
      <c r="L34">
        <f t="shared" si="4"/>
        <v>-260.7709953232598</v>
      </c>
      <c r="M34">
        <f t="shared" si="5"/>
        <v>69.873377606327608</v>
      </c>
    </row>
    <row r="35" spans="7:13" x14ac:dyDescent="0.25">
      <c r="G35">
        <v>170</v>
      </c>
      <c r="H35">
        <f t="shared" si="0"/>
        <v>-0.98480775301220802</v>
      </c>
      <c r="I35">
        <f t="shared" si="1"/>
        <v>0.17364817766693028</v>
      </c>
      <c r="J35">
        <f t="shared" si="2"/>
        <v>-275.25376696691217</v>
      </c>
      <c r="K35">
        <f t="shared" si="3"/>
        <v>48.534665657907013</v>
      </c>
      <c r="L35">
        <f t="shared" si="4"/>
        <v>-265.8685490807058</v>
      </c>
      <c r="M35">
        <f t="shared" si="5"/>
        <v>46.879798524741169</v>
      </c>
    </row>
    <row r="36" spans="7:13" x14ac:dyDescent="0.25">
      <c r="G36">
        <v>175</v>
      </c>
      <c r="H36">
        <f t="shared" si="0"/>
        <v>-0.99619469809174555</v>
      </c>
      <c r="I36">
        <f t="shared" si="1"/>
        <v>8.7155742747658194E-2</v>
      </c>
      <c r="J36">
        <f t="shared" si="2"/>
        <v>-278.43641811664287</v>
      </c>
      <c r="K36">
        <f t="shared" si="3"/>
        <v>24.360030097970466</v>
      </c>
      <c r="L36">
        <f t="shared" si="4"/>
        <v>-268.94268264382856</v>
      </c>
      <c r="M36">
        <f t="shared" si="5"/>
        <v>23.529435869585285</v>
      </c>
    </row>
    <row r="37" spans="7:13" x14ac:dyDescent="0.25">
      <c r="G37">
        <v>180</v>
      </c>
      <c r="H37">
        <f t="shared" si="0"/>
        <v>-1</v>
      </c>
      <c r="I37">
        <f t="shared" si="1"/>
        <v>1.22514845490862E-16</v>
      </c>
      <c r="J37">
        <f t="shared" si="2"/>
        <v>-279.5</v>
      </c>
      <c r="K37">
        <f t="shared" si="3"/>
        <v>3.4242899314695929E-14</v>
      </c>
      <c r="L37">
        <f t="shared" si="4"/>
        <v>-269.97000000000003</v>
      </c>
      <c r="M37">
        <f t="shared" si="5"/>
        <v>3.3075332837168018E-14</v>
      </c>
    </row>
    <row r="38" spans="7:13" x14ac:dyDescent="0.25">
      <c r="G38">
        <v>185</v>
      </c>
      <c r="H38">
        <f t="shared" si="0"/>
        <v>-0.99619469809174555</v>
      </c>
      <c r="I38">
        <f t="shared" si="1"/>
        <v>-8.7155742747657944E-2</v>
      </c>
      <c r="J38">
        <f t="shared" si="2"/>
        <v>-278.43641811664287</v>
      </c>
      <c r="K38">
        <f t="shared" si="3"/>
        <v>-24.360030097970395</v>
      </c>
      <c r="L38">
        <f t="shared" si="4"/>
        <v>-268.94268264382856</v>
      </c>
      <c r="M38">
        <f t="shared" si="5"/>
        <v>-23.529435869585217</v>
      </c>
    </row>
    <row r="39" spans="7:13" x14ac:dyDescent="0.25">
      <c r="G39">
        <v>190</v>
      </c>
      <c r="H39">
        <f t="shared" si="0"/>
        <v>-0.98480775301220802</v>
      </c>
      <c r="I39">
        <f t="shared" si="1"/>
        <v>-0.17364817766693047</v>
      </c>
      <c r="J39">
        <f t="shared" si="2"/>
        <v>-275.25376696691217</v>
      </c>
      <c r="K39">
        <f t="shared" si="3"/>
        <v>-48.53466565790707</v>
      </c>
      <c r="L39">
        <f t="shared" si="4"/>
        <v>-265.8685490807058</v>
      </c>
      <c r="M39">
        <f t="shared" si="5"/>
        <v>-46.879798524741226</v>
      </c>
    </row>
    <row r="40" spans="7:13" x14ac:dyDescent="0.25">
      <c r="G40">
        <v>195</v>
      </c>
      <c r="H40">
        <f t="shared" si="0"/>
        <v>-0.96592582628906831</v>
      </c>
      <c r="I40">
        <f t="shared" si="1"/>
        <v>-0.25881904510252079</v>
      </c>
      <c r="J40">
        <f t="shared" si="2"/>
        <v>-269.97626844779461</v>
      </c>
      <c r="K40">
        <f t="shared" si="3"/>
        <v>-72.339923106154558</v>
      </c>
      <c r="L40">
        <f t="shared" si="4"/>
        <v>-260.7709953232598</v>
      </c>
      <c r="M40">
        <f t="shared" si="5"/>
        <v>-69.873377606327551</v>
      </c>
    </row>
    <row r="41" spans="7:13" x14ac:dyDescent="0.25">
      <c r="G41">
        <v>200</v>
      </c>
      <c r="H41">
        <f t="shared" si="0"/>
        <v>-0.93969262078590843</v>
      </c>
      <c r="I41">
        <f t="shared" si="1"/>
        <v>-0.34202014332566866</v>
      </c>
      <c r="J41">
        <f t="shared" si="2"/>
        <v>-262.6440875096614</v>
      </c>
      <c r="K41">
        <f t="shared" si="3"/>
        <v>-95.594630059524391</v>
      </c>
      <c r="L41">
        <f t="shared" si="4"/>
        <v>-253.68881683357174</v>
      </c>
      <c r="M41">
        <f t="shared" si="5"/>
        <v>-92.335178093630773</v>
      </c>
    </row>
    <row r="42" spans="7:13" x14ac:dyDescent="0.25">
      <c r="G42">
        <v>205</v>
      </c>
      <c r="H42">
        <f t="shared" si="0"/>
        <v>-0.90630778703665005</v>
      </c>
      <c r="I42">
        <f t="shared" si="1"/>
        <v>-0.42261826174069927</v>
      </c>
      <c r="J42">
        <f t="shared" si="2"/>
        <v>-253.31302647674369</v>
      </c>
      <c r="K42">
        <f t="shared" si="3"/>
        <v>-118.12180415652544</v>
      </c>
      <c r="L42">
        <f t="shared" si="4"/>
        <v>-244.67591326628443</v>
      </c>
      <c r="M42">
        <f t="shared" si="5"/>
        <v>-114.0942521221366</v>
      </c>
    </row>
    <row r="43" spans="7:13" x14ac:dyDescent="0.25">
      <c r="G43">
        <v>210</v>
      </c>
      <c r="H43">
        <f t="shared" si="0"/>
        <v>-0.8660254037844386</v>
      </c>
      <c r="I43">
        <f t="shared" si="1"/>
        <v>-0.50000000000000011</v>
      </c>
      <c r="J43">
        <f t="shared" si="2"/>
        <v>-242.0541003577506</v>
      </c>
      <c r="K43">
        <f t="shared" si="3"/>
        <v>-139.75000000000003</v>
      </c>
      <c r="L43">
        <f t="shared" si="4"/>
        <v>-233.80087825968491</v>
      </c>
      <c r="M43">
        <f t="shared" si="5"/>
        <v>-134.98500000000004</v>
      </c>
    </row>
    <row r="44" spans="7:13" x14ac:dyDescent="0.25">
      <c r="G44">
        <v>215</v>
      </c>
      <c r="H44">
        <f t="shared" si="0"/>
        <v>-0.8191520442889918</v>
      </c>
      <c r="I44">
        <f t="shared" si="1"/>
        <v>-0.57357643635104616</v>
      </c>
      <c r="J44">
        <f t="shared" si="2"/>
        <v>-228.95299637877321</v>
      </c>
      <c r="K44">
        <f t="shared" si="3"/>
        <v>-160.31461396011741</v>
      </c>
      <c r="L44">
        <f t="shared" si="4"/>
        <v>-221.14647739669914</v>
      </c>
      <c r="M44">
        <f t="shared" si="5"/>
        <v>-154.84843052169194</v>
      </c>
    </row>
    <row r="45" spans="7:13" x14ac:dyDescent="0.25">
      <c r="G45">
        <v>220</v>
      </c>
      <c r="H45">
        <f t="shared" si="0"/>
        <v>-0.76604444311897801</v>
      </c>
      <c r="I45">
        <f t="shared" si="1"/>
        <v>-0.64278760968653925</v>
      </c>
      <c r="J45">
        <f t="shared" si="2"/>
        <v>-214.10942185175435</v>
      </c>
      <c r="K45">
        <f t="shared" si="3"/>
        <v>-179.65913690738773</v>
      </c>
      <c r="L45">
        <f t="shared" si="4"/>
        <v>-206.8090183088305</v>
      </c>
      <c r="M45">
        <f t="shared" si="5"/>
        <v>-173.53337098707502</v>
      </c>
    </row>
    <row r="46" spans="7:13" x14ac:dyDescent="0.25">
      <c r="G46">
        <v>225</v>
      </c>
      <c r="H46">
        <f t="shared" si="0"/>
        <v>-0.70710678118654768</v>
      </c>
      <c r="I46">
        <f t="shared" si="1"/>
        <v>-0.70710678118654746</v>
      </c>
      <c r="J46">
        <f t="shared" si="2"/>
        <v>-197.63634534164007</v>
      </c>
      <c r="K46">
        <f t="shared" si="3"/>
        <v>-197.63634534164001</v>
      </c>
      <c r="L46">
        <f t="shared" si="4"/>
        <v>-190.8976177169323</v>
      </c>
      <c r="M46">
        <f t="shared" si="5"/>
        <v>-190.89761771693225</v>
      </c>
    </row>
    <row r="47" spans="7:13" x14ac:dyDescent="0.25">
      <c r="G47">
        <v>230</v>
      </c>
      <c r="H47">
        <f t="shared" si="0"/>
        <v>-0.64278760968653947</v>
      </c>
      <c r="I47">
        <f t="shared" si="1"/>
        <v>-0.7660444431189779</v>
      </c>
      <c r="J47">
        <f t="shared" si="2"/>
        <v>-179.65913690738779</v>
      </c>
      <c r="K47">
        <f t="shared" si="3"/>
        <v>-214.10942185175432</v>
      </c>
      <c r="L47">
        <f t="shared" si="4"/>
        <v>-173.53337098707507</v>
      </c>
      <c r="M47">
        <f t="shared" si="5"/>
        <v>-206.80901830883047</v>
      </c>
    </row>
    <row r="48" spans="7:13" x14ac:dyDescent="0.25">
      <c r="G48">
        <v>235</v>
      </c>
      <c r="H48">
        <f t="shared" si="0"/>
        <v>-0.57357643635104638</v>
      </c>
      <c r="I48">
        <f t="shared" si="1"/>
        <v>-0.81915204428899158</v>
      </c>
      <c r="J48">
        <f t="shared" si="2"/>
        <v>-160.31461396011747</v>
      </c>
      <c r="K48">
        <f t="shared" si="3"/>
        <v>-228.95299637877315</v>
      </c>
      <c r="L48">
        <f t="shared" si="4"/>
        <v>-154.84843052169199</v>
      </c>
      <c r="M48">
        <f t="shared" si="5"/>
        <v>-221.14647739669908</v>
      </c>
    </row>
    <row r="49" spans="7:13" x14ac:dyDescent="0.25">
      <c r="G49">
        <v>240</v>
      </c>
      <c r="H49">
        <f t="shared" si="0"/>
        <v>-0.50000000000000044</v>
      </c>
      <c r="I49">
        <f t="shared" si="1"/>
        <v>-0.86602540378443837</v>
      </c>
      <c r="J49">
        <f t="shared" si="2"/>
        <v>-139.75000000000011</v>
      </c>
      <c r="K49">
        <f t="shared" si="3"/>
        <v>-242.05410035775051</v>
      </c>
      <c r="L49">
        <f t="shared" si="4"/>
        <v>-134.98500000000013</v>
      </c>
      <c r="M49">
        <f t="shared" si="5"/>
        <v>-233.80087825968485</v>
      </c>
    </row>
    <row r="50" spans="7:13" x14ac:dyDescent="0.25">
      <c r="G50">
        <v>245</v>
      </c>
      <c r="H50">
        <f t="shared" si="0"/>
        <v>-0.42261826174069916</v>
      </c>
      <c r="I50">
        <f t="shared" si="1"/>
        <v>-0.90630778703665005</v>
      </c>
      <c r="J50">
        <f t="shared" si="2"/>
        <v>-118.12180415652541</v>
      </c>
      <c r="K50">
        <f t="shared" si="3"/>
        <v>-253.31302647674369</v>
      </c>
      <c r="L50">
        <f t="shared" si="4"/>
        <v>-114.09425212213657</v>
      </c>
      <c r="M50">
        <f t="shared" si="5"/>
        <v>-244.67591326628443</v>
      </c>
    </row>
    <row r="51" spans="7:13" x14ac:dyDescent="0.25">
      <c r="G51">
        <v>250</v>
      </c>
      <c r="H51">
        <f t="shared" si="0"/>
        <v>-0.34202014332566855</v>
      </c>
      <c r="I51">
        <f t="shared" si="1"/>
        <v>-0.93969262078590843</v>
      </c>
      <c r="J51">
        <f t="shared" si="2"/>
        <v>-95.594630059524363</v>
      </c>
      <c r="K51">
        <f t="shared" si="3"/>
        <v>-262.6440875096614</v>
      </c>
      <c r="L51">
        <f t="shared" si="4"/>
        <v>-92.335178093630745</v>
      </c>
      <c r="M51">
        <f t="shared" si="5"/>
        <v>-253.68881683357174</v>
      </c>
    </row>
    <row r="52" spans="7:13" x14ac:dyDescent="0.25">
      <c r="G52">
        <v>255</v>
      </c>
      <c r="H52">
        <f t="shared" si="0"/>
        <v>-0.25881904510252063</v>
      </c>
      <c r="I52">
        <f t="shared" si="1"/>
        <v>-0.96592582628906831</v>
      </c>
      <c r="J52">
        <f t="shared" si="2"/>
        <v>-72.339923106154515</v>
      </c>
      <c r="K52">
        <f t="shared" si="3"/>
        <v>-269.97626844779461</v>
      </c>
      <c r="L52">
        <f t="shared" si="4"/>
        <v>-69.873377606327495</v>
      </c>
      <c r="M52">
        <f t="shared" si="5"/>
        <v>-260.7709953232598</v>
      </c>
    </row>
    <row r="53" spans="7:13" x14ac:dyDescent="0.25">
      <c r="G53">
        <v>260</v>
      </c>
      <c r="H53">
        <f t="shared" si="0"/>
        <v>-0.17364817766693033</v>
      </c>
      <c r="I53">
        <f t="shared" si="1"/>
        <v>-0.98480775301220802</v>
      </c>
      <c r="J53">
        <f t="shared" si="2"/>
        <v>-48.534665657907027</v>
      </c>
      <c r="K53">
        <f t="shared" si="3"/>
        <v>-275.25376696691217</v>
      </c>
      <c r="L53">
        <f t="shared" si="4"/>
        <v>-46.879798524741183</v>
      </c>
      <c r="M53">
        <f t="shared" si="5"/>
        <v>-265.8685490807058</v>
      </c>
    </row>
    <row r="54" spans="7:13" x14ac:dyDescent="0.25">
      <c r="G54">
        <v>265</v>
      </c>
      <c r="H54">
        <f t="shared" si="0"/>
        <v>-8.7155742747658249E-2</v>
      </c>
      <c r="I54">
        <f t="shared" si="1"/>
        <v>-0.99619469809174555</v>
      </c>
      <c r="J54">
        <f t="shared" si="2"/>
        <v>-24.36003009797048</v>
      </c>
      <c r="K54">
        <f t="shared" si="3"/>
        <v>-278.43641811664287</v>
      </c>
      <c r="L54">
        <f t="shared" si="4"/>
        <v>-23.529435869585299</v>
      </c>
      <c r="M54">
        <f t="shared" si="5"/>
        <v>-268.94268264382856</v>
      </c>
    </row>
    <row r="55" spans="7:13" x14ac:dyDescent="0.25">
      <c r="G55">
        <v>270</v>
      </c>
      <c r="H55">
        <f t="shared" si="0"/>
        <v>-1.83772268236293E-16</v>
      </c>
      <c r="I55">
        <f t="shared" si="1"/>
        <v>-1</v>
      </c>
      <c r="J55">
        <f t="shared" si="2"/>
        <v>-5.1364348972043894E-14</v>
      </c>
      <c r="K55">
        <f t="shared" si="3"/>
        <v>-279.5</v>
      </c>
      <c r="L55">
        <f t="shared" si="4"/>
        <v>-4.9612999255752024E-14</v>
      </c>
      <c r="M55">
        <f t="shared" si="5"/>
        <v>-269.97000000000003</v>
      </c>
    </row>
    <row r="56" spans="7:13" x14ac:dyDescent="0.25">
      <c r="G56">
        <v>275</v>
      </c>
      <c r="H56">
        <f t="shared" si="0"/>
        <v>8.7155742747657888E-2</v>
      </c>
      <c r="I56">
        <f t="shared" si="1"/>
        <v>-0.99619469809174555</v>
      </c>
      <c r="J56">
        <f t="shared" si="2"/>
        <v>24.36003009797038</v>
      </c>
      <c r="K56">
        <f t="shared" si="3"/>
        <v>-278.43641811664287</v>
      </c>
      <c r="L56">
        <f t="shared" si="4"/>
        <v>23.529435869585203</v>
      </c>
      <c r="M56">
        <f t="shared" si="5"/>
        <v>-268.94268264382856</v>
      </c>
    </row>
    <row r="57" spans="7:13" x14ac:dyDescent="0.25">
      <c r="G57">
        <v>280</v>
      </c>
      <c r="H57">
        <f t="shared" si="0"/>
        <v>0.17364817766692997</v>
      </c>
      <c r="I57">
        <f t="shared" si="1"/>
        <v>-0.98480775301220813</v>
      </c>
      <c r="J57">
        <f t="shared" si="2"/>
        <v>48.534665657906928</v>
      </c>
      <c r="K57">
        <f t="shared" si="3"/>
        <v>-275.25376696691217</v>
      </c>
      <c r="L57">
        <f t="shared" si="4"/>
        <v>46.879798524741091</v>
      </c>
      <c r="M57">
        <f t="shared" si="5"/>
        <v>-265.86854908070586</v>
      </c>
    </row>
    <row r="58" spans="7:13" x14ac:dyDescent="0.25">
      <c r="G58">
        <v>285</v>
      </c>
      <c r="H58">
        <f t="shared" si="0"/>
        <v>0.2588190451025203</v>
      </c>
      <c r="I58">
        <f t="shared" si="1"/>
        <v>-0.96592582628906842</v>
      </c>
      <c r="J58">
        <f t="shared" si="2"/>
        <v>72.339923106154416</v>
      </c>
      <c r="K58">
        <f t="shared" si="3"/>
        <v>-269.97626844779461</v>
      </c>
      <c r="L58">
        <f t="shared" si="4"/>
        <v>69.873377606327409</v>
      </c>
      <c r="M58">
        <f t="shared" si="5"/>
        <v>-260.77099532325985</v>
      </c>
    </row>
    <row r="59" spans="7:13" x14ac:dyDescent="0.25">
      <c r="G59">
        <v>290</v>
      </c>
      <c r="H59">
        <f t="shared" si="0"/>
        <v>0.34202014332566899</v>
      </c>
      <c r="I59">
        <f t="shared" si="1"/>
        <v>-0.93969262078590832</v>
      </c>
      <c r="J59">
        <f t="shared" si="2"/>
        <v>95.594630059524476</v>
      </c>
      <c r="K59">
        <f t="shared" si="3"/>
        <v>-262.64408750966135</v>
      </c>
      <c r="L59">
        <f t="shared" si="4"/>
        <v>92.335178093630873</v>
      </c>
      <c r="M59">
        <f t="shared" si="5"/>
        <v>-253.68881683357171</v>
      </c>
    </row>
    <row r="60" spans="7:13" x14ac:dyDescent="0.25">
      <c r="G60">
        <v>295</v>
      </c>
      <c r="H60">
        <f t="shared" si="0"/>
        <v>0.42261826174069961</v>
      </c>
      <c r="I60">
        <f t="shared" si="1"/>
        <v>-0.90630778703664994</v>
      </c>
      <c r="J60">
        <f t="shared" si="2"/>
        <v>118.12180415652554</v>
      </c>
      <c r="K60">
        <f t="shared" si="3"/>
        <v>-253.31302647674366</v>
      </c>
      <c r="L60">
        <f t="shared" si="4"/>
        <v>114.09425212213668</v>
      </c>
      <c r="M60">
        <f t="shared" si="5"/>
        <v>-244.6759132662844</v>
      </c>
    </row>
    <row r="61" spans="7:13" x14ac:dyDescent="0.25">
      <c r="G61">
        <v>300</v>
      </c>
      <c r="H61">
        <f t="shared" si="0"/>
        <v>0.50000000000000011</v>
      </c>
      <c r="I61">
        <f t="shared" si="1"/>
        <v>-0.8660254037844386</v>
      </c>
      <c r="J61">
        <f t="shared" si="2"/>
        <v>139.75000000000003</v>
      </c>
      <c r="K61">
        <f t="shared" si="3"/>
        <v>-242.0541003577506</v>
      </c>
      <c r="L61">
        <f t="shared" si="4"/>
        <v>134.98500000000004</v>
      </c>
      <c r="M61">
        <f t="shared" si="5"/>
        <v>-233.80087825968491</v>
      </c>
    </row>
    <row r="62" spans="7:13" x14ac:dyDescent="0.25">
      <c r="G62">
        <v>305</v>
      </c>
      <c r="H62">
        <f t="shared" si="0"/>
        <v>0.57357643635104605</v>
      </c>
      <c r="I62">
        <f t="shared" si="1"/>
        <v>-0.8191520442889918</v>
      </c>
      <c r="J62">
        <f t="shared" si="2"/>
        <v>160.31461396011738</v>
      </c>
      <c r="K62">
        <f t="shared" si="3"/>
        <v>-228.95299637877321</v>
      </c>
      <c r="L62">
        <f t="shared" si="4"/>
        <v>154.84843052169191</v>
      </c>
      <c r="M62">
        <f t="shared" si="5"/>
        <v>-221.14647739669914</v>
      </c>
    </row>
    <row r="63" spans="7:13" x14ac:dyDescent="0.25">
      <c r="G63">
        <v>310</v>
      </c>
      <c r="H63">
        <f t="shared" si="0"/>
        <v>0.64278760968653925</v>
      </c>
      <c r="I63">
        <f t="shared" si="1"/>
        <v>-0.76604444311897812</v>
      </c>
      <c r="J63">
        <f t="shared" si="2"/>
        <v>179.65913690738773</v>
      </c>
      <c r="K63">
        <f t="shared" si="3"/>
        <v>-214.10942185175438</v>
      </c>
      <c r="L63">
        <f t="shared" si="4"/>
        <v>173.53337098707502</v>
      </c>
      <c r="M63">
        <f t="shared" si="5"/>
        <v>-206.80901830883056</v>
      </c>
    </row>
    <row r="64" spans="7:13" x14ac:dyDescent="0.25">
      <c r="G64">
        <v>315</v>
      </c>
      <c r="H64">
        <f t="shared" si="0"/>
        <v>0.70710678118654735</v>
      </c>
      <c r="I64">
        <f t="shared" si="1"/>
        <v>-0.70710678118654768</v>
      </c>
      <c r="J64">
        <f t="shared" si="2"/>
        <v>197.63634534163998</v>
      </c>
      <c r="K64">
        <f t="shared" si="3"/>
        <v>-197.63634534164007</v>
      </c>
      <c r="L64">
        <f t="shared" si="4"/>
        <v>190.89761771693222</v>
      </c>
      <c r="M64">
        <f t="shared" si="5"/>
        <v>-190.8976177169323</v>
      </c>
    </row>
    <row r="65" spans="7:13" x14ac:dyDescent="0.25">
      <c r="G65">
        <v>320</v>
      </c>
      <c r="H65">
        <f t="shared" si="0"/>
        <v>0.76604444311897779</v>
      </c>
      <c r="I65">
        <f t="shared" si="1"/>
        <v>-0.64278760968653958</v>
      </c>
      <c r="J65">
        <f t="shared" si="2"/>
        <v>214.10942185175429</v>
      </c>
      <c r="K65">
        <f t="shared" si="3"/>
        <v>-179.65913690738782</v>
      </c>
      <c r="L65">
        <f t="shared" si="4"/>
        <v>206.80901830883045</v>
      </c>
      <c r="M65">
        <f t="shared" si="5"/>
        <v>-173.5333709870751</v>
      </c>
    </row>
    <row r="66" spans="7:13" x14ac:dyDescent="0.25">
      <c r="G66">
        <v>325</v>
      </c>
      <c r="H66">
        <f t="shared" ref="H66:H73" si="6">COS(RADIANS(G66))</f>
        <v>0.81915204428899158</v>
      </c>
      <c r="I66">
        <f t="shared" ref="I66:I73" si="7">SIN(RADIANS(G66))</f>
        <v>-0.57357643635104649</v>
      </c>
      <c r="J66">
        <f t="shared" ref="J66:J73" si="8">$E$1*H66</f>
        <v>228.95299637877315</v>
      </c>
      <c r="K66">
        <f t="shared" ref="K66:K73" si="9">$E$1*I66</f>
        <v>-160.3146139601175</v>
      </c>
      <c r="L66">
        <f t="shared" ref="L66:L73" si="10">$E$2*H66</f>
        <v>221.14647739669908</v>
      </c>
      <c r="M66">
        <f t="shared" ref="M66:M73" si="11">$E$2*I66</f>
        <v>-154.84843052169202</v>
      </c>
    </row>
    <row r="67" spans="7:13" x14ac:dyDescent="0.25">
      <c r="G67">
        <v>330</v>
      </c>
      <c r="H67">
        <f t="shared" si="6"/>
        <v>0.86602540378443837</v>
      </c>
      <c r="I67">
        <f t="shared" si="7"/>
        <v>-0.50000000000000044</v>
      </c>
      <c r="J67">
        <f t="shared" si="8"/>
        <v>242.05410035775051</v>
      </c>
      <c r="K67">
        <f t="shared" si="9"/>
        <v>-139.75000000000011</v>
      </c>
      <c r="L67">
        <f t="shared" si="10"/>
        <v>233.80087825968485</v>
      </c>
      <c r="M67">
        <f t="shared" si="11"/>
        <v>-134.98500000000013</v>
      </c>
    </row>
    <row r="68" spans="7:13" x14ac:dyDescent="0.25">
      <c r="G68">
        <v>335</v>
      </c>
      <c r="H68">
        <f t="shared" si="6"/>
        <v>0.90630778703665005</v>
      </c>
      <c r="I68">
        <f t="shared" si="7"/>
        <v>-0.42261826174069922</v>
      </c>
      <c r="J68">
        <f t="shared" si="8"/>
        <v>253.31302647674369</v>
      </c>
      <c r="K68">
        <f t="shared" si="9"/>
        <v>-118.12180415652543</v>
      </c>
      <c r="L68">
        <f t="shared" si="10"/>
        <v>244.67591326628443</v>
      </c>
      <c r="M68">
        <f t="shared" si="11"/>
        <v>-114.09425212213658</v>
      </c>
    </row>
    <row r="69" spans="7:13" x14ac:dyDescent="0.25">
      <c r="G69">
        <v>340</v>
      </c>
      <c r="H69">
        <f t="shared" si="6"/>
        <v>0.93969262078590843</v>
      </c>
      <c r="I69">
        <f t="shared" si="7"/>
        <v>-0.3420201433256686</v>
      </c>
      <c r="J69">
        <f t="shared" si="8"/>
        <v>262.6440875096614</v>
      </c>
      <c r="K69">
        <f t="shared" si="9"/>
        <v>-95.594630059524377</v>
      </c>
      <c r="L69">
        <f t="shared" si="10"/>
        <v>253.68881683357174</v>
      </c>
      <c r="M69">
        <f t="shared" si="11"/>
        <v>-92.335178093630759</v>
      </c>
    </row>
    <row r="70" spans="7:13" x14ac:dyDescent="0.25">
      <c r="G70">
        <v>345</v>
      </c>
      <c r="H70">
        <f t="shared" si="6"/>
        <v>0.96592582628906831</v>
      </c>
      <c r="I70">
        <f t="shared" si="7"/>
        <v>-0.25881904510252068</v>
      </c>
      <c r="J70">
        <f t="shared" si="8"/>
        <v>269.97626844779461</v>
      </c>
      <c r="K70">
        <f t="shared" si="9"/>
        <v>-72.339923106154529</v>
      </c>
      <c r="L70">
        <f t="shared" si="10"/>
        <v>260.7709953232598</v>
      </c>
      <c r="M70">
        <f t="shared" si="11"/>
        <v>-69.873377606327523</v>
      </c>
    </row>
    <row r="71" spans="7:13" x14ac:dyDescent="0.25">
      <c r="G71">
        <v>350</v>
      </c>
      <c r="H71">
        <f t="shared" si="6"/>
        <v>0.98480775301220802</v>
      </c>
      <c r="I71">
        <f t="shared" si="7"/>
        <v>-0.17364817766693039</v>
      </c>
      <c r="J71">
        <f t="shared" si="8"/>
        <v>275.25376696691217</v>
      </c>
      <c r="K71">
        <f t="shared" si="9"/>
        <v>-48.534665657907041</v>
      </c>
      <c r="L71">
        <f t="shared" si="10"/>
        <v>265.8685490807058</v>
      </c>
      <c r="M71">
        <f t="shared" si="11"/>
        <v>-46.879798524741204</v>
      </c>
    </row>
    <row r="72" spans="7:13" x14ac:dyDescent="0.25">
      <c r="G72">
        <v>355</v>
      </c>
      <c r="H72">
        <f t="shared" si="6"/>
        <v>0.99619469809174555</v>
      </c>
      <c r="I72">
        <f t="shared" si="7"/>
        <v>-8.7155742747658319E-2</v>
      </c>
      <c r="J72">
        <f t="shared" si="8"/>
        <v>278.43641811664287</v>
      </c>
      <c r="K72">
        <f t="shared" si="9"/>
        <v>-24.360030097970501</v>
      </c>
      <c r="L72">
        <f t="shared" si="10"/>
        <v>268.94268264382856</v>
      </c>
      <c r="M72">
        <f t="shared" si="11"/>
        <v>-23.529435869585317</v>
      </c>
    </row>
    <row r="73" spans="7:13" x14ac:dyDescent="0.25">
      <c r="G73">
        <v>360</v>
      </c>
      <c r="H73">
        <f t="shared" si="6"/>
        <v>1</v>
      </c>
      <c r="I73">
        <f t="shared" si="7"/>
        <v>-2.45029690981724E-16</v>
      </c>
      <c r="J73">
        <f t="shared" si="8"/>
        <v>279.5</v>
      </c>
      <c r="K73">
        <f t="shared" si="9"/>
        <v>-6.8485798629391859E-14</v>
      </c>
      <c r="L73">
        <f t="shared" si="10"/>
        <v>269.97000000000003</v>
      </c>
      <c r="M73">
        <f t="shared" si="11"/>
        <v>-6.6150665674336036E-14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244"/>
  <sheetViews>
    <sheetView topLeftCell="Z1" zoomScaleNormal="100" workbookViewId="0">
      <selection activeCell="AJ1" sqref="AJ1"/>
    </sheetView>
  </sheetViews>
  <sheetFormatPr defaultRowHeight="13.2" x14ac:dyDescent="0.25"/>
  <cols>
    <col min="4" max="4" width="19.44140625" customWidth="1"/>
    <col min="5" max="5" width="16.5546875" customWidth="1"/>
    <col min="6" max="6" width="16.33203125" customWidth="1"/>
    <col min="7" max="7" width="14.5546875" customWidth="1"/>
    <col min="8" max="8" width="13.33203125" customWidth="1"/>
    <col min="9" max="9" width="12.109375" customWidth="1"/>
    <col min="10" max="10" width="10.44140625" customWidth="1"/>
    <col min="12" max="12" width="22.5546875" customWidth="1"/>
    <col min="13" max="13" width="20.88671875" customWidth="1"/>
    <col min="14" max="17" width="19.44140625" customWidth="1"/>
    <col min="18" max="18" width="13.5546875" customWidth="1"/>
    <col min="19" max="19" width="11.5546875" customWidth="1"/>
    <col min="21" max="21" width="13.44140625" customWidth="1"/>
    <col min="22" max="22" width="14.44140625" customWidth="1"/>
    <col min="23" max="23" width="18.33203125" customWidth="1"/>
    <col min="24" max="24" width="15.5546875" customWidth="1"/>
    <col min="25" max="25" width="21.109375" customWidth="1"/>
    <col min="26" max="26" width="22.33203125" customWidth="1"/>
    <col min="27" max="27" width="16.109375" customWidth="1"/>
    <col min="28" max="28" width="17.109375" customWidth="1"/>
    <col min="29" max="29" width="17.44140625" customWidth="1"/>
    <col min="30" max="30" width="18.44140625" customWidth="1"/>
    <col min="31" max="31" width="19.109375" customWidth="1"/>
    <col min="32" max="32" width="20.109375" customWidth="1"/>
    <col min="33" max="33" width="9.6640625" customWidth="1"/>
  </cols>
  <sheetData>
    <row r="1" spans="1:38" ht="221.25" customHeight="1" x14ac:dyDescent="0.25">
      <c r="A1" s="31" t="s">
        <v>19</v>
      </c>
      <c r="B1" t="s">
        <v>23</v>
      </c>
      <c r="C1" s="31" t="s">
        <v>20</v>
      </c>
      <c r="D1" s="31" t="s">
        <v>21</v>
      </c>
      <c r="E1" s="31" t="s">
        <v>22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1" t="s">
        <v>42</v>
      </c>
      <c r="L1" s="43" t="s">
        <v>43</v>
      </c>
      <c r="M1" s="43" t="s">
        <v>44</v>
      </c>
      <c r="N1" s="43" t="s">
        <v>45</v>
      </c>
      <c r="O1" s="43" t="s">
        <v>68</v>
      </c>
      <c r="P1" s="43" t="s">
        <v>69</v>
      </c>
      <c r="Q1" s="43" t="s">
        <v>70</v>
      </c>
      <c r="R1" s="31" t="s">
        <v>24</v>
      </c>
      <c r="S1" s="31" t="s">
        <v>25</v>
      </c>
      <c r="T1" s="31" t="s">
        <v>26</v>
      </c>
      <c r="U1" s="31" t="s">
        <v>27</v>
      </c>
      <c r="V1" s="31" t="s">
        <v>28</v>
      </c>
      <c r="W1" s="31" t="s">
        <v>29</v>
      </c>
      <c r="X1" s="31" t="s">
        <v>30</v>
      </c>
      <c r="Y1" s="31" t="s">
        <v>31</v>
      </c>
      <c r="Z1" s="31" t="s">
        <v>32</v>
      </c>
      <c r="AA1" s="31" t="s">
        <v>46</v>
      </c>
      <c r="AB1" s="31" t="s">
        <v>47</v>
      </c>
      <c r="AC1" s="31" t="s">
        <v>48</v>
      </c>
      <c r="AD1" s="31" t="s">
        <v>49</v>
      </c>
      <c r="AE1" s="31" t="s">
        <v>50</v>
      </c>
      <c r="AF1" s="31" t="s">
        <v>51</v>
      </c>
      <c r="AG1" s="31" t="s">
        <v>33</v>
      </c>
      <c r="AH1" s="31" t="s">
        <v>35</v>
      </c>
      <c r="AI1" s="31" t="s">
        <v>72</v>
      </c>
      <c r="AJ1" s="31" t="s">
        <v>73</v>
      </c>
      <c r="AK1" s="31" t="s">
        <v>74</v>
      </c>
      <c r="AL1" s="31" t="s">
        <v>75</v>
      </c>
    </row>
    <row r="2" spans="1:38" x14ac:dyDescent="0.25">
      <c r="A2">
        <v>0.5</v>
      </c>
      <c r="B2">
        <v>150</v>
      </c>
      <c r="C2">
        <v>3.5</v>
      </c>
      <c r="D2">
        <v>0.44</v>
      </c>
      <c r="E2">
        <v>1.38</v>
      </c>
      <c r="F2">
        <v>1.25</v>
      </c>
      <c r="G2">
        <v>1.5</v>
      </c>
      <c r="H2">
        <v>3.5</v>
      </c>
      <c r="I2">
        <v>0.5</v>
      </c>
      <c r="J2">
        <v>0.55000000000000004</v>
      </c>
      <c r="K2">
        <v>0.5</v>
      </c>
      <c r="L2">
        <v>0.38</v>
      </c>
      <c r="M2">
        <v>0.48</v>
      </c>
      <c r="N2">
        <v>1.5</v>
      </c>
      <c r="O2">
        <f>CONVERT(Nozzles[[#This Row],[LWN/I1 Neck Thickness]],"in","mm")</f>
        <v>9.652000000000001</v>
      </c>
      <c r="P2">
        <f>CONVERT(Nozzles[[#This Row],[HB/I2 Neck Thickness]],"in","mm")</f>
        <v>12.192</v>
      </c>
      <c r="Q2">
        <f>CONVERT(Nozzles[[#This Row],[F/I3 Neck Thickness]],"in","mm")</f>
        <v>38.1</v>
      </c>
      <c r="R2">
        <v>4</v>
      </c>
      <c r="S2">
        <v>0.62</v>
      </c>
      <c r="T2">
        <v>2.38</v>
      </c>
      <c r="U2">
        <v>1.5</v>
      </c>
      <c r="V2">
        <v>1.25</v>
      </c>
      <c r="W2">
        <v>0.75</v>
      </c>
      <c r="X2">
        <v>0.5</v>
      </c>
      <c r="Y2">
        <v>2.25</v>
      </c>
      <c r="Z2">
        <v>2.75</v>
      </c>
      <c r="AA2">
        <v>3</v>
      </c>
      <c r="AB2">
        <v>0.3</v>
      </c>
      <c r="AC2">
        <v>5</v>
      </c>
      <c r="AD2">
        <v>0.4</v>
      </c>
      <c r="AE2">
        <v>21</v>
      </c>
      <c r="AF2">
        <v>2.7</v>
      </c>
      <c r="AG2">
        <v>9</v>
      </c>
      <c r="AH2" t="s">
        <v>34</v>
      </c>
      <c r="AI2">
        <f>25.4*(Nozzles[[#This Row],[Relief Dia NR]]-Nozzles[[#This Row],[HB/I2 Bore]])/2</f>
        <v>8.8899999999999988</v>
      </c>
      <c r="AJ2">
        <f>Nozzles[[#This Row],[LWN/I1 Bore]]/Nozzles[[#This Row],[LWN/I1 Neck Thickness]]</f>
        <v>1.3157894736842106</v>
      </c>
      <c r="AK2">
        <f>Nozzles[[#This Row],[HB/I2 Bore]]/Nozzles[[#This Row],[HB/I2 Neck Thickness]]</f>
        <v>1.1458333333333335</v>
      </c>
      <c r="AL2">
        <f>Nozzles[[#This Row],[F/I3 Bore]]/Nozzles[[#This Row],[F/I3 Neck Thickness]]</f>
        <v>0.33333333333333331</v>
      </c>
    </row>
    <row r="3" spans="1:38" x14ac:dyDescent="0.25">
      <c r="A3">
        <v>0.75</v>
      </c>
      <c r="B3">
        <v>150</v>
      </c>
      <c r="C3">
        <v>3.88</v>
      </c>
      <c r="D3">
        <v>0.5</v>
      </c>
      <c r="E3">
        <v>1.69</v>
      </c>
      <c r="F3">
        <v>1.62</v>
      </c>
      <c r="G3">
        <v>1.88</v>
      </c>
      <c r="H3">
        <v>3.88</v>
      </c>
      <c r="I3">
        <v>0.75</v>
      </c>
      <c r="J3">
        <v>0.74</v>
      </c>
      <c r="K3">
        <v>0.75</v>
      </c>
      <c r="L3">
        <v>0.44</v>
      </c>
      <c r="M3">
        <v>0.56999999999999995</v>
      </c>
      <c r="N3">
        <v>1.56</v>
      </c>
      <c r="O3">
        <f>CONVERT(Nozzles[[#This Row],[LWN/I1 Neck Thickness]],"in","mm")</f>
        <v>11.176</v>
      </c>
      <c r="P3">
        <f>CONVERT(Nozzles[[#This Row],[HB/I2 Neck Thickness]],"in","mm")</f>
        <v>14.478</v>
      </c>
      <c r="Q3">
        <f>CONVERT(Nozzles[[#This Row],[F/I3 Neck Thickness]],"in","mm")</f>
        <v>39.624000000000002</v>
      </c>
      <c r="R3">
        <v>4</v>
      </c>
      <c r="S3">
        <v>0.62</v>
      </c>
      <c r="T3">
        <v>2.75</v>
      </c>
      <c r="U3">
        <v>1.88</v>
      </c>
      <c r="V3">
        <v>1.62</v>
      </c>
      <c r="W3">
        <v>0.75</v>
      </c>
      <c r="X3">
        <v>0.5</v>
      </c>
      <c r="Y3">
        <v>2.5</v>
      </c>
      <c r="Z3">
        <v>3</v>
      </c>
      <c r="AA3">
        <v>5</v>
      </c>
      <c r="AB3">
        <v>0.5</v>
      </c>
      <c r="AC3">
        <v>7</v>
      </c>
      <c r="AD3">
        <v>0.7</v>
      </c>
      <c r="AE3">
        <v>27</v>
      </c>
      <c r="AF3">
        <v>3.2</v>
      </c>
      <c r="AG3">
        <v>9</v>
      </c>
      <c r="AH3" t="s">
        <v>34</v>
      </c>
      <c r="AI3">
        <f>25.4*(Nozzles[[#This Row],[Relief Dia NR]]-Nozzles[[#This Row],[HB/I2 Bore]])/2</f>
        <v>11.176</v>
      </c>
      <c r="AJ3">
        <f>Nozzles[[#This Row],[LWN/I1 Bore]]/Nozzles[[#This Row],[LWN/I1 Neck Thickness]]</f>
        <v>1.7045454545454546</v>
      </c>
      <c r="AK3">
        <f>Nozzles[[#This Row],[HB/I2 Bore]]/Nozzles[[#This Row],[HB/I2 Neck Thickness]]</f>
        <v>1.2982456140350878</v>
      </c>
      <c r="AL3">
        <f>Nozzles[[#This Row],[F/I3 Bore]]/Nozzles[[#This Row],[F/I3 Neck Thickness]]</f>
        <v>0.48076923076923073</v>
      </c>
    </row>
    <row r="4" spans="1:38" x14ac:dyDescent="0.25">
      <c r="A4">
        <v>1</v>
      </c>
      <c r="B4">
        <v>150</v>
      </c>
      <c r="C4">
        <v>4.25</v>
      </c>
      <c r="D4">
        <v>0.56000000000000005</v>
      </c>
      <c r="E4">
        <v>2</v>
      </c>
      <c r="F4">
        <v>2</v>
      </c>
      <c r="G4">
        <v>2.25</v>
      </c>
      <c r="H4">
        <v>4.25</v>
      </c>
      <c r="I4">
        <v>1</v>
      </c>
      <c r="J4">
        <v>0.96</v>
      </c>
      <c r="K4">
        <v>1</v>
      </c>
      <c r="L4">
        <v>0.5</v>
      </c>
      <c r="M4">
        <v>0.65</v>
      </c>
      <c r="N4">
        <v>1.62</v>
      </c>
      <c r="O4">
        <f>CONVERT(Nozzles[[#This Row],[LWN/I1 Neck Thickness]],"in","mm")</f>
        <v>12.7</v>
      </c>
      <c r="P4">
        <f>CONVERT(Nozzles[[#This Row],[HB/I2 Neck Thickness]],"in","mm")</f>
        <v>16.510000000000002</v>
      </c>
      <c r="Q4">
        <f>CONVERT(Nozzles[[#This Row],[F/I3 Neck Thickness]],"in","mm")</f>
        <v>41.147999999999996</v>
      </c>
      <c r="R4">
        <v>4</v>
      </c>
      <c r="S4">
        <v>0.62</v>
      </c>
      <c r="T4">
        <v>3.12</v>
      </c>
      <c r="U4">
        <v>2.25</v>
      </c>
      <c r="V4">
        <v>2</v>
      </c>
      <c r="W4">
        <v>0.75</v>
      </c>
      <c r="X4">
        <v>0.5</v>
      </c>
      <c r="Y4">
        <v>2.5</v>
      </c>
      <c r="Z4">
        <v>3</v>
      </c>
      <c r="AA4">
        <v>7</v>
      </c>
      <c r="AB4">
        <v>0.7</v>
      </c>
      <c r="AC4">
        <v>10</v>
      </c>
      <c r="AD4">
        <v>0.9</v>
      </c>
      <c r="AE4">
        <v>30</v>
      </c>
      <c r="AF4">
        <v>3.8</v>
      </c>
      <c r="AG4">
        <v>9</v>
      </c>
      <c r="AH4" t="s">
        <v>34</v>
      </c>
      <c r="AI4">
        <f>25.4*(Nozzles[[#This Row],[Relief Dia NR]]-Nozzles[[#This Row],[HB/I2 Bore]])/2</f>
        <v>13.208</v>
      </c>
      <c r="AJ4">
        <f>Nozzles[[#This Row],[LWN/I1 Bore]]/Nozzles[[#This Row],[LWN/I1 Neck Thickness]]</f>
        <v>2</v>
      </c>
      <c r="AK4">
        <f>Nozzles[[#This Row],[HB/I2 Bore]]/Nozzles[[#This Row],[HB/I2 Neck Thickness]]</f>
        <v>1.4769230769230768</v>
      </c>
      <c r="AL4">
        <f>Nozzles[[#This Row],[F/I3 Bore]]/Nozzles[[#This Row],[F/I3 Neck Thickness]]</f>
        <v>0.61728395061728392</v>
      </c>
    </row>
    <row r="5" spans="1:38" x14ac:dyDescent="0.25">
      <c r="A5">
        <v>1.25</v>
      </c>
      <c r="B5">
        <v>150</v>
      </c>
      <c r="C5">
        <v>4.62</v>
      </c>
      <c r="D5">
        <v>0.62</v>
      </c>
      <c r="E5">
        <v>2.5</v>
      </c>
      <c r="F5">
        <v>2.38</v>
      </c>
      <c r="G5">
        <v>2.62</v>
      </c>
      <c r="H5">
        <v>4.62</v>
      </c>
      <c r="I5">
        <v>1.25</v>
      </c>
      <c r="J5">
        <v>1.28</v>
      </c>
      <c r="K5">
        <v>1.25</v>
      </c>
      <c r="L5">
        <v>0.56000000000000005</v>
      </c>
      <c r="M5">
        <v>0.67</v>
      </c>
      <c r="N5">
        <v>1.69</v>
      </c>
      <c r="O5">
        <f>CONVERT(Nozzles[[#This Row],[LWN/I1 Neck Thickness]],"in","mm")</f>
        <v>14.224</v>
      </c>
      <c r="P5">
        <f>CONVERT(Nozzles[[#This Row],[HB/I2 Neck Thickness]],"in","mm")</f>
        <v>17.017999999999997</v>
      </c>
      <c r="Q5">
        <f>CONVERT(Nozzles[[#This Row],[F/I3 Neck Thickness]],"in","mm")</f>
        <v>42.926000000000002</v>
      </c>
      <c r="R5">
        <v>4</v>
      </c>
      <c r="S5">
        <v>0.62</v>
      </c>
      <c r="T5">
        <v>3.5</v>
      </c>
      <c r="U5">
        <v>2.62</v>
      </c>
      <c r="V5">
        <v>2.38</v>
      </c>
      <c r="W5">
        <v>0.75</v>
      </c>
      <c r="X5">
        <v>0.5</v>
      </c>
      <c r="Y5">
        <v>2.75</v>
      </c>
      <c r="Z5">
        <v>3.25</v>
      </c>
      <c r="AA5">
        <v>10</v>
      </c>
      <c r="AB5">
        <v>0.9</v>
      </c>
      <c r="AC5">
        <v>12</v>
      </c>
      <c r="AD5">
        <v>1.2</v>
      </c>
      <c r="AE5">
        <v>36</v>
      </c>
      <c r="AF5">
        <v>4.4000000000000004</v>
      </c>
      <c r="AG5">
        <v>9</v>
      </c>
      <c r="AH5" t="s">
        <v>34</v>
      </c>
      <c r="AI5">
        <f>25.4*(Nozzles[[#This Row],[Relief Dia NR]]-Nozzles[[#This Row],[HB/I2 Bore]])/2</f>
        <v>13.969999999999997</v>
      </c>
      <c r="AJ5">
        <f>Nozzles[[#This Row],[LWN/I1 Bore]]/Nozzles[[#This Row],[LWN/I1 Neck Thickness]]</f>
        <v>2.2321428571428568</v>
      </c>
      <c r="AK5">
        <f>Nozzles[[#This Row],[HB/I2 Bore]]/Nozzles[[#This Row],[HB/I2 Neck Thickness]]</f>
        <v>1.9104477611940298</v>
      </c>
      <c r="AL5">
        <f>Nozzles[[#This Row],[F/I3 Bore]]/Nozzles[[#This Row],[F/I3 Neck Thickness]]</f>
        <v>0.73964497041420119</v>
      </c>
    </row>
    <row r="6" spans="1:38" x14ac:dyDescent="0.25">
      <c r="A6">
        <v>1.5</v>
      </c>
      <c r="B6">
        <v>150</v>
      </c>
      <c r="C6">
        <v>5</v>
      </c>
      <c r="D6">
        <v>0.69</v>
      </c>
      <c r="E6">
        <v>2.88</v>
      </c>
      <c r="F6">
        <v>2.62</v>
      </c>
      <c r="G6">
        <v>3</v>
      </c>
      <c r="H6">
        <v>5</v>
      </c>
      <c r="I6">
        <v>1.5</v>
      </c>
      <c r="J6">
        <v>1.5</v>
      </c>
      <c r="K6">
        <v>1.5</v>
      </c>
      <c r="L6">
        <v>0.56000000000000005</v>
      </c>
      <c r="M6">
        <v>0.75</v>
      </c>
      <c r="N6">
        <v>1.75</v>
      </c>
      <c r="O6">
        <f>CONVERT(Nozzles[[#This Row],[LWN/I1 Neck Thickness]],"in","mm")</f>
        <v>14.224</v>
      </c>
      <c r="P6">
        <f>CONVERT(Nozzles[[#This Row],[HB/I2 Neck Thickness]],"in","mm")</f>
        <v>19.05</v>
      </c>
      <c r="Q6">
        <f>CONVERT(Nozzles[[#This Row],[F/I3 Neck Thickness]],"in","mm")</f>
        <v>44.45</v>
      </c>
      <c r="R6">
        <v>4</v>
      </c>
      <c r="S6">
        <v>0.62</v>
      </c>
      <c r="T6">
        <v>3.88</v>
      </c>
      <c r="U6">
        <v>3</v>
      </c>
      <c r="V6">
        <v>2.62</v>
      </c>
      <c r="W6">
        <v>0.75</v>
      </c>
      <c r="X6">
        <v>0.5</v>
      </c>
      <c r="Y6">
        <v>2.75</v>
      </c>
      <c r="Z6">
        <v>3.25</v>
      </c>
      <c r="AA6">
        <v>12</v>
      </c>
      <c r="AB6">
        <v>1</v>
      </c>
      <c r="AC6">
        <v>16</v>
      </c>
      <c r="AD6">
        <v>1.5</v>
      </c>
      <c r="AE6">
        <v>41</v>
      </c>
      <c r="AF6">
        <v>5.0999999999999996</v>
      </c>
      <c r="AG6">
        <v>9</v>
      </c>
      <c r="AH6" t="s">
        <v>34</v>
      </c>
      <c r="AI6">
        <f>25.4*(Nozzles[[#This Row],[Relief Dia NR]]-Nozzles[[#This Row],[HB/I2 Bore]])/2</f>
        <v>14.224</v>
      </c>
      <c r="AJ6">
        <f>Nozzles[[#This Row],[LWN/I1 Bore]]/Nozzles[[#This Row],[LWN/I1 Neck Thickness]]</f>
        <v>2.6785714285714284</v>
      </c>
      <c r="AK6">
        <f>Nozzles[[#This Row],[HB/I2 Bore]]/Nozzles[[#This Row],[HB/I2 Neck Thickness]]</f>
        <v>2</v>
      </c>
      <c r="AL6">
        <f>Nozzles[[#This Row],[F/I3 Bore]]/Nozzles[[#This Row],[F/I3 Neck Thickness]]</f>
        <v>0.8571428571428571</v>
      </c>
    </row>
    <row r="7" spans="1:38" x14ac:dyDescent="0.25">
      <c r="A7">
        <v>2</v>
      </c>
      <c r="B7">
        <v>150</v>
      </c>
      <c r="C7">
        <v>6</v>
      </c>
      <c r="D7">
        <v>0.75</v>
      </c>
      <c r="E7">
        <v>3.62</v>
      </c>
      <c r="F7">
        <v>3.06</v>
      </c>
      <c r="G7">
        <v>3.69</v>
      </c>
      <c r="H7">
        <v>6</v>
      </c>
      <c r="I7">
        <v>2</v>
      </c>
      <c r="J7">
        <v>1.94</v>
      </c>
      <c r="K7">
        <v>2</v>
      </c>
      <c r="L7">
        <v>0.53</v>
      </c>
      <c r="M7">
        <v>0.88</v>
      </c>
      <c r="N7">
        <v>2</v>
      </c>
      <c r="O7">
        <f>CONVERT(Nozzles[[#This Row],[LWN/I1 Neck Thickness]],"in","mm")</f>
        <v>13.462</v>
      </c>
      <c r="P7">
        <f>CONVERT(Nozzles[[#This Row],[HB/I2 Neck Thickness]],"in","mm")</f>
        <v>22.352</v>
      </c>
      <c r="Q7">
        <f>CONVERT(Nozzles[[#This Row],[F/I3 Neck Thickness]],"in","mm")</f>
        <v>50.8</v>
      </c>
      <c r="R7">
        <v>4</v>
      </c>
      <c r="S7">
        <v>0.75</v>
      </c>
      <c r="T7">
        <v>4.75</v>
      </c>
      <c r="U7">
        <v>3.69</v>
      </c>
      <c r="V7">
        <v>3.06</v>
      </c>
      <c r="W7">
        <v>0.88</v>
      </c>
      <c r="X7">
        <v>0.625</v>
      </c>
      <c r="Y7">
        <v>3.25</v>
      </c>
      <c r="Z7">
        <v>3.75</v>
      </c>
      <c r="AA7">
        <v>15</v>
      </c>
      <c r="AB7">
        <v>1.2</v>
      </c>
      <c r="AC7">
        <v>23</v>
      </c>
      <c r="AD7">
        <v>2.2000000000000002</v>
      </c>
      <c r="AE7">
        <v>57</v>
      </c>
      <c r="AF7">
        <v>7.1</v>
      </c>
      <c r="AG7">
        <v>9</v>
      </c>
      <c r="AH7" t="s">
        <v>34</v>
      </c>
      <c r="AI7">
        <f>25.4*(Nozzles[[#This Row],[Relief Dia NR]]-Nozzles[[#This Row],[HB/I2 Bore]])/2</f>
        <v>14.224</v>
      </c>
      <c r="AJ7">
        <f>Nozzles[[#This Row],[LWN/I1 Bore]]/Nozzles[[#This Row],[LWN/I1 Neck Thickness]]</f>
        <v>3.773584905660377</v>
      </c>
      <c r="AK7">
        <f>Nozzles[[#This Row],[HB/I2 Bore]]/Nozzles[[#This Row],[HB/I2 Neck Thickness]]</f>
        <v>2.2045454545454546</v>
      </c>
      <c r="AL7">
        <f>Nozzles[[#This Row],[F/I3 Bore]]/Nozzles[[#This Row],[F/I3 Neck Thickness]]</f>
        <v>1</v>
      </c>
    </row>
    <row r="8" spans="1:38" x14ac:dyDescent="0.25">
      <c r="A8">
        <v>2.5</v>
      </c>
      <c r="B8">
        <v>150</v>
      </c>
      <c r="C8">
        <v>7</v>
      </c>
      <c r="D8">
        <v>0.88</v>
      </c>
      <c r="E8">
        <v>4.12</v>
      </c>
      <c r="F8">
        <v>3.75</v>
      </c>
      <c r="G8">
        <v>4.4400000000000004</v>
      </c>
      <c r="H8">
        <v>7</v>
      </c>
      <c r="I8">
        <v>2.5</v>
      </c>
      <c r="J8">
        <v>2.3199999999999998</v>
      </c>
      <c r="K8">
        <v>2.5</v>
      </c>
      <c r="L8">
        <v>0.62</v>
      </c>
      <c r="M8">
        <v>1.06</v>
      </c>
      <c r="N8">
        <v>2.25</v>
      </c>
      <c r="O8">
        <f>CONVERT(Nozzles[[#This Row],[LWN/I1 Neck Thickness]],"in","mm")</f>
        <v>15.748000000000001</v>
      </c>
      <c r="P8">
        <f>CONVERT(Nozzles[[#This Row],[HB/I2 Neck Thickness]],"in","mm")</f>
        <v>26.923999999999999</v>
      </c>
      <c r="Q8">
        <f>CONVERT(Nozzles[[#This Row],[F/I3 Neck Thickness]],"in","mm")</f>
        <v>57.15</v>
      </c>
      <c r="R8">
        <v>4</v>
      </c>
      <c r="S8">
        <v>0.75</v>
      </c>
      <c r="T8">
        <v>5.5</v>
      </c>
      <c r="U8">
        <v>4.4400000000000004</v>
      </c>
      <c r="V8">
        <v>3.75</v>
      </c>
      <c r="W8">
        <v>0.88</v>
      </c>
      <c r="X8">
        <v>0.625</v>
      </c>
      <c r="Y8">
        <v>3.5</v>
      </c>
      <c r="Z8">
        <v>4</v>
      </c>
      <c r="AA8">
        <v>22</v>
      </c>
      <c r="AB8">
        <v>1.7</v>
      </c>
      <c r="AC8">
        <v>34</v>
      </c>
      <c r="AD8">
        <v>3.2</v>
      </c>
      <c r="AE8">
        <v>79</v>
      </c>
      <c r="AF8">
        <v>10</v>
      </c>
      <c r="AG8">
        <v>9</v>
      </c>
      <c r="AH8" t="s">
        <v>34</v>
      </c>
      <c r="AI8">
        <f>25.4*(Nozzles[[#This Row],[Relief Dia NR]]-Nozzles[[#This Row],[HB/I2 Bore]])/2</f>
        <v>18.161000000000001</v>
      </c>
      <c r="AJ8">
        <f>Nozzles[[#This Row],[LWN/I1 Bore]]/Nozzles[[#This Row],[LWN/I1 Neck Thickness]]</f>
        <v>4.032258064516129</v>
      </c>
      <c r="AK8">
        <f>Nozzles[[#This Row],[HB/I2 Bore]]/Nozzles[[#This Row],[HB/I2 Neck Thickness]]</f>
        <v>2.1886792452830188</v>
      </c>
      <c r="AL8">
        <f>Nozzles[[#This Row],[F/I3 Bore]]/Nozzles[[#This Row],[F/I3 Neck Thickness]]</f>
        <v>1.1111111111111112</v>
      </c>
    </row>
    <row r="9" spans="1:38" x14ac:dyDescent="0.25">
      <c r="A9">
        <v>3</v>
      </c>
      <c r="B9">
        <v>150</v>
      </c>
      <c r="C9">
        <v>7.5</v>
      </c>
      <c r="D9">
        <v>0.94</v>
      </c>
      <c r="E9">
        <v>5</v>
      </c>
      <c r="F9">
        <v>4.25</v>
      </c>
      <c r="G9">
        <v>4.9400000000000004</v>
      </c>
      <c r="H9">
        <v>7.5</v>
      </c>
      <c r="I9">
        <v>3</v>
      </c>
      <c r="J9">
        <v>2.9</v>
      </c>
      <c r="K9">
        <v>3</v>
      </c>
      <c r="L9">
        <v>0.62</v>
      </c>
      <c r="M9">
        <v>1.06</v>
      </c>
      <c r="N9">
        <v>2.25</v>
      </c>
      <c r="O9">
        <f>CONVERT(Nozzles[[#This Row],[LWN/I1 Neck Thickness]],"in","mm")</f>
        <v>15.748000000000001</v>
      </c>
      <c r="P9">
        <f>CONVERT(Nozzles[[#This Row],[HB/I2 Neck Thickness]],"in","mm")</f>
        <v>26.923999999999999</v>
      </c>
      <c r="Q9">
        <f>CONVERT(Nozzles[[#This Row],[F/I3 Neck Thickness]],"in","mm")</f>
        <v>57.15</v>
      </c>
      <c r="R9">
        <v>4</v>
      </c>
      <c r="S9">
        <v>0.75</v>
      </c>
      <c r="T9">
        <v>6</v>
      </c>
      <c r="U9">
        <v>4.9400000000000004</v>
      </c>
      <c r="V9">
        <v>4.25</v>
      </c>
      <c r="W9">
        <v>0.88</v>
      </c>
      <c r="X9">
        <v>0.625</v>
      </c>
      <c r="Y9">
        <v>3.5</v>
      </c>
      <c r="Z9">
        <v>4.25</v>
      </c>
      <c r="AA9">
        <v>25</v>
      </c>
      <c r="AB9">
        <v>2</v>
      </c>
      <c r="AC9">
        <v>38</v>
      </c>
      <c r="AD9">
        <v>3.6</v>
      </c>
      <c r="AE9">
        <v>86</v>
      </c>
      <c r="AF9">
        <v>11</v>
      </c>
      <c r="AG9">
        <v>9</v>
      </c>
      <c r="AH9" t="s">
        <v>34</v>
      </c>
      <c r="AI9">
        <f>25.4*(Nozzles[[#This Row],[Relief Dia NR]]-Nozzles[[#This Row],[HB/I2 Bore]])/2</f>
        <v>17.145</v>
      </c>
      <c r="AJ9">
        <f>Nozzles[[#This Row],[LWN/I1 Bore]]/Nozzles[[#This Row],[LWN/I1 Neck Thickness]]</f>
        <v>4.838709677419355</v>
      </c>
      <c r="AK9">
        <f>Nozzles[[#This Row],[HB/I2 Bore]]/Nozzles[[#This Row],[HB/I2 Neck Thickness]]</f>
        <v>2.7358490566037732</v>
      </c>
      <c r="AL9">
        <f>Nozzles[[#This Row],[F/I3 Bore]]/Nozzles[[#This Row],[F/I3 Neck Thickness]]</f>
        <v>1.3333333333333333</v>
      </c>
    </row>
    <row r="10" spans="1:38" x14ac:dyDescent="0.25">
      <c r="A10">
        <v>3.5</v>
      </c>
      <c r="B10">
        <v>150</v>
      </c>
      <c r="C10">
        <v>8.5</v>
      </c>
      <c r="D10">
        <v>0.94</v>
      </c>
      <c r="E10">
        <v>5.5</v>
      </c>
      <c r="F10">
        <v>4.88</v>
      </c>
      <c r="G10">
        <v>5.94</v>
      </c>
      <c r="H10">
        <v>8.5</v>
      </c>
      <c r="I10">
        <v>3.5</v>
      </c>
      <c r="J10">
        <v>3.36</v>
      </c>
      <c r="K10">
        <v>3.5</v>
      </c>
      <c r="L10">
        <v>0.69</v>
      </c>
      <c r="M10">
        <v>1.29</v>
      </c>
      <c r="N10">
        <v>2.5</v>
      </c>
      <c r="O10">
        <f>CONVERT(Nozzles[[#This Row],[LWN/I1 Neck Thickness]],"in","mm")</f>
        <v>17.526</v>
      </c>
      <c r="P10">
        <f>CONVERT(Nozzles[[#This Row],[HB/I2 Neck Thickness]],"in","mm")</f>
        <v>32.766000000000005</v>
      </c>
      <c r="Q10">
        <f>CONVERT(Nozzles[[#This Row],[F/I3 Neck Thickness]],"in","mm")</f>
        <v>63.5</v>
      </c>
      <c r="R10">
        <v>8</v>
      </c>
      <c r="S10">
        <v>0.75</v>
      </c>
      <c r="T10">
        <v>7</v>
      </c>
      <c r="U10">
        <v>5.94</v>
      </c>
      <c r="V10">
        <v>4.88</v>
      </c>
      <c r="W10">
        <v>0.88</v>
      </c>
      <c r="X10">
        <v>0.625</v>
      </c>
      <c r="Y10">
        <v>3.5</v>
      </c>
      <c r="Z10">
        <v>4.25</v>
      </c>
      <c r="AA10">
        <v>32</v>
      </c>
      <c r="AB10">
        <v>2.6</v>
      </c>
      <c r="AC10">
        <v>55</v>
      </c>
      <c r="AD10">
        <v>5.3</v>
      </c>
      <c r="AE10">
        <v>110</v>
      </c>
      <c r="AF10">
        <v>13</v>
      </c>
      <c r="AG10">
        <v>9</v>
      </c>
      <c r="AH10" t="s">
        <v>34</v>
      </c>
      <c r="AI10">
        <f>25.4*(Nozzles[[#This Row],[Relief Dia NR]]-Nozzles[[#This Row],[HB/I2 Bore]])/2</f>
        <v>19.303999999999998</v>
      </c>
      <c r="AJ10">
        <f>Nozzles[[#This Row],[LWN/I1 Bore]]/Nozzles[[#This Row],[LWN/I1 Neck Thickness]]</f>
        <v>5.0724637681159424</v>
      </c>
      <c r="AK10">
        <f>Nozzles[[#This Row],[HB/I2 Bore]]/Nozzles[[#This Row],[HB/I2 Neck Thickness]]</f>
        <v>2.6046511627906974</v>
      </c>
      <c r="AL10">
        <f>Nozzles[[#This Row],[F/I3 Bore]]/Nozzles[[#This Row],[F/I3 Neck Thickness]]</f>
        <v>1.4</v>
      </c>
    </row>
    <row r="11" spans="1:38" x14ac:dyDescent="0.25">
      <c r="A11">
        <v>4</v>
      </c>
      <c r="B11">
        <v>150</v>
      </c>
      <c r="C11">
        <v>9</v>
      </c>
      <c r="D11">
        <v>0.94</v>
      </c>
      <c r="E11">
        <v>6.19</v>
      </c>
      <c r="F11">
        <v>5.5</v>
      </c>
      <c r="G11">
        <v>6.44</v>
      </c>
      <c r="H11">
        <v>9</v>
      </c>
      <c r="I11">
        <v>4</v>
      </c>
      <c r="J11">
        <v>3.83</v>
      </c>
      <c r="K11">
        <v>4</v>
      </c>
      <c r="L11">
        <v>0.75</v>
      </c>
      <c r="M11">
        <v>1.31</v>
      </c>
      <c r="N11">
        <v>2.5</v>
      </c>
      <c r="O11">
        <f>CONVERT(Nozzles[[#This Row],[LWN/I1 Neck Thickness]],"in","mm")</f>
        <v>19.05</v>
      </c>
      <c r="P11">
        <f>CONVERT(Nozzles[[#This Row],[HB/I2 Neck Thickness]],"in","mm")</f>
        <v>33.274000000000001</v>
      </c>
      <c r="Q11">
        <f>CONVERT(Nozzles[[#This Row],[F/I3 Neck Thickness]],"in","mm")</f>
        <v>63.5</v>
      </c>
      <c r="R11">
        <v>8</v>
      </c>
      <c r="S11">
        <v>0.75</v>
      </c>
      <c r="T11">
        <v>7.5</v>
      </c>
      <c r="U11">
        <v>6.44</v>
      </c>
      <c r="V11">
        <v>5.5</v>
      </c>
      <c r="W11">
        <v>0.88</v>
      </c>
      <c r="X11">
        <v>0.625</v>
      </c>
      <c r="Y11">
        <v>3.5</v>
      </c>
      <c r="Z11">
        <v>4.25</v>
      </c>
      <c r="AA11">
        <v>47</v>
      </c>
      <c r="AB11">
        <v>3.2</v>
      </c>
      <c r="AC11">
        <v>78</v>
      </c>
      <c r="AD11">
        <v>6</v>
      </c>
      <c r="AE11">
        <v>164</v>
      </c>
      <c r="AF11">
        <v>14</v>
      </c>
      <c r="AG11">
        <v>12</v>
      </c>
      <c r="AH11" t="s">
        <v>34</v>
      </c>
      <c r="AI11">
        <f>25.4*(Nozzles[[#This Row],[Relief Dia NR]]-Nozzles[[#This Row],[HB/I2 Bore]])/2</f>
        <v>21.209</v>
      </c>
      <c r="AJ11">
        <f>Nozzles[[#This Row],[LWN/I1 Bore]]/Nozzles[[#This Row],[LWN/I1 Neck Thickness]]</f>
        <v>5.333333333333333</v>
      </c>
      <c r="AK11">
        <f>Nozzles[[#This Row],[HB/I2 Bore]]/Nozzles[[#This Row],[HB/I2 Neck Thickness]]</f>
        <v>2.9236641221374047</v>
      </c>
      <c r="AL11">
        <f>Nozzles[[#This Row],[F/I3 Bore]]/Nozzles[[#This Row],[F/I3 Neck Thickness]]</f>
        <v>1.6</v>
      </c>
    </row>
    <row r="12" spans="1:38" x14ac:dyDescent="0.25">
      <c r="A12">
        <v>5</v>
      </c>
      <c r="B12">
        <v>150</v>
      </c>
      <c r="C12">
        <v>10</v>
      </c>
      <c r="D12">
        <v>0.94</v>
      </c>
      <c r="E12">
        <v>7.31</v>
      </c>
      <c r="F12">
        <v>6.5</v>
      </c>
      <c r="G12">
        <v>7.25</v>
      </c>
      <c r="H12">
        <v>10</v>
      </c>
      <c r="I12">
        <v>5</v>
      </c>
      <c r="J12">
        <v>4.8099999999999996</v>
      </c>
      <c r="K12">
        <v>5</v>
      </c>
      <c r="L12">
        <v>0.75</v>
      </c>
      <c r="M12">
        <v>1.22</v>
      </c>
      <c r="N12">
        <v>2.5</v>
      </c>
      <c r="O12">
        <f>CONVERT(Nozzles[[#This Row],[LWN/I1 Neck Thickness]],"in","mm")</f>
        <v>19.05</v>
      </c>
      <c r="P12">
        <f>CONVERT(Nozzles[[#This Row],[HB/I2 Neck Thickness]],"in","mm")</f>
        <v>30.988000000000003</v>
      </c>
      <c r="Q12">
        <f>CONVERT(Nozzles[[#This Row],[F/I3 Neck Thickness]],"in","mm")</f>
        <v>63.5</v>
      </c>
      <c r="R12">
        <v>8</v>
      </c>
      <c r="S12">
        <v>0.88</v>
      </c>
      <c r="T12">
        <v>8.5</v>
      </c>
      <c r="U12">
        <v>7.25</v>
      </c>
      <c r="V12">
        <v>6.5</v>
      </c>
      <c r="W12">
        <v>1</v>
      </c>
      <c r="X12">
        <v>0.75</v>
      </c>
      <c r="Y12">
        <v>3.75</v>
      </c>
      <c r="Z12">
        <v>4.5</v>
      </c>
      <c r="AA12">
        <v>57</v>
      </c>
      <c r="AB12">
        <v>3.8</v>
      </c>
      <c r="AC12">
        <v>87</v>
      </c>
      <c r="AD12">
        <v>6.5</v>
      </c>
      <c r="AE12">
        <v>189</v>
      </c>
      <c r="AF12">
        <v>17</v>
      </c>
      <c r="AG12">
        <v>12</v>
      </c>
      <c r="AH12" t="s">
        <v>34</v>
      </c>
      <c r="AI12">
        <f>25.4*(Nozzles[[#This Row],[Relief Dia NR]]-Nozzles[[#This Row],[HB/I2 Bore]])/2</f>
        <v>21.463000000000005</v>
      </c>
      <c r="AJ12">
        <f>Nozzles[[#This Row],[LWN/I1 Bore]]/Nozzles[[#This Row],[LWN/I1 Neck Thickness]]</f>
        <v>6.666666666666667</v>
      </c>
      <c r="AK12">
        <f>Nozzles[[#This Row],[HB/I2 Bore]]/Nozzles[[#This Row],[HB/I2 Neck Thickness]]</f>
        <v>3.942622950819672</v>
      </c>
      <c r="AL12">
        <f>Nozzles[[#This Row],[F/I3 Bore]]/Nozzles[[#This Row],[F/I3 Neck Thickness]]</f>
        <v>2</v>
      </c>
    </row>
    <row r="13" spans="1:38" x14ac:dyDescent="0.25">
      <c r="A13">
        <v>6</v>
      </c>
      <c r="B13">
        <v>150</v>
      </c>
      <c r="C13">
        <v>11</v>
      </c>
      <c r="D13">
        <v>1</v>
      </c>
      <c r="E13">
        <v>8.5</v>
      </c>
      <c r="F13">
        <v>7.75</v>
      </c>
      <c r="G13">
        <v>8.25</v>
      </c>
      <c r="H13">
        <v>11</v>
      </c>
      <c r="I13">
        <v>6</v>
      </c>
      <c r="J13">
        <v>5.76</v>
      </c>
      <c r="K13">
        <v>6</v>
      </c>
      <c r="L13">
        <v>0.88</v>
      </c>
      <c r="M13">
        <v>1.25</v>
      </c>
      <c r="N13">
        <v>2.5</v>
      </c>
      <c r="O13">
        <f>CONVERT(Nozzles[[#This Row],[LWN/I1 Neck Thickness]],"in","mm")</f>
        <v>22.352</v>
      </c>
      <c r="P13">
        <f>CONVERT(Nozzles[[#This Row],[HB/I2 Neck Thickness]],"in","mm")</f>
        <v>31.75</v>
      </c>
      <c r="Q13">
        <f>CONVERT(Nozzles[[#This Row],[F/I3 Neck Thickness]],"in","mm")</f>
        <v>63.5</v>
      </c>
      <c r="R13">
        <v>8</v>
      </c>
      <c r="S13">
        <v>0.88</v>
      </c>
      <c r="T13">
        <v>9.5</v>
      </c>
      <c r="U13">
        <v>8.25</v>
      </c>
      <c r="V13">
        <v>7.75</v>
      </c>
      <c r="W13">
        <v>1</v>
      </c>
      <c r="X13">
        <v>0.75</v>
      </c>
      <c r="Y13">
        <v>4</v>
      </c>
      <c r="Z13">
        <v>4.5</v>
      </c>
      <c r="AA13">
        <v>75</v>
      </c>
      <c r="AB13">
        <v>5.4</v>
      </c>
      <c r="AC13">
        <v>103</v>
      </c>
      <c r="AD13">
        <v>7.8</v>
      </c>
      <c r="AE13">
        <v>216</v>
      </c>
      <c r="AF13">
        <v>19</v>
      </c>
      <c r="AG13">
        <v>12</v>
      </c>
      <c r="AH13" t="s">
        <v>34</v>
      </c>
      <c r="AI13">
        <f>25.4*(Nozzles[[#This Row],[Relief Dia NR]]-Nozzles[[#This Row],[HB/I2 Bore]])/2</f>
        <v>25.273</v>
      </c>
      <c r="AJ13">
        <f>Nozzles[[#This Row],[LWN/I1 Bore]]/Nozzles[[#This Row],[LWN/I1 Neck Thickness]]</f>
        <v>6.8181818181818183</v>
      </c>
      <c r="AK13">
        <f>Nozzles[[#This Row],[HB/I2 Bore]]/Nozzles[[#This Row],[HB/I2 Neck Thickness]]</f>
        <v>4.6079999999999997</v>
      </c>
      <c r="AL13">
        <f>Nozzles[[#This Row],[F/I3 Bore]]/Nozzles[[#This Row],[F/I3 Neck Thickness]]</f>
        <v>2.4</v>
      </c>
    </row>
    <row r="14" spans="1:38" x14ac:dyDescent="0.25">
      <c r="A14">
        <v>8</v>
      </c>
      <c r="B14">
        <v>150</v>
      </c>
      <c r="C14">
        <v>13.5</v>
      </c>
      <c r="D14">
        <v>1.1200000000000001</v>
      </c>
      <c r="E14">
        <v>10.62</v>
      </c>
      <c r="F14">
        <v>9.75</v>
      </c>
      <c r="G14">
        <v>10.5</v>
      </c>
      <c r="H14">
        <v>13.5</v>
      </c>
      <c r="I14">
        <v>8</v>
      </c>
      <c r="J14">
        <v>7.62</v>
      </c>
      <c r="K14">
        <v>8</v>
      </c>
      <c r="L14">
        <v>0.88</v>
      </c>
      <c r="M14">
        <v>1.44</v>
      </c>
      <c r="N14">
        <v>2.75</v>
      </c>
      <c r="O14">
        <f>CONVERT(Nozzles[[#This Row],[LWN/I1 Neck Thickness]],"in","mm")</f>
        <v>22.352</v>
      </c>
      <c r="P14">
        <f>CONVERT(Nozzles[[#This Row],[HB/I2 Neck Thickness]],"in","mm")</f>
        <v>36.576000000000001</v>
      </c>
      <c r="Q14">
        <f>CONVERT(Nozzles[[#This Row],[F/I3 Neck Thickness]],"in","mm")</f>
        <v>69.849999999999994</v>
      </c>
      <c r="R14">
        <v>8</v>
      </c>
      <c r="S14">
        <v>0.88</v>
      </c>
      <c r="T14">
        <v>11.75</v>
      </c>
      <c r="U14">
        <v>10.5</v>
      </c>
      <c r="V14">
        <v>9.75</v>
      </c>
      <c r="W14">
        <v>1</v>
      </c>
      <c r="X14">
        <v>0.75</v>
      </c>
      <c r="Y14">
        <v>4.25</v>
      </c>
      <c r="Z14">
        <v>4.75</v>
      </c>
      <c r="AA14">
        <v>1.02</v>
      </c>
      <c r="AB14">
        <v>6.9</v>
      </c>
      <c r="AC14">
        <v>157</v>
      </c>
      <c r="AD14">
        <v>11</v>
      </c>
      <c r="AE14">
        <v>292</v>
      </c>
      <c r="AF14">
        <v>26</v>
      </c>
      <c r="AG14">
        <v>12</v>
      </c>
      <c r="AH14" t="s">
        <v>34</v>
      </c>
      <c r="AI14">
        <f>25.4*(Nozzles[[#This Row],[Relief Dia NR]]-Nozzles[[#This Row],[HB/I2 Bore]])/2</f>
        <v>27.050999999999998</v>
      </c>
      <c r="AJ14">
        <f>Nozzles[[#This Row],[LWN/I1 Bore]]/Nozzles[[#This Row],[LWN/I1 Neck Thickness]]</f>
        <v>9.0909090909090917</v>
      </c>
      <c r="AK14">
        <f>Nozzles[[#This Row],[HB/I2 Bore]]/Nozzles[[#This Row],[HB/I2 Neck Thickness]]</f>
        <v>5.291666666666667</v>
      </c>
      <c r="AL14">
        <f>Nozzles[[#This Row],[F/I3 Bore]]/Nozzles[[#This Row],[F/I3 Neck Thickness]]</f>
        <v>2.9090909090909092</v>
      </c>
    </row>
    <row r="15" spans="1:38" x14ac:dyDescent="0.25">
      <c r="A15">
        <v>10</v>
      </c>
      <c r="B15">
        <v>150</v>
      </c>
      <c r="C15">
        <v>16</v>
      </c>
      <c r="D15">
        <v>1.19</v>
      </c>
      <c r="E15">
        <v>12.75</v>
      </c>
      <c r="F15">
        <v>12</v>
      </c>
      <c r="G15">
        <v>12.81</v>
      </c>
      <c r="H15">
        <v>16</v>
      </c>
      <c r="I15">
        <v>10</v>
      </c>
      <c r="J15">
        <v>9.56</v>
      </c>
      <c r="K15">
        <v>10</v>
      </c>
      <c r="L15">
        <v>1</v>
      </c>
      <c r="M15">
        <v>1.63</v>
      </c>
      <c r="N15">
        <v>3</v>
      </c>
      <c r="O15">
        <f>CONVERT(Nozzles[[#This Row],[LWN/I1 Neck Thickness]],"in","mm")</f>
        <v>25.4</v>
      </c>
      <c r="P15">
        <f>CONVERT(Nozzles[[#This Row],[HB/I2 Neck Thickness]],"in","mm")</f>
        <v>41.402000000000001</v>
      </c>
      <c r="Q15">
        <f>CONVERT(Nozzles[[#This Row],[F/I3 Neck Thickness]],"in","mm")</f>
        <v>76.2</v>
      </c>
      <c r="R15">
        <v>12</v>
      </c>
      <c r="S15">
        <v>1</v>
      </c>
      <c r="T15">
        <v>14.25</v>
      </c>
      <c r="U15">
        <v>12.81</v>
      </c>
      <c r="V15">
        <v>12</v>
      </c>
      <c r="W15">
        <v>1.1200000000000001</v>
      </c>
      <c r="X15">
        <v>0.875</v>
      </c>
      <c r="Y15">
        <v>4.75</v>
      </c>
      <c r="Z15">
        <v>5.25</v>
      </c>
      <c r="AA15">
        <v>143</v>
      </c>
      <c r="AB15">
        <v>9.8000000000000007</v>
      </c>
      <c r="AC15">
        <v>214</v>
      </c>
      <c r="AD15">
        <v>16</v>
      </c>
      <c r="AE15">
        <v>382</v>
      </c>
      <c r="AF15">
        <v>35</v>
      </c>
      <c r="AG15">
        <v>12</v>
      </c>
      <c r="AH15" t="s">
        <v>34</v>
      </c>
      <c r="AI15">
        <f>25.4*(Nozzles[[#This Row],[Relief Dia NR]]-Nozzles[[#This Row],[HB/I2 Bore]])/2</f>
        <v>30.987999999999992</v>
      </c>
      <c r="AJ15">
        <f>Nozzles[[#This Row],[LWN/I1 Bore]]/Nozzles[[#This Row],[LWN/I1 Neck Thickness]]</f>
        <v>10</v>
      </c>
      <c r="AK15">
        <f>Nozzles[[#This Row],[HB/I2 Bore]]/Nozzles[[#This Row],[HB/I2 Neck Thickness]]</f>
        <v>5.8650306748466265</v>
      </c>
      <c r="AL15">
        <f>Nozzles[[#This Row],[F/I3 Bore]]/Nozzles[[#This Row],[F/I3 Neck Thickness]]</f>
        <v>3.3333333333333335</v>
      </c>
    </row>
    <row r="16" spans="1:38" x14ac:dyDescent="0.25">
      <c r="A16">
        <v>12</v>
      </c>
      <c r="B16">
        <v>150</v>
      </c>
      <c r="C16">
        <v>19</v>
      </c>
      <c r="D16">
        <v>1.25</v>
      </c>
      <c r="E16">
        <v>15</v>
      </c>
      <c r="F16">
        <v>14.38</v>
      </c>
      <c r="G16">
        <v>15.56</v>
      </c>
      <c r="H16">
        <v>19</v>
      </c>
      <c r="I16">
        <v>12</v>
      </c>
      <c r="J16">
        <v>11.38</v>
      </c>
      <c r="K16">
        <v>12</v>
      </c>
      <c r="L16">
        <v>1.19</v>
      </c>
      <c r="M16">
        <v>2.09</v>
      </c>
      <c r="N16">
        <v>3.5</v>
      </c>
      <c r="O16">
        <f>CONVERT(Nozzles[[#This Row],[LWN/I1 Neck Thickness]],"in","mm")</f>
        <v>30.225999999999999</v>
      </c>
      <c r="P16">
        <f>CONVERT(Nozzles[[#This Row],[HB/I2 Neck Thickness]],"in","mm")</f>
        <v>53.085999999999991</v>
      </c>
      <c r="Q16">
        <f>CONVERT(Nozzles[[#This Row],[F/I3 Neck Thickness]],"in","mm")</f>
        <v>88.9</v>
      </c>
      <c r="R16">
        <v>12</v>
      </c>
      <c r="S16">
        <v>1</v>
      </c>
      <c r="T16">
        <v>17</v>
      </c>
      <c r="U16">
        <v>15.56</v>
      </c>
      <c r="V16">
        <v>14.38</v>
      </c>
      <c r="W16">
        <v>1.1200000000000001</v>
      </c>
      <c r="X16">
        <v>0.875</v>
      </c>
      <c r="Y16">
        <v>4.75</v>
      </c>
      <c r="Z16">
        <v>5.5</v>
      </c>
      <c r="AA16">
        <v>205</v>
      </c>
      <c r="AB16">
        <v>14</v>
      </c>
      <c r="AC16">
        <v>329</v>
      </c>
      <c r="AD16">
        <v>25</v>
      </c>
      <c r="AE16">
        <v>535</v>
      </c>
      <c r="AF16">
        <v>48</v>
      </c>
      <c r="AG16">
        <v>12</v>
      </c>
      <c r="AH16" t="s">
        <v>34</v>
      </c>
      <c r="AI16">
        <f>25.4*(Nozzles[[#This Row],[Relief Dia NR]]-Nozzles[[#This Row],[HB/I2 Bore]])/2</f>
        <v>38.099999999999994</v>
      </c>
      <c r="AJ16">
        <f>Nozzles[[#This Row],[LWN/I1 Bore]]/Nozzles[[#This Row],[LWN/I1 Neck Thickness]]</f>
        <v>10.084033613445378</v>
      </c>
      <c r="AK16">
        <f>Nozzles[[#This Row],[HB/I2 Bore]]/Nozzles[[#This Row],[HB/I2 Neck Thickness]]</f>
        <v>5.444976076555025</v>
      </c>
      <c r="AL16">
        <f>Nozzles[[#This Row],[F/I3 Bore]]/Nozzles[[#This Row],[F/I3 Neck Thickness]]</f>
        <v>3.4285714285714284</v>
      </c>
    </row>
    <row r="17" spans="1:38" x14ac:dyDescent="0.25">
      <c r="A17">
        <v>14</v>
      </c>
      <c r="B17">
        <v>150</v>
      </c>
      <c r="C17">
        <v>21</v>
      </c>
      <c r="D17">
        <v>1.38</v>
      </c>
      <c r="E17">
        <v>16.25</v>
      </c>
      <c r="F17">
        <v>16</v>
      </c>
      <c r="G17">
        <v>17.12</v>
      </c>
      <c r="H17">
        <v>21</v>
      </c>
      <c r="I17">
        <v>14</v>
      </c>
      <c r="J17">
        <v>14</v>
      </c>
      <c r="K17">
        <v>14</v>
      </c>
      <c r="L17">
        <v>1</v>
      </c>
      <c r="M17">
        <v>1.56</v>
      </c>
      <c r="N17">
        <v>3.5</v>
      </c>
      <c r="O17">
        <f>CONVERT(Nozzles[[#This Row],[LWN/I1 Neck Thickness]],"in","mm")</f>
        <v>25.4</v>
      </c>
      <c r="P17">
        <f>CONVERT(Nozzles[[#This Row],[HB/I2 Neck Thickness]],"in","mm")</f>
        <v>39.624000000000002</v>
      </c>
      <c r="Q17">
        <f>CONVERT(Nozzles[[#This Row],[F/I3 Neck Thickness]],"in","mm")</f>
        <v>88.9</v>
      </c>
      <c r="R17">
        <v>12</v>
      </c>
      <c r="S17">
        <v>1.1200000000000001</v>
      </c>
      <c r="T17">
        <v>18.75</v>
      </c>
      <c r="U17">
        <v>17.12</v>
      </c>
      <c r="V17">
        <v>16</v>
      </c>
      <c r="W17">
        <v>1.25</v>
      </c>
      <c r="X17">
        <v>1</v>
      </c>
      <c r="Y17">
        <v>5.25</v>
      </c>
      <c r="Z17">
        <v>6</v>
      </c>
      <c r="AA17">
        <v>211</v>
      </c>
      <c r="AB17">
        <v>13</v>
      </c>
      <c r="AC17">
        <v>296</v>
      </c>
      <c r="AD17">
        <v>22</v>
      </c>
      <c r="AE17">
        <v>585</v>
      </c>
      <c r="AF17">
        <v>55</v>
      </c>
      <c r="AG17">
        <v>12</v>
      </c>
      <c r="AH17" t="s">
        <v>34</v>
      </c>
      <c r="AI17">
        <f>25.4*(Nozzles[[#This Row],[Relief Dia NR]]-Nozzles[[#This Row],[HB/I2 Bore]])/2</f>
        <v>25.4</v>
      </c>
      <c r="AJ17">
        <f>Nozzles[[#This Row],[LWN/I1 Bore]]/Nozzles[[#This Row],[LWN/I1 Neck Thickness]]</f>
        <v>14</v>
      </c>
      <c r="AK17">
        <f>Nozzles[[#This Row],[HB/I2 Bore]]/Nozzles[[#This Row],[HB/I2 Neck Thickness]]</f>
        <v>8.9743589743589745</v>
      </c>
      <c r="AL17">
        <f>Nozzles[[#This Row],[F/I3 Bore]]/Nozzles[[#This Row],[F/I3 Neck Thickness]]</f>
        <v>4</v>
      </c>
    </row>
    <row r="18" spans="1:38" x14ac:dyDescent="0.25">
      <c r="A18">
        <v>16</v>
      </c>
      <c r="B18">
        <v>150</v>
      </c>
      <c r="C18">
        <v>23.5</v>
      </c>
      <c r="D18">
        <v>1.44</v>
      </c>
      <c r="E18">
        <v>18.5</v>
      </c>
      <c r="F18">
        <v>18</v>
      </c>
      <c r="G18">
        <v>19.62</v>
      </c>
      <c r="H18">
        <v>23.5</v>
      </c>
      <c r="I18">
        <v>16</v>
      </c>
      <c r="J18">
        <v>16</v>
      </c>
      <c r="K18">
        <v>16</v>
      </c>
      <c r="L18">
        <v>1</v>
      </c>
      <c r="M18">
        <v>1.81</v>
      </c>
      <c r="N18">
        <v>3.75</v>
      </c>
      <c r="O18">
        <f>CONVERT(Nozzles[[#This Row],[LWN/I1 Neck Thickness]],"in","mm")</f>
        <v>25.4</v>
      </c>
      <c r="P18">
        <f>CONVERT(Nozzles[[#This Row],[HB/I2 Neck Thickness]],"in","mm")</f>
        <v>45.974000000000004</v>
      </c>
      <c r="Q18">
        <f>CONVERT(Nozzles[[#This Row],[F/I3 Neck Thickness]],"in","mm")</f>
        <v>95.25</v>
      </c>
      <c r="R18">
        <v>16</v>
      </c>
      <c r="S18">
        <v>1.1200000000000001</v>
      </c>
      <c r="T18">
        <v>21.25</v>
      </c>
      <c r="U18">
        <v>19.62</v>
      </c>
      <c r="V18">
        <v>18</v>
      </c>
      <c r="W18">
        <v>1.25</v>
      </c>
      <c r="X18">
        <v>1</v>
      </c>
      <c r="Y18">
        <v>5.5</v>
      </c>
      <c r="Z18">
        <v>6</v>
      </c>
      <c r="AA18">
        <v>246</v>
      </c>
      <c r="AB18">
        <v>15</v>
      </c>
      <c r="AC18">
        <v>388</v>
      </c>
      <c r="AD18">
        <v>29</v>
      </c>
      <c r="AE18">
        <v>714</v>
      </c>
      <c r="AF18">
        <v>66</v>
      </c>
      <c r="AG18">
        <v>12</v>
      </c>
      <c r="AH18" t="s">
        <v>34</v>
      </c>
      <c r="AI18">
        <f>25.4*(Nozzles[[#This Row],[Relief Dia NR]]-Nozzles[[#This Row],[HB/I2 Bore]])/2</f>
        <v>25.4</v>
      </c>
      <c r="AJ18">
        <f>Nozzles[[#This Row],[LWN/I1 Bore]]/Nozzles[[#This Row],[LWN/I1 Neck Thickness]]</f>
        <v>16</v>
      </c>
      <c r="AK18">
        <f>Nozzles[[#This Row],[HB/I2 Bore]]/Nozzles[[#This Row],[HB/I2 Neck Thickness]]</f>
        <v>8.8397790055248624</v>
      </c>
      <c r="AL18">
        <f>Nozzles[[#This Row],[F/I3 Bore]]/Nozzles[[#This Row],[F/I3 Neck Thickness]]</f>
        <v>4.2666666666666666</v>
      </c>
    </row>
    <row r="19" spans="1:38" x14ac:dyDescent="0.25">
      <c r="A19">
        <v>18</v>
      </c>
      <c r="B19">
        <v>150</v>
      </c>
      <c r="C19">
        <v>25</v>
      </c>
      <c r="D19">
        <v>1.56</v>
      </c>
      <c r="E19">
        <v>21</v>
      </c>
      <c r="F19">
        <v>20</v>
      </c>
      <c r="G19">
        <v>20.94</v>
      </c>
      <c r="H19">
        <v>25</v>
      </c>
      <c r="I19">
        <v>18</v>
      </c>
      <c r="J19">
        <v>18</v>
      </c>
      <c r="K19">
        <v>18</v>
      </c>
      <c r="L19">
        <v>1</v>
      </c>
      <c r="M19">
        <v>1.47</v>
      </c>
      <c r="N19">
        <v>3.5</v>
      </c>
      <c r="O19">
        <f>CONVERT(Nozzles[[#This Row],[LWN/I1 Neck Thickness]],"in","mm")</f>
        <v>25.4</v>
      </c>
      <c r="P19">
        <f>CONVERT(Nozzles[[#This Row],[HB/I2 Neck Thickness]],"in","mm")</f>
        <v>37.338000000000001</v>
      </c>
      <c r="Q19">
        <f>CONVERT(Nozzles[[#This Row],[F/I3 Neck Thickness]],"in","mm")</f>
        <v>88.9</v>
      </c>
      <c r="R19">
        <v>16</v>
      </c>
      <c r="S19">
        <v>1.25</v>
      </c>
      <c r="T19">
        <v>22.75</v>
      </c>
      <c r="U19">
        <v>20.94</v>
      </c>
      <c r="V19">
        <v>20</v>
      </c>
      <c r="W19">
        <v>1.38</v>
      </c>
      <c r="X19">
        <v>1.1299999999999999</v>
      </c>
      <c r="Y19">
        <v>6</v>
      </c>
      <c r="Z19">
        <v>6.5</v>
      </c>
      <c r="AA19">
        <v>270</v>
      </c>
      <c r="AB19">
        <v>17</v>
      </c>
      <c r="AC19">
        <v>362</v>
      </c>
      <c r="AD19">
        <v>25</v>
      </c>
      <c r="AE19">
        <v>711</v>
      </c>
      <c r="AF19">
        <v>67</v>
      </c>
      <c r="AG19">
        <v>12</v>
      </c>
      <c r="AH19" t="s">
        <v>34</v>
      </c>
      <c r="AI19">
        <f>25.4*(Nozzles[[#This Row],[Relief Dia NR]]-Nozzles[[#This Row],[HB/I2 Bore]])/2</f>
        <v>25.4</v>
      </c>
      <c r="AJ19">
        <f>Nozzles[[#This Row],[LWN/I1 Bore]]/Nozzles[[#This Row],[LWN/I1 Neck Thickness]]</f>
        <v>18</v>
      </c>
      <c r="AK19">
        <f>Nozzles[[#This Row],[HB/I2 Bore]]/Nozzles[[#This Row],[HB/I2 Neck Thickness]]</f>
        <v>12.244897959183673</v>
      </c>
      <c r="AL19">
        <f>Nozzles[[#This Row],[F/I3 Bore]]/Nozzles[[#This Row],[F/I3 Neck Thickness]]</f>
        <v>5.1428571428571432</v>
      </c>
    </row>
    <row r="20" spans="1:38" x14ac:dyDescent="0.25">
      <c r="A20">
        <v>20</v>
      </c>
      <c r="B20">
        <v>150</v>
      </c>
      <c r="C20">
        <v>27.5</v>
      </c>
      <c r="D20">
        <v>1.69</v>
      </c>
      <c r="E20">
        <v>23</v>
      </c>
      <c r="F20">
        <v>22</v>
      </c>
      <c r="G20">
        <v>23.19</v>
      </c>
      <c r="H20">
        <v>27.5</v>
      </c>
      <c r="I20">
        <v>20</v>
      </c>
      <c r="J20">
        <v>20</v>
      </c>
      <c r="K20">
        <v>20</v>
      </c>
      <c r="L20">
        <v>1</v>
      </c>
      <c r="M20">
        <v>1.6</v>
      </c>
      <c r="N20">
        <v>3.75</v>
      </c>
      <c r="O20">
        <f>CONVERT(Nozzles[[#This Row],[LWN/I1 Neck Thickness]],"in","mm")</f>
        <v>25.4</v>
      </c>
      <c r="P20">
        <f>CONVERT(Nozzles[[#This Row],[HB/I2 Neck Thickness]],"in","mm")</f>
        <v>40.64</v>
      </c>
      <c r="Q20">
        <f>CONVERT(Nozzles[[#This Row],[F/I3 Neck Thickness]],"in","mm")</f>
        <v>95.25</v>
      </c>
      <c r="R20">
        <v>20</v>
      </c>
      <c r="S20">
        <v>1.25</v>
      </c>
      <c r="T20">
        <v>25</v>
      </c>
      <c r="U20">
        <v>23.19</v>
      </c>
      <c r="V20">
        <v>22</v>
      </c>
      <c r="W20">
        <v>1.38</v>
      </c>
      <c r="X20">
        <v>1.1299999999999999</v>
      </c>
      <c r="Y20">
        <v>6.25</v>
      </c>
      <c r="Z20">
        <v>7</v>
      </c>
      <c r="AA20">
        <v>311</v>
      </c>
      <c r="AB20">
        <v>19</v>
      </c>
      <c r="AC20">
        <v>434</v>
      </c>
      <c r="AD20">
        <v>31</v>
      </c>
      <c r="AE20">
        <v>840</v>
      </c>
      <c r="AF20">
        <v>79</v>
      </c>
      <c r="AG20">
        <v>12</v>
      </c>
      <c r="AH20" t="s">
        <v>34</v>
      </c>
      <c r="AI20">
        <f>25.4*(Nozzles[[#This Row],[Relief Dia NR]]-Nozzles[[#This Row],[HB/I2 Bore]])/2</f>
        <v>25.4</v>
      </c>
      <c r="AJ20">
        <f>Nozzles[[#This Row],[LWN/I1 Bore]]/Nozzles[[#This Row],[LWN/I1 Neck Thickness]]</f>
        <v>20</v>
      </c>
      <c r="AK20">
        <f>Nozzles[[#This Row],[HB/I2 Bore]]/Nozzles[[#This Row],[HB/I2 Neck Thickness]]</f>
        <v>12.5</v>
      </c>
      <c r="AL20">
        <f>Nozzles[[#This Row],[F/I3 Bore]]/Nozzles[[#This Row],[F/I3 Neck Thickness]]</f>
        <v>5.333333333333333</v>
      </c>
    </row>
    <row r="21" spans="1:38" x14ac:dyDescent="0.25">
      <c r="A21">
        <v>24</v>
      </c>
      <c r="B21">
        <v>150</v>
      </c>
      <c r="C21">
        <v>32</v>
      </c>
      <c r="D21">
        <v>1.88</v>
      </c>
      <c r="E21">
        <v>27.25</v>
      </c>
      <c r="F21">
        <v>26.25</v>
      </c>
      <c r="G21">
        <v>27.5</v>
      </c>
      <c r="H21">
        <v>32</v>
      </c>
      <c r="I21">
        <v>24</v>
      </c>
      <c r="J21">
        <v>24</v>
      </c>
      <c r="K21">
        <v>24</v>
      </c>
      <c r="L21">
        <v>1.1200000000000001</v>
      </c>
      <c r="M21">
        <v>1.75</v>
      </c>
      <c r="N21">
        <v>4</v>
      </c>
      <c r="O21">
        <f>CONVERT(Nozzles[[#This Row],[LWN/I1 Neck Thickness]],"in","mm")</f>
        <v>28.448</v>
      </c>
      <c r="P21">
        <f>CONVERT(Nozzles[[#This Row],[HB/I2 Neck Thickness]],"in","mm")</f>
        <v>44.45</v>
      </c>
      <c r="Q21">
        <f>CONVERT(Nozzles[[#This Row],[F/I3 Neck Thickness]],"in","mm")</f>
        <v>101.6</v>
      </c>
      <c r="R21">
        <v>20</v>
      </c>
      <c r="S21">
        <v>1.38</v>
      </c>
      <c r="T21">
        <v>29.5</v>
      </c>
      <c r="U21">
        <v>27.5</v>
      </c>
      <c r="V21">
        <v>26.25</v>
      </c>
      <c r="W21">
        <v>1.5</v>
      </c>
      <c r="X21">
        <v>1.25</v>
      </c>
      <c r="Y21">
        <v>7</v>
      </c>
      <c r="Z21">
        <v>7.75</v>
      </c>
      <c r="AA21">
        <v>423</v>
      </c>
      <c r="AB21">
        <v>25</v>
      </c>
      <c r="AC21">
        <v>574</v>
      </c>
      <c r="AD21">
        <v>40</v>
      </c>
      <c r="AE21">
        <v>1046</v>
      </c>
      <c r="AF21">
        <v>100</v>
      </c>
      <c r="AG21">
        <v>12</v>
      </c>
      <c r="AH21" t="s">
        <v>34</v>
      </c>
      <c r="AI21">
        <f>25.4*(Nozzles[[#This Row],[Relief Dia NR]]-Nozzles[[#This Row],[HB/I2 Bore]])/2</f>
        <v>28.574999999999999</v>
      </c>
      <c r="AJ21">
        <f>Nozzles[[#This Row],[LWN/I1 Bore]]/Nozzles[[#This Row],[LWN/I1 Neck Thickness]]</f>
        <v>21.428571428571427</v>
      </c>
      <c r="AK21">
        <f>Nozzles[[#This Row],[HB/I2 Bore]]/Nozzles[[#This Row],[HB/I2 Neck Thickness]]</f>
        <v>13.714285714285714</v>
      </c>
      <c r="AL21">
        <f>Nozzles[[#This Row],[F/I3 Bore]]/Nozzles[[#This Row],[F/I3 Neck Thickness]]</f>
        <v>6</v>
      </c>
    </row>
    <row r="22" spans="1:38" x14ac:dyDescent="0.25">
      <c r="A22">
        <v>0.5</v>
      </c>
      <c r="B22">
        <v>300</v>
      </c>
      <c r="C22">
        <v>3.75</v>
      </c>
      <c r="D22">
        <v>0.56000000000000005</v>
      </c>
      <c r="E22">
        <v>1.38</v>
      </c>
      <c r="F22">
        <v>1.5</v>
      </c>
      <c r="G22">
        <v>1.75</v>
      </c>
      <c r="H22">
        <v>3.75</v>
      </c>
      <c r="I22">
        <v>0.5</v>
      </c>
      <c r="J22">
        <v>0.55000000000000004</v>
      </c>
      <c r="K22">
        <v>0.5</v>
      </c>
      <c r="L22">
        <v>0.05</v>
      </c>
      <c r="M22">
        <v>0.06</v>
      </c>
      <c r="N22">
        <v>1.63</v>
      </c>
      <c r="O22">
        <f>CONVERT(Nozzles[[#This Row],[LWN/I1 Neck Thickness]],"in","mm")</f>
        <v>1.27</v>
      </c>
      <c r="P22">
        <f>CONVERT(Nozzles[[#This Row],[HB/I2 Neck Thickness]],"in","mm")</f>
        <v>1.524</v>
      </c>
      <c r="Q22">
        <f>CONVERT(Nozzles[[#This Row],[F/I3 Neck Thickness]],"in","mm")</f>
        <v>41.402000000000001</v>
      </c>
      <c r="R22">
        <v>4</v>
      </c>
      <c r="S22">
        <v>0.62</v>
      </c>
      <c r="T22">
        <v>2.62</v>
      </c>
      <c r="U22">
        <v>1.75</v>
      </c>
      <c r="V22">
        <v>1.5</v>
      </c>
      <c r="W22">
        <v>0.75</v>
      </c>
      <c r="X22">
        <v>0.5</v>
      </c>
      <c r="Y22">
        <v>2.5</v>
      </c>
      <c r="Z22">
        <v>3</v>
      </c>
      <c r="AA22">
        <v>5</v>
      </c>
      <c r="AB22">
        <v>0.4</v>
      </c>
      <c r="AC22">
        <v>7</v>
      </c>
      <c r="AD22">
        <v>0.6</v>
      </c>
      <c r="AE22">
        <v>24</v>
      </c>
      <c r="AF22">
        <v>3.1</v>
      </c>
      <c r="AG22">
        <v>9</v>
      </c>
      <c r="AH22" t="s">
        <v>34</v>
      </c>
      <c r="AI22">
        <f>25.4*(Nozzles[[#This Row],[Relief Dia NR]]-Nozzles[[#This Row],[HB/I2 Bore]])/2</f>
        <v>12.065</v>
      </c>
      <c r="AJ22">
        <f>Nozzles[[#This Row],[LWN/I1 Bore]]/Nozzles[[#This Row],[LWN/I1 Neck Thickness]]</f>
        <v>10</v>
      </c>
      <c r="AK22">
        <f>Nozzles[[#This Row],[HB/I2 Bore]]/Nozzles[[#This Row],[HB/I2 Neck Thickness]]</f>
        <v>9.1666666666666679</v>
      </c>
      <c r="AL22">
        <f>Nozzles[[#This Row],[F/I3 Bore]]/Nozzles[[#This Row],[F/I3 Neck Thickness]]</f>
        <v>0.30674846625766872</v>
      </c>
    </row>
    <row r="23" spans="1:38" x14ac:dyDescent="0.25">
      <c r="A23">
        <v>0.75</v>
      </c>
      <c r="B23">
        <v>300</v>
      </c>
      <c r="C23">
        <v>4.62</v>
      </c>
      <c r="D23">
        <v>0.62</v>
      </c>
      <c r="E23">
        <v>1.69</v>
      </c>
      <c r="F23">
        <v>1.88</v>
      </c>
      <c r="G23">
        <v>2.19</v>
      </c>
      <c r="H23">
        <v>4.62</v>
      </c>
      <c r="I23">
        <v>0.75</v>
      </c>
      <c r="J23">
        <v>0.74</v>
      </c>
      <c r="K23">
        <v>0.75</v>
      </c>
      <c r="L23">
        <v>0.56999999999999995</v>
      </c>
      <c r="M23">
        <v>0.73</v>
      </c>
      <c r="N23">
        <v>1.94</v>
      </c>
      <c r="O23">
        <f>CONVERT(Nozzles[[#This Row],[LWN/I1 Neck Thickness]],"in","mm")</f>
        <v>14.478</v>
      </c>
      <c r="P23">
        <f>CONVERT(Nozzles[[#This Row],[HB/I2 Neck Thickness]],"in","mm")</f>
        <v>18.541999999999998</v>
      </c>
      <c r="Q23">
        <f>CONVERT(Nozzles[[#This Row],[F/I3 Neck Thickness]],"in","mm")</f>
        <v>49.276000000000003</v>
      </c>
      <c r="R23">
        <v>4</v>
      </c>
      <c r="S23">
        <v>0.75</v>
      </c>
      <c r="T23">
        <v>3.25</v>
      </c>
      <c r="U23">
        <v>2.19</v>
      </c>
      <c r="V23">
        <v>1.88</v>
      </c>
      <c r="W23">
        <v>0.88</v>
      </c>
      <c r="X23">
        <v>0.63</v>
      </c>
      <c r="Y23">
        <v>3</v>
      </c>
      <c r="Z23">
        <v>3.5</v>
      </c>
      <c r="AA23">
        <v>9</v>
      </c>
      <c r="AB23">
        <v>0.7</v>
      </c>
      <c r="AC23">
        <v>11</v>
      </c>
      <c r="AD23">
        <v>0.9</v>
      </c>
      <c r="AE23">
        <v>37</v>
      </c>
      <c r="AF23">
        <v>4.5999999999999996</v>
      </c>
      <c r="AG23">
        <v>9</v>
      </c>
      <c r="AH23" t="s">
        <v>34</v>
      </c>
      <c r="AI23">
        <f>25.4*(Nozzles[[#This Row],[Relief Dia NR]]-Nozzles[[#This Row],[HB/I2 Bore]])/2</f>
        <v>14.477999999999998</v>
      </c>
      <c r="AJ23">
        <f>Nozzles[[#This Row],[LWN/I1 Bore]]/Nozzles[[#This Row],[LWN/I1 Neck Thickness]]</f>
        <v>1.3157894736842106</v>
      </c>
      <c r="AK23">
        <f>Nozzles[[#This Row],[HB/I2 Bore]]/Nozzles[[#This Row],[HB/I2 Neck Thickness]]</f>
        <v>1.0136986301369864</v>
      </c>
      <c r="AL23">
        <f>Nozzles[[#This Row],[F/I3 Bore]]/Nozzles[[#This Row],[F/I3 Neck Thickness]]</f>
        <v>0.38659793814432991</v>
      </c>
    </row>
    <row r="24" spans="1:38" x14ac:dyDescent="0.25">
      <c r="A24">
        <v>1</v>
      </c>
      <c r="B24">
        <v>300</v>
      </c>
      <c r="C24">
        <v>4.88</v>
      </c>
      <c r="D24">
        <v>0.69</v>
      </c>
      <c r="E24">
        <v>2</v>
      </c>
      <c r="F24">
        <v>2.12</v>
      </c>
      <c r="G24">
        <v>2.44</v>
      </c>
      <c r="H24">
        <v>4.88</v>
      </c>
      <c r="I24">
        <v>1</v>
      </c>
      <c r="J24">
        <v>0.96</v>
      </c>
      <c r="K24">
        <v>1</v>
      </c>
      <c r="L24">
        <v>0.56000000000000005</v>
      </c>
      <c r="M24">
        <v>0.74</v>
      </c>
      <c r="N24">
        <v>1.94</v>
      </c>
      <c r="O24">
        <f>CONVERT(Nozzles[[#This Row],[LWN/I1 Neck Thickness]],"in","mm")</f>
        <v>14.224</v>
      </c>
      <c r="P24">
        <f>CONVERT(Nozzles[[#This Row],[HB/I2 Neck Thickness]],"in","mm")</f>
        <v>18.795999999999999</v>
      </c>
      <c r="Q24">
        <f>CONVERT(Nozzles[[#This Row],[F/I3 Neck Thickness]],"in","mm")</f>
        <v>49.276000000000003</v>
      </c>
      <c r="R24">
        <v>4</v>
      </c>
      <c r="S24">
        <v>0.75</v>
      </c>
      <c r="T24">
        <v>3.5</v>
      </c>
      <c r="U24">
        <v>2.44</v>
      </c>
      <c r="V24">
        <v>2.12</v>
      </c>
      <c r="W24">
        <v>0.88</v>
      </c>
      <c r="X24">
        <v>0.63</v>
      </c>
      <c r="Y24">
        <v>3.25</v>
      </c>
      <c r="Z24">
        <v>3.5</v>
      </c>
      <c r="AA24">
        <v>9</v>
      </c>
      <c r="AB24">
        <v>0.8</v>
      </c>
      <c r="AC24">
        <v>12</v>
      </c>
      <c r="AD24">
        <v>1.1000000000000001</v>
      </c>
      <c r="AE24">
        <v>40</v>
      </c>
      <c r="AF24">
        <v>5.0999999999999996</v>
      </c>
      <c r="AG24">
        <v>9</v>
      </c>
      <c r="AH24" t="s">
        <v>34</v>
      </c>
      <c r="AI24">
        <f>25.4*(Nozzles[[#This Row],[Relief Dia NR]]-Nozzles[[#This Row],[HB/I2 Bore]])/2</f>
        <v>14.732000000000001</v>
      </c>
      <c r="AJ24">
        <f>Nozzles[[#This Row],[LWN/I1 Bore]]/Nozzles[[#This Row],[LWN/I1 Neck Thickness]]</f>
        <v>1.7857142857142856</v>
      </c>
      <c r="AK24">
        <f>Nozzles[[#This Row],[HB/I2 Bore]]/Nozzles[[#This Row],[HB/I2 Neck Thickness]]</f>
        <v>1.2972972972972974</v>
      </c>
      <c r="AL24">
        <f>Nozzles[[#This Row],[F/I3 Bore]]/Nozzles[[#This Row],[F/I3 Neck Thickness]]</f>
        <v>0.51546391752577325</v>
      </c>
    </row>
    <row r="25" spans="1:38" x14ac:dyDescent="0.25">
      <c r="A25">
        <v>1.25</v>
      </c>
      <c r="B25">
        <v>300</v>
      </c>
      <c r="C25">
        <v>5.25</v>
      </c>
      <c r="D25">
        <v>0.75</v>
      </c>
      <c r="E25">
        <v>2.5</v>
      </c>
      <c r="F25">
        <v>2.5</v>
      </c>
      <c r="G25">
        <v>2.81</v>
      </c>
      <c r="H25">
        <v>5.25</v>
      </c>
      <c r="I25">
        <v>1.25</v>
      </c>
      <c r="J25">
        <v>1.28</v>
      </c>
      <c r="K25">
        <v>1.25</v>
      </c>
      <c r="L25">
        <v>0.63</v>
      </c>
      <c r="M25">
        <v>0.77</v>
      </c>
      <c r="N25">
        <v>2</v>
      </c>
      <c r="O25">
        <f>CONVERT(Nozzles[[#This Row],[LWN/I1 Neck Thickness]],"in","mm")</f>
        <v>16.001999999999999</v>
      </c>
      <c r="P25">
        <f>CONVERT(Nozzles[[#This Row],[HB/I2 Neck Thickness]],"in","mm")</f>
        <v>19.558</v>
      </c>
      <c r="Q25">
        <f>CONVERT(Nozzles[[#This Row],[F/I3 Neck Thickness]],"in","mm")</f>
        <v>50.8</v>
      </c>
      <c r="R25">
        <v>4</v>
      </c>
      <c r="S25">
        <v>0.75</v>
      </c>
      <c r="T25">
        <v>3.88</v>
      </c>
      <c r="U25">
        <v>2.81</v>
      </c>
      <c r="V25">
        <v>2.5</v>
      </c>
      <c r="W25">
        <v>0.88</v>
      </c>
      <c r="X25">
        <v>0.63</v>
      </c>
      <c r="Y25">
        <v>3.25</v>
      </c>
      <c r="Z25">
        <v>3.75</v>
      </c>
      <c r="AA25">
        <v>13</v>
      </c>
      <c r="AB25">
        <v>1</v>
      </c>
      <c r="AC25">
        <v>15</v>
      </c>
      <c r="AD25">
        <v>1.4</v>
      </c>
      <c r="AE25">
        <v>45</v>
      </c>
      <c r="AF25">
        <v>5.8</v>
      </c>
      <c r="AG25">
        <v>9</v>
      </c>
      <c r="AH25" t="s">
        <v>34</v>
      </c>
      <c r="AI25">
        <f>25.4*(Nozzles[[#This Row],[Relief Dia NR]]-Nozzles[[#This Row],[HB/I2 Bore]])/2</f>
        <v>15.493999999999998</v>
      </c>
      <c r="AJ25">
        <f>Nozzles[[#This Row],[LWN/I1 Bore]]/Nozzles[[#This Row],[LWN/I1 Neck Thickness]]</f>
        <v>1.9841269841269842</v>
      </c>
      <c r="AK25">
        <f>Nozzles[[#This Row],[HB/I2 Bore]]/Nozzles[[#This Row],[HB/I2 Neck Thickness]]</f>
        <v>1.6623376623376622</v>
      </c>
      <c r="AL25">
        <f>Nozzles[[#This Row],[F/I3 Bore]]/Nozzles[[#This Row],[F/I3 Neck Thickness]]</f>
        <v>0.625</v>
      </c>
    </row>
    <row r="26" spans="1:38" x14ac:dyDescent="0.25">
      <c r="A26">
        <v>1.5</v>
      </c>
      <c r="B26">
        <v>300</v>
      </c>
      <c r="C26">
        <v>6.12</v>
      </c>
      <c r="D26">
        <v>0.81</v>
      </c>
      <c r="E26">
        <v>2.88</v>
      </c>
      <c r="F26">
        <v>2.75</v>
      </c>
      <c r="G26">
        <v>3.25</v>
      </c>
      <c r="H26">
        <v>6.12</v>
      </c>
      <c r="I26">
        <v>1.5</v>
      </c>
      <c r="J26">
        <v>1.5</v>
      </c>
      <c r="K26">
        <v>1.5</v>
      </c>
      <c r="L26">
        <v>0.63</v>
      </c>
      <c r="M26">
        <v>0.88</v>
      </c>
      <c r="N26">
        <v>2.31</v>
      </c>
      <c r="O26">
        <f>CONVERT(Nozzles[[#This Row],[LWN/I1 Neck Thickness]],"in","mm")</f>
        <v>16.001999999999999</v>
      </c>
      <c r="P26">
        <f>CONVERT(Nozzles[[#This Row],[HB/I2 Neck Thickness]],"in","mm")</f>
        <v>22.352</v>
      </c>
      <c r="Q26">
        <f>CONVERT(Nozzles[[#This Row],[F/I3 Neck Thickness]],"in","mm")</f>
        <v>58.673999999999999</v>
      </c>
      <c r="R26">
        <v>4</v>
      </c>
      <c r="S26">
        <v>0.88</v>
      </c>
      <c r="T26">
        <v>4.5</v>
      </c>
      <c r="U26">
        <v>3.25</v>
      </c>
      <c r="V26">
        <v>2.75</v>
      </c>
      <c r="W26">
        <v>1</v>
      </c>
      <c r="X26">
        <v>0.75</v>
      </c>
      <c r="Y26">
        <v>3.5</v>
      </c>
      <c r="Z26">
        <v>4</v>
      </c>
      <c r="AA26">
        <v>15</v>
      </c>
      <c r="AB26">
        <v>1.2</v>
      </c>
      <c r="AC26">
        <v>21</v>
      </c>
      <c r="AD26">
        <v>1.9</v>
      </c>
      <c r="AE26">
        <v>61</v>
      </c>
      <c r="AF26">
        <v>7.8</v>
      </c>
      <c r="AG26">
        <v>9</v>
      </c>
      <c r="AH26" t="s">
        <v>34</v>
      </c>
      <c r="AI26">
        <f>25.4*(Nozzles[[#This Row],[Relief Dia NR]]-Nozzles[[#This Row],[HB/I2 Bore]])/2</f>
        <v>15.875</v>
      </c>
      <c r="AJ26">
        <f>Nozzles[[#This Row],[LWN/I1 Bore]]/Nozzles[[#This Row],[LWN/I1 Neck Thickness]]</f>
        <v>2.3809523809523809</v>
      </c>
      <c r="AK26">
        <f>Nozzles[[#This Row],[HB/I2 Bore]]/Nozzles[[#This Row],[HB/I2 Neck Thickness]]</f>
        <v>1.7045454545454546</v>
      </c>
      <c r="AL26">
        <f>Nozzles[[#This Row],[F/I3 Bore]]/Nozzles[[#This Row],[F/I3 Neck Thickness]]</f>
        <v>0.64935064935064934</v>
      </c>
    </row>
    <row r="27" spans="1:38" x14ac:dyDescent="0.25">
      <c r="A27">
        <v>2</v>
      </c>
      <c r="B27">
        <v>300</v>
      </c>
      <c r="C27">
        <v>6.5</v>
      </c>
      <c r="D27">
        <v>0.88</v>
      </c>
      <c r="E27">
        <v>3.62</v>
      </c>
      <c r="F27">
        <v>3.31</v>
      </c>
      <c r="G27">
        <v>3.94</v>
      </c>
      <c r="H27">
        <v>6.5</v>
      </c>
      <c r="I27">
        <v>2</v>
      </c>
      <c r="J27">
        <v>1.94</v>
      </c>
      <c r="K27">
        <v>2</v>
      </c>
      <c r="L27">
        <v>0.66</v>
      </c>
      <c r="M27">
        <v>1</v>
      </c>
      <c r="N27">
        <v>2.25</v>
      </c>
      <c r="O27">
        <f>CONVERT(Nozzles[[#This Row],[LWN/I1 Neck Thickness]],"in","mm")</f>
        <v>16.764000000000003</v>
      </c>
      <c r="P27">
        <f>CONVERT(Nozzles[[#This Row],[HB/I2 Neck Thickness]],"in","mm")</f>
        <v>25.4</v>
      </c>
      <c r="Q27">
        <f>CONVERT(Nozzles[[#This Row],[F/I3 Neck Thickness]],"in","mm")</f>
        <v>57.15</v>
      </c>
      <c r="R27">
        <v>8</v>
      </c>
      <c r="S27">
        <v>0.75</v>
      </c>
      <c r="T27">
        <v>5</v>
      </c>
      <c r="U27">
        <v>3.94</v>
      </c>
      <c r="V27">
        <v>3.31</v>
      </c>
      <c r="W27">
        <v>0.88</v>
      </c>
      <c r="X27">
        <v>0.63</v>
      </c>
      <c r="Y27">
        <v>3.5</v>
      </c>
      <c r="Z27">
        <v>4.25</v>
      </c>
      <c r="AA27">
        <v>20</v>
      </c>
      <c r="AB27">
        <v>1.5</v>
      </c>
      <c r="AC27">
        <v>28</v>
      </c>
      <c r="AD27">
        <v>2.6</v>
      </c>
      <c r="AE27">
        <v>68</v>
      </c>
      <c r="AF27">
        <v>8.5</v>
      </c>
      <c r="AG27">
        <v>9</v>
      </c>
      <c r="AH27" t="s">
        <v>34</v>
      </c>
      <c r="AI27">
        <f>25.4*(Nozzles[[#This Row],[Relief Dia NR]]-Nozzles[[#This Row],[HB/I2 Bore]])/2</f>
        <v>17.399000000000001</v>
      </c>
      <c r="AJ27">
        <f>Nozzles[[#This Row],[LWN/I1 Bore]]/Nozzles[[#This Row],[LWN/I1 Neck Thickness]]</f>
        <v>3.0303030303030303</v>
      </c>
      <c r="AK27">
        <f>Nozzles[[#This Row],[HB/I2 Bore]]/Nozzles[[#This Row],[HB/I2 Neck Thickness]]</f>
        <v>1.94</v>
      </c>
      <c r="AL27">
        <f>Nozzles[[#This Row],[F/I3 Bore]]/Nozzles[[#This Row],[F/I3 Neck Thickness]]</f>
        <v>0.88888888888888884</v>
      </c>
    </row>
    <row r="28" spans="1:38" x14ac:dyDescent="0.25">
      <c r="A28">
        <v>2.5</v>
      </c>
      <c r="B28">
        <v>300</v>
      </c>
      <c r="C28">
        <v>7.5</v>
      </c>
      <c r="D28">
        <v>1</v>
      </c>
      <c r="E28">
        <v>4.12</v>
      </c>
      <c r="F28">
        <v>3.94</v>
      </c>
      <c r="G28">
        <v>4.62</v>
      </c>
      <c r="H28">
        <v>7.5</v>
      </c>
      <c r="I28">
        <v>2.5</v>
      </c>
      <c r="J28">
        <v>2.3199999999999998</v>
      </c>
      <c r="K28">
        <v>2.5</v>
      </c>
      <c r="L28">
        <v>0.72</v>
      </c>
      <c r="M28">
        <v>1.1499999999999999</v>
      </c>
      <c r="N28">
        <v>2.5</v>
      </c>
      <c r="O28">
        <f>CONVERT(Nozzles[[#This Row],[LWN/I1 Neck Thickness]],"in","mm")</f>
        <v>18.288</v>
      </c>
      <c r="P28">
        <f>CONVERT(Nozzles[[#This Row],[HB/I2 Neck Thickness]],"in","mm")</f>
        <v>29.21</v>
      </c>
      <c r="Q28">
        <f>CONVERT(Nozzles[[#This Row],[F/I3 Neck Thickness]],"in","mm")</f>
        <v>63.5</v>
      </c>
      <c r="R28">
        <v>8</v>
      </c>
      <c r="S28">
        <v>0.88</v>
      </c>
      <c r="T28">
        <v>5.88</v>
      </c>
      <c r="U28">
        <v>4.62</v>
      </c>
      <c r="V28">
        <v>3.94</v>
      </c>
      <c r="W28">
        <v>1</v>
      </c>
      <c r="X28">
        <v>0.75</v>
      </c>
      <c r="Y28">
        <v>4</v>
      </c>
      <c r="Z28">
        <v>4.5</v>
      </c>
      <c r="AA28">
        <v>25</v>
      </c>
      <c r="AB28">
        <v>2.1</v>
      </c>
      <c r="AC28">
        <v>38</v>
      </c>
      <c r="AD28">
        <v>3.6</v>
      </c>
      <c r="AE28">
        <v>89</v>
      </c>
      <c r="AF28">
        <v>11</v>
      </c>
      <c r="AG28">
        <v>9</v>
      </c>
      <c r="AH28" t="s">
        <v>34</v>
      </c>
      <c r="AI28">
        <f>25.4*(Nozzles[[#This Row],[Relief Dia NR]]-Nozzles[[#This Row],[HB/I2 Bore]])/2</f>
        <v>20.574000000000002</v>
      </c>
      <c r="AJ28">
        <f>Nozzles[[#This Row],[LWN/I1 Bore]]/Nozzles[[#This Row],[LWN/I1 Neck Thickness]]</f>
        <v>3.4722222222222223</v>
      </c>
      <c r="AK28">
        <f>Nozzles[[#This Row],[HB/I2 Bore]]/Nozzles[[#This Row],[HB/I2 Neck Thickness]]</f>
        <v>2.017391304347826</v>
      </c>
      <c r="AL28">
        <f>Nozzles[[#This Row],[F/I3 Bore]]/Nozzles[[#This Row],[F/I3 Neck Thickness]]</f>
        <v>1</v>
      </c>
    </row>
    <row r="29" spans="1:38" x14ac:dyDescent="0.25">
      <c r="A29">
        <v>3</v>
      </c>
      <c r="B29">
        <v>300</v>
      </c>
      <c r="C29">
        <v>8.25</v>
      </c>
      <c r="D29">
        <v>1.1200000000000001</v>
      </c>
      <c r="E29">
        <v>5</v>
      </c>
      <c r="F29">
        <v>4.62</v>
      </c>
      <c r="G29">
        <v>5.38</v>
      </c>
      <c r="H29">
        <v>8.25</v>
      </c>
      <c r="I29">
        <v>3</v>
      </c>
      <c r="J29">
        <v>2.9</v>
      </c>
      <c r="K29">
        <v>3</v>
      </c>
      <c r="L29">
        <v>0.81</v>
      </c>
      <c r="M29">
        <v>1.24</v>
      </c>
      <c r="N29">
        <v>2.63</v>
      </c>
      <c r="O29">
        <f>CONVERT(Nozzles[[#This Row],[LWN/I1 Neck Thickness]],"in","mm")</f>
        <v>20.573999999999998</v>
      </c>
      <c r="P29">
        <f>CONVERT(Nozzles[[#This Row],[HB/I2 Neck Thickness]],"in","mm")</f>
        <v>31.496000000000002</v>
      </c>
      <c r="Q29">
        <f>CONVERT(Nozzles[[#This Row],[F/I3 Neck Thickness]],"in","mm")</f>
        <v>66.802000000000007</v>
      </c>
      <c r="R29">
        <v>8</v>
      </c>
      <c r="S29">
        <v>0.88</v>
      </c>
      <c r="T29">
        <v>6.62</v>
      </c>
      <c r="U29">
        <v>5.38</v>
      </c>
      <c r="V29">
        <v>4.62</v>
      </c>
      <c r="W29">
        <v>1</v>
      </c>
      <c r="X29">
        <v>0.75</v>
      </c>
      <c r="Y29">
        <v>4.25</v>
      </c>
      <c r="Z29">
        <v>5</v>
      </c>
      <c r="AA29">
        <v>35</v>
      </c>
      <c r="AB29">
        <v>2.7</v>
      </c>
      <c r="AC29">
        <v>49</v>
      </c>
      <c r="AD29">
        <v>4.5999999999999996</v>
      </c>
      <c r="AE29">
        <v>106</v>
      </c>
      <c r="AF29">
        <v>13</v>
      </c>
      <c r="AG29">
        <v>9</v>
      </c>
      <c r="AH29" t="s">
        <v>34</v>
      </c>
      <c r="AI29">
        <f>25.4*(Nozzles[[#This Row],[Relief Dia NR]]-Nozzles[[#This Row],[HB/I2 Bore]])/2</f>
        <v>21.844000000000001</v>
      </c>
      <c r="AJ29">
        <f>Nozzles[[#This Row],[LWN/I1 Bore]]/Nozzles[[#This Row],[LWN/I1 Neck Thickness]]</f>
        <v>3.7037037037037033</v>
      </c>
      <c r="AK29">
        <f>Nozzles[[#This Row],[HB/I2 Bore]]/Nozzles[[#This Row],[HB/I2 Neck Thickness]]</f>
        <v>2.338709677419355</v>
      </c>
      <c r="AL29">
        <f>Nozzles[[#This Row],[F/I3 Bore]]/Nozzles[[#This Row],[F/I3 Neck Thickness]]</f>
        <v>1.1406844106463878</v>
      </c>
    </row>
    <row r="30" spans="1:38" x14ac:dyDescent="0.25">
      <c r="A30">
        <v>3.5</v>
      </c>
      <c r="B30">
        <v>300</v>
      </c>
      <c r="C30">
        <v>9</v>
      </c>
      <c r="D30">
        <v>1.19</v>
      </c>
      <c r="E30">
        <v>5.5</v>
      </c>
      <c r="F30">
        <v>5.25</v>
      </c>
      <c r="G30">
        <v>6</v>
      </c>
      <c r="H30">
        <v>9</v>
      </c>
      <c r="I30">
        <v>3.5</v>
      </c>
      <c r="J30">
        <v>3.36</v>
      </c>
      <c r="K30">
        <v>3.5</v>
      </c>
      <c r="L30">
        <v>0.88</v>
      </c>
      <c r="M30">
        <v>1.32</v>
      </c>
      <c r="N30">
        <v>2.75</v>
      </c>
      <c r="O30">
        <f>CONVERT(Nozzles[[#This Row],[LWN/I1 Neck Thickness]],"in","mm")</f>
        <v>22.352</v>
      </c>
      <c r="P30">
        <f>CONVERT(Nozzles[[#This Row],[HB/I2 Neck Thickness]],"in","mm")</f>
        <v>33.528000000000006</v>
      </c>
      <c r="Q30">
        <f>CONVERT(Nozzles[[#This Row],[F/I3 Neck Thickness]],"in","mm")</f>
        <v>69.849999999999994</v>
      </c>
      <c r="R30">
        <v>8</v>
      </c>
      <c r="S30">
        <v>0.88</v>
      </c>
      <c r="T30">
        <v>7.25</v>
      </c>
      <c r="U30">
        <v>6</v>
      </c>
      <c r="V30">
        <v>5.25</v>
      </c>
      <c r="W30">
        <v>1</v>
      </c>
      <c r="X30">
        <v>0.75</v>
      </c>
      <c r="Y30">
        <v>4.25</v>
      </c>
      <c r="Z30">
        <v>5</v>
      </c>
      <c r="AA30">
        <v>42</v>
      </c>
      <c r="AB30">
        <v>3.4</v>
      </c>
      <c r="AC30">
        <v>59</v>
      </c>
      <c r="AD30">
        <v>5.5</v>
      </c>
      <c r="AE30">
        <v>122</v>
      </c>
      <c r="AF30">
        <v>15</v>
      </c>
      <c r="AG30">
        <v>9</v>
      </c>
      <c r="AH30" t="s">
        <v>34</v>
      </c>
      <c r="AI30">
        <f>25.4*(Nozzles[[#This Row],[Relief Dia NR]]-Nozzles[[#This Row],[HB/I2 Bore]])/2</f>
        <v>24.003</v>
      </c>
      <c r="AJ30">
        <f>Nozzles[[#This Row],[LWN/I1 Bore]]/Nozzles[[#This Row],[LWN/I1 Neck Thickness]]</f>
        <v>3.9772727272727271</v>
      </c>
      <c r="AK30">
        <f>Nozzles[[#This Row],[HB/I2 Bore]]/Nozzles[[#This Row],[HB/I2 Neck Thickness]]</f>
        <v>2.5454545454545454</v>
      </c>
      <c r="AL30">
        <f>Nozzles[[#This Row],[F/I3 Bore]]/Nozzles[[#This Row],[F/I3 Neck Thickness]]</f>
        <v>1.2727272727272727</v>
      </c>
    </row>
    <row r="31" spans="1:38" x14ac:dyDescent="0.25">
      <c r="A31">
        <v>4</v>
      </c>
      <c r="B31">
        <v>300</v>
      </c>
      <c r="C31">
        <v>10</v>
      </c>
      <c r="D31">
        <v>1.25</v>
      </c>
      <c r="E31">
        <v>6.19</v>
      </c>
      <c r="F31">
        <v>5.75</v>
      </c>
      <c r="G31">
        <v>6.62</v>
      </c>
      <c r="H31">
        <v>10</v>
      </c>
      <c r="I31">
        <v>4</v>
      </c>
      <c r="J31">
        <v>3.83</v>
      </c>
      <c r="K31">
        <v>4</v>
      </c>
      <c r="L31">
        <v>0.88</v>
      </c>
      <c r="M31">
        <v>1.4</v>
      </c>
      <c r="N31">
        <v>3</v>
      </c>
      <c r="O31">
        <f>CONVERT(Nozzles[[#This Row],[LWN/I1 Neck Thickness]],"in","mm")</f>
        <v>22.352</v>
      </c>
      <c r="P31">
        <f>CONVERT(Nozzles[[#This Row],[HB/I2 Neck Thickness]],"in","mm")</f>
        <v>35.56</v>
      </c>
      <c r="Q31">
        <f>CONVERT(Nozzles[[#This Row],[F/I3 Neck Thickness]],"in","mm")</f>
        <v>76.2</v>
      </c>
      <c r="R31">
        <v>8</v>
      </c>
      <c r="S31">
        <v>0.88</v>
      </c>
      <c r="T31">
        <v>7.88</v>
      </c>
      <c r="U31">
        <v>6.62</v>
      </c>
      <c r="V31">
        <v>5.75</v>
      </c>
      <c r="W31">
        <v>1</v>
      </c>
      <c r="X31">
        <v>0.75</v>
      </c>
      <c r="Y31">
        <v>4.5</v>
      </c>
      <c r="Z31">
        <v>5.25</v>
      </c>
      <c r="AA31">
        <v>62</v>
      </c>
      <c r="AB31">
        <v>3.8</v>
      </c>
      <c r="AC31">
        <v>91</v>
      </c>
      <c r="AD31">
        <v>6.5</v>
      </c>
      <c r="AE31">
        <v>207</v>
      </c>
      <c r="AF31">
        <v>19</v>
      </c>
      <c r="AG31">
        <v>12</v>
      </c>
      <c r="AH31" t="s">
        <v>34</v>
      </c>
      <c r="AI31">
        <f>25.4*(Nozzles[[#This Row],[Relief Dia NR]]-Nozzles[[#This Row],[HB/I2 Bore]])/2</f>
        <v>24.383999999999997</v>
      </c>
      <c r="AJ31">
        <f>Nozzles[[#This Row],[LWN/I1 Bore]]/Nozzles[[#This Row],[LWN/I1 Neck Thickness]]</f>
        <v>4.5454545454545459</v>
      </c>
      <c r="AK31">
        <f>Nozzles[[#This Row],[HB/I2 Bore]]/Nozzles[[#This Row],[HB/I2 Neck Thickness]]</f>
        <v>2.7357142857142858</v>
      </c>
      <c r="AL31">
        <f>Nozzles[[#This Row],[F/I3 Bore]]/Nozzles[[#This Row],[F/I3 Neck Thickness]]</f>
        <v>1.3333333333333333</v>
      </c>
    </row>
    <row r="32" spans="1:38" x14ac:dyDescent="0.25">
      <c r="A32">
        <v>5</v>
      </c>
      <c r="B32">
        <v>300</v>
      </c>
      <c r="C32">
        <v>11</v>
      </c>
      <c r="D32">
        <v>1.38</v>
      </c>
      <c r="E32">
        <v>7.31</v>
      </c>
      <c r="F32">
        <v>7</v>
      </c>
      <c r="G32">
        <v>8</v>
      </c>
      <c r="H32">
        <v>11</v>
      </c>
      <c r="I32">
        <v>5</v>
      </c>
      <c r="J32">
        <v>4.8099999999999996</v>
      </c>
      <c r="K32">
        <v>5</v>
      </c>
      <c r="L32">
        <v>1</v>
      </c>
      <c r="M32">
        <v>1.6</v>
      </c>
      <c r="N32">
        <v>3</v>
      </c>
      <c r="O32">
        <f>CONVERT(Nozzles[[#This Row],[LWN/I1 Neck Thickness]],"in","mm")</f>
        <v>25.4</v>
      </c>
      <c r="P32">
        <f>CONVERT(Nozzles[[#This Row],[HB/I2 Neck Thickness]],"in","mm")</f>
        <v>40.64</v>
      </c>
      <c r="Q32">
        <f>CONVERT(Nozzles[[#This Row],[F/I3 Neck Thickness]],"in","mm")</f>
        <v>76.2</v>
      </c>
      <c r="R32">
        <v>8</v>
      </c>
      <c r="S32">
        <v>0.88</v>
      </c>
      <c r="T32">
        <v>9.25</v>
      </c>
      <c r="U32">
        <v>8</v>
      </c>
      <c r="V32">
        <v>7</v>
      </c>
      <c r="W32">
        <v>1</v>
      </c>
      <c r="X32">
        <v>0.75</v>
      </c>
      <c r="Y32">
        <v>4.75</v>
      </c>
      <c r="Z32">
        <v>5.25</v>
      </c>
      <c r="AA32">
        <v>84</v>
      </c>
      <c r="AB32">
        <v>5.3</v>
      </c>
      <c r="AC32">
        <v>124</v>
      </c>
      <c r="AD32">
        <v>9.1</v>
      </c>
      <c r="AE32">
        <v>241</v>
      </c>
      <c r="AF32">
        <v>21</v>
      </c>
      <c r="AG32">
        <v>12</v>
      </c>
      <c r="AH32" t="s">
        <v>34</v>
      </c>
      <c r="AI32">
        <f>25.4*(Nozzles[[#This Row],[Relief Dia NR]]-Nozzles[[#This Row],[HB/I2 Bore]])/2</f>
        <v>27.813000000000002</v>
      </c>
      <c r="AJ32">
        <f>Nozzles[[#This Row],[LWN/I1 Bore]]/Nozzles[[#This Row],[LWN/I1 Neck Thickness]]</f>
        <v>5</v>
      </c>
      <c r="AK32">
        <f>Nozzles[[#This Row],[HB/I2 Bore]]/Nozzles[[#This Row],[HB/I2 Neck Thickness]]</f>
        <v>3.0062499999999996</v>
      </c>
      <c r="AL32">
        <f>Nozzles[[#This Row],[F/I3 Bore]]/Nozzles[[#This Row],[F/I3 Neck Thickness]]</f>
        <v>1.6666666666666667</v>
      </c>
    </row>
    <row r="33" spans="1:38" x14ac:dyDescent="0.25">
      <c r="A33">
        <v>6</v>
      </c>
      <c r="B33">
        <v>300</v>
      </c>
      <c r="C33">
        <v>12.5</v>
      </c>
      <c r="D33">
        <v>1.44</v>
      </c>
      <c r="E33">
        <v>8.5</v>
      </c>
      <c r="F33">
        <v>8.1199999999999992</v>
      </c>
      <c r="G33">
        <v>9.3800000000000008</v>
      </c>
      <c r="H33">
        <v>12.5</v>
      </c>
      <c r="I33">
        <v>6</v>
      </c>
      <c r="J33">
        <v>5.76</v>
      </c>
      <c r="K33">
        <v>6</v>
      </c>
      <c r="L33">
        <v>1.06</v>
      </c>
      <c r="M33">
        <v>1.81</v>
      </c>
      <c r="N33">
        <v>3.25</v>
      </c>
      <c r="O33">
        <f>CONVERT(Nozzles[[#This Row],[LWN/I1 Neck Thickness]],"in","mm")</f>
        <v>26.923999999999999</v>
      </c>
      <c r="P33">
        <f>CONVERT(Nozzles[[#This Row],[HB/I2 Neck Thickness]],"in","mm")</f>
        <v>45.974000000000004</v>
      </c>
      <c r="Q33">
        <f>CONVERT(Nozzles[[#This Row],[F/I3 Neck Thickness]],"in","mm")</f>
        <v>82.55</v>
      </c>
      <c r="R33">
        <v>12</v>
      </c>
      <c r="S33">
        <v>0.88</v>
      </c>
      <c r="T33">
        <v>10.62</v>
      </c>
      <c r="U33">
        <v>9.3800000000000008</v>
      </c>
      <c r="V33">
        <v>8.1199999999999992</v>
      </c>
      <c r="W33">
        <v>1</v>
      </c>
      <c r="X33">
        <v>0.75</v>
      </c>
      <c r="Y33">
        <v>4.75</v>
      </c>
      <c r="Z33">
        <v>5.75</v>
      </c>
      <c r="AA33">
        <v>105</v>
      </c>
      <c r="AB33">
        <v>6.7</v>
      </c>
      <c r="AC33">
        <v>165</v>
      </c>
      <c r="AD33">
        <v>12</v>
      </c>
      <c r="AE33">
        <v>303</v>
      </c>
      <c r="AF33">
        <v>27</v>
      </c>
      <c r="AG33">
        <v>12</v>
      </c>
      <c r="AH33" t="s">
        <v>34</v>
      </c>
      <c r="AI33">
        <f>25.4*(Nozzles[[#This Row],[Relief Dia NR]]-Nozzles[[#This Row],[HB/I2 Bore]])/2</f>
        <v>29.971999999999991</v>
      </c>
      <c r="AJ33">
        <f>Nozzles[[#This Row],[LWN/I1 Bore]]/Nozzles[[#This Row],[LWN/I1 Neck Thickness]]</f>
        <v>5.6603773584905657</v>
      </c>
      <c r="AK33">
        <f>Nozzles[[#This Row],[HB/I2 Bore]]/Nozzles[[#This Row],[HB/I2 Neck Thickness]]</f>
        <v>3.1823204419889501</v>
      </c>
      <c r="AL33">
        <f>Nozzles[[#This Row],[F/I3 Bore]]/Nozzles[[#This Row],[F/I3 Neck Thickness]]</f>
        <v>1.8461538461538463</v>
      </c>
    </row>
    <row r="34" spans="1:38" x14ac:dyDescent="0.25">
      <c r="A34">
        <v>8</v>
      </c>
      <c r="B34">
        <v>300</v>
      </c>
      <c r="C34">
        <v>15</v>
      </c>
      <c r="D34">
        <v>1.62</v>
      </c>
      <c r="E34">
        <v>10.62</v>
      </c>
      <c r="F34">
        <v>10.25</v>
      </c>
      <c r="G34">
        <v>11.56</v>
      </c>
      <c r="H34">
        <v>15</v>
      </c>
      <c r="I34">
        <v>8</v>
      </c>
      <c r="J34">
        <v>7.62</v>
      </c>
      <c r="K34">
        <v>8</v>
      </c>
      <c r="L34">
        <v>1.1299999999999999</v>
      </c>
      <c r="M34">
        <v>1.97</v>
      </c>
      <c r="N34">
        <v>3.5</v>
      </c>
      <c r="O34">
        <f>CONVERT(Nozzles[[#This Row],[LWN/I1 Neck Thickness]],"in","mm")</f>
        <v>28.701999999999998</v>
      </c>
      <c r="P34">
        <f>CONVERT(Nozzles[[#This Row],[HB/I2 Neck Thickness]],"in","mm")</f>
        <v>50.037999999999997</v>
      </c>
      <c r="Q34">
        <f>CONVERT(Nozzles[[#This Row],[F/I3 Neck Thickness]],"in","mm")</f>
        <v>88.9</v>
      </c>
      <c r="R34">
        <v>12</v>
      </c>
      <c r="S34">
        <v>1</v>
      </c>
      <c r="T34">
        <v>13</v>
      </c>
      <c r="U34">
        <v>11.56</v>
      </c>
      <c r="V34">
        <v>10.25</v>
      </c>
      <c r="W34">
        <v>1.1200000000000001</v>
      </c>
      <c r="X34">
        <v>0.88</v>
      </c>
      <c r="Y34">
        <v>5.5</v>
      </c>
      <c r="Z34">
        <v>6.25</v>
      </c>
      <c r="AA34">
        <v>148</v>
      </c>
      <c r="AB34">
        <v>9.1</v>
      </c>
      <c r="AC34">
        <v>228</v>
      </c>
      <c r="AD34">
        <v>17</v>
      </c>
      <c r="AE34">
        <v>405</v>
      </c>
      <c r="AF34">
        <v>36</v>
      </c>
      <c r="AG34">
        <v>12</v>
      </c>
      <c r="AH34" t="s">
        <v>34</v>
      </c>
      <c r="AI34">
        <f>25.4*(Nozzles[[#This Row],[Relief Dia NR]]-Nozzles[[#This Row],[HB/I2 Bore]])/2</f>
        <v>33.400999999999996</v>
      </c>
      <c r="AJ34">
        <f>Nozzles[[#This Row],[LWN/I1 Bore]]/Nozzles[[#This Row],[LWN/I1 Neck Thickness]]</f>
        <v>7.0796460176991154</v>
      </c>
      <c r="AK34">
        <f>Nozzles[[#This Row],[HB/I2 Bore]]/Nozzles[[#This Row],[HB/I2 Neck Thickness]]</f>
        <v>3.8680203045685282</v>
      </c>
      <c r="AL34">
        <f>Nozzles[[#This Row],[F/I3 Bore]]/Nozzles[[#This Row],[F/I3 Neck Thickness]]</f>
        <v>2.2857142857142856</v>
      </c>
    </row>
    <row r="35" spans="1:38" x14ac:dyDescent="0.25">
      <c r="A35">
        <v>10</v>
      </c>
      <c r="B35">
        <v>300</v>
      </c>
      <c r="C35">
        <v>17.5</v>
      </c>
      <c r="D35">
        <v>1.88</v>
      </c>
      <c r="E35">
        <v>12.75</v>
      </c>
      <c r="F35">
        <v>12.62</v>
      </c>
      <c r="G35">
        <v>13.62</v>
      </c>
      <c r="H35">
        <v>17.5</v>
      </c>
      <c r="I35">
        <v>10</v>
      </c>
      <c r="J35">
        <v>9.56</v>
      </c>
      <c r="K35">
        <v>10</v>
      </c>
      <c r="L35">
        <v>1.31</v>
      </c>
      <c r="M35">
        <v>2.0299999999999998</v>
      </c>
      <c r="N35">
        <v>3.75</v>
      </c>
      <c r="O35">
        <f>CONVERT(Nozzles[[#This Row],[LWN/I1 Neck Thickness]],"in","mm")</f>
        <v>33.274000000000001</v>
      </c>
      <c r="P35">
        <f>CONVERT(Nozzles[[#This Row],[HB/I2 Neck Thickness]],"in","mm")</f>
        <v>51.561999999999998</v>
      </c>
      <c r="Q35">
        <f>CONVERT(Nozzles[[#This Row],[F/I3 Neck Thickness]],"in","mm")</f>
        <v>95.25</v>
      </c>
      <c r="R35">
        <v>16</v>
      </c>
      <c r="S35">
        <v>1.1200000000000001</v>
      </c>
      <c r="T35">
        <v>15.25</v>
      </c>
      <c r="U35">
        <v>13.62</v>
      </c>
      <c r="V35">
        <v>12.62</v>
      </c>
      <c r="W35">
        <v>1.25</v>
      </c>
      <c r="X35">
        <v>1</v>
      </c>
      <c r="Y35">
        <v>6.25</v>
      </c>
      <c r="Z35">
        <v>7.25</v>
      </c>
      <c r="AA35">
        <v>210</v>
      </c>
      <c r="AB35">
        <v>13</v>
      </c>
      <c r="AC35">
        <v>291</v>
      </c>
      <c r="AD35">
        <v>21</v>
      </c>
      <c r="AE35">
        <v>499</v>
      </c>
      <c r="AF35">
        <v>46</v>
      </c>
      <c r="AG35">
        <v>12</v>
      </c>
      <c r="AH35" t="s">
        <v>34</v>
      </c>
      <c r="AI35">
        <f>25.4*(Nozzles[[#This Row],[Relief Dia NR]]-Nozzles[[#This Row],[HB/I2 Bore]])/2</f>
        <v>38.861999999999981</v>
      </c>
      <c r="AJ35">
        <f>Nozzles[[#This Row],[LWN/I1 Bore]]/Nozzles[[#This Row],[LWN/I1 Neck Thickness]]</f>
        <v>7.6335877862595414</v>
      </c>
      <c r="AK35">
        <f>Nozzles[[#This Row],[HB/I2 Bore]]/Nozzles[[#This Row],[HB/I2 Neck Thickness]]</f>
        <v>4.709359605911331</v>
      </c>
      <c r="AL35">
        <f>Nozzles[[#This Row],[F/I3 Bore]]/Nozzles[[#This Row],[F/I3 Neck Thickness]]</f>
        <v>2.6666666666666665</v>
      </c>
    </row>
    <row r="36" spans="1:38" x14ac:dyDescent="0.25">
      <c r="A36">
        <v>12</v>
      </c>
      <c r="B36">
        <v>300</v>
      </c>
      <c r="C36">
        <v>20.5</v>
      </c>
      <c r="D36">
        <v>2</v>
      </c>
      <c r="E36">
        <v>15</v>
      </c>
      <c r="F36">
        <v>14.75</v>
      </c>
      <c r="G36">
        <v>15.94</v>
      </c>
      <c r="H36">
        <v>20.5</v>
      </c>
      <c r="I36">
        <v>12</v>
      </c>
      <c r="J36">
        <v>11.38</v>
      </c>
      <c r="K36">
        <v>12</v>
      </c>
      <c r="L36">
        <v>1.38</v>
      </c>
      <c r="M36">
        <v>2.2799999999999998</v>
      </c>
      <c r="N36">
        <v>4.25</v>
      </c>
      <c r="O36">
        <f>CONVERT(Nozzles[[#This Row],[LWN/I1 Neck Thickness]],"in","mm")</f>
        <v>35.052</v>
      </c>
      <c r="P36">
        <f>CONVERT(Nozzles[[#This Row],[HB/I2 Neck Thickness]],"in","mm")</f>
        <v>57.911999999999999</v>
      </c>
      <c r="Q36">
        <f>CONVERT(Nozzles[[#This Row],[F/I3 Neck Thickness]],"in","mm")</f>
        <v>107.95</v>
      </c>
      <c r="R36">
        <v>16</v>
      </c>
      <c r="S36">
        <v>1.25</v>
      </c>
      <c r="T36">
        <v>17.75</v>
      </c>
      <c r="U36">
        <v>15.94</v>
      </c>
      <c r="V36">
        <v>14.75</v>
      </c>
      <c r="W36">
        <v>1.38</v>
      </c>
      <c r="X36">
        <v>1.1299999999999999</v>
      </c>
      <c r="Y36">
        <v>6.75</v>
      </c>
      <c r="Z36">
        <v>7.5</v>
      </c>
      <c r="AA36">
        <v>275</v>
      </c>
      <c r="AB36">
        <v>16</v>
      </c>
      <c r="AC36">
        <v>392</v>
      </c>
      <c r="AD36">
        <v>28</v>
      </c>
      <c r="AE36">
        <v>651</v>
      </c>
      <c r="AF36">
        <v>61</v>
      </c>
      <c r="AG36">
        <v>12</v>
      </c>
      <c r="AH36" t="s">
        <v>34</v>
      </c>
      <c r="AI36">
        <f>25.4*(Nozzles[[#This Row],[Relief Dia NR]]-Nozzles[[#This Row],[HB/I2 Bore]])/2</f>
        <v>42.798999999999985</v>
      </c>
      <c r="AJ36">
        <f>Nozzles[[#This Row],[LWN/I1 Bore]]/Nozzles[[#This Row],[LWN/I1 Neck Thickness]]</f>
        <v>8.6956521739130448</v>
      </c>
      <c r="AK36">
        <f>Nozzles[[#This Row],[HB/I2 Bore]]/Nozzles[[#This Row],[HB/I2 Neck Thickness]]</f>
        <v>4.9912280701754392</v>
      </c>
      <c r="AL36">
        <f>Nozzles[[#This Row],[F/I3 Bore]]/Nozzles[[#This Row],[F/I3 Neck Thickness]]</f>
        <v>2.8235294117647061</v>
      </c>
    </row>
    <row r="37" spans="1:38" x14ac:dyDescent="0.25">
      <c r="A37">
        <v>14</v>
      </c>
      <c r="B37">
        <v>300</v>
      </c>
      <c r="C37">
        <v>23</v>
      </c>
      <c r="D37">
        <v>2.12</v>
      </c>
      <c r="E37">
        <v>16.25</v>
      </c>
      <c r="F37">
        <v>16.75</v>
      </c>
      <c r="G37">
        <v>18.440000000000001</v>
      </c>
      <c r="H37">
        <v>23</v>
      </c>
      <c r="I37">
        <v>14</v>
      </c>
      <c r="J37">
        <v>14</v>
      </c>
      <c r="K37">
        <v>14</v>
      </c>
      <c r="L37">
        <v>1.38</v>
      </c>
      <c r="M37">
        <v>2.2200000000000002</v>
      </c>
      <c r="N37">
        <v>4.5</v>
      </c>
      <c r="O37">
        <f>CONVERT(Nozzles[[#This Row],[LWN/I1 Neck Thickness]],"in","mm")</f>
        <v>35.052</v>
      </c>
      <c r="P37">
        <f>CONVERT(Nozzles[[#This Row],[HB/I2 Neck Thickness]],"in","mm")</f>
        <v>56.387999999999998</v>
      </c>
      <c r="Q37">
        <f>CONVERT(Nozzles[[#This Row],[F/I3 Neck Thickness]],"in","mm")</f>
        <v>114.3</v>
      </c>
      <c r="R37">
        <v>20</v>
      </c>
      <c r="S37">
        <v>1.25</v>
      </c>
      <c r="T37">
        <v>20.25</v>
      </c>
      <c r="U37">
        <v>18.440000000000001</v>
      </c>
      <c r="V37">
        <v>16.75</v>
      </c>
      <c r="W37">
        <v>1.38</v>
      </c>
      <c r="X37">
        <v>1.1299999999999999</v>
      </c>
      <c r="Y37">
        <v>7</v>
      </c>
      <c r="Z37">
        <v>7.75</v>
      </c>
      <c r="AA37">
        <v>324</v>
      </c>
      <c r="AB37">
        <v>19</v>
      </c>
      <c r="AC37">
        <v>456</v>
      </c>
      <c r="AD37">
        <v>32</v>
      </c>
      <c r="AE37">
        <v>785</v>
      </c>
      <c r="AF37">
        <v>74</v>
      </c>
      <c r="AG37">
        <v>12</v>
      </c>
      <c r="AH37" t="s">
        <v>34</v>
      </c>
      <c r="AI37">
        <f>25.4*(Nozzles[[#This Row],[Relief Dia NR]]-Nozzles[[#This Row],[HB/I2 Bore]])/2</f>
        <v>34.924999999999997</v>
      </c>
      <c r="AJ37">
        <f>Nozzles[[#This Row],[LWN/I1 Bore]]/Nozzles[[#This Row],[LWN/I1 Neck Thickness]]</f>
        <v>10.144927536231885</v>
      </c>
      <c r="AK37">
        <f>Nozzles[[#This Row],[HB/I2 Bore]]/Nozzles[[#This Row],[HB/I2 Neck Thickness]]</f>
        <v>6.3063063063063058</v>
      </c>
      <c r="AL37">
        <f>Nozzles[[#This Row],[F/I3 Bore]]/Nozzles[[#This Row],[F/I3 Neck Thickness]]</f>
        <v>3.1111111111111112</v>
      </c>
    </row>
    <row r="38" spans="1:38" x14ac:dyDescent="0.25">
      <c r="A38">
        <v>16</v>
      </c>
      <c r="B38">
        <v>300</v>
      </c>
      <c r="C38">
        <v>25.5</v>
      </c>
      <c r="D38">
        <v>2.25</v>
      </c>
      <c r="E38">
        <v>18.5</v>
      </c>
      <c r="F38">
        <v>19</v>
      </c>
      <c r="G38">
        <v>20.5</v>
      </c>
      <c r="H38">
        <v>25.5</v>
      </c>
      <c r="I38">
        <v>16</v>
      </c>
      <c r="J38">
        <v>16</v>
      </c>
      <c r="K38">
        <v>16</v>
      </c>
      <c r="L38">
        <v>1.5</v>
      </c>
      <c r="M38">
        <v>2.25</v>
      </c>
      <c r="N38">
        <v>4.75</v>
      </c>
      <c r="O38">
        <f>CONVERT(Nozzles[[#This Row],[LWN/I1 Neck Thickness]],"in","mm")</f>
        <v>38.1</v>
      </c>
      <c r="P38">
        <f>CONVERT(Nozzles[[#This Row],[HB/I2 Neck Thickness]],"in","mm")</f>
        <v>57.15</v>
      </c>
      <c r="Q38">
        <f>CONVERT(Nozzles[[#This Row],[F/I3 Neck Thickness]],"in","mm")</f>
        <v>120.64999999999999</v>
      </c>
      <c r="R38">
        <v>20</v>
      </c>
      <c r="S38">
        <v>1.38</v>
      </c>
      <c r="T38">
        <v>22.5</v>
      </c>
      <c r="U38">
        <v>20.5</v>
      </c>
      <c r="V38">
        <v>19</v>
      </c>
      <c r="W38">
        <v>1.5</v>
      </c>
      <c r="X38">
        <v>1.25</v>
      </c>
      <c r="Y38">
        <v>7.5</v>
      </c>
      <c r="Z38">
        <v>8.5</v>
      </c>
      <c r="AA38">
        <v>404</v>
      </c>
      <c r="AB38">
        <v>23</v>
      </c>
      <c r="AC38">
        <v>529</v>
      </c>
      <c r="AD38">
        <v>37</v>
      </c>
      <c r="AE38">
        <v>914</v>
      </c>
      <c r="AF38">
        <v>88</v>
      </c>
      <c r="AG38">
        <v>12</v>
      </c>
      <c r="AH38" t="s">
        <v>34</v>
      </c>
      <c r="AI38">
        <f>25.4*(Nozzles[[#This Row],[Relief Dia NR]]-Nozzles[[#This Row],[HB/I2 Bore]])/2</f>
        <v>38.099999999999994</v>
      </c>
      <c r="AJ38">
        <f>Nozzles[[#This Row],[LWN/I1 Bore]]/Nozzles[[#This Row],[LWN/I1 Neck Thickness]]</f>
        <v>10.666666666666666</v>
      </c>
      <c r="AK38">
        <f>Nozzles[[#This Row],[HB/I2 Bore]]/Nozzles[[#This Row],[HB/I2 Neck Thickness]]</f>
        <v>7.1111111111111107</v>
      </c>
      <c r="AL38">
        <f>Nozzles[[#This Row],[F/I3 Bore]]/Nozzles[[#This Row],[F/I3 Neck Thickness]]</f>
        <v>3.3684210526315788</v>
      </c>
    </row>
    <row r="39" spans="1:38" x14ac:dyDescent="0.25">
      <c r="A39">
        <v>18</v>
      </c>
      <c r="B39">
        <v>300</v>
      </c>
      <c r="C39">
        <v>28</v>
      </c>
      <c r="D39">
        <v>2.38</v>
      </c>
      <c r="E39">
        <v>21</v>
      </c>
      <c r="F39">
        <v>21</v>
      </c>
      <c r="G39">
        <v>22.75</v>
      </c>
      <c r="H39">
        <v>28</v>
      </c>
      <c r="I39">
        <v>18</v>
      </c>
      <c r="J39">
        <v>18</v>
      </c>
      <c r="K39">
        <v>18</v>
      </c>
      <c r="L39">
        <v>1.5</v>
      </c>
      <c r="M39">
        <v>2.38</v>
      </c>
      <c r="N39">
        <v>5</v>
      </c>
      <c r="O39">
        <f>CONVERT(Nozzles[[#This Row],[LWN/I1 Neck Thickness]],"in","mm")</f>
        <v>38.1</v>
      </c>
      <c r="P39">
        <f>CONVERT(Nozzles[[#This Row],[HB/I2 Neck Thickness]],"in","mm")</f>
        <v>60.451999999999998</v>
      </c>
      <c r="Q39">
        <f>CONVERT(Nozzles[[#This Row],[F/I3 Neck Thickness]],"in","mm")</f>
        <v>127</v>
      </c>
      <c r="R39">
        <v>24</v>
      </c>
      <c r="S39">
        <v>1.38</v>
      </c>
      <c r="T39">
        <v>24.75</v>
      </c>
      <c r="U39">
        <v>22.75</v>
      </c>
      <c r="V39">
        <v>21</v>
      </c>
      <c r="W39">
        <v>1.5</v>
      </c>
      <c r="X39">
        <v>1.25</v>
      </c>
      <c r="Y39">
        <v>7.75</v>
      </c>
      <c r="Z39">
        <v>8.25</v>
      </c>
      <c r="AA39">
        <v>465</v>
      </c>
      <c r="AB39">
        <v>26</v>
      </c>
      <c r="AC39">
        <v>630</v>
      </c>
      <c r="AD39">
        <v>43</v>
      </c>
      <c r="AE39">
        <v>1066</v>
      </c>
      <c r="AF39">
        <v>102</v>
      </c>
      <c r="AG39">
        <v>12</v>
      </c>
      <c r="AH39" t="s">
        <v>34</v>
      </c>
      <c r="AI39">
        <f>25.4*(Nozzles[[#This Row],[Relief Dia NR]]-Nozzles[[#This Row],[HB/I2 Bore]])/2</f>
        <v>38.099999999999994</v>
      </c>
      <c r="AJ39">
        <f>Nozzles[[#This Row],[LWN/I1 Bore]]/Nozzles[[#This Row],[LWN/I1 Neck Thickness]]</f>
        <v>12</v>
      </c>
      <c r="AK39">
        <f>Nozzles[[#This Row],[HB/I2 Bore]]/Nozzles[[#This Row],[HB/I2 Neck Thickness]]</f>
        <v>7.5630252100840343</v>
      </c>
      <c r="AL39">
        <f>Nozzles[[#This Row],[F/I3 Bore]]/Nozzles[[#This Row],[F/I3 Neck Thickness]]</f>
        <v>3.6</v>
      </c>
    </row>
    <row r="40" spans="1:38" x14ac:dyDescent="0.25">
      <c r="A40">
        <v>20</v>
      </c>
      <c r="B40">
        <v>300</v>
      </c>
      <c r="C40">
        <v>30.5</v>
      </c>
      <c r="D40">
        <v>2.5</v>
      </c>
      <c r="E40">
        <v>23</v>
      </c>
      <c r="F40">
        <v>23.12</v>
      </c>
      <c r="G40">
        <v>25</v>
      </c>
      <c r="H40">
        <v>30.5</v>
      </c>
      <c r="I40">
        <v>20</v>
      </c>
      <c r="J40">
        <v>20</v>
      </c>
      <c r="K40">
        <v>20</v>
      </c>
      <c r="L40">
        <v>1.56</v>
      </c>
      <c r="M40">
        <v>2.5</v>
      </c>
      <c r="N40">
        <v>5.25</v>
      </c>
      <c r="O40">
        <f>CONVERT(Nozzles[[#This Row],[LWN/I1 Neck Thickness]],"in","mm")</f>
        <v>39.624000000000002</v>
      </c>
      <c r="P40">
        <f>CONVERT(Nozzles[[#This Row],[HB/I2 Neck Thickness]],"in","mm")</f>
        <v>63.5</v>
      </c>
      <c r="Q40">
        <f>CONVERT(Nozzles[[#This Row],[F/I3 Neck Thickness]],"in","mm")</f>
        <v>133.35</v>
      </c>
      <c r="R40">
        <v>24</v>
      </c>
      <c r="S40">
        <v>1.38</v>
      </c>
      <c r="T40">
        <v>27</v>
      </c>
      <c r="U40">
        <v>25</v>
      </c>
      <c r="V40">
        <v>23.12</v>
      </c>
      <c r="W40">
        <v>1.5</v>
      </c>
      <c r="X40">
        <v>1.25</v>
      </c>
      <c r="Y40">
        <v>8.25</v>
      </c>
      <c r="Z40">
        <v>9.25</v>
      </c>
      <c r="AA40">
        <v>549</v>
      </c>
      <c r="AB40">
        <v>30</v>
      </c>
      <c r="AC40">
        <v>741</v>
      </c>
      <c r="AD40">
        <v>50</v>
      </c>
      <c r="AE40">
        <v>1228</v>
      </c>
      <c r="AF40">
        <v>118</v>
      </c>
      <c r="AG40">
        <v>12</v>
      </c>
      <c r="AH40" t="s">
        <v>34</v>
      </c>
      <c r="AI40">
        <f>25.4*(Nozzles[[#This Row],[Relief Dia NR]]-Nozzles[[#This Row],[HB/I2 Bore]])/2</f>
        <v>39.624000000000009</v>
      </c>
      <c r="AJ40">
        <f>Nozzles[[#This Row],[LWN/I1 Bore]]/Nozzles[[#This Row],[LWN/I1 Neck Thickness]]</f>
        <v>12.820512820512819</v>
      </c>
      <c r="AK40">
        <f>Nozzles[[#This Row],[HB/I2 Bore]]/Nozzles[[#This Row],[HB/I2 Neck Thickness]]</f>
        <v>8</v>
      </c>
      <c r="AL40">
        <f>Nozzles[[#This Row],[F/I3 Bore]]/Nozzles[[#This Row],[F/I3 Neck Thickness]]</f>
        <v>3.8095238095238093</v>
      </c>
    </row>
    <row r="41" spans="1:38" x14ac:dyDescent="0.25">
      <c r="A41">
        <v>24</v>
      </c>
      <c r="B41">
        <v>300</v>
      </c>
      <c r="C41">
        <v>36</v>
      </c>
      <c r="D41">
        <v>2.75</v>
      </c>
      <c r="E41">
        <v>27.25</v>
      </c>
      <c r="F41">
        <v>27.62</v>
      </c>
      <c r="G41">
        <v>29.62</v>
      </c>
      <c r="H41">
        <v>36</v>
      </c>
      <c r="I41">
        <v>24</v>
      </c>
      <c r="J41">
        <v>24</v>
      </c>
      <c r="K41">
        <v>24</v>
      </c>
      <c r="L41">
        <v>1.81</v>
      </c>
      <c r="M41">
        <v>2.81</v>
      </c>
      <c r="N41">
        <v>6</v>
      </c>
      <c r="O41">
        <f>CONVERT(Nozzles[[#This Row],[LWN/I1 Neck Thickness]],"in","mm")</f>
        <v>45.974000000000004</v>
      </c>
      <c r="P41">
        <f>CONVERT(Nozzles[[#This Row],[HB/I2 Neck Thickness]],"in","mm")</f>
        <v>71.374000000000009</v>
      </c>
      <c r="Q41">
        <f>CONVERT(Nozzles[[#This Row],[F/I3 Neck Thickness]],"in","mm")</f>
        <v>152.4</v>
      </c>
      <c r="R41">
        <v>24</v>
      </c>
      <c r="S41">
        <v>1.62</v>
      </c>
      <c r="T41">
        <v>32</v>
      </c>
      <c r="U41">
        <v>29.62</v>
      </c>
      <c r="V41">
        <v>27.62</v>
      </c>
      <c r="W41">
        <v>1.75</v>
      </c>
      <c r="X41">
        <v>1.5</v>
      </c>
      <c r="Y41">
        <v>9.25</v>
      </c>
      <c r="Z41">
        <v>10.25</v>
      </c>
      <c r="AA41">
        <v>778</v>
      </c>
      <c r="AB41">
        <v>42</v>
      </c>
      <c r="AC41">
        <v>1016</v>
      </c>
      <c r="AD41">
        <v>67</v>
      </c>
      <c r="AE41">
        <v>1627</v>
      </c>
      <c r="AF41">
        <v>160</v>
      </c>
      <c r="AG41">
        <v>12</v>
      </c>
      <c r="AH41" t="s">
        <v>34</v>
      </c>
      <c r="AI41">
        <f>25.4*(Nozzles[[#This Row],[Relief Dia NR]]-Nozzles[[#This Row],[HB/I2 Bore]])/2</f>
        <v>45.974000000000011</v>
      </c>
      <c r="AJ41">
        <f>Nozzles[[#This Row],[LWN/I1 Bore]]/Nozzles[[#This Row],[LWN/I1 Neck Thickness]]</f>
        <v>13.259668508287293</v>
      </c>
      <c r="AK41">
        <f>Nozzles[[#This Row],[HB/I2 Bore]]/Nozzles[[#This Row],[HB/I2 Neck Thickness]]</f>
        <v>8.5409252669039137</v>
      </c>
      <c r="AL41">
        <f>Nozzles[[#This Row],[F/I3 Bore]]/Nozzles[[#This Row],[F/I3 Neck Thickness]]</f>
        <v>4</v>
      </c>
    </row>
    <row r="42" spans="1:38" x14ac:dyDescent="0.25">
      <c r="A42">
        <v>0.5</v>
      </c>
      <c r="B42">
        <v>400</v>
      </c>
      <c r="C42">
        <v>3.75</v>
      </c>
      <c r="D42">
        <v>0.56000000000000005</v>
      </c>
      <c r="E42">
        <v>1.38</v>
      </c>
      <c r="F42">
        <v>1.5</v>
      </c>
      <c r="G42">
        <v>1.75</v>
      </c>
      <c r="H42">
        <v>3.75</v>
      </c>
      <c r="I42">
        <v>0.5</v>
      </c>
      <c r="J42">
        <v>0.55000000000000004</v>
      </c>
      <c r="K42">
        <v>0.5</v>
      </c>
      <c r="L42">
        <v>0.5</v>
      </c>
      <c r="M42">
        <v>0.6</v>
      </c>
      <c r="N42">
        <v>1.63</v>
      </c>
      <c r="O42">
        <f>CONVERT(Nozzles[[#This Row],[LWN/I1 Neck Thickness]],"in","mm")</f>
        <v>12.7</v>
      </c>
      <c r="P42">
        <f>CONVERT(Nozzles[[#This Row],[HB/I2 Neck Thickness]],"in","mm")</f>
        <v>15.24</v>
      </c>
      <c r="Q42">
        <f>CONVERT(Nozzles[[#This Row],[F/I3 Neck Thickness]],"in","mm")</f>
        <v>41.402000000000001</v>
      </c>
      <c r="R42">
        <v>4</v>
      </c>
      <c r="S42">
        <v>0.62</v>
      </c>
      <c r="T42">
        <v>2.62</v>
      </c>
      <c r="U42">
        <v>1.75</v>
      </c>
      <c r="V42">
        <v>1.5</v>
      </c>
      <c r="W42">
        <v>0.75</v>
      </c>
      <c r="X42">
        <v>0.5</v>
      </c>
      <c r="Y42">
        <v>3</v>
      </c>
      <c r="Z42">
        <v>3</v>
      </c>
      <c r="AA42">
        <v>5</v>
      </c>
      <c r="AB42">
        <v>0.4</v>
      </c>
      <c r="AC42">
        <v>7</v>
      </c>
      <c r="AD42">
        <v>0.6</v>
      </c>
      <c r="AE42">
        <v>24</v>
      </c>
      <c r="AF42">
        <v>3.1</v>
      </c>
      <c r="AG42">
        <v>9</v>
      </c>
      <c r="AH42" t="s">
        <v>34</v>
      </c>
      <c r="AI42">
        <f>25.4*(Nozzles[[#This Row],[Relief Dia NR]]-Nozzles[[#This Row],[HB/I2 Bore]])/2</f>
        <v>12.065</v>
      </c>
      <c r="AJ42">
        <f>Nozzles[[#This Row],[LWN/I1 Bore]]/Nozzles[[#This Row],[LWN/I1 Neck Thickness]]</f>
        <v>1</v>
      </c>
      <c r="AK42">
        <f>Nozzles[[#This Row],[HB/I2 Bore]]/Nozzles[[#This Row],[HB/I2 Neck Thickness]]</f>
        <v>0.91666666666666674</v>
      </c>
      <c r="AL42">
        <f>Nozzles[[#This Row],[F/I3 Bore]]/Nozzles[[#This Row],[F/I3 Neck Thickness]]</f>
        <v>0.30674846625766872</v>
      </c>
    </row>
    <row r="43" spans="1:38" x14ac:dyDescent="0.25">
      <c r="A43">
        <v>0.75</v>
      </c>
      <c r="B43">
        <v>400</v>
      </c>
      <c r="C43">
        <v>4.62</v>
      </c>
      <c r="D43">
        <v>0.62</v>
      </c>
      <c r="E43">
        <v>1.69</v>
      </c>
      <c r="F43">
        <v>1.88</v>
      </c>
      <c r="G43">
        <v>2.19</v>
      </c>
      <c r="H43">
        <v>4.62</v>
      </c>
      <c r="I43">
        <v>0.75</v>
      </c>
      <c r="J43">
        <v>0.74</v>
      </c>
      <c r="K43">
        <v>0.75</v>
      </c>
      <c r="L43">
        <v>0.56999999999999995</v>
      </c>
      <c r="M43">
        <v>0.73</v>
      </c>
      <c r="N43">
        <v>1.94</v>
      </c>
      <c r="O43">
        <f>CONVERT(Nozzles[[#This Row],[LWN/I1 Neck Thickness]],"in","mm")</f>
        <v>14.478</v>
      </c>
      <c r="P43">
        <f>CONVERT(Nozzles[[#This Row],[HB/I2 Neck Thickness]],"in","mm")</f>
        <v>18.541999999999998</v>
      </c>
      <c r="Q43">
        <f>CONVERT(Nozzles[[#This Row],[F/I3 Neck Thickness]],"in","mm")</f>
        <v>49.276000000000003</v>
      </c>
      <c r="R43">
        <v>4</v>
      </c>
      <c r="S43">
        <v>0.75</v>
      </c>
      <c r="T43">
        <v>3.25</v>
      </c>
      <c r="U43">
        <v>2.19</v>
      </c>
      <c r="V43">
        <v>1.88</v>
      </c>
      <c r="W43">
        <v>0.88</v>
      </c>
      <c r="X43">
        <v>0.63</v>
      </c>
      <c r="Y43">
        <v>3.5</v>
      </c>
      <c r="Z43">
        <v>3.5</v>
      </c>
      <c r="AA43">
        <v>8</v>
      </c>
      <c r="AB43">
        <v>0.7</v>
      </c>
      <c r="AC43">
        <v>11</v>
      </c>
      <c r="AD43">
        <v>0.9</v>
      </c>
      <c r="AE43">
        <v>37</v>
      </c>
      <c r="AF43">
        <v>4.5999999999999996</v>
      </c>
      <c r="AG43">
        <v>9</v>
      </c>
      <c r="AH43" t="s">
        <v>34</v>
      </c>
      <c r="AI43">
        <f>25.4*(Nozzles[[#This Row],[Relief Dia NR]]-Nozzles[[#This Row],[HB/I2 Bore]])/2</f>
        <v>14.477999999999998</v>
      </c>
      <c r="AJ43">
        <f>Nozzles[[#This Row],[LWN/I1 Bore]]/Nozzles[[#This Row],[LWN/I1 Neck Thickness]]</f>
        <v>1.3157894736842106</v>
      </c>
      <c r="AK43">
        <f>Nozzles[[#This Row],[HB/I2 Bore]]/Nozzles[[#This Row],[HB/I2 Neck Thickness]]</f>
        <v>1.0136986301369864</v>
      </c>
      <c r="AL43">
        <f>Nozzles[[#This Row],[F/I3 Bore]]/Nozzles[[#This Row],[F/I3 Neck Thickness]]</f>
        <v>0.38659793814432991</v>
      </c>
    </row>
    <row r="44" spans="1:38" x14ac:dyDescent="0.25">
      <c r="A44">
        <v>1</v>
      </c>
      <c r="B44">
        <v>400</v>
      </c>
      <c r="C44">
        <v>4.88</v>
      </c>
      <c r="D44">
        <v>0.69</v>
      </c>
      <c r="E44">
        <v>2</v>
      </c>
      <c r="F44">
        <v>2.12</v>
      </c>
      <c r="G44">
        <v>2.44</v>
      </c>
      <c r="H44">
        <v>4.88</v>
      </c>
      <c r="I44">
        <v>1</v>
      </c>
      <c r="J44">
        <v>0.96</v>
      </c>
      <c r="K44">
        <v>1</v>
      </c>
      <c r="L44">
        <v>0.56000000000000005</v>
      </c>
      <c r="M44">
        <v>0.74</v>
      </c>
      <c r="N44">
        <v>1.94</v>
      </c>
      <c r="O44">
        <f>CONVERT(Nozzles[[#This Row],[LWN/I1 Neck Thickness]],"in","mm")</f>
        <v>14.224</v>
      </c>
      <c r="P44">
        <f>CONVERT(Nozzles[[#This Row],[HB/I2 Neck Thickness]],"in","mm")</f>
        <v>18.795999999999999</v>
      </c>
      <c r="Q44">
        <f>CONVERT(Nozzles[[#This Row],[F/I3 Neck Thickness]],"in","mm")</f>
        <v>49.276000000000003</v>
      </c>
      <c r="R44">
        <v>4</v>
      </c>
      <c r="S44">
        <v>0.75</v>
      </c>
      <c r="T44">
        <v>3.5</v>
      </c>
      <c r="U44">
        <v>2.44</v>
      </c>
      <c r="V44">
        <v>2.12</v>
      </c>
      <c r="W44">
        <v>0.88</v>
      </c>
      <c r="X44">
        <v>0.63</v>
      </c>
      <c r="Y44">
        <v>3.5</v>
      </c>
      <c r="Z44">
        <v>3.5</v>
      </c>
      <c r="AA44">
        <v>9</v>
      </c>
      <c r="AB44">
        <v>0.8</v>
      </c>
      <c r="AC44">
        <v>12</v>
      </c>
      <c r="AD44">
        <v>1.1000000000000001</v>
      </c>
      <c r="AE44">
        <v>40</v>
      </c>
      <c r="AF44">
        <v>5.0999999999999996</v>
      </c>
      <c r="AG44">
        <v>9</v>
      </c>
      <c r="AH44" t="s">
        <v>34</v>
      </c>
      <c r="AI44">
        <f>25.4*(Nozzles[[#This Row],[Relief Dia NR]]-Nozzles[[#This Row],[HB/I2 Bore]])/2</f>
        <v>14.732000000000001</v>
      </c>
      <c r="AJ44">
        <f>Nozzles[[#This Row],[LWN/I1 Bore]]/Nozzles[[#This Row],[LWN/I1 Neck Thickness]]</f>
        <v>1.7857142857142856</v>
      </c>
      <c r="AK44">
        <f>Nozzles[[#This Row],[HB/I2 Bore]]/Nozzles[[#This Row],[HB/I2 Neck Thickness]]</f>
        <v>1.2972972972972974</v>
      </c>
      <c r="AL44">
        <f>Nozzles[[#This Row],[F/I3 Bore]]/Nozzles[[#This Row],[F/I3 Neck Thickness]]</f>
        <v>0.51546391752577325</v>
      </c>
    </row>
    <row r="45" spans="1:38" x14ac:dyDescent="0.25">
      <c r="A45">
        <v>1.25</v>
      </c>
      <c r="B45">
        <v>400</v>
      </c>
      <c r="C45">
        <v>5.25</v>
      </c>
      <c r="D45">
        <v>0.81</v>
      </c>
      <c r="E45">
        <v>2.5</v>
      </c>
      <c r="F45">
        <v>2.5</v>
      </c>
      <c r="G45">
        <v>2.81</v>
      </c>
      <c r="H45">
        <v>5.25</v>
      </c>
      <c r="I45">
        <v>1.25</v>
      </c>
      <c r="J45">
        <v>1.28</v>
      </c>
      <c r="K45">
        <v>1.25</v>
      </c>
      <c r="L45">
        <v>0.63</v>
      </c>
      <c r="M45">
        <v>0.77</v>
      </c>
      <c r="N45">
        <v>2</v>
      </c>
      <c r="O45">
        <f>CONVERT(Nozzles[[#This Row],[LWN/I1 Neck Thickness]],"in","mm")</f>
        <v>16.001999999999999</v>
      </c>
      <c r="P45">
        <f>CONVERT(Nozzles[[#This Row],[HB/I2 Neck Thickness]],"in","mm")</f>
        <v>19.558</v>
      </c>
      <c r="Q45">
        <f>CONVERT(Nozzles[[#This Row],[F/I3 Neck Thickness]],"in","mm")</f>
        <v>50.8</v>
      </c>
      <c r="R45">
        <v>4</v>
      </c>
      <c r="S45">
        <v>0.75</v>
      </c>
      <c r="T45">
        <v>3.88</v>
      </c>
      <c r="U45">
        <v>2.81</v>
      </c>
      <c r="V45">
        <v>2.5</v>
      </c>
      <c r="W45">
        <v>0.88</v>
      </c>
      <c r="X45">
        <v>0.63</v>
      </c>
      <c r="Y45">
        <v>3.75</v>
      </c>
      <c r="Z45">
        <v>3.75</v>
      </c>
      <c r="AA45">
        <v>13</v>
      </c>
      <c r="AB45">
        <v>1</v>
      </c>
      <c r="AC45">
        <v>15</v>
      </c>
      <c r="AD45">
        <v>1.4</v>
      </c>
      <c r="AE45">
        <v>45</v>
      </c>
      <c r="AF45">
        <v>5.8</v>
      </c>
      <c r="AG45">
        <v>9</v>
      </c>
      <c r="AH45" t="s">
        <v>34</v>
      </c>
      <c r="AI45">
        <f>25.4*(Nozzles[[#This Row],[Relief Dia NR]]-Nozzles[[#This Row],[HB/I2 Bore]])/2</f>
        <v>15.493999999999998</v>
      </c>
      <c r="AJ45">
        <f>Nozzles[[#This Row],[LWN/I1 Bore]]/Nozzles[[#This Row],[LWN/I1 Neck Thickness]]</f>
        <v>1.9841269841269842</v>
      </c>
      <c r="AK45">
        <f>Nozzles[[#This Row],[HB/I2 Bore]]/Nozzles[[#This Row],[HB/I2 Neck Thickness]]</f>
        <v>1.6623376623376622</v>
      </c>
      <c r="AL45">
        <f>Nozzles[[#This Row],[F/I3 Bore]]/Nozzles[[#This Row],[F/I3 Neck Thickness]]</f>
        <v>0.625</v>
      </c>
    </row>
    <row r="46" spans="1:38" x14ac:dyDescent="0.25">
      <c r="A46">
        <v>1.5</v>
      </c>
      <c r="B46">
        <v>400</v>
      </c>
      <c r="C46">
        <v>6.12</v>
      </c>
      <c r="D46">
        <v>0.88</v>
      </c>
      <c r="E46">
        <v>2.88</v>
      </c>
      <c r="F46">
        <v>2.75</v>
      </c>
      <c r="G46">
        <v>3.25</v>
      </c>
      <c r="H46">
        <v>6.12</v>
      </c>
      <c r="I46">
        <v>1.5</v>
      </c>
      <c r="J46">
        <v>1.5</v>
      </c>
      <c r="K46">
        <v>1.5</v>
      </c>
      <c r="L46">
        <v>0.63</v>
      </c>
      <c r="M46">
        <v>0.88</v>
      </c>
      <c r="N46">
        <v>2.31</v>
      </c>
      <c r="O46">
        <f>CONVERT(Nozzles[[#This Row],[LWN/I1 Neck Thickness]],"in","mm")</f>
        <v>16.001999999999999</v>
      </c>
      <c r="P46">
        <f>CONVERT(Nozzles[[#This Row],[HB/I2 Neck Thickness]],"in","mm")</f>
        <v>22.352</v>
      </c>
      <c r="Q46">
        <f>CONVERT(Nozzles[[#This Row],[F/I3 Neck Thickness]],"in","mm")</f>
        <v>58.673999999999999</v>
      </c>
      <c r="R46">
        <v>4</v>
      </c>
      <c r="S46">
        <v>0.88</v>
      </c>
      <c r="T46">
        <v>4.5</v>
      </c>
      <c r="U46">
        <v>3.25</v>
      </c>
      <c r="V46">
        <v>2.75</v>
      </c>
      <c r="W46">
        <v>1</v>
      </c>
      <c r="X46">
        <v>0.75</v>
      </c>
      <c r="Y46">
        <v>4.25</v>
      </c>
      <c r="Z46">
        <v>4.25</v>
      </c>
      <c r="AA46">
        <v>16</v>
      </c>
      <c r="AB46">
        <v>1.2</v>
      </c>
      <c r="AC46">
        <v>21</v>
      </c>
      <c r="AD46">
        <v>1.9</v>
      </c>
      <c r="AE46">
        <v>61</v>
      </c>
      <c r="AF46">
        <v>7.8</v>
      </c>
      <c r="AG46">
        <v>9</v>
      </c>
      <c r="AH46" t="s">
        <v>34</v>
      </c>
      <c r="AI46">
        <f>25.4*(Nozzles[[#This Row],[Relief Dia NR]]-Nozzles[[#This Row],[HB/I2 Bore]])/2</f>
        <v>15.875</v>
      </c>
      <c r="AJ46">
        <f>Nozzles[[#This Row],[LWN/I1 Bore]]/Nozzles[[#This Row],[LWN/I1 Neck Thickness]]</f>
        <v>2.3809523809523809</v>
      </c>
      <c r="AK46">
        <f>Nozzles[[#This Row],[HB/I2 Bore]]/Nozzles[[#This Row],[HB/I2 Neck Thickness]]</f>
        <v>1.7045454545454546</v>
      </c>
      <c r="AL46">
        <f>Nozzles[[#This Row],[F/I3 Bore]]/Nozzles[[#This Row],[F/I3 Neck Thickness]]</f>
        <v>0.64935064935064934</v>
      </c>
    </row>
    <row r="47" spans="1:38" x14ac:dyDescent="0.25">
      <c r="A47">
        <v>2</v>
      </c>
      <c r="B47">
        <v>400</v>
      </c>
      <c r="C47">
        <v>6.5</v>
      </c>
      <c r="D47">
        <v>1</v>
      </c>
      <c r="E47">
        <v>3.62</v>
      </c>
      <c r="F47">
        <v>3.31</v>
      </c>
      <c r="G47">
        <v>3.94</v>
      </c>
      <c r="H47">
        <v>6.5</v>
      </c>
      <c r="I47">
        <v>2</v>
      </c>
      <c r="J47">
        <v>1.94</v>
      </c>
      <c r="K47">
        <v>2</v>
      </c>
      <c r="L47">
        <v>0.66</v>
      </c>
      <c r="M47">
        <v>1</v>
      </c>
      <c r="N47">
        <v>2.25</v>
      </c>
      <c r="O47">
        <f>CONVERT(Nozzles[[#This Row],[LWN/I1 Neck Thickness]],"in","mm")</f>
        <v>16.764000000000003</v>
      </c>
      <c r="P47">
        <f>CONVERT(Nozzles[[#This Row],[HB/I2 Neck Thickness]],"in","mm")</f>
        <v>25.4</v>
      </c>
      <c r="Q47">
        <f>CONVERT(Nozzles[[#This Row],[F/I3 Neck Thickness]],"in","mm")</f>
        <v>57.15</v>
      </c>
      <c r="R47">
        <v>8</v>
      </c>
      <c r="S47">
        <v>0.75</v>
      </c>
      <c r="T47">
        <v>5</v>
      </c>
      <c r="U47">
        <v>3.94</v>
      </c>
      <c r="V47">
        <v>3.31</v>
      </c>
      <c r="W47">
        <v>0.88</v>
      </c>
      <c r="X47">
        <v>0.63</v>
      </c>
      <c r="Y47">
        <v>4.25</v>
      </c>
      <c r="Z47">
        <v>4.25</v>
      </c>
      <c r="AA47">
        <v>20</v>
      </c>
      <c r="AB47">
        <v>1.5</v>
      </c>
      <c r="AC47">
        <v>29</v>
      </c>
      <c r="AD47">
        <v>2.6</v>
      </c>
      <c r="AE47">
        <v>68</v>
      </c>
      <c r="AF47">
        <v>8.5</v>
      </c>
      <c r="AG47">
        <v>9</v>
      </c>
      <c r="AH47" t="s">
        <v>34</v>
      </c>
      <c r="AI47">
        <f>25.4*(Nozzles[[#This Row],[Relief Dia NR]]-Nozzles[[#This Row],[HB/I2 Bore]])/2</f>
        <v>17.399000000000001</v>
      </c>
      <c r="AJ47">
        <f>Nozzles[[#This Row],[LWN/I1 Bore]]/Nozzles[[#This Row],[LWN/I1 Neck Thickness]]</f>
        <v>3.0303030303030303</v>
      </c>
      <c r="AK47">
        <f>Nozzles[[#This Row],[HB/I2 Bore]]/Nozzles[[#This Row],[HB/I2 Neck Thickness]]</f>
        <v>1.94</v>
      </c>
      <c r="AL47">
        <f>Nozzles[[#This Row],[F/I3 Bore]]/Nozzles[[#This Row],[F/I3 Neck Thickness]]</f>
        <v>0.88888888888888884</v>
      </c>
    </row>
    <row r="48" spans="1:38" x14ac:dyDescent="0.25">
      <c r="A48">
        <v>2.5</v>
      </c>
      <c r="B48">
        <v>400</v>
      </c>
      <c r="C48">
        <v>7.5</v>
      </c>
      <c r="D48">
        <v>1.1200000000000001</v>
      </c>
      <c r="E48">
        <v>4.12</v>
      </c>
      <c r="F48">
        <v>3.94</v>
      </c>
      <c r="G48">
        <v>4.63</v>
      </c>
      <c r="H48">
        <v>7.5</v>
      </c>
      <c r="I48">
        <v>2.5</v>
      </c>
      <c r="J48">
        <v>2.3199999999999998</v>
      </c>
      <c r="K48">
        <v>2.5</v>
      </c>
      <c r="L48">
        <v>0.72</v>
      </c>
      <c r="M48">
        <v>1.1499999999999999</v>
      </c>
      <c r="N48">
        <v>2.5</v>
      </c>
      <c r="O48">
        <f>CONVERT(Nozzles[[#This Row],[LWN/I1 Neck Thickness]],"in","mm")</f>
        <v>18.288</v>
      </c>
      <c r="P48">
        <f>CONVERT(Nozzles[[#This Row],[HB/I2 Neck Thickness]],"in","mm")</f>
        <v>29.21</v>
      </c>
      <c r="Q48">
        <f>CONVERT(Nozzles[[#This Row],[F/I3 Neck Thickness]],"in","mm")</f>
        <v>63.5</v>
      </c>
      <c r="R48">
        <v>8</v>
      </c>
      <c r="S48">
        <v>0.88</v>
      </c>
      <c r="T48">
        <v>5.88</v>
      </c>
      <c r="U48">
        <v>4.63</v>
      </c>
      <c r="V48">
        <v>3.94</v>
      </c>
      <c r="W48">
        <v>1</v>
      </c>
      <c r="X48">
        <v>0.75</v>
      </c>
      <c r="Y48">
        <v>4.75</v>
      </c>
      <c r="Z48">
        <v>4.75</v>
      </c>
      <c r="AA48">
        <v>27</v>
      </c>
      <c r="AB48">
        <v>2.1</v>
      </c>
      <c r="AC48">
        <v>39</v>
      </c>
      <c r="AD48">
        <v>3.6</v>
      </c>
      <c r="AE48">
        <v>88</v>
      </c>
      <c r="AF48">
        <v>11</v>
      </c>
      <c r="AG48">
        <v>9</v>
      </c>
      <c r="AH48" t="s">
        <v>34</v>
      </c>
      <c r="AI48">
        <f>25.4*(Nozzles[[#This Row],[Relief Dia NR]]-Nozzles[[#This Row],[HB/I2 Bore]])/2</f>
        <v>20.574000000000002</v>
      </c>
      <c r="AJ48">
        <f>Nozzles[[#This Row],[LWN/I1 Bore]]/Nozzles[[#This Row],[LWN/I1 Neck Thickness]]</f>
        <v>3.4722222222222223</v>
      </c>
      <c r="AK48">
        <f>Nozzles[[#This Row],[HB/I2 Bore]]/Nozzles[[#This Row],[HB/I2 Neck Thickness]]</f>
        <v>2.017391304347826</v>
      </c>
      <c r="AL48">
        <f>Nozzles[[#This Row],[F/I3 Bore]]/Nozzles[[#This Row],[F/I3 Neck Thickness]]</f>
        <v>1</v>
      </c>
    </row>
    <row r="49" spans="1:38" x14ac:dyDescent="0.25">
      <c r="A49">
        <v>3</v>
      </c>
      <c r="B49">
        <v>400</v>
      </c>
      <c r="C49">
        <v>8.25</v>
      </c>
      <c r="D49">
        <v>1.25</v>
      </c>
      <c r="E49">
        <v>5</v>
      </c>
      <c r="F49">
        <v>4.62</v>
      </c>
      <c r="G49">
        <v>5.38</v>
      </c>
      <c r="H49">
        <v>8.25</v>
      </c>
      <c r="I49">
        <v>3</v>
      </c>
      <c r="J49">
        <v>2.9</v>
      </c>
      <c r="K49">
        <v>3</v>
      </c>
      <c r="L49">
        <v>0.81</v>
      </c>
      <c r="M49">
        <v>1.24</v>
      </c>
      <c r="N49">
        <v>2.63</v>
      </c>
      <c r="O49">
        <f>CONVERT(Nozzles[[#This Row],[LWN/I1 Neck Thickness]],"in","mm")</f>
        <v>20.573999999999998</v>
      </c>
      <c r="P49">
        <f>CONVERT(Nozzles[[#This Row],[HB/I2 Neck Thickness]],"in","mm")</f>
        <v>31.496000000000002</v>
      </c>
      <c r="Q49">
        <f>CONVERT(Nozzles[[#This Row],[F/I3 Neck Thickness]],"in","mm")</f>
        <v>66.802000000000007</v>
      </c>
      <c r="R49">
        <v>8</v>
      </c>
      <c r="S49">
        <v>0.88</v>
      </c>
      <c r="T49">
        <v>6.62</v>
      </c>
      <c r="U49">
        <v>5.38</v>
      </c>
      <c r="V49">
        <v>4.62</v>
      </c>
      <c r="W49">
        <v>1</v>
      </c>
      <c r="X49">
        <v>0.75</v>
      </c>
      <c r="Y49">
        <v>5</v>
      </c>
      <c r="Z49">
        <v>5</v>
      </c>
      <c r="AA49">
        <v>36</v>
      </c>
      <c r="AB49">
        <v>2.7</v>
      </c>
      <c r="AC49">
        <v>50</v>
      </c>
      <c r="AD49">
        <v>4.5999999999999996</v>
      </c>
      <c r="AE49">
        <v>104</v>
      </c>
      <c r="AF49">
        <v>13</v>
      </c>
      <c r="AG49">
        <v>9</v>
      </c>
      <c r="AH49" t="s">
        <v>34</v>
      </c>
      <c r="AI49">
        <f>25.4*(Nozzles[[#This Row],[Relief Dia NR]]-Nozzles[[#This Row],[HB/I2 Bore]])/2</f>
        <v>21.844000000000001</v>
      </c>
      <c r="AJ49">
        <f>Nozzles[[#This Row],[LWN/I1 Bore]]/Nozzles[[#This Row],[LWN/I1 Neck Thickness]]</f>
        <v>3.7037037037037033</v>
      </c>
      <c r="AK49">
        <f>Nozzles[[#This Row],[HB/I2 Bore]]/Nozzles[[#This Row],[HB/I2 Neck Thickness]]</f>
        <v>2.338709677419355</v>
      </c>
      <c r="AL49">
        <f>Nozzles[[#This Row],[F/I3 Bore]]/Nozzles[[#This Row],[F/I3 Neck Thickness]]</f>
        <v>1.1406844106463878</v>
      </c>
    </row>
    <row r="50" spans="1:38" x14ac:dyDescent="0.25">
      <c r="A50">
        <v>3.5</v>
      </c>
      <c r="B50">
        <v>400</v>
      </c>
      <c r="C50">
        <v>9</v>
      </c>
      <c r="D50">
        <v>1.38</v>
      </c>
      <c r="E50">
        <v>5.5</v>
      </c>
      <c r="F50">
        <v>5.25</v>
      </c>
      <c r="G50">
        <v>5.81</v>
      </c>
      <c r="H50">
        <v>9</v>
      </c>
      <c r="I50">
        <v>3.5</v>
      </c>
      <c r="J50">
        <v>3.36</v>
      </c>
      <c r="K50">
        <v>3.5</v>
      </c>
      <c r="L50">
        <v>0.88</v>
      </c>
      <c r="M50">
        <v>1.23</v>
      </c>
      <c r="N50">
        <v>2.75</v>
      </c>
      <c r="O50">
        <f>CONVERT(Nozzles[[#This Row],[LWN/I1 Neck Thickness]],"in","mm")</f>
        <v>22.352</v>
      </c>
      <c r="P50">
        <f>CONVERT(Nozzles[[#This Row],[HB/I2 Neck Thickness]],"in","mm")</f>
        <v>31.241999999999997</v>
      </c>
      <c r="Q50">
        <f>CONVERT(Nozzles[[#This Row],[F/I3 Neck Thickness]],"in","mm")</f>
        <v>69.849999999999994</v>
      </c>
      <c r="R50">
        <v>8</v>
      </c>
      <c r="S50">
        <v>1</v>
      </c>
      <c r="T50">
        <v>7.25</v>
      </c>
      <c r="U50">
        <v>5.81</v>
      </c>
      <c r="V50">
        <v>5.25</v>
      </c>
      <c r="W50">
        <v>1.1200000000000001</v>
      </c>
      <c r="X50">
        <v>0.88</v>
      </c>
      <c r="Y50">
        <v>5.5</v>
      </c>
      <c r="Z50">
        <v>5.5</v>
      </c>
      <c r="AA50">
        <v>45</v>
      </c>
      <c r="AB50">
        <v>3.4</v>
      </c>
      <c r="AC50">
        <v>61</v>
      </c>
      <c r="AD50">
        <v>5.5</v>
      </c>
      <c r="AE50">
        <v>116</v>
      </c>
      <c r="AF50">
        <v>15</v>
      </c>
      <c r="AG50">
        <v>9</v>
      </c>
      <c r="AH50" t="s">
        <v>34</v>
      </c>
      <c r="AI50">
        <f>25.4*(Nozzles[[#This Row],[Relief Dia NR]]-Nozzles[[#This Row],[HB/I2 Bore]])/2</f>
        <v>24.003</v>
      </c>
      <c r="AJ50">
        <f>Nozzles[[#This Row],[LWN/I1 Bore]]/Nozzles[[#This Row],[LWN/I1 Neck Thickness]]</f>
        <v>3.9772727272727271</v>
      </c>
      <c r="AK50">
        <f>Nozzles[[#This Row],[HB/I2 Bore]]/Nozzles[[#This Row],[HB/I2 Neck Thickness]]</f>
        <v>2.7317073170731705</v>
      </c>
      <c r="AL50">
        <f>Nozzles[[#This Row],[F/I3 Bore]]/Nozzles[[#This Row],[F/I3 Neck Thickness]]</f>
        <v>1.2727272727272727</v>
      </c>
    </row>
    <row r="51" spans="1:38" x14ac:dyDescent="0.25">
      <c r="A51">
        <v>4</v>
      </c>
      <c r="B51">
        <v>400</v>
      </c>
      <c r="C51">
        <v>10</v>
      </c>
      <c r="D51">
        <v>1.38</v>
      </c>
      <c r="E51">
        <v>6.19</v>
      </c>
      <c r="F51">
        <v>5.75</v>
      </c>
      <c r="G51">
        <v>6.44</v>
      </c>
      <c r="H51">
        <v>10</v>
      </c>
      <c r="I51">
        <v>4</v>
      </c>
      <c r="J51">
        <v>3.83</v>
      </c>
      <c r="K51">
        <v>4</v>
      </c>
      <c r="L51">
        <v>0.88</v>
      </c>
      <c r="M51">
        <v>1.31</v>
      </c>
      <c r="N51">
        <v>3</v>
      </c>
      <c r="O51">
        <f>CONVERT(Nozzles[[#This Row],[LWN/I1 Neck Thickness]],"in","mm")</f>
        <v>22.352</v>
      </c>
      <c r="P51">
        <f>CONVERT(Nozzles[[#This Row],[HB/I2 Neck Thickness]],"in","mm")</f>
        <v>33.274000000000001</v>
      </c>
      <c r="Q51">
        <f>CONVERT(Nozzles[[#This Row],[F/I3 Neck Thickness]],"in","mm")</f>
        <v>76.2</v>
      </c>
      <c r="R51">
        <v>8</v>
      </c>
      <c r="S51">
        <v>1</v>
      </c>
      <c r="T51">
        <v>7.88</v>
      </c>
      <c r="U51">
        <v>6.44</v>
      </c>
      <c r="V51">
        <v>5.75</v>
      </c>
      <c r="W51">
        <v>1.1200000000000001</v>
      </c>
      <c r="X51">
        <v>0.88</v>
      </c>
      <c r="Y51">
        <v>5.5</v>
      </c>
      <c r="Z51">
        <v>5.5</v>
      </c>
      <c r="AA51">
        <v>65</v>
      </c>
      <c r="AB51">
        <v>3.8</v>
      </c>
      <c r="AC51">
        <v>93</v>
      </c>
      <c r="AD51">
        <v>6.5</v>
      </c>
      <c r="AE51">
        <v>197</v>
      </c>
      <c r="AF51">
        <v>19</v>
      </c>
      <c r="AG51">
        <v>12</v>
      </c>
      <c r="AH51" t="s">
        <v>34</v>
      </c>
      <c r="AI51">
        <f>25.4*(Nozzles[[#This Row],[Relief Dia NR]]-Nozzles[[#This Row],[HB/I2 Bore]])/2</f>
        <v>24.383999999999997</v>
      </c>
      <c r="AJ51">
        <f>Nozzles[[#This Row],[LWN/I1 Bore]]/Nozzles[[#This Row],[LWN/I1 Neck Thickness]]</f>
        <v>4.5454545454545459</v>
      </c>
      <c r="AK51">
        <f>Nozzles[[#This Row],[HB/I2 Bore]]/Nozzles[[#This Row],[HB/I2 Neck Thickness]]</f>
        <v>2.9236641221374047</v>
      </c>
      <c r="AL51">
        <f>Nozzles[[#This Row],[F/I3 Bore]]/Nozzles[[#This Row],[F/I3 Neck Thickness]]</f>
        <v>1.3333333333333333</v>
      </c>
    </row>
    <row r="52" spans="1:38" x14ac:dyDescent="0.25">
      <c r="A52">
        <v>5</v>
      </c>
      <c r="B52">
        <v>400</v>
      </c>
      <c r="C52">
        <v>11</v>
      </c>
      <c r="D52">
        <v>1.5</v>
      </c>
      <c r="E52">
        <v>7.31</v>
      </c>
      <c r="F52">
        <v>7</v>
      </c>
      <c r="G52">
        <v>7.81</v>
      </c>
      <c r="H52">
        <v>11</v>
      </c>
      <c r="I52">
        <v>5</v>
      </c>
      <c r="J52">
        <v>4.8099999999999996</v>
      </c>
      <c r="K52">
        <v>5</v>
      </c>
      <c r="L52">
        <v>1</v>
      </c>
      <c r="M52">
        <v>1.5</v>
      </c>
      <c r="N52">
        <v>3</v>
      </c>
      <c r="O52">
        <f>CONVERT(Nozzles[[#This Row],[LWN/I1 Neck Thickness]],"in","mm")</f>
        <v>25.4</v>
      </c>
      <c r="P52">
        <f>CONVERT(Nozzles[[#This Row],[HB/I2 Neck Thickness]],"in","mm")</f>
        <v>38.1</v>
      </c>
      <c r="Q52">
        <f>CONVERT(Nozzles[[#This Row],[F/I3 Neck Thickness]],"in","mm")</f>
        <v>76.2</v>
      </c>
      <c r="R52">
        <v>8</v>
      </c>
      <c r="S52">
        <v>1</v>
      </c>
      <c r="T52">
        <v>9.25</v>
      </c>
      <c r="U52">
        <v>7.81</v>
      </c>
      <c r="V52">
        <v>7</v>
      </c>
      <c r="W52">
        <v>1.1200000000000001</v>
      </c>
      <c r="X52">
        <v>0.88</v>
      </c>
      <c r="Y52">
        <v>5.75</v>
      </c>
      <c r="Z52">
        <v>5.75</v>
      </c>
      <c r="AA52">
        <v>88</v>
      </c>
      <c r="AB52">
        <v>5.3</v>
      </c>
      <c r="AC52">
        <v>127</v>
      </c>
      <c r="AD52">
        <v>9.1</v>
      </c>
      <c r="AE52">
        <v>229</v>
      </c>
      <c r="AF52">
        <v>22</v>
      </c>
      <c r="AG52">
        <v>12</v>
      </c>
      <c r="AH52" t="s">
        <v>34</v>
      </c>
      <c r="AI52">
        <f>25.4*(Nozzles[[#This Row],[Relief Dia NR]]-Nozzles[[#This Row],[HB/I2 Bore]])/2</f>
        <v>27.813000000000002</v>
      </c>
      <c r="AJ52">
        <f>Nozzles[[#This Row],[LWN/I1 Bore]]/Nozzles[[#This Row],[LWN/I1 Neck Thickness]]</f>
        <v>5</v>
      </c>
      <c r="AK52">
        <f>Nozzles[[#This Row],[HB/I2 Bore]]/Nozzles[[#This Row],[HB/I2 Neck Thickness]]</f>
        <v>3.2066666666666666</v>
      </c>
      <c r="AL52">
        <f>Nozzles[[#This Row],[F/I3 Bore]]/Nozzles[[#This Row],[F/I3 Neck Thickness]]</f>
        <v>1.6666666666666667</v>
      </c>
    </row>
    <row r="53" spans="1:38" x14ac:dyDescent="0.25">
      <c r="A53">
        <v>6</v>
      </c>
      <c r="B53">
        <v>400</v>
      </c>
      <c r="C53">
        <v>12.5</v>
      </c>
      <c r="D53">
        <v>1.62</v>
      </c>
      <c r="E53">
        <v>8.5</v>
      </c>
      <c r="F53">
        <v>8.1199999999999992</v>
      </c>
      <c r="G53">
        <v>9.19</v>
      </c>
      <c r="H53">
        <v>12.5</v>
      </c>
      <c r="I53">
        <v>6</v>
      </c>
      <c r="J53">
        <v>5.76</v>
      </c>
      <c r="K53">
        <v>6</v>
      </c>
      <c r="L53">
        <v>1.06</v>
      </c>
      <c r="M53">
        <v>1.72</v>
      </c>
      <c r="N53">
        <v>3.25</v>
      </c>
      <c r="O53">
        <f>CONVERT(Nozzles[[#This Row],[LWN/I1 Neck Thickness]],"in","mm")</f>
        <v>26.923999999999999</v>
      </c>
      <c r="P53">
        <f>CONVERT(Nozzles[[#This Row],[HB/I2 Neck Thickness]],"in","mm")</f>
        <v>43.687999999999995</v>
      </c>
      <c r="Q53">
        <f>CONVERT(Nozzles[[#This Row],[F/I3 Neck Thickness]],"in","mm")</f>
        <v>82.55</v>
      </c>
      <c r="R53">
        <v>12</v>
      </c>
      <c r="S53">
        <v>1</v>
      </c>
      <c r="T53">
        <v>10.62</v>
      </c>
      <c r="U53">
        <v>9.19</v>
      </c>
      <c r="V53">
        <v>8.1199999999999992</v>
      </c>
      <c r="W53">
        <v>1.1200000000000001</v>
      </c>
      <c r="X53">
        <v>0.88</v>
      </c>
      <c r="Y53">
        <v>6</v>
      </c>
      <c r="Z53">
        <v>6</v>
      </c>
      <c r="AA53">
        <v>110</v>
      </c>
      <c r="AB53">
        <v>6.7</v>
      </c>
      <c r="AC53">
        <v>169</v>
      </c>
      <c r="AD53">
        <v>12</v>
      </c>
      <c r="AE53">
        <v>286</v>
      </c>
      <c r="AF53">
        <v>27</v>
      </c>
      <c r="AG53">
        <v>12</v>
      </c>
      <c r="AH53" t="s">
        <v>34</v>
      </c>
      <c r="AI53">
        <f>25.4*(Nozzles[[#This Row],[Relief Dia NR]]-Nozzles[[#This Row],[HB/I2 Bore]])/2</f>
        <v>29.971999999999991</v>
      </c>
      <c r="AJ53">
        <f>Nozzles[[#This Row],[LWN/I1 Bore]]/Nozzles[[#This Row],[LWN/I1 Neck Thickness]]</f>
        <v>5.6603773584905657</v>
      </c>
      <c r="AK53">
        <f>Nozzles[[#This Row],[HB/I2 Bore]]/Nozzles[[#This Row],[HB/I2 Neck Thickness]]</f>
        <v>3.3488372093023253</v>
      </c>
      <c r="AL53">
        <f>Nozzles[[#This Row],[F/I3 Bore]]/Nozzles[[#This Row],[F/I3 Neck Thickness]]</f>
        <v>1.8461538461538463</v>
      </c>
    </row>
    <row r="54" spans="1:38" x14ac:dyDescent="0.25">
      <c r="A54">
        <v>8</v>
      </c>
      <c r="B54">
        <v>400</v>
      </c>
      <c r="C54">
        <v>15</v>
      </c>
      <c r="D54">
        <v>1.88</v>
      </c>
      <c r="E54">
        <v>10.62</v>
      </c>
      <c r="F54">
        <v>10.25</v>
      </c>
      <c r="G54">
        <v>11.38</v>
      </c>
      <c r="H54">
        <v>15</v>
      </c>
      <c r="I54">
        <v>8</v>
      </c>
      <c r="J54">
        <v>7.62</v>
      </c>
      <c r="K54">
        <v>8</v>
      </c>
      <c r="L54">
        <v>1.1299999999999999</v>
      </c>
      <c r="M54">
        <v>1.88</v>
      </c>
      <c r="N54">
        <v>3.5</v>
      </c>
      <c r="O54">
        <f>CONVERT(Nozzles[[#This Row],[LWN/I1 Neck Thickness]],"in","mm")</f>
        <v>28.701999999999998</v>
      </c>
      <c r="P54">
        <f>CONVERT(Nozzles[[#This Row],[HB/I2 Neck Thickness]],"in","mm")</f>
        <v>47.752000000000002</v>
      </c>
      <c r="Q54">
        <f>CONVERT(Nozzles[[#This Row],[F/I3 Neck Thickness]],"in","mm")</f>
        <v>88.9</v>
      </c>
      <c r="R54">
        <v>12</v>
      </c>
      <c r="S54">
        <v>1.1200000000000001</v>
      </c>
      <c r="T54">
        <v>13</v>
      </c>
      <c r="U54">
        <v>11.38</v>
      </c>
      <c r="V54">
        <v>10.25</v>
      </c>
      <c r="W54">
        <v>1.25</v>
      </c>
      <c r="X54">
        <v>1</v>
      </c>
      <c r="Y54">
        <v>6.75</v>
      </c>
      <c r="Z54">
        <v>6.75</v>
      </c>
      <c r="AA54">
        <v>154</v>
      </c>
      <c r="AB54">
        <v>9.1</v>
      </c>
      <c r="AC54">
        <v>233</v>
      </c>
      <c r="AD54">
        <v>17</v>
      </c>
      <c r="AE54">
        <v>379</v>
      </c>
      <c r="AF54">
        <v>36</v>
      </c>
      <c r="AG54">
        <v>12</v>
      </c>
      <c r="AH54" t="s">
        <v>34</v>
      </c>
      <c r="AI54">
        <f>25.4*(Nozzles[[#This Row],[Relief Dia NR]]-Nozzles[[#This Row],[HB/I2 Bore]])/2</f>
        <v>33.400999999999996</v>
      </c>
      <c r="AJ54">
        <f>Nozzles[[#This Row],[LWN/I1 Bore]]/Nozzles[[#This Row],[LWN/I1 Neck Thickness]]</f>
        <v>7.0796460176991154</v>
      </c>
      <c r="AK54">
        <f>Nozzles[[#This Row],[HB/I2 Bore]]/Nozzles[[#This Row],[HB/I2 Neck Thickness]]</f>
        <v>4.0531914893617023</v>
      </c>
      <c r="AL54">
        <f>Nozzles[[#This Row],[F/I3 Bore]]/Nozzles[[#This Row],[F/I3 Neck Thickness]]</f>
        <v>2.2857142857142856</v>
      </c>
    </row>
    <row r="55" spans="1:38" x14ac:dyDescent="0.25">
      <c r="A55">
        <v>10</v>
      </c>
      <c r="B55">
        <v>400</v>
      </c>
      <c r="C55">
        <v>17.5</v>
      </c>
      <c r="D55">
        <v>2.12</v>
      </c>
      <c r="E55">
        <v>12.75</v>
      </c>
      <c r="F55">
        <v>12.62</v>
      </c>
      <c r="G55">
        <v>13.44</v>
      </c>
      <c r="H55">
        <v>17.5</v>
      </c>
      <c r="I55">
        <v>10</v>
      </c>
      <c r="J55">
        <v>9.56</v>
      </c>
      <c r="K55">
        <v>10</v>
      </c>
      <c r="L55">
        <v>1.31</v>
      </c>
      <c r="M55">
        <v>1.94</v>
      </c>
      <c r="N55">
        <v>3.75</v>
      </c>
      <c r="O55">
        <f>CONVERT(Nozzles[[#This Row],[LWN/I1 Neck Thickness]],"in","mm")</f>
        <v>33.274000000000001</v>
      </c>
      <c r="P55">
        <f>CONVERT(Nozzles[[#This Row],[HB/I2 Neck Thickness]],"in","mm")</f>
        <v>49.276000000000003</v>
      </c>
      <c r="Q55">
        <f>CONVERT(Nozzles[[#This Row],[F/I3 Neck Thickness]],"in","mm")</f>
        <v>95.25</v>
      </c>
      <c r="R55">
        <v>16</v>
      </c>
      <c r="S55">
        <v>1.25</v>
      </c>
      <c r="T55">
        <v>15.25</v>
      </c>
      <c r="U55">
        <v>13.44</v>
      </c>
      <c r="V55">
        <v>12.62</v>
      </c>
      <c r="W55">
        <v>1.38</v>
      </c>
      <c r="X55">
        <v>1.1299999999999999</v>
      </c>
      <c r="Y55">
        <v>7.5</v>
      </c>
      <c r="Z55">
        <v>7.5</v>
      </c>
      <c r="AA55">
        <v>218</v>
      </c>
      <c r="AB55">
        <v>13</v>
      </c>
      <c r="AC55">
        <v>298</v>
      </c>
      <c r="AD55">
        <v>21</v>
      </c>
      <c r="AE55">
        <v>475</v>
      </c>
      <c r="AF55">
        <v>46</v>
      </c>
      <c r="AG55">
        <v>12</v>
      </c>
      <c r="AH55" t="s">
        <v>34</v>
      </c>
      <c r="AI55">
        <f>25.4*(Nozzles[[#This Row],[Relief Dia NR]]-Nozzles[[#This Row],[HB/I2 Bore]])/2</f>
        <v>38.861999999999981</v>
      </c>
      <c r="AJ55">
        <f>Nozzles[[#This Row],[LWN/I1 Bore]]/Nozzles[[#This Row],[LWN/I1 Neck Thickness]]</f>
        <v>7.6335877862595414</v>
      </c>
      <c r="AK55">
        <f>Nozzles[[#This Row],[HB/I2 Bore]]/Nozzles[[#This Row],[HB/I2 Neck Thickness]]</f>
        <v>4.927835051546392</v>
      </c>
      <c r="AL55">
        <f>Nozzles[[#This Row],[F/I3 Bore]]/Nozzles[[#This Row],[F/I3 Neck Thickness]]</f>
        <v>2.6666666666666665</v>
      </c>
    </row>
    <row r="56" spans="1:38" x14ac:dyDescent="0.25">
      <c r="A56">
        <v>12</v>
      </c>
      <c r="B56">
        <v>400</v>
      </c>
      <c r="C56">
        <v>20.5</v>
      </c>
      <c r="D56">
        <v>2.25</v>
      </c>
      <c r="E56">
        <v>15</v>
      </c>
      <c r="F56">
        <v>14.75</v>
      </c>
      <c r="G56">
        <v>15.75</v>
      </c>
      <c r="H56">
        <v>20.5</v>
      </c>
      <c r="I56">
        <v>12</v>
      </c>
      <c r="J56">
        <v>11.38</v>
      </c>
      <c r="K56">
        <v>12</v>
      </c>
      <c r="L56">
        <v>1.38</v>
      </c>
      <c r="M56">
        <v>2.19</v>
      </c>
      <c r="N56">
        <v>4.25</v>
      </c>
      <c r="O56">
        <f>CONVERT(Nozzles[[#This Row],[LWN/I1 Neck Thickness]],"in","mm")</f>
        <v>35.052</v>
      </c>
      <c r="P56">
        <f>CONVERT(Nozzles[[#This Row],[HB/I2 Neck Thickness]],"in","mm")</f>
        <v>55.626000000000005</v>
      </c>
      <c r="Q56">
        <f>CONVERT(Nozzles[[#This Row],[F/I3 Neck Thickness]],"in","mm")</f>
        <v>107.95</v>
      </c>
      <c r="R56">
        <v>16</v>
      </c>
      <c r="S56">
        <v>1.38</v>
      </c>
      <c r="T56">
        <v>17.75</v>
      </c>
      <c r="U56">
        <v>15.75</v>
      </c>
      <c r="V56">
        <v>14.75</v>
      </c>
      <c r="W56">
        <v>1.5</v>
      </c>
      <c r="X56">
        <v>1.25</v>
      </c>
      <c r="Y56">
        <v>8</v>
      </c>
      <c r="Z56">
        <v>8</v>
      </c>
      <c r="AA56">
        <v>285</v>
      </c>
      <c r="AB56">
        <v>16</v>
      </c>
      <c r="AC56">
        <v>401</v>
      </c>
      <c r="AD56">
        <v>28</v>
      </c>
      <c r="AE56">
        <v>627</v>
      </c>
      <c r="AF56">
        <v>62</v>
      </c>
      <c r="AG56">
        <v>12</v>
      </c>
      <c r="AH56" t="s">
        <v>34</v>
      </c>
      <c r="AI56">
        <f>25.4*(Nozzles[[#This Row],[Relief Dia NR]]-Nozzles[[#This Row],[HB/I2 Bore]])/2</f>
        <v>42.798999999999985</v>
      </c>
      <c r="AJ56">
        <f>Nozzles[[#This Row],[LWN/I1 Bore]]/Nozzles[[#This Row],[LWN/I1 Neck Thickness]]</f>
        <v>8.6956521739130448</v>
      </c>
      <c r="AK56">
        <f>Nozzles[[#This Row],[HB/I2 Bore]]/Nozzles[[#This Row],[HB/I2 Neck Thickness]]</f>
        <v>5.1963470319634704</v>
      </c>
      <c r="AL56">
        <f>Nozzles[[#This Row],[F/I3 Bore]]/Nozzles[[#This Row],[F/I3 Neck Thickness]]</f>
        <v>2.8235294117647061</v>
      </c>
    </row>
    <row r="57" spans="1:38" x14ac:dyDescent="0.25">
      <c r="A57">
        <v>14</v>
      </c>
      <c r="B57">
        <v>400</v>
      </c>
      <c r="C57">
        <v>23</v>
      </c>
      <c r="D57">
        <v>2.38</v>
      </c>
      <c r="E57">
        <v>16.25</v>
      </c>
      <c r="F57">
        <v>16.75</v>
      </c>
      <c r="G57">
        <v>18.25</v>
      </c>
      <c r="H57">
        <v>23</v>
      </c>
      <c r="I57">
        <v>14</v>
      </c>
      <c r="J57">
        <v>14</v>
      </c>
      <c r="K57">
        <v>14</v>
      </c>
      <c r="L57">
        <v>1.38</v>
      </c>
      <c r="M57">
        <v>2.13</v>
      </c>
      <c r="N57">
        <v>4.5</v>
      </c>
      <c r="O57">
        <f>CONVERT(Nozzles[[#This Row],[LWN/I1 Neck Thickness]],"in","mm")</f>
        <v>35.052</v>
      </c>
      <c r="P57">
        <f>CONVERT(Nozzles[[#This Row],[HB/I2 Neck Thickness]],"in","mm")</f>
        <v>54.101999999999997</v>
      </c>
      <c r="Q57">
        <f>CONVERT(Nozzles[[#This Row],[F/I3 Neck Thickness]],"in","mm")</f>
        <v>114.3</v>
      </c>
      <c r="R57">
        <v>20</v>
      </c>
      <c r="S57">
        <v>1.38</v>
      </c>
      <c r="T57">
        <v>20.25</v>
      </c>
      <c r="U57">
        <v>18.25</v>
      </c>
      <c r="V57">
        <v>16.75</v>
      </c>
      <c r="W57">
        <v>1.5</v>
      </c>
      <c r="X57">
        <v>1.25</v>
      </c>
      <c r="Y57">
        <v>8.25</v>
      </c>
      <c r="Z57">
        <v>8.25</v>
      </c>
      <c r="AA57">
        <v>336</v>
      </c>
      <c r="AB57">
        <v>19</v>
      </c>
      <c r="AC57">
        <v>467</v>
      </c>
      <c r="AD57">
        <v>32</v>
      </c>
      <c r="AE57">
        <v>758</v>
      </c>
      <c r="AF57">
        <v>74</v>
      </c>
      <c r="AG57">
        <v>12</v>
      </c>
      <c r="AH57" t="s">
        <v>34</v>
      </c>
      <c r="AI57">
        <f>25.4*(Nozzles[[#This Row],[Relief Dia NR]]-Nozzles[[#This Row],[HB/I2 Bore]])/2</f>
        <v>34.924999999999997</v>
      </c>
      <c r="AJ57">
        <f>Nozzles[[#This Row],[LWN/I1 Bore]]/Nozzles[[#This Row],[LWN/I1 Neck Thickness]]</f>
        <v>10.144927536231885</v>
      </c>
      <c r="AK57">
        <f>Nozzles[[#This Row],[HB/I2 Bore]]/Nozzles[[#This Row],[HB/I2 Neck Thickness]]</f>
        <v>6.5727699530516439</v>
      </c>
      <c r="AL57">
        <f>Nozzles[[#This Row],[F/I3 Bore]]/Nozzles[[#This Row],[F/I3 Neck Thickness]]</f>
        <v>3.1111111111111112</v>
      </c>
    </row>
    <row r="58" spans="1:38" x14ac:dyDescent="0.25">
      <c r="A58">
        <v>16</v>
      </c>
      <c r="B58">
        <v>400</v>
      </c>
      <c r="C58">
        <v>25.5</v>
      </c>
      <c r="D58">
        <v>2.5</v>
      </c>
      <c r="E58">
        <v>18.5</v>
      </c>
      <c r="F58">
        <v>19</v>
      </c>
      <c r="G58">
        <v>20.309999999999999</v>
      </c>
      <c r="H58">
        <v>25.5</v>
      </c>
      <c r="I58">
        <v>16</v>
      </c>
      <c r="J58">
        <v>16</v>
      </c>
      <c r="K58">
        <v>16</v>
      </c>
      <c r="L58">
        <v>1.5</v>
      </c>
      <c r="M58">
        <v>2.16</v>
      </c>
      <c r="N58">
        <v>4.75</v>
      </c>
      <c r="O58">
        <f>CONVERT(Nozzles[[#This Row],[LWN/I1 Neck Thickness]],"in","mm")</f>
        <v>38.1</v>
      </c>
      <c r="P58">
        <f>CONVERT(Nozzles[[#This Row],[HB/I2 Neck Thickness]],"in","mm")</f>
        <v>54.864000000000004</v>
      </c>
      <c r="Q58">
        <f>CONVERT(Nozzles[[#This Row],[F/I3 Neck Thickness]],"in","mm")</f>
        <v>120.64999999999999</v>
      </c>
      <c r="R58">
        <v>20</v>
      </c>
      <c r="S58">
        <v>1.5</v>
      </c>
      <c r="T58">
        <v>22.5</v>
      </c>
      <c r="U58">
        <v>20.309999999999999</v>
      </c>
      <c r="V58">
        <v>19</v>
      </c>
      <c r="W58">
        <v>1.62</v>
      </c>
      <c r="X58">
        <v>1.38</v>
      </c>
      <c r="Y58">
        <v>8.75</v>
      </c>
      <c r="Z58">
        <v>8.75</v>
      </c>
      <c r="AA58">
        <v>418</v>
      </c>
      <c r="AB58">
        <v>23</v>
      </c>
      <c r="AC58">
        <v>542</v>
      </c>
      <c r="AD58">
        <v>37</v>
      </c>
      <c r="AE58">
        <v>884</v>
      </c>
      <c r="AF58">
        <v>88</v>
      </c>
      <c r="AG58">
        <v>12</v>
      </c>
      <c r="AH58" t="s">
        <v>34</v>
      </c>
      <c r="AI58">
        <f>25.4*(Nozzles[[#This Row],[Relief Dia NR]]-Nozzles[[#This Row],[HB/I2 Bore]])/2</f>
        <v>38.099999999999994</v>
      </c>
      <c r="AJ58">
        <f>Nozzles[[#This Row],[LWN/I1 Bore]]/Nozzles[[#This Row],[LWN/I1 Neck Thickness]]</f>
        <v>10.666666666666666</v>
      </c>
      <c r="AK58">
        <f>Nozzles[[#This Row],[HB/I2 Bore]]/Nozzles[[#This Row],[HB/I2 Neck Thickness]]</f>
        <v>7.4074074074074066</v>
      </c>
      <c r="AL58">
        <f>Nozzles[[#This Row],[F/I3 Bore]]/Nozzles[[#This Row],[F/I3 Neck Thickness]]</f>
        <v>3.3684210526315788</v>
      </c>
    </row>
    <row r="59" spans="1:38" x14ac:dyDescent="0.25">
      <c r="A59">
        <v>18</v>
      </c>
      <c r="B59">
        <v>400</v>
      </c>
      <c r="C59">
        <v>28</v>
      </c>
      <c r="D59">
        <v>2.62</v>
      </c>
      <c r="E59">
        <v>21</v>
      </c>
      <c r="F59">
        <v>21</v>
      </c>
      <c r="G59">
        <v>22.56</v>
      </c>
      <c r="H59">
        <v>28</v>
      </c>
      <c r="I59">
        <v>18</v>
      </c>
      <c r="J59">
        <v>18</v>
      </c>
      <c r="K59">
        <v>18</v>
      </c>
      <c r="L59">
        <v>1.5</v>
      </c>
      <c r="M59">
        <v>2.2799999999999998</v>
      </c>
      <c r="N59">
        <v>5</v>
      </c>
      <c r="O59">
        <f>CONVERT(Nozzles[[#This Row],[LWN/I1 Neck Thickness]],"in","mm")</f>
        <v>38.1</v>
      </c>
      <c r="P59">
        <f>CONVERT(Nozzles[[#This Row],[HB/I2 Neck Thickness]],"in","mm")</f>
        <v>57.911999999999999</v>
      </c>
      <c r="Q59">
        <f>CONVERT(Nozzles[[#This Row],[F/I3 Neck Thickness]],"in","mm")</f>
        <v>127</v>
      </c>
      <c r="R59">
        <v>24</v>
      </c>
      <c r="S59">
        <v>1.5</v>
      </c>
      <c r="T59">
        <v>24.75</v>
      </c>
      <c r="U59">
        <v>22.56</v>
      </c>
      <c r="V59">
        <v>21</v>
      </c>
      <c r="W59">
        <v>1.62</v>
      </c>
      <c r="X59">
        <v>1.38</v>
      </c>
      <c r="Y59">
        <v>9</v>
      </c>
      <c r="Z59">
        <v>9</v>
      </c>
      <c r="AA59">
        <v>482</v>
      </c>
      <c r="AB59">
        <v>26</v>
      </c>
      <c r="AC59">
        <v>645</v>
      </c>
      <c r="AD59">
        <v>43</v>
      </c>
      <c r="AE59">
        <v>1033</v>
      </c>
      <c r="AF59">
        <v>102</v>
      </c>
      <c r="AG59">
        <v>12</v>
      </c>
      <c r="AH59" t="s">
        <v>34</v>
      </c>
      <c r="AI59">
        <f>25.4*(Nozzles[[#This Row],[Relief Dia NR]]-Nozzles[[#This Row],[HB/I2 Bore]])/2</f>
        <v>38.099999999999994</v>
      </c>
      <c r="AJ59">
        <f>Nozzles[[#This Row],[LWN/I1 Bore]]/Nozzles[[#This Row],[LWN/I1 Neck Thickness]]</f>
        <v>12</v>
      </c>
      <c r="AK59">
        <f>Nozzles[[#This Row],[HB/I2 Bore]]/Nozzles[[#This Row],[HB/I2 Neck Thickness]]</f>
        <v>7.8947368421052637</v>
      </c>
      <c r="AL59">
        <f>Nozzles[[#This Row],[F/I3 Bore]]/Nozzles[[#This Row],[F/I3 Neck Thickness]]</f>
        <v>3.6</v>
      </c>
    </row>
    <row r="60" spans="1:38" x14ac:dyDescent="0.25">
      <c r="A60">
        <v>20</v>
      </c>
      <c r="B60">
        <v>400</v>
      </c>
      <c r="C60">
        <v>30.5</v>
      </c>
      <c r="D60">
        <v>2.75</v>
      </c>
      <c r="E60">
        <v>23</v>
      </c>
      <c r="F60">
        <v>23.12</v>
      </c>
      <c r="G60">
        <v>24.63</v>
      </c>
      <c r="H60">
        <v>30.5</v>
      </c>
      <c r="I60">
        <v>20</v>
      </c>
      <c r="J60">
        <v>20</v>
      </c>
      <c r="K60">
        <v>20</v>
      </c>
      <c r="L60">
        <v>1.56</v>
      </c>
      <c r="M60">
        <v>2.3199999999999998</v>
      </c>
      <c r="N60">
        <v>5.25</v>
      </c>
      <c r="O60">
        <f>CONVERT(Nozzles[[#This Row],[LWN/I1 Neck Thickness]],"in","mm")</f>
        <v>39.624000000000002</v>
      </c>
      <c r="P60">
        <f>CONVERT(Nozzles[[#This Row],[HB/I2 Neck Thickness]],"in","mm")</f>
        <v>58.928000000000004</v>
      </c>
      <c r="Q60">
        <f>CONVERT(Nozzles[[#This Row],[F/I3 Neck Thickness]],"in","mm")</f>
        <v>133.35</v>
      </c>
      <c r="R60">
        <v>24</v>
      </c>
      <c r="S60">
        <v>1.62</v>
      </c>
      <c r="T60">
        <v>27</v>
      </c>
      <c r="U60">
        <v>24.63</v>
      </c>
      <c r="V60">
        <v>23.12</v>
      </c>
      <c r="W60">
        <v>1.75</v>
      </c>
      <c r="X60">
        <v>1.5</v>
      </c>
      <c r="Y60">
        <v>9.5</v>
      </c>
      <c r="Z60">
        <v>9.75</v>
      </c>
      <c r="AA60">
        <v>568</v>
      </c>
      <c r="AB60">
        <v>30</v>
      </c>
      <c r="AC60">
        <v>759</v>
      </c>
      <c r="AD60">
        <v>50</v>
      </c>
      <c r="AE60">
        <v>1165</v>
      </c>
      <c r="AF60">
        <v>118</v>
      </c>
      <c r="AG60">
        <v>12</v>
      </c>
      <c r="AH60" t="s">
        <v>34</v>
      </c>
      <c r="AI60">
        <f>25.4*(Nozzles[[#This Row],[Relief Dia NR]]-Nozzles[[#This Row],[HB/I2 Bore]])/2</f>
        <v>39.624000000000009</v>
      </c>
      <c r="AJ60">
        <f>Nozzles[[#This Row],[LWN/I1 Bore]]/Nozzles[[#This Row],[LWN/I1 Neck Thickness]]</f>
        <v>12.820512820512819</v>
      </c>
      <c r="AK60">
        <f>Nozzles[[#This Row],[HB/I2 Bore]]/Nozzles[[#This Row],[HB/I2 Neck Thickness]]</f>
        <v>8.6206896551724146</v>
      </c>
      <c r="AL60">
        <f>Nozzles[[#This Row],[F/I3 Bore]]/Nozzles[[#This Row],[F/I3 Neck Thickness]]</f>
        <v>3.8095238095238093</v>
      </c>
    </row>
    <row r="61" spans="1:38" x14ac:dyDescent="0.25">
      <c r="A61">
        <v>24</v>
      </c>
      <c r="B61">
        <v>400</v>
      </c>
      <c r="C61">
        <v>36</v>
      </c>
      <c r="D61">
        <v>3</v>
      </c>
      <c r="E61">
        <v>27.25</v>
      </c>
      <c r="F61">
        <v>27.62</v>
      </c>
      <c r="G61">
        <v>29.25</v>
      </c>
      <c r="H61">
        <v>36</v>
      </c>
      <c r="I61">
        <v>24</v>
      </c>
      <c r="J61">
        <v>24</v>
      </c>
      <c r="K61">
        <v>24</v>
      </c>
      <c r="L61">
        <v>1.81</v>
      </c>
      <c r="M61">
        <v>2.63</v>
      </c>
      <c r="N61">
        <v>6</v>
      </c>
      <c r="O61">
        <f>CONVERT(Nozzles[[#This Row],[LWN/I1 Neck Thickness]],"in","mm")</f>
        <v>45.974000000000004</v>
      </c>
      <c r="P61">
        <f>CONVERT(Nozzles[[#This Row],[HB/I2 Neck Thickness]],"in","mm")</f>
        <v>66.802000000000007</v>
      </c>
      <c r="Q61">
        <f>CONVERT(Nozzles[[#This Row],[F/I3 Neck Thickness]],"in","mm")</f>
        <v>152.4</v>
      </c>
      <c r="R61">
        <v>24</v>
      </c>
      <c r="S61">
        <v>1.88</v>
      </c>
      <c r="T61">
        <v>32</v>
      </c>
      <c r="U61">
        <v>29.25</v>
      </c>
      <c r="V61">
        <v>27.62</v>
      </c>
      <c r="W61">
        <v>2</v>
      </c>
      <c r="X61">
        <v>1.75</v>
      </c>
      <c r="Y61">
        <v>10.5</v>
      </c>
      <c r="Z61">
        <v>11</v>
      </c>
      <c r="AA61">
        <v>804</v>
      </c>
      <c r="AB61">
        <v>42</v>
      </c>
      <c r="AC61">
        <v>1040</v>
      </c>
      <c r="AD61">
        <v>67</v>
      </c>
      <c r="AE61">
        <v>1540</v>
      </c>
      <c r="AF61">
        <v>160</v>
      </c>
      <c r="AG61">
        <v>12</v>
      </c>
      <c r="AH61" t="s">
        <v>34</v>
      </c>
      <c r="AI61">
        <f>25.4*(Nozzles[[#This Row],[Relief Dia NR]]-Nozzles[[#This Row],[HB/I2 Bore]])/2</f>
        <v>45.974000000000011</v>
      </c>
      <c r="AJ61">
        <f>Nozzles[[#This Row],[LWN/I1 Bore]]/Nozzles[[#This Row],[LWN/I1 Neck Thickness]]</f>
        <v>13.259668508287293</v>
      </c>
      <c r="AK61">
        <f>Nozzles[[#This Row],[HB/I2 Bore]]/Nozzles[[#This Row],[HB/I2 Neck Thickness]]</f>
        <v>9.1254752851711025</v>
      </c>
      <c r="AL61">
        <f>Nozzles[[#This Row],[F/I3 Bore]]/Nozzles[[#This Row],[F/I3 Neck Thickness]]</f>
        <v>4</v>
      </c>
    </row>
    <row r="62" spans="1:38" x14ac:dyDescent="0.25">
      <c r="A62">
        <v>0.5</v>
      </c>
      <c r="B62">
        <v>600</v>
      </c>
      <c r="C62">
        <v>3.75</v>
      </c>
      <c r="D62">
        <v>0.56000000000000005</v>
      </c>
      <c r="E62">
        <v>1.38</v>
      </c>
      <c r="F62">
        <v>1.5</v>
      </c>
      <c r="G62">
        <v>1.75</v>
      </c>
      <c r="H62">
        <v>3.75</v>
      </c>
      <c r="I62">
        <v>0.5</v>
      </c>
      <c r="J62">
        <v>0.55000000000000004</v>
      </c>
      <c r="K62">
        <v>0.5</v>
      </c>
      <c r="L62">
        <v>0.5</v>
      </c>
      <c r="M62">
        <v>0.6</v>
      </c>
      <c r="N62">
        <v>1.63</v>
      </c>
      <c r="O62">
        <f>CONVERT(Nozzles[[#This Row],[LWN/I1 Neck Thickness]],"in","mm")</f>
        <v>12.7</v>
      </c>
      <c r="P62">
        <f>CONVERT(Nozzles[[#This Row],[HB/I2 Neck Thickness]],"in","mm")</f>
        <v>15.24</v>
      </c>
      <c r="Q62">
        <f>CONVERT(Nozzles[[#This Row],[F/I3 Neck Thickness]],"in","mm")</f>
        <v>41.402000000000001</v>
      </c>
      <c r="R62">
        <v>4</v>
      </c>
      <c r="S62">
        <v>0.62</v>
      </c>
      <c r="T62">
        <v>2.62</v>
      </c>
      <c r="U62">
        <v>1.75</v>
      </c>
      <c r="V62">
        <v>1.5</v>
      </c>
      <c r="W62">
        <v>0.75</v>
      </c>
      <c r="X62">
        <v>0.5</v>
      </c>
      <c r="Y62">
        <v>3</v>
      </c>
      <c r="Z62">
        <v>3</v>
      </c>
      <c r="AA62">
        <v>5</v>
      </c>
      <c r="AB62">
        <v>0.4</v>
      </c>
      <c r="AC62">
        <v>7</v>
      </c>
      <c r="AD62">
        <v>0.6</v>
      </c>
      <c r="AE62">
        <v>24</v>
      </c>
      <c r="AF62">
        <v>3.1</v>
      </c>
      <c r="AG62">
        <v>9</v>
      </c>
      <c r="AH62" t="s">
        <v>34</v>
      </c>
      <c r="AI62">
        <f>25.4*(Nozzles[[#This Row],[Relief Dia NR]]-Nozzles[[#This Row],[HB/I2 Bore]])/2</f>
        <v>12.065</v>
      </c>
      <c r="AJ62">
        <f>Nozzles[[#This Row],[LWN/I1 Bore]]/Nozzles[[#This Row],[LWN/I1 Neck Thickness]]</f>
        <v>1</v>
      </c>
      <c r="AK62">
        <f>Nozzles[[#This Row],[HB/I2 Bore]]/Nozzles[[#This Row],[HB/I2 Neck Thickness]]</f>
        <v>0.91666666666666674</v>
      </c>
      <c r="AL62">
        <f>Nozzles[[#This Row],[F/I3 Bore]]/Nozzles[[#This Row],[F/I3 Neck Thickness]]</f>
        <v>0.30674846625766872</v>
      </c>
    </row>
    <row r="63" spans="1:38" x14ac:dyDescent="0.25">
      <c r="A63">
        <v>0.75</v>
      </c>
      <c r="B63">
        <v>600</v>
      </c>
      <c r="C63">
        <v>4.62</v>
      </c>
      <c r="D63">
        <v>0.62</v>
      </c>
      <c r="E63">
        <v>1.69</v>
      </c>
      <c r="F63">
        <v>1.88</v>
      </c>
      <c r="G63">
        <v>2.19</v>
      </c>
      <c r="H63">
        <v>4.62</v>
      </c>
      <c r="I63">
        <v>0.75</v>
      </c>
      <c r="J63">
        <v>0.74</v>
      </c>
      <c r="K63">
        <v>0.75</v>
      </c>
      <c r="L63">
        <v>0.56999999999999995</v>
      </c>
      <c r="M63">
        <v>0.73</v>
      </c>
      <c r="N63">
        <v>1.94</v>
      </c>
      <c r="O63">
        <f>CONVERT(Nozzles[[#This Row],[LWN/I1 Neck Thickness]],"in","mm")</f>
        <v>14.478</v>
      </c>
      <c r="P63">
        <f>CONVERT(Nozzles[[#This Row],[HB/I2 Neck Thickness]],"in","mm")</f>
        <v>18.541999999999998</v>
      </c>
      <c r="Q63">
        <f>CONVERT(Nozzles[[#This Row],[F/I3 Neck Thickness]],"in","mm")</f>
        <v>49.276000000000003</v>
      </c>
      <c r="R63">
        <v>4</v>
      </c>
      <c r="S63">
        <v>0.75</v>
      </c>
      <c r="T63">
        <v>3.25</v>
      </c>
      <c r="U63">
        <v>2.19</v>
      </c>
      <c r="V63">
        <v>1.88</v>
      </c>
      <c r="W63">
        <v>0.88</v>
      </c>
      <c r="X63">
        <v>0.63</v>
      </c>
      <c r="Y63">
        <v>3.5</v>
      </c>
      <c r="Z63">
        <v>3.5</v>
      </c>
      <c r="AA63">
        <v>8</v>
      </c>
      <c r="AB63">
        <v>0.7</v>
      </c>
      <c r="AC63">
        <v>11</v>
      </c>
      <c r="AD63">
        <v>0.9</v>
      </c>
      <c r="AE63">
        <v>36</v>
      </c>
      <c r="AF63">
        <v>4.5999999999999996</v>
      </c>
      <c r="AG63">
        <v>9</v>
      </c>
      <c r="AH63" t="s">
        <v>34</v>
      </c>
      <c r="AI63">
        <f>25.4*(Nozzles[[#This Row],[Relief Dia NR]]-Nozzles[[#This Row],[HB/I2 Bore]])/2</f>
        <v>14.477999999999998</v>
      </c>
      <c r="AJ63">
        <f>Nozzles[[#This Row],[LWN/I1 Bore]]/Nozzles[[#This Row],[LWN/I1 Neck Thickness]]</f>
        <v>1.3157894736842106</v>
      </c>
      <c r="AK63">
        <f>Nozzles[[#This Row],[HB/I2 Bore]]/Nozzles[[#This Row],[HB/I2 Neck Thickness]]</f>
        <v>1.0136986301369864</v>
      </c>
      <c r="AL63">
        <f>Nozzles[[#This Row],[F/I3 Bore]]/Nozzles[[#This Row],[F/I3 Neck Thickness]]</f>
        <v>0.38659793814432991</v>
      </c>
    </row>
    <row r="64" spans="1:38" x14ac:dyDescent="0.25">
      <c r="A64">
        <v>1</v>
      </c>
      <c r="B64">
        <v>600</v>
      </c>
      <c r="C64">
        <v>4.88</v>
      </c>
      <c r="D64">
        <v>0.69</v>
      </c>
      <c r="E64">
        <v>2</v>
      </c>
      <c r="F64">
        <v>2.12</v>
      </c>
      <c r="G64">
        <v>2.44</v>
      </c>
      <c r="H64">
        <v>4.88</v>
      </c>
      <c r="I64">
        <v>1</v>
      </c>
      <c r="J64">
        <v>0.96</v>
      </c>
      <c r="K64">
        <v>1</v>
      </c>
      <c r="L64">
        <v>0.56000000000000005</v>
      </c>
      <c r="M64">
        <v>0.74</v>
      </c>
      <c r="N64">
        <v>1.94</v>
      </c>
      <c r="O64">
        <f>CONVERT(Nozzles[[#This Row],[LWN/I1 Neck Thickness]],"in","mm")</f>
        <v>14.224</v>
      </c>
      <c r="P64">
        <f>CONVERT(Nozzles[[#This Row],[HB/I2 Neck Thickness]],"in","mm")</f>
        <v>18.795999999999999</v>
      </c>
      <c r="Q64">
        <f>CONVERT(Nozzles[[#This Row],[F/I3 Neck Thickness]],"in","mm")</f>
        <v>49.276000000000003</v>
      </c>
      <c r="R64">
        <v>4</v>
      </c>
      <c r="S64">
        <v>0.75</v>
      </c>
      <c r="T64">
        <v>3.5</v>
      </c>
      <c r="U64">
        <v>2.44</v>
      </c>
      <c r="V64">
        <v>2.12</v>
      </c>
      <c r="W64">
        <v>0.88</v>
      </c>
      <c r="X64">
        <v>0.63</v>
      </c>
      <c r="Y64">
        <v>3.5</v>
      </c>
      <c r="Z64">
        <v>3.5</v>
      </c>
      <c r="AA64">
        <v>9</v>
      </c>
      <c r="AB64">
        <v>0.8</v>
      </c>
      <c r="AC64">
        <v>12</v>
      </c>
      <c r="AD64">
        <v>1.1000000000000001</v>
      </c>
      <c r="AE64">
        <v>39</v>
      </c>
      <c r="AF64">
        <v>5.0999999999999996</v>
      </c>
      <c r="AG64">
        <v>9</v>
      </c>
      <c r="AH64" t="s">
        <v>34</v>
      </c>
      <c r="AI64">
        <f>25.4*(Nozzles[[#This Row],[Relief Dia NR]]-Nozzles[[#This Row],[HB/I2 Bore]])/2</f>
        <v>14.732000000000001</v>
      </c>
      <c r="AJ64">
        <f>Nozzles[[#This Row],[LWN/I1 Bore]]/Nozzles[[#This Row],[LWN/I1 Neck Thickness]]</f>
        <v>1.7857142857142856</v>
      </c>
      <c r="AK64">
        <f>Nozzles[[#This Row],[HB/I2 Bore]]/Nozzles[[#This Row],[HB/I2 Neck Thickness]]</f>
        <v>1.2972972972972974</v>
      </c>
      <c r="AL64">
        <f>Nozzles[[#This Row],[F/I3 Bore]]/Nozzles[[#This Row],[F/I3 Neck Thickness]]</f>
        <v>0.51546391752577325</v>
      </c>
    </row>
    <row r="65" spans="1:38" x14ac:dyDescent="0.25">
      <c r="A65">
        <v>1.25</v>
      </c>
      <c r="B65">
        <v>600</v>
      </c>
      <c r="C65">
        <v>5.25</v>
      </c>
      <c r="D65">
        <v>0.81</v>
      </c>
      <c r="E65">
        <v>2.5</v>
      </c>
      <c r="F65">
        <v>2.5</v>
      </c>
      <c r="G65">
        <v>2.81</v>
      </c>
      <c r="H65">
        <v>5.25</v>
      </c>
      <c r="I65">
        <v>1.25</v>
      </c>
      <c r="J65">
        <v>1.28</v>
      </c>
      <c r="K65">
        <v>1.25</v>
      </c>
      <c r="L65">
        <v>0.63</v>
      </c>
      <c r="M65">
        <v>0.77</v>
      </c>
      <c r="N65">
        <v>2</v>
      </c>
      <c r="O65">
        <f>CONVERT(Nozzles[[#This Row],[LWN/I1 Neck Thickness]],"in","mm")</f>
        <v>16.001999999999999</v>
      </c>
      <c r="P65">
        <f>CONVERT(Nozzles[[#This Row],[HB/I2 Neck Thickness]],"in","mm")</f>
        <v>19.558</v>
      </c>
      <c r="Q65">
        <f>CONVERT(Nozzles[[#This Row],[F/I3 Neck Thickness]],"in","mm")</f>
        <v>50.8</v>
      </c>
      <c r="R65">
        <v>4</v>
      </c>
      <c r="S65">
        <v>0.75</v>
      </c>
      <c r="T65">
        <v>3.88</v>
      </c>
      <c r="U65">
        <v>2.81</v>
      </c>
      <c r="V65">
        <v>2.5</v>
      </c>
      <c r="W65">
        <v>0.88</v>
      </c>
      <c r="X65">
        <v>0.63</v>
      </c>
      <c r="Y65">
        <v>3.75</v>
      </c>
      <c r="Z65">
        <v>3.75</v>
      </c>
      <c r="AA65">
        <v>13</v>
      </c>
      <c r="AB65">
        <v>1</v>
      </c>
      <c r="AC65">
        <v>15</v>
      </c>
      <c r="AD65">
        <v>1.4</v>
      </c>
      <c r="AE65">
        <v>44</v>
      </c>
      <c r="AF65">
        <v>5.8</v>
      </c>
      <c r="AG65">
        <v>9</v>
      </c>
      <c r="AH65" t="s">
        <v>34</v>
      </c>
      <c r="AI65">
        <f>25.4*(Nozzles[[#This Row],[Relief Dia NR]]-Nozzles[[#This Row],[HB/I2 Bore]])/2</f>
        <v>15.493999999999998</v>
      </c>
      <c r="AJ65">
        <f>Nozzles[[#This Row],[LWN/I1 Bore]]/Nozzles[[#This Row],[LWN/I1 Neck Thickness]]</f>
        <v>1.9841269841269842</v>
      </c>
      <c r="AK65">
        <f>Nozzles[[#This Row],[HB/I2 Bore]]/Nozzles[[#This Row],[HB/I2 Neck Thickness]]</f>
        <v>1.6623376623376622</v>
      </c>
      <c r="AL65">
        <f>Nozzles[[#This Row],[F/I3 Bore]]/Nozzles[[#This Row],[F/I3 Neck Thickness]]</f>
        <v>0.625</v>
      </c>
    </row>
    <row r="66" spans="1:38" x14ac:dyDescent="0.25">
      <c r="A66">
        <v>1.5</v>
      </c>
      <c r="B66">
        <v>600</v>
      </c>
      <c r="C66">
        <v>6.12</v>
      </c>
      <c r="D66">
        <v>0.88</v>
      </c>
      <c r="E66">
        <v>2.88</v>
      </c>
      <c r="F66">
        <v>2.75</v>
      </c>
      <c r="G66">
        <v>3.25</v>
      </c>
      <c r="H66">
        <v>6.12</v>
      </c>
      <c r="I66">
        <v>1.5</v>
      </c>
      <c r="J66">
        <v>1.5</v>
      </c>
      <c r="K66">
        <v>1.5</v>
      </c>
      <c r="L66">
        <v>0.63</v>
      </c>
      <c r="M66">
        <v>0.88</v>
      </c>
      <c r="N66">
        <v>2.31</v>
      </c>
      <c r="O66">
        <f>CONVERT(Nozzles[[#This Row],[LWN/I1 Neck Thickness]],"in","mm")</f>
        <v>16.001999999999999</v>
      </c>
      <c r="P66">
        <f>CONVERT(Nozzles[[#This Row],[HB/I2 Neck Thickness]],"in","mm")</f>
        <v>22.352</v>
      </c>
      <c r="Q66">
        <f>CONVERT(Nozzles[[#This Row],[F/I3 Neck Thickness]],"in","mm")</f>
        <v>58.673999999999999</v>
      </c>
      <c r="R66">
        <v>4</v>
      </c>
      <c r="S66">
        <v>0.88</v>
      </c>
      <c r="T66">
        <v>4.5</v>
      </c>
      <c r="U66">
        <v>3.25</v>
      </c>
      <c r="V66">
        <v>2.75</v>
      </c>
      <c r="W66">
        <v>1</v>
      </c>
      <c r="X66">
        <v>0.75</v>
      </c>
      <c r="Y66">
        <v>4.25</v>
      </c>
      <c r="Z66">
        <v>4.25</v>
      </c>
      <c r="AA66">
        <v>16</v>
      </c>
      <c r="AB66">
        <v>1.2</v>
      </c>
      <c r="AC66">
        <v>21</v>
      </c>
      <c r="AD66">
        <v>1.9</v>
      </c>
      <c r="AE66">
        <v>59</v>
      </c>
      <c r="AF66">
        <v>7.8</v>
      </c>
      <c r="AG66">
        <v>9</v>
      </c>
      <c r="AH66" t="s">
        <v>34</v>
      </c>
      <c r="AI66">
        <f>25.4*(Nozzles[[#This Row],[Relief Dia NR]]-Nozzles[[#This Row],[HB/I2 Bore]])/2</f>
        <v>15.875</v>
      </c>
      <c r="AJ66">
        <f>Nozzles[[#This Row],[LWN/I1 Bore]]/Nozzles[[#This Row],[LWN/I1 Neck Thickness]]</f>
        <v>2.3809523809523809</v>
      </c>
      <c r="AK66">
        <f>Nozzles[[#This Row],[HB/I2 Bore]]/Nozzles[[#This Row],[HB/I2 Neck Thickness]]</f>
        <v>1.7045454545454546</v>
      </c>
      <c r="AL66">
        <f>Nozzles[[#This Row],[F/I3 Bore]]/Nozzles[[#This Row],[F/I3 Neck Thickness]]</f>
        <v>0.64935064935064934</v>
      </c>
    </row>
    <row r="67" spans="1:38" x14ac:dyDescent="0.25">
      <c r="A67">
        <v>2</v>
      </c>
      <c r="B67">
        <v>600</v>
      </c>
      <c r="C67">
        <v>6.5</v>
      </c>
      <c r="D67">
        <v>1</v>
      </c>
      <c r="E67">
        <v>3.62</v>
      </c>
      <c r="F67">
        <v>3.31</v>
      </c>
      <c r="G67">
        <v>3.94</v>
      </c>
      <c r="H67">
        <v>6.5</v>
      </c>
      <c r="I67">
        <v>2</v>
      </c>
      <c r="J67">
        <v>1.94</v>
      </c>
      <c r="K67">
        <v>2</v>
      </c>
      <c r="L67">
        <v>0.66</v>
      </c>
      <c r="M67">
        <v>1</v>
      </c>
      <c r="N67">
        <v>2.25</v>
      </c>
      <c r="O67">
        <f>CONVERT(Nozzles[[#This Row],[LWN/I1 Neck Thickness]],"in","mm")</f>
        <v>16.764000000000003</v>
      </c>
      <c r="P67">
        <f>CONVERT(Nozzles[[#This Row],[HB/I2 Neck Thickness]],"in","mm")</f>
        <v>25.4</v>
      </c>
      <c r="Q67">
        <f>CONVERT(Nozzles[[#This Row],[F/I3 Neck Thickness]],"in","mm")</f>
        <v>57.15</v>
      </c>
      <c r="R67">
        <v>8</v>
      </c>
      <c r="S67">
        <v>0.75</v>
      </c>
      <c r="T67">
        <v>5</v>
      </c>
      <c r="U67">
        <v>3.94</v>
      </c>
      <c r="V67">
        <v>3.31</v>
      </c>
      <c r="W67">
        <v>0.88</v>
      </c>
      <c r="X67">
        <v>0.63</v>
      </c>
      <c r="Y67">
        <v>4.25</v>
      </c>
      <c r="Z67">
        <v>4.25</v>
      </c>
      <c r="AA67">
        <v>20</v>
      </c>
      <c r="AB67">
        <v>1.5</v>
      </c>
      <c r="AC67">
        <v>29</v>
      </c>
      <c r="AD67">
        <v>2.6</v>
      </c>
      <c r="AE67">
        <v>67</v>
      </c>
      <c r="AF67">
        <v>8.5</v>
      </c>
      <c r="AG67">
        <v>9</v>
      </c>
      <c r="AH67" t="s">
        <v>34</v>
      </c>
      <c r="AI67">
        <f>25.4*(Nozzles[[#This Row],[Relief Dia NR]]-Nozzles[[#This Row],[HB/I2 Bore]])/2</f>
        <v>17.399000000000001</v>
      </c>
      <c r="AJ67">
        <f>Nozzles[[#This Row],[LWN/I1 Bore]]/Nozzles[[#This Row],[LWN/I1 Neck Thickness]]</f>
        <v>3.0303030303030303</v>
      </c>
      <c r="AK67">
        <f>Nozzles[[#This Row],[HB/I2 Bore]]/Nozzles[[#This Row],[HB/I2 Neck Thickness]]</f>
        <v>1.94</v>
      </c>
      <c r="AL67">
        <f>Nozzles[[#This Row],[F/I3 Bore]]/Nozzles[[#This Row],[F/I3 Neck Thickness]]</f>
        <v>0.88888888888888884</v>
      </c>
    </row>
    <row r="68" spans="1:38" x14ac:dyDescent="0.25">
      <c r="A68">
        <v>2.5</v>
      </c>
      <c r="B68">
        <v>600</v>
      </c>
      <c r="C68">
        <v>7.5</v>
      </c>
      <c r="D68">
        <v>1.1200000000000001</v>
      </c>
      <c r="E68">
        <v>4.12</v>
      </c>
      <c r="F68">
        <v>3.94</v>
      </c>
      <c r="G68">
        <v>4.63</v>
      </c>
      <c r="H68">
        <v>7.5</v>
      </c>
      <c r="I68">
        <v>2.5</v>
      </c>
      <c r="J68">
        <v>2.3199999999999998</v>
      </c>
      <c r="K68">
        <v>2.5</v>
      </c>
      <c r="L68">
        <v>0.72</v>
      </c>
      <c r="M68">
        <v>1.1499999999999999</v>
      </c>
      <c r="N68">
        <v>2.5</v>
      </c>
      <c r="O68">
        <f>CONVERT(Nozzles[[#This Row],[LWN/I1 Neck Thickness]],"in","mm")</f>
        <v>18.288</v>
      </c>
      <c r="P68">
        <f>CONVERT(Nozzles[[#This Row],[HB/I2 Neck Thickness]],"in","mm")</f>
        <v>29.21</v>
      </c>
      <c r="Q68">
        <f>CONVERT(Nozzles[[#This Row],[F/I3 Neck Thickness]],"in","mm")</f>
        <v>63.5</v>
      </c>
      <c r="R68">
        <v>8</v>
      </c>
      <c r="S68">
        <v>0.88</v>
      </c>
      <c r="T68">
        <v>5.88</v>
      </c>
      <c r="U68">
        <v>4.62</v>
      </c>
      <c r="V68">
        <v>3.94</v>
      </c>
      <c r="W68">
        <v>1</v>
      </c>
      <c r="X68">
        <v>0.75</v>
      </c>
      <c r="Y68">
        <v>5</v>
      </c>
      <c r="Z68">
        <v>4.75</v>
      </c>
      <c r="AA68">
        <v>27</v>
      </c>
      <c r="AB68">
        <v>2.1</v>
      </c>
      <c r="AC68">
        <v>39</v>
      </c>
      <c r="AD68">
        <v>3.6</v>
      </c>
      <c r="AE68">
        <v>85</v>
      </c>
      <c r="AF68">
        <v>11</v>
      </c>
      <c r="AG68">
        <v>9</v>
      </c>
      <c r="AH68" t="s">
        <v>34</v>
      </c>
      <c r="AI68">
        <f>25.4*(Nozzles[[#This Row],[Relief Dia NR]]-Nozzles[[#This Row],[HB/I2 Bore]])/2</f>
        <v>20.574000000000002</v>
      </c>
      <c r="AJ68">
        <f>Nozzles[[#This Row],[LWN/I1 Bore]]/Nozzles[[#This Row],[LWN/I1 Neck Thickness]]</f>
        <v>3.4722222222222223</v>
      </c>
      <c r="AK68">
        <f>Nozzles[[#This Row],[HB/I2 Bore]]/Nozzles[[#This Row],[HB/I2 Neck Thickness]]</f>
        <v>2.017391304347826</v>
      </c>
      <c r="AL68">
        <f>Nozzles[[#This Row],[F/I3 Bore]]/Nozzles[[#This Row],[F/I3 Neck Thickness]]</f>
        <v>1</v>
      </c>
    </row>
    <row r="69" spans="1:38" x14ac:dyDescent="0.25">
      <c r="A69">
        <v>3</v>
      </c>
      <c r="B69">
        <v>600</v>
      </c>
      <c r="C69">
        <v>8.25</v>
      </c>
      <c r="D69">
        <v>1.25</v>
      </c>
      <c r="E69">
        <v>5</v>
      </c>
      <c r="F69">
        <v>4.62</v>
      </c>
      <c r="G69">
        <v>5.38</v>
      </c>
      <c r="H69">
        <v>8.25</v>
      </c>
      <c r="I69">
        <v>3</v>
      </c>
      <c r="J69">
        <v>2.9</v>
      </c>
      <c r="K69">
        <v>3</v>
      </c>
      <c r="L69">
        <v>0.81</v>
      </c>
      <c r="M69">
        <v>1.24</v>
      </c>
      <c r="N69">
        <v>2.63</v>
      </c>
      <c r="O69">
        <f>CONVERT(Nozzles[[#This Row],[LWN/I1 Neck Thickness]],"in","mm")</f>
        <v>20.573999999999998</v>
      </c>
      <c r="P69">
        <f>CONVERT(Nozzles[[#This Row],[HB/I2 Neck Thickness]],"in","mm")</f>
        <v>31.496000000000002</v>
      </c>
      <c r="Q69">
        <f>CONVERT(Nozzles[[#This Row],[F/I3 Neck Thickness]],"in","mm")</f>
        <v>66.802000000000007</v>
      </c>
      <c r="R69">
        <v>8</v>
      </c>
      <c r="S69">
        <v>0.88</v>
      </c>
      <c r="T69">
        <v>6.62</v>
      </c>
      <c r="U69">
        <v>5.38</v>
      </c>
      <c r="V69">
        <v>4.62</v>
      </c>
      <c r="W69">
        <v>1</v>
      </c>
      <c r="X69">
        <v>0.75</v>
      </c>
      <c r="Y69">
        <v>5</v>
      </c>
      <c r="Z69">
        <v>5.25</v>
      </c>
      <c r="AA69">
        <v>36</v>
      </c>
      <c r="AB69">
        <v>2.7</v>
      </c>
      <c r="AC69">
        <v>50</v>
      </c>
      <c r="AD69">
        <v>4.5999999999999996</v>
      </c>
      <c r="AE69">
        <v>104</v>
      </c>
      <c r="AF69">
        <v>13</v>
      </c>
      <c r="AG69">
        <v>9</v>
      </c>
      <c r="AH69" t="s">
        <v>34</v>
      </c>
      <c r="AI69">
        <f>25.4*(Nozzles[[#This Row],[Relief Dia NR]]-Nozzles[[#This Row],[HB/I2 Bore]])/2</f>
        <v>21.844000000000001</v>
      </c>
      <c r="AJ69">
        <f>Nozzles[[#This Row],[LWN/I1 Bore]]/Nozzles[[#This Row],[LWN/I1 Neck Thickness]]</f>
        <v>3.7037037037037033</v>
      </c>
      <c r="AK69">
        <f>Nozzles[[#This Row],[HB/I2 Bore]]/Nozzles[[#This Row],[HB/I2 Neck Thickness]]</f>
        <v>2.338709677419355</v>
      </c>
      <c r="AL69">
        <f>Nozzles[[#This Row],[F/I3 Bore]]/Nozzles[[#This Row],[F/I3 Neck Thickness]]</f>
        <v>1.1406844106463878</v>
      </c>
    </row>
    <row r="70" spans="1:38" x14ac:dyDescent="0.25">
      <c r="A70">
        <v>3.5</v>
      </c>
      <c r="B70">
        <v>600</v>
      </c>
      <c r="C70">
        <v>9</v>
      </c>
      <c r="D70">
        <v>1.38</v>
      </c>
      <c r="E70">
        <v>5.5</v>
      </c>
      <c r="F70">
        <v>5.25</v>
      </c>
      <c r="G70">
        <v>5.81</v>
      </c>
      <c r="H70">
        <v>9</v>
      </c>
      <c r="I70">
        <v>3.5</v>
      </c>
      <c r="J70">
        <v>3.36</v>
      </c>
      <c r="K70">
        <v>3.5</v>
      </c>
      <c r="L70">
        <v>0.88</v>
      </c>
      <c r="M70">
        <v>1.23</v>
      </c>
      <c r="N70">
        <v>2.75</v>
      </c>
      <c r="O70">
        <f>CONVERT(Nozzles[[#This Row],[LWN/I1 Neck Thickness]],"in","mm")</f>
        <v>22.352</v>
      </c>
      <c r="P70">
        <f>CONVERT(Nozzles[[#This Row],[HB/I2 Neck Thickness]],"in","mm")</f>
        <v>31.241999999999997</v>
      </c>
      <c r="Q70">
        <f>CONVERT(Nozzles[[#This Row],[F/I3 Neck Thickness]],"in","mm")</f>
        <v>69.849999999999994</v>
      </c>
      <c r="R70">
        <v>8</v>
      </c>
      <c r="S70">
        <v>1</v>
      </c>
      <c r="T70">
        <v>7.25</v>
      </c>
      <c r="U70">
        <v>5.81</v>
      </c>
      <c r="V70">
        <v>5.25</v>
      </c>
      <c r="W70">
        <v>1.1200000000000001</v>
      </c>
      <c r="X70">
        <v>0.88</v>
      </c>
      <c r="Y70">
        <v>5.5</v>
      </c>
      <c r="Z70">
        <v>5.5</v>
      </c>
      <c r="AA70">
        <v>45</v>
      </c>
      <c r="AB70">
        <v>3.4</v>
      </c>
      <c r="AC70">
        <v>57</v>
      </c>
      <c r="AD70">
        <v>5</v>
      </c>
      <c r="AE70">
        <v>116</v>
      </c>
      <c r="AF70">
        <v>15</v>
      </c>
      <c r="AG70">
        <v>9</v>
      </c>
      <c r="AH70" t="s">
        <v>34</v>
      </c>
      <c r="AI70">
        <f>25.4*(Nozzles[[#This Row],[Relief Dia NR]]-Nozzles[[#This Row],[HB/I2 Bore]])/2</f>
        <v>24.003</v>
      </c>
      <c r="AJ70">
        <f>Nozzles[[#This Row],[LWN/I1 Bore]]/Nozzles[[#This Row],[LWN/I1 Neck Thickness]]</f>
        <v>3.9772727272727271</v>
      </c>
      <c r="AK70">
        <f>Nozzles[[#This Row],[HB/I2 Bore]]/Nozzles[[#This Row],[HB/I2 Neck Thickness]]</f>
        <v>2.7317073170731705</v>
      </c>
      <c r="AL70">
        <f>Nozzles[[#This Row],[F/I3 Bore]]/Nozzles[[#This Row],[F/I3 Neck Thickness]]</f>
        <v>1.2727272727272727</v>
      </c>
    </row>
    <row r="71" spans="1:38" x14ac:dyDescent="0.25">
      <c r="A71">
        <v>4</v>
      </c>
      <c r="B71">
        <v>600</v>
      </c>
      <c r="C71">
        <v>10.75</v>
      </c>
      <c r="D71">
        <v>1.5</v>
      </c>
      <c r="E71">
        <v>6.19</v>
      </c>
      <c r="F71">
        <v>6</v>
      </c>
      <c r="G71">
        <v>7.06</v>
      </c>
      <c r="H71">
        <v>10.75</v>
      </c>
      <c r="I71">
        <v>4</v>
      </c>
      <c r="J71">
        <v>3.83</v>
      </c>
      <c r="K71">
        <v>4</v>
      </c>
      <c r="L71">
        <v>1</v>
      </c>
      <c r="M71">
        <v>1.62</v>
      </c>
      <c r="N71">
        <v>3.38</v>
      </c>
      <c r="O71">
        <f>CONVERT(Nozzles[[#This Row],[LWN/I1 Neck Thickness]],"in","mm")</f>
        <v>25.4</v>
      </c>
      <c r="P71">
        <f>CONVERT(Nozzles[[#This Row],[HB/I2 Neck Thickness]],"in","mm")</f>
        <v>41.147999999999996</v>
      </c>
      <c r="Q71">
        <f>CONVERT(Nozzles[[#This Row],[F/I3 Neck Thickness]],"in","mm")</f>
        <v>85.852000000000004</v>
      </c>
      <c r="R71">
        <v>8</v>
      </c>
      <c r="S71">
        <v>1</v>
      </c>
      <c r="T71">
        <v>8.5</v>
      </c>
      <c r="U71">
        <v>7.06</v>
      </c>
      <c r="V71">
        <v>6</v>
      </c>
      <c r="W71">
        <v>1.1200000000000001</v>
      </c>
      <c r="X71">
        <v>0.88</v>
      </c>
      <c r="Y71">
        <v>5.75</v>
      </c>
      <c r="Z71">
        <v>6</v>
      </c>
      <c r="AA71">
        <v>77</v>
      </c>
      <c r="AB71">
        <v>4.5</v>
      </c>
      <c r="AC71">
        <v>113</v>
      </c>
      <c r="AD71">
        <v>7.8</v>
      </c>
      <c r="AE71">
        <v>238</v>
      </c>
      <c r="AF71">
        <v>22</v>
      </c>
      <c r="AG71">
        <v>12</v>
      </c>
      <c r="AH71" t="s">
        <v>34</v>
      </c>
      <c r="AI71">
        <f>25.4*(Nozzles[[#This Row],[Relief Dia NR]]-Nozzles[[#This Row],[HB/I2 Bore]])/2</f>
        <v>27.558999999999997</v>
      </c>
      <c r="AJ71">
        <f>Nozzles[[#This Row],[LWN/I1 Bore]]/Nozzles[[#This Row],[LWN/I1 Neck Thickness]]</f>
        <v>4</v>
      </c>
      <c r="AK71">
        <f>Nozzles[[#This Row],[HB/I2 Bore]]/Nozzles[[#This Row],[HB/I2 Neck Thickness]]</f>
        <v>2.3641975308641974</v>
      </c>
      <c r="AL71">
        <f>Nozzles[[#This Row],[F/I3 Bore]]/Nozzles[[#This Row],[F/I3 Neck Thickness]]</f>
        <v>1.1834319526627219</v>
      </c>
    </row>
    <row r="72" spans="1:38" x14ac:dyDescent="0.25">
      <c r="A72">
        <v>5</v>
      </c>
      <c r="B72">
        <v>600</v>
      </c>
      <c r="C72">
        <v>13</v>
      </c>
      <c r="D72">
        <v>1.75</v>
      </c>
      <c r="E72">
        <v>7.31</v>
      </c>
      <c r="F72">
        <v>7.5</v>
      </c>
      <c r="G72">
        <v>8.8800000000000008</v>
      </c>
      <c r="H72">
        <v>13</v>
      </c>
      <c r="I72">
        <v>5</v>
      </c>
      <c r="J72">
        <v>4.8099999999999996</v>
      </c>
      <c r="K72">
        <v>5</v>
      </c>
      <c r="L72">
        <v>1.25</v>
      </c>
      <c r="M72">
        <v>2.04</v>
      </c>
      <c r="N72">
        <v>4</v>
      </c>
      <c r="O72">
        <f>CONVERT(Nozzles[[#This Row],[LWN/I1 Neck Thickness]],"in","mm")</f>
        <v>31.75</v>
      </c>
      <c r="P72">
        <f>CONVERT(Nozzles[[#This Row],[HB/I2 Neck Thickness]],"in","mm")</f>
        <v>51.816000000000003</v>
      </c>
      <c r="Q72">
        <f>CONVERT(Nozzles[[#This Row],[F/I3 Neck Thickness]],"in","mm")</f>
        <v>101.6</v>
      </c>
      <c r="R72">
        <v>8</v>
      </c>
      <c r="S72">
        <v>1.1200000000000001</v>
      </c>
      <c r="T72">
        <v>10.5</v>
      </c>
      <c r="U72">
        <v>8.8800000000000008</v>
      </c>
      <c r="V72">
        <v>7.5</v>
      </c>
      <c r="W72">
        <v>1.25</v>
      </c>
      <c r="X72">
        <v>1</v>
      </c>
      <c r="Y72">
        <v>6.5</v>
      </c>
      <c r="Z72">
        <v>6.5</v>
      </c>
      <c r="AA72">
        <v>123</v>
      </c>
      <c r="AB72">
        <v>7</v>
      </c>
      <c r="AC72">
        <v>180</v>
      </c>
      <c r="AD72">
        <v>12</v>
      </c>
      <c r="AE72">
        <v>336</v>
      </c>
      <c r="AF72">
        <v>32</v>
      </c>
      <c r="AG72">
        <v>12</v>
      </c>
      <c r="AH72" t="s">
        <v>34</v>
      </c>
      <c r="AI72">
        <f>25.4*(Nozzles[[#This Row],[Relief Dia NR]]-Nozzles[[#This Row],[HB/I2 Bore]])/2</f>
        <v>34.163000000000004</v>
      </c>
      <c r="AJ72">
        <f>Nozzles[[#This Row],[LWN/I1 Bore]]/Nozzles[[#This Row],[LWN/I1 Neck Thickness]]</f>
        <v>4</v>
      </c>
      <c r="AK72">
        <f>Nozzles[[#This Row],[HB/I2 Bore]]/Nozzles[[#This Row],[HB/I2 Neck Thickness]]</f>
        <v>2.3578431372549016</v>
      </c>
      <c r="AL72">
        <f>Nozzles[[#This Row],[F/I3 Bore]]/Nozzles[[#This Row],[F/I3 Neck Thickness]]</f>
        <v>1.25</v>
      </c>
    </row>
    <row r="73" spans="1:38" x14ac:dyDescent="0.25">
      <c r="A73">
        <v>6</v>
      </c>
      <c r="B73">
        <v>600</v>
      </c>
      <c r="C73">
        <v>14</v>
      </c>
      <c r="D73">
        <v>1.88</v>
      </c>
      <c r="E73">
        <v>8.5</v>
      </c>
      <c r="F73">
        <v>8.75</v>
      </c>
      <c r="G73">
        <v>9.8800000000000008</v>
      </c>
      <c r="H73">
        <v>14</v>
      </c>
      <c r="I73">
        <v>6</v>
      </c>
      <c r="J73">
        <v>5.76</v>
      </c>
      <c r="K73">
        <v>6</v>
      </c>
      <c r="L73">
        <v>1.38</v>
      </c>
      <c r="M73">
        <v>2.06</v>
      </c>
      <c r="N73">
        <v>4</v>
      </c>
      <c r="O73">
        <f>CONVERT(Nozzles[[#This Row],[LWN/I1 Neck Thickness]],"in","mm")</f>
        <v>35.052</v>
      </c>
      <c r="P73">
        <f>CONVERT(Nozzles[[#This Row],[HB/I2 Neck Thickness]],"in","mm")</f>
        <v>52.324000000000005</v>
      </c>
      <c r="Q73">
        <f>CONVERT(Nozzles[[#This Row],[F/I3 Neck Thickness]],"in","mm")</f>
        <v>101.6</v>
      </c>
      <c r="R73">
        <v>12</v>
      </c>
      <c r="S73">
        <v>1.1200000000000001</v>
      </c>
      <c r="T73">
        <v>11.5</v>
      </c>
      <c r="U73">
        <v>9.8800000000000008</v>
      </c>
      <c r="V73">
        <v>8.75</v>
      </c>
      <c r="W73">
        <v>1.25</v>
      </c>
      <c r="X73">
        <v>1</v>
      </c>
      <c r="Y73">
        <v>6.75</v>
      </c>
      <c r="Z73">
        <v>7</v>
      </c>
      <c r="AA73">
        <v>152</v>
      </c>
      <c r="AB73">
        <v>9</v>
      </c>
      <c r="AC73">
        <v>207</v>
      </c>
      <c r="AD73">
        <v>14</v>
      </c>
      <c r="AE73">
        <v>373</v>
      </c>
      <c r="AF73">
        <v>36</v>
      </c>
      <c r="AG73">
        <v>12</v>
      </c>
      <c r="AH73" t="s">
        <v>34</v>
      </c>
      <c r="AI73">
        <f>25.4*(Nozzles[[#This Row],[Relief Dia NR]]-Nozzles[[#This Row],[HB/I2 Bore]])/2</f>
        <v>37.972999999999999</v>
      </c>
      <c r="AJ73">
        <f>Nozzles[[#This Row],[LWN/I1 Bore]]/Nozzles[[#This Row],[LWN/I1 Neck Thickness]]</f>
        <v>4.3478260869565224</v>
      </c>
      <c r="AK73">
        <f>Nozzles[[#This Row],[HB/I2 Bore]]/Nozzles[[#This Row],[HB/I2 Neck Thickness]]</f>
        <v>2.7961165048543686</v>
      </c>
      <c r="AL73">
        <f>Nozzles[[#This Row],[F/I3 Bore]]/Nozzles[[#This Row],[F/I3 Neck Thickness]]</f>
        <v>1.5</v>
      </c>
    </row>
    <row r="74" spans="1:38" x14ac:dyDescent="0.25">
      <c r="A74">
        <v>8</v>
      </c>
      <c r="B74">
        <v>600</v>
      </c>
      <c r="C74">
        <v>16.5</v>
      </c>
      <c r="D74">
        <v>2.19</v>
      </c>
      <c r="E74">
        <v>10.62</v>
      </c>
      <c r="F74">
        <v>10.75</v>
      </c>
      <c r="G74">
        <v>11.94</v>
      </c>
      <c r="H74">
        <v>16.5</v>
      </c>
      <c r="I74">
        <v>8</v>
      </c>
      <c r="J74">
        <v>7.62</v>
      </c>
      <c r="K74">
        <v>8</v>
      </c>
      <c r="L74">
        <v>1.38</v>
      </c>
      <c r="M74">
        <v>2.16</v>
      </c>
      <c r="N74">
        <v>4.25</v>
      </c>
      <c r="O74">
        <f>CONVERT(Nozzles[[#This Row],[LWN/I1 Neck Thickness]],"in","mm")</f>
        <v>35.052</v>
      </c>
      <c r="P74">
        <f>CONVERT(Nozzles[[#This Row],[HB/I2 Neck Thickness]],"in","mm")</f>
        <v>54.864000000000004</v>
      </c>
      <c r="Q74">
        <f>CONVERT(Nozzles[[#This Row],[F/I3 Neck Thickness]],"in","mm")</f>
        <v>107.95</v>
      </c>
      <c r="R74">
        <v>12</v>
      </c>
      <c r="S74">
        <v>1.25</v>
      </c>
      <c r="T74">
        <v>13.75</v>
      </c>
      <c r="U74">
        <v>11.94</v>
      </c>
      <c r="V74">
        <v>10.75</v>
      </c>
      <c r="W74">
        <v>1.38</v>
      </c>
      <c r="X74">
        <v>1.1299999999999999</v>
      </c>
      <c r="Y74">
        <v>7.75</v>
      </c>
      <c r="Z74">
        <v>8</v>
      </c>
      <c r="AA74">
        <v>207</v>
      </c>
      <c r="AB74">
        <v>11</v>
      </c>
      <c r="AC74">
        <v>277</v>
      </c>
      <c r="AD74">
        <v>19</v>
      </c>
      <c r="AE74">
        <v>578</v>
      </c>
      <c r="AF74">
        <v>46</v>
      </c>
      <c r="AG74">
        <v>12</v>
      </c>
      <c r="AH74" t="s">
        <v>34</v>
      </c>
      <c r="AI74">
        <f>25.4*(Nozzles[[#This Row],[Relief Dia NR]]-Nozzles[[#This Row],[HB/I2 Bore]])/2</f>
        <v>39.750999999999998</v>
      </c>
      <c r="AJ74">
        <f>Nozzles[[#This Row],[LWN/I1 Bore]]/Nozzles[[#This Row],[LWN/I1 Neck Thickness]]</f>
        <v>5.7971014492753632</v>
      </c>
      <c r="AK74">
        <f>Nozzles[[#This Row],[HB/I2 Bore]]/Nozzles[[#This Row],[HB/I2 Neck Thickness]]</f>
        <v>3.5277777777777777</v>
      </c>
      <c r="AL74">
        <f>Nozzles[[#This Row],[F/I3 Bore]]/Nozzles[[#This Row],[F/I3 Neck Thickness]]</f>
        <v>1.8823529411764706</v>
      </c>
    </row>
    <row r="75" spans="1:38" x14ac:dyDescent="0.25">
      <c r="A75">
        <v>10</v>
      </c>
      <c r="B75">
        <v>600</v>
      </c>
      <c r="C75">
        <v>20</v>
      </c>
      <c r="D75">
        <v>2.5</v>
      </c>
      <c r="E75">
        <v>12.75</v>
      </c>
      <c r="F75">
        <v>13.5</v>
      </c>
      <c r="G75">
        <v>15</v>
      </c>
      <c r="H75">
        <v>20</v>
      </c>
      <c r="I75">
        <v>10</v>
      </c>
      <c r="J75">
        <v>9.56</v>
      </c>
      <c r="K75">
        <v>10</v>
      </c>
      <c r="L75">
        <v>1.75</v>
      </c>
      <c r="M75">
        <v>2.72</v>
      </c>
      <c r="N75">
        <v>5</v>
      </c>
      <c r="O75">
        <f>CONVERT(Nozzles[[#This Row],[LWN/I1 Neck Thickness]],"in","mm")</f>
        <v>44.45</v>
      </c>
      <c r="P75">
        <f>CONVERT(Nozzles[[#This Row],[HB/I2 Neck Thickness]],"in","mm")</f>
        <v>69.087999999999994</v>
      </c>
      <c r="Q75">
        <f>CONVERT(Nozzles[[#This Row],[F/I3 Neck Thickness]],"in","mm")</f>
        <v>127</v>
      </c>
      <c r="R75">
        <v>16</v>
      </c>
      <c r="S75">
        <v>1.38</v>
      </c>
      <c r="T75">
        <v>17</v>
      </c>
      <c r="U75">
        <v>15</v>
      </c>
      <c r="V75">
        <v>13.5</v>
      </c>
      <c r="W75">
        <v>1.5</v>
      </c>
      <c r="X75">
        <v>1.25</v>
      </c>
      <c r="Y75">
        <v>8.5</v>
      </c>
      <c r="Z75">
        <v>8.75</v>
      </c>
      <c r="AA75">
        <v>324</v>
      </c>
      <c r="AB75">
        <v>18</v>
      </c>
      <c r="AC75">
        <v>433</v>
      </c>
      <c r="AD75">
        <v>30</v>
      </c>
      <c r="AE75">
        <v>683</v>
      </c>
      <c r="AF75">
        <v>67</v>
      </c>
      <c r="AG75">
        <v>12</v>
      </c>
      <c r="AH75" t="s">
        <v>34</v>
      </c>
      <c r="AI75">
        <f>25.4*(Nozzles[[#This Row],[Relief Dia NR]]-Nozzles[[#This Row],[HB/I2 Bore]])/2</f>
        <v>50.03799999999999</v>
      </c>
      <c r="AJ75">
        <f>Nozzles[[#This Row],[LWN/I1 Bore]]/Nozzles[[#This Row],[LWN/I1 Neck Thickness]]</f>
        <v>5.7142857142857144</v>
      </c>
      <c r="AK75">
        <f>Nozzles[[#This Row],[HB/I2 Bore]]/Nozzles[[#This Row],[HB/I2 Neck Thickness]]</f>
        <v>3.5147058823529411</v>
      </c>
      <c r="AL75">
        <f>Nozzles[[#This Row],[F/I3 Bore]]/Nozzles[[#This Row],[F/I3 Neck Thickness]]</f>
        <v>2</v>
      </c>
    </row>
    <row r="76" spans="1:38" x14ac:dyDescent="0.25">
      <c r="A76">
        <v>12</v>
      </c>
      <c r="B76">
        <v>600</v>
      </c>
      <c r="C76">
        <v>22</v>
      </c>
      <c r="D76">
        <v>2.62</v>
      </c>
      <c r="E76">
        <v>15</v>
      </c>
      <c r="F76">
        <v>15.75</v>
      </c>
      <c r="G76">
        <v>17.25</v>
      </c>
      <c r="H76">
        <v>22</v>
      </c>
      <c r="I76">
        <v>12</v>
      </c>
      <c r="J76">
        <v>11.38</v>
      </c>
      <c r="K76">
        <v>12</v>
      </c>
      <c r="L76">
        <v>1.88</v>
      </c>
      <c r="M76">
        <v>2.94</v>
      </c>
      <c r="N76">
        <v>5</v>
      </c>
      <c r="O76">
        <f>CONVERT(Nozzles[[#This Row],[LWN/I1 Neck Thickness]],"in","mm")</f>
        <v>47.752000000000002</v>
      </c>
      <c r="P76">
        <f>CONVERT(Nozzles[[#This Row],[HB/I2 Neck Thickness]],"in","mm")</f>
        <v>74.676000000000002</v>
      </c>
      <c r="Q76">
        <f>CONVERT(Nozzles[[#This Row],[F/I3 Neck Thickness]],"in","mm")</f>
        <v>127</v>
      </c>
      <c r="R76">
        <v>20</v>
      </c>
      <c r="S76">
        <v>1.38</v>
      </c>
      <c r="T76">
        <v>19.25</v>
      </c>
      <c r="U76">
        <v>17.25</v>
      </c>
      <c r="V76">
        <v>15.75</v>
      </c>
      <c r="W76">
        <v>1.5</v>
      </c>
      <c r="X76">
        <v>1.25</v>
      </c>
      <c r="Y76">
        <v>8.75</v>
      </c>
      <c r="Z76">
        <v>9</v>
      </c>
      <c r="AA76">
        <v>393</v>
      </c>
      <c r="AB76">
        <v>23</v>
      </c>
      <c r="AC76">
        <v>533</v>
      </c>
      <c r="AD76">
        <v>37</v>
      </c>
      <c r="AE76">
        <v>779</v>
      </c>
      <c r="AF76">
        <v>76</v>
      </c>
      <c r="AG76">
        <v>12</v>
      </c>
      <c r="AH76" t="s">
        <v>34</v>
      </c>
      <c r="AI76">
        <f>25.4*(Nozzles[[#This Row],[Relief Dia NR]]-Nozzles[[#This Row],[HB/I2 Bore]])/2</f>
        <v>55.498999999999988</v>
      </c>
      <c r="AJ76">
        <f>Nozzles[[#This Row],[LWN/I1 Bore]]/Nozzles[[#This Row],[LWN/I1 Neck Thickness]]</f>
        <v>6.3829787234042561</v>
      </c>
      <c r="AK76">
        <f>Nozzles[[#This Row],[HB/I2 Bore]]/Nozzles[[#This Row],[HB/I2 Neck Thickness]]</f>
        <v>3.8707482993197284</v>
      </c>
      <c r="AL76">
        <f>Nozzles[[#This Row],[F/I3 Bore]]/Nozzles[[#This Row],[F/I3 Neck Thickness]]</f>
        <v>2.4</v>
      </c>
    </row>
    <row r="77" spans="1:38" x14ac:dyDescent="0.25">
      <c r="A77">
        <v>14</v>
      </c>
      <c r="B77">
        <v>600</v>
      </c>
      <c r="C77">
        <v>23.75</v>
      </c>
      <c r="D77">
        <v>2.75</v>
      </c>
      <c r="E77">
        <v>16.25</v>
      </c>
      <c r="F77">
        <v>17</v>
      </c>
      <c r="G77">
        <v>18.559999999999999</v>
      </c>
      <c r="H77">
        <v>23.75</v>
      </c>
      <c r="I77">
        <v>14</v>
      </c>
      <c r="J77">
        <v>14</v>
      </c>
      <c r="K77">
        <v>14</v>
      </c>
      <c r="L77">
        <v>1.5</v>
      </c>
      <c r="M77">
        <v>2.2799999999999998</v>
      </c>
      <c r="N77">
        <v>4.88</v>
      </c>
      <c r="O77">
        <f>CONVERT(Nozzles[[#This Row],[LWN/I1 Neck Thickness]],"in","mm")</f>
        <v>38.1</v>
      </c>
      <c r="P77">
        <f>CONVERT(Nozzles[[#This Row],[HB/I2 Neck Thickness]],"in","mm")</f>
        <v>57.911999999999999</v>
      </c>
      <c r="Q77">
        <f>CONVERT(Nozzles[[#This Row],[F/I3 Neck Thickness]],"in","mm")</f>
        <v>123.95200000000001</v>
      </c>
      <c r="R77">
        <v>20</v>
      </c>
      <c r="S77">
        <v>1.5</v>
      </c>
      <c r="T77">
        <v>20.75</v>
      </c>
      <c r="U77">
        <v>18.559999999999999</v>
      </c>
      <c r="V77">
        <v>17</v>
      </c>
      <c r="W77">
        <v>1.62</v>
      </c>
      <c r="X77">
        <v>1.38</v>
      </c>
      <c r="Y77">
        <v>9.25</v>
      </c>
      <c r="Z77">
        <v>9.5</v>
      </c>
      <c r="AA77">
        <v>471</v>
      </c>
      <c r="AB77">
        <v>21</v>
      </c>
      <c r="AC77">
        <v>631</v>
      </c>
      <c r="AD77">
        <v>33</v>
      </c>
      <c r="AE77">
        <v>1149</v>
      </c>
      <c r="AF77">
        <v>82</v>
      </c>
      <c r="AG77">
        <v>16</v>
      </c>
      <c r="AH77" t="s">
        <v>34</v>
      </c>
      <c r="AI77">
        <f>25.4*(Nozzles[[#This Row],[Relief Dia NR]]-Nozzles[[#This Row],[HB/I2 Bore]])/2</f>
        <v>38.099999999999994</v>
      </c>
      <c r="AJ77">
        <f>Nozzles[[#This Row],[LWN/I1 Bore]]/Nozzles[[#This Row],[LWN/I1 Neck Thickness]]</f>
        <v>9.3333333333333339</v>
      </c>
      <c r="AK77">
        <f>Nozzles[[#This Row],[HB/I2 Bore]]/Nozzles[[#This Row],[HB/I2 Neck Thickness]]</f>
        <v>6.1403508771929829</v>
      </c>
      <c r="AL77">
        <f>Nozzles[[#This Row],[F/I3 Bore]]/Nozzles[[#This Row],[F/I3 Neck Thickness]]</f>
        <v>2.8688524590163933</v>
      </c>
    </row>
    <row r="78" spans="1:38" x14ac:dyDescent="0.25">
      <c r="A78">
        <v>16</v>
      </c>
      <c r="B78">
        <v>600</v>
      </c>
      <c r="C78">
        <v>27</v>
      </c>
      <c r="D78">
        <v>3</v>
      </c>
      <c r="E78">
        <v>18.5</v>
      </c>
      <c r="F78">
        <v>19.5</v>
      </c>
      <c r="G78">
        <v>21.38</v>
      </c>
      <c r="H78">
        <v>27</v>
      </c>
      <c r="I78">
        <v>16</v>
      </c>
      <c r="J78">
        <v>16</v>
      </c>
      <c r="K78">
        <v>16</v>
      </c>
      <c r="L78">
        <v>1.75</v>
      </c>
      <c r="M78">
        <v>2.69</v>
      </c>
      <c r="N78">
        <v>5.5</v>
      </c>
      <c r="O78">
        <f>CONVERT(Nozzles[[#This Row],[LWN/I1 Neck Thickness]],"in","mm")</f>
        <v>44.45</v>
      </c>
      <c r="P78">
        <f>CONVERT(Nozzles[[#This Row],[HB/I2 Neck Thickness]],"in","mm")</f>
        <v>68.325999999999993</v>
      </c>
      <c r="Q78">
        <f>CONVERT(Nozzles[[#This Row],[F/I3 Neck Thickness]],"in","mm")</f>
        <v>139.69999999999999</v>
      </c>
      <c r="R78">
        <v>20</v>
      </c>
      <c r="S78">
        <v>1.62</v>
      </c>
      <c r="T78">
        <v>23.75</v>
      </c>
      <c r="U78">
        <v>21.38</v>
      </c>
      <c r="V78">
        <v>19.5</v>
      </c>
      <c r="W78">
        <v>1.75</v>
      </c>
      <c r="X78">
        <v>1.5</v>
      </c>
      <c r="Y78">
        <v>10</v>
      </c>
      <c r="Z78">
        <v>10.25</v>
      </c>
      <c r="AA78">
        <v>638</v>
      </c>
      <c r="AB78">
        <v>28</v>
      </c>
      <c r="AC78">
        <v>856</v>
      </c>
      <c r="AD78">
        <v>45</v>
      </c>
      <c r="AE78">
        <v>1471</v>
      </c>
      <c r="AF78">
        <v>105</v>
      </c>
      <c r="AG78">
        <v>16</v>
      </c>
      <c r="AH78" t="s">
        <v>34</v>
      </c>
      <c r="AI78">
        <f>25.4*(Nozzles[[#This Row],[Relief Dia NR]]-Nozzles[[#This Row],[HB/I2 Bore]])/2</f>
        <v>44.449999999999996</v>
      </c>
      <c r="AJ78">
        <f>Nozzles[[#This Row],[LWN/I1 Bore]]/Nozzles[[#This Row],[LWN/I1 Neck Thickness]]</f>
        <v>9.1428571428571423</v>
      </c>
      <c r="AK78">
        <f>Nozzles[[#This Row],[HB/I2 Bore]]/Nozzles[[#This Row],[HB/I2 Neck Thickness]]</f>
        <v>5.947955390334573</v>
      </c>
      <c r="AL78">
        <f>Nozzles[[#This Row],[F/I3 Bore]]/Nozzles[[#This Row],[F/I3 Neck Thickness]]</f>
        <v>2.9090909090909092</v>
      </c>
    </row>
    <row r="79" spans="1:38" x14ac:dyDescent="0.25">
      <c r="A79">
        <v>18</v>
      </c>
      <c r="B79">
        <v>600</v>
      </c>
      <c r="C79">
        <v>29.25</v>
      </c>
      <c r="D79">
        <v>3.25</v>
      </c>
      <c r="E79">
        <v>21</v>
      </c>
      <c r="F79">
        <v>21.5</v>
      </c>
      <c r="G79">
        <v>23.19</v>
      </c>
      <c r="H79">
        <v>29.25</v>
      </c>
      <c r="I79">
        <v>18</v>
      </c>
      <c r="J79">
        <v>18</v>
      </c>
      <c r="K79">
        <v>18</v>
      </c>
      <c r="L79">
        <v>1.75</v>
      </c>
      <c r="M79">
        <v>2.6</v>
      </c>
      <c r="N79">
        <v>5.63</v>
      </c>
      <c r="O79">
        <f>CONVERT(Nozzles[[#This Row],[LWN/I1 Neck Thickness]],"in","mm")</f>
        <v>44.45</v>
      </c>
      <c r="P79">
        <f>CONVERT(Nozzles[[#This Row],[HB/I2 Neck Thickness]],"in","mm")</f>
        <v>66.040000000000006</v>
      </c>
      <c r="Q79">
        <f>CONVERT(Nozzles[[#This Row],[F/I3 Neck Thickness]],"in","mm")</f>
        <v>143.00199999999998</v>
      </c>
      <c r="R79">
        <v>20</v>
      </c>
      <c r="S79">
        <v>1.75</v>
      </c>
      <c r="T79">
        <v>25.75</v>
      </c>
      <c r="U79">
        <v>23.19</v>
      </c>
      <c r="V79">
        <v>21.5</v>
      </c>
      <c r="W79">
        <v>1.88</v>
      </c>
      <c r="X79">
        <v>1.63</v>
      </c>
      <c r="Y79">
        <v>10.75</v>
      </c>
      <c r="Z79">
        <v>11</v>
      </c>
      <c r="AA79">
        <v>731</v>
      </c>
      <c r="AB79">
        <v>31</v>
      </c>
      <c r="AC79">
        <v>941</v>
      </c>
      <c r="AD79">
        <v>48</v>
      </c>
      <c r="AE79">
        <v>1628</v>
      </c>
      <c r="AF79">
        <v>118</v>
      </c>
      <c r="AG79">
        <v>16</v>
      </c>
      <c r="AH79" t="s">
        <v>34</v>
      </c>
      <c r="AI79">
        <f>25.4*(Nozzles[[#This Row],[Relief Dia NR]]-Nozzles[[#This Row],[HB/I2 Bore]])/2</f>
        <v>44.449999999999996</v>
      </c>
      <c r="AJ79">
        <f>Nozzles[[#This Row],[LWN/I1 Bore]]/Nozzles[[#This Row],[LWN/I1 Neck Thickness]]</f>
        <v>10.285714285714286</v>
      </c>
      <c r="AK79">
        <f>Nozzles[[#This Row],[HB/I2 Bore]]/Nozzles[[#This Row],[HB/I2 Neck Thickness]]</f>
        <v>6.9230769230769225</v>
      </c>
      <c r="AL79">
        <f>Nozzles[[#This Row],[F/I3 Bore]]/Nozzles[[#This Row],[F/I3 Neck Thickness]]</f>
        <v>3.197158081705151</v>
      </c>
    </row>
    <row r="80" spans="1:38" x14ac:dyDescent="0.25">
      <c r="A80">
        <v>20</v>
      </c>
      <c r="B80">
        <v>600</v>
      </c>
      <c r="C80">
        <v>32</v>
      </c>
      <c r="D80">
        <v>3.5</v>
      </c>
      <c r="E80">
        <v>23</v>
      </c>
      <c r="F80">
        <v>24</v>
      </c>
      <c r="G80">
        <v>25.94</v>
      </c>
      <c r="H80">
        <v>32</v>
      </c>
      <c r="I80">
        <v>20</v>
      </c>
      <c r="J80">
        <v>20</v>
      </c>
      <c r="K80">
        <v>20</v>
      </c>
      <c r="L80">
        <v>2</v>
      </c>
      <c r="M80">
        <v>2.97</v>
      </c>
      <c r="N80">
        <v>6</v>
      </c>
      <c r="O80">
        <f>CONVERT(Nozzles[[#This Row],[LWN/I1 Neck Thickness]],"in","mm")</f>
        <v>50.8</v>
      </c>
      <c r="P80">
        <f>CONVERT(Nozzles[[#This Row],[HB/I2 Neck Thickness]],"in","mm")</f>
        <v>75.438000000000002</v>
      </c>
      <c r="Q80">
        <f>CONVERT(Nozzles[[#This Row],[F/I3 Neck Thickness]],"in","mm")</f>
        <v>152.4</v>
      </c>
      <c r="R80">
        <v>24</v>
      </c>
      <c r="S80">
        <v>1.75</v>
      </c>
      <c r="T80">
        <v>28.5</v>
      </c>
      <c r="U80">
        <v>25.94</v>
      </c>
      <c r="V80">
        <v>24</v>
      </c>
      <c r="W80">
        <v>1.88</v>
      </c>
      <c r="X80">
        <v>1.63</v>
      </c>
      <c r="Y80">
        <v>11.5</v>
      </c>
      <c r="Z80">
        <v>11.75</v>
      </c>
      <c r="AA80">
        <v>916</v>
      </c>
      <c r="AB80">
        <v>39</v>
      </c>
      <c r="AC80">
        <v>1180</v>
      </c>
      <c r="AD80">
        <v>61</v>
      </c>
      <c r="AE80">
        <v>1920</v>
      </c>
      <c r="AF80">
        <v>139</v>
      </c>
      <c r="AG80">
        <v>16</v>
      </c>
      <c r="AH80" t="s">
        <v>34</v>
      </c>
      <c r="AI80">
        <f>25.4*(Nozzles[[#This Row],[Relief Dia NR]]-Nozzles[[#This Row],[HB/I2 Bore]])/2</f>
        <v>50.8</v>
      </c>
      <c r="AJ80">
        <f>Nozzles[[#This Row],[LWN/I1 Bore]]/Nozzles[[#This Row],[LWN/I1 Neck Thickness]]</f>
        <v>10</v>
      </c>
      <c r="AK80">
        <f>Nozzles[[#This Row],[HB/I2 Bore]]/Nozzles[[#This Row],[HB/I2 Neck Thickness]]</f>
        <v>6.7340067340067336</v>
      </c>
      <c r="AL80">
        <f>Nozzles[[#This Row],[F/I3 Bore]]/Nozzles[[#This Row],[F/I3 Neck Thickness]]</f>
        <v>3.3333333333333335</v>
      </c>
    </row>
    <row r="81" spans="1:38" x14ac:dyDescent="0.25">
      <c r="A81">
        <v>24</v>
      </c>
      <c r="B81">
        <v>600</v>
      </c>
      <c r="C81">
        <v>37</v>
      </c>
      <c r="D81">
        <v>4</v>
      </c>
      <c r="E81">
        <v>27.25</v>
      </c>
      <c r="F81">
        <v>28.25</v>
      </c>
      <c r="G81">
        <v>30.06</v>
      </c>
      <c r="H81">
        <v>37</v>
      </c>
      <c r="I81">
        <v>24</v>
      </c>
      <c r="J81">
        <v>24</v>
      </c>
      <c r="K81">
        <v>24</v>
      </c>
      <c r="L81">
        <v>2.13</v>
      </c>
      <c r="M81">
        <v>3.03</v>
      </c>
      <c r="N81">
        <v>6.5</v>
      </c>
      <c r="O81">
        <f>CONVERT(Nozzles[[#This Row],[LWN/I1 Neck Thickness]],"in","mm")</f>
        <v>54.101999999999997</v>
      </c>
      <c r="P81">
        <f>CONVERT(Nozzles[[#This Row],[HB/I2 Neck Thickness]],"in","mm")</f>
        <v>76.962000000000003</v>
      </c>
      <c r="Q81">
        <f>CONVERT(Nozzles[[#This Row],[F/I3 Neck Thickness]],"in","mm")</f>
        <v>165.1</v>
      </c>
      <c r="R81">
        <v>24</v>
      </c>
      <c r="S81">
        <v>2</v>
      </c>
      <c r="T81">
        <v>33</v>
      </c>
      <c r="U81">
        <v>30.06</v>
      </c>
      <c r="V81">
        <v>28.25</v>
      </c>
      <c r="W81">
        <v>2.12</v>
      </c>
      <c r="X81">
        <v>1.88</v>
      </c>
      <c r="Y81">
        <v>13</v>
      </c>
      <c r="Z81">
        <v>13.5</v>
      </c>
      <c r="AA81">
        <v>1210</v>
      </c>
      <c r="AB81">
        <v>49</v>
      </c>
      <c r="AC81">
        <v>1486</v>
      </c>
      <c r="AD81">
        <v>73</v>
      </c>
      <c r="AE81">
        <v>2376</v>
      </c>
      <c r="AF81">
        <v>176</v>
      </c>
      <c r="AG81">
        <v>16</v>
      </c>
      <c r="AH81" t="s">
        <v>34</v>
      </c>
      <c r="AI81">
        <f>25.4*(Nozzles[[#This Row],[Relief Dia NR]]-Nozzles[[#This Row],[HB/I2 Bore]])/2</f>
        <v>53.974999999999994</v>
      </c>
      <c r="AJ81">
        <f>Nozzles[[#This Row],[LWN/I1 Bore]]/Nozzles[[#This Row],[LWN/I1 Neck Thickness]]</f>
        <v>11.267605633802818</v>
      </c>
      <c r="AK81">
        <f>Nozzles[[#This Row],[HB/I2 Bore]]/Nozzles[[#This Row],[HB/I2 Neck Thickness]]</f>
        <v>7.9207920792079216</v>
      </c>
      <c r="AL81">
        <f>Nozzles[[#This Row],[F/I3 Bore]]/Nozzles[[#This Row],[F/I3 Neck Thickness]]</f>
        <v>3.6923076923076925</v>
      </c>
    </row>
    <row r="82" spans="1:38" x14ac:dyDescent="0.25">
      <c r="A82">
        <v>0.5</v>
      </c>
      <c r="B82">
        <v>900</v>
      </c>
      <c r="C82">
        <v>4.75</v>
      </c>
      <c r="D82">
        <v>0.88</v>
      </c>
      <c r="E82">
        <v>1.38</v>
      </c>
      <c r="F82">
        <v>1.56</v>
      </c>
      <c r="G82">
        <v>2</v>
      </c>
      <c r="H82">
        <v>4.75</v>
      </c>
      <c r="I82">
        <v>0.5</v>
      </c>
      <c r="J82">
        <v>0.55000000000000004</v>
      </c>
      <c r="K82">
        <v>0.5</v>
      </c>
      <c r="L82">
        <v>0.53</v>
      </c>
      <c r="M82">
        <v>0.73</v>
      </c>
      <c r="N82">
        <v>2.13</v>
      </c>
      <c r="O82">
        <f>CONVERT(Nozzles[[#This Row],[LWN/I1 Neck Thickness]],"in","mm")</f>
        <v>13.462</v>
      </c>
      <c r="P82">
        <f>CONVERT(Nozzles[[#This Row],[HB/I2 Neck Thickness]],"in","mm")</f>
        <v>18.541999999999998</v>
      </c>
      <c r="Q82">
        <f>CONVERT(Nozzles[[#This Row],[F/I3 Neck Thickness]],"in","mm")</f>
        <v>54.101999999999997</v>
      </c>
      <c r="R82">
        <v>4</v>
      </c>
      <c r="S82">
        <v>0.88</v>
      </c>
      <c r="T82">
        <v>3.25</v>
      </c>
      <c r="U82">
        <v>2</v>
      </c>
      <c r="V82">
        <v>1.56</v>
      </c>
      <c r="W82">
        <v>1</v>
      </c>
      <c r="X82">
        <v>0.75</v>
      </c>
      <c r="Y82">
        <v>4.25</v>
      </c>
      <c r="Z82">
        <v>4.25</v>
      </c>
      <c r="AA82">
        <v>8</v>
      </c>
      <c r="AB82">
        <v>0.5</v>
      </c>
      <c r="AC82">
        <v>10</v>
      </c>
      <c r="AD82">
        <v>0.8</v>
      </c>
      <c r="AE82">
        <v>37</v>
      </c>
      <c r="AF82">
        <v>5</v>
      </c>
      <c r="AG82">
        <v>9</v>
      </c>
      <c r="AH82" t="s">
        <v>34</v>
      </c>
      <c r="AI82">
        <f>25.4*(Nozzles[[#This Row],[Relief Dia NR]]-Nozzles[[#This Row],[HB/I2 Bore]])/2</f>
        <v>12.827</v>
      </c>
      <c r="AJ82">
        <f>Nozzles[[#This Row],[LWN/I1 Bore]]/Nozzles[[#This Row],[LWN/I1 Neck Thickness]]</f>
        <v>0.94339622641509424</v>
      </c>
      <c r="AK82">
        <f>Nozzles[[#This Row],[HB/I2 Bore]]/Nozzles[[#This Row],[HB/I2 Neck Thickness]]</f>
        <v>0.7534246575342467</v>
      </c>
      <c r="AL82">
        <f>Nozzles[[#This Row],[F/I3 Bore]]/Nozzles[[#This Row],[F/I3 Neck Thickness]]</f>
        <v>0.23474178403755869</v>
      </c>
    </row>
    <row r="83" spans="1:38" x14ac:dyDescent="0.25">
      <c r="A83">
        <v>0.75</v>
      </c>
      <c r="B83">
        <v>900</v>
      </c>
      <c r="C83">
        <v>5.12</v>
      </c>
      <c r="D83">
        <v>1</v>
      </c>
      <c r="E83">
        <v>1.69</v>
      </c>
      <c r="F83">
        <v>1.81</v>
      </c>
      <c r="G83">
        <v>2.25</v>
      </c>
      <c r="H83">
        <v>5.12</v>
      </c>
      <c r="I83">
        <v>0.75</v>
      </c>
      <c r="J83">
        <v>0.74</v>
      </c>
      <c r="K83">
        <v>0.75</v>
      </c>
      <c r="L83">
        <v>0.53</v>
      </c>
      <c r="M83">
        <v>0.76</v>
      </c>
      <c r="N83">
        <v>2.19</v>
      </c>
      <c r="O83">
        <f>CONVERT(Nozzles[[#This Row],[LWN/I1 Neck Thickness]],"in","mm")</f>
        <v>13.462</v>
      </c>
      <c r="P83">
        <f>CONVERT(Nozzles[[#This Row],[HB/I2 Neck Thickness]],"in","mm")</f>
        <v>19.304000000000002</v>
      </c>
      <c r="Q83">
        <f>CONVERT(Nozzles[[#This Row],[F/I3 Neck Thickness]],"in","mm")</f>
        <v>55.626000000000005</v>
      </c>
      <c r="R83">
        <v>4</v>
      </c>
      <c r="S83">
        <v>0.88</v>
      </c>
      <c r="T83">
        <v>3.5</v>
      </c>
      <c r="U83">
        <v>2.25</v>
      </c>
      <c r="V83">
        <v>1.81</v>
      </c>
      <c r="W83">
        <v>1</v>
      </c>
      <c r="X83">
        <v>0.75</v>
      </c>
      <c r="Y83">
        <v>4.5</v>
      </c>
      <c r="Z83">
        <v>4.5</v>
      </c>
      <c r="AA83">
        <v>10</v>
      </c>
      <c r="AB83">
        <v>0.6</v>
      </c>
      <c r="AC83">
        <v>13</v>
      </c>
      <c r="AD83">
        <v>1</v>
      </c>
      <c r="AE83">
        <v>42</v>
      </c>
      <c r="AF83">
        <v>5.7</v>
      </c>
      <c r="AG83">
        <v>9</v>
      </c>
      <c r="AH83" t="s">
        <v>34</v>
      </c>
      <c r="AI83">
        <f>25.4*(Nozzles[[#This Row],[Relief Dia NR]]-Nozzles[[#This Row],[HB/I2 Bore]])/2</f>
        <v>13.589</v>
      </c>
      <c r="AJ83">
        <f>Nozzles[[#This Row],[LWN/I1 Bore]]/Nozzles[[#This Row],[LWN/I1 Neck Thickness]]</f>
        <v>1.4150943396226414</v>
      </c>
      <c r="AK83">
        <f>Nozzles[[#This Row],[HB/I2 Bore]]/Nozzles[[#This Row],[HB/I2 Neck Thickness]]</f>
        <v>0.97368421052631582</v>
      </c>
      <c r="AL83">
        <f>Nozzles[[#This Row],[F/I3 Bore]]/Nozzles[[#This Row],[F/I3 Neck Thickness]]</f>
        <v>0.34246575342465752</v>
      </c>
    </row>
    <row r="84" spans="1:38" x14ac:dyDescent="0.25">
      <c r="A84">
        <v>1</v>
      </c>
      <c r="B84">
        <v>900</v>
      </c>
      <c r="C84">
        <v>5.88</v>
      </c>
      <c r="D84">
        <v>1.1200000000000001</v>
      </c>
      <c r="E84">
        <v>2</v>
      </c>
      <c r="F84">
        <v>2.12</v>
      </c>
      <c r="G84">
        <v>2.56</v>
      </c>
      <c r="H84">
        <v>5.88</v>
      </c>
      <c r="I84">
        <v>1</v>
      </c>
      <c r="J84">
        <v>0.96</v>
      </c>
      <c r="K84">
        <v>1</v>
      </c>
      <c r="L84">
        <v>0.56000000000000005</v>
      </c>
      <c r="M84">
        <v>0.8</v>
      </c>
      <c r="N84">
        <v>2.44</v>
      </c>
      <c r="O84">
        <f>CONVERT(Nozzles[[#This Row],[LWN/I1 Neck Thickness]],"in","mm")</f>
        <v>14.224</v>
      </c>
      <c r="P84">
        <f>CONVERT(Nozzles[[#This Row],[HB/I2 Neck Thickness]],"in","mm")</f>
        <v>20.32</v>
      </c>
      <c r="Q84">
        <f>CONVERT(Nozzles[[#This Row],[F/I3 Neck Thickness]],"in","mm")</f>
        <v>61.976000000000006</v>
      </c>
      <c r="R84">
        <v>4</v>
      </c>
      <c r="S84">
        <v>1</v>
      </c>
      <c r="T84">
        <v>4</v>
      </c>
      <c r="U84">
        <v>2.56</v>
      </c>
      <c r="V84">
        <v>2.12</v>
      </c>
      <c r="W84">
        <v>1.1200000000000001</v>
      </c>
      <c r="X84">
        <v>0.88</v>
      </c>
      <c r="Y84">
        <v>5</v>
      </c>
      <c r="Z84">
        <v>5</v>
      </c>
      <c r="AA84">
        <v>13</v>
      </c>
      <c r="AB84">
        <v>0.8</v>
      </c>
      <c r="AC84">
        <v>17</v>
      </c>
      <c r="AD84">
        <v>1.3</v>
      </c>
      <c r="AE84">
        <v>54</v>
      </c>
      <c r="AF84">
        <v>7.5</v>
      </c>
      <c r="AG84">
        <v>9</v>
      </c>
      <c r="AH84" t="s">
        <v>34</v>
      </c>
      <c r="AI84">
        <f>25.4*(Nozzles[[#This Row],[Relief Dia NR]]-Nozzles[[#This Row],[HB/I2 Bore]])/2</f>
        <v>14.732000000000001</v>
      </c>
      <c r="AJ84">
        <f>Nozzles[[#This Row],[LWN/I1 Bore]]/Nozzles[[#This Row],[LWN/I1 Neck Thickness]]</f>
        <v>1.7857142857142856</v>
      </c>
      <c r="AK84">
        <f>Nozzles[[#This Row],[HB/I2 Bore]]/Nozzles[[#This Row],[HB/I2 Neck Thickness]]</f>
        <v>1.2</v>
      </c>
      <c r="AL84">
        <f>Nozzles[[#This Row],[F/I3 Bore]]/Nozzles[[#This Row],[F/I3 Neck Thickness]]</f>
        <v>0.4098360655737705</v>
      </c>
    </row>
    <row r="85" spans="1:38" x14ac:dyDescent="0.25">
      <c r="A85">
        <v>1.25</v>
      </c>
      <c r="B85">
        <v>900</v>
      </c>
      <c r="C85">
        <v>6.25</v>
      </c>
      <c r="D85">
        <v>1.1200000000000001</v>
      </c>
      <c r="E85">
        <v>2.5</v>
      </c>
      <c r="F85">
        <v>2.5</v>
      </c>
      <c r="G85">
        <v>2.94</v>
      </c>
      <c r="H85">
        <v>6.25</v>
      </c>
      <c r="I85">
        <v>1.25</v>
      </c>
      <c r="J85">
        <v>1.28</v>
      </c>
      <c r="K85">
        <v>1.25</v>
      </c>
      <c r="L85">
        <v>0.63</v>
      </c>
      <c r="M85">
        <v>0.83</v>
      </c>
      <c r="N85">
        <v>2.5</v>
      </c>
      <c r="O85">
        <f>CONVERT(Nozzles[[#This Row],[LWN/I1 Neck Thickness]],"in","mm")</f>
        <v>16.001999999999999</v>
      </c>
      <c r="P85">
        <f>CONVERT(Nozzles[[#This Row],[HB/I2 Neck Thickness]],"in","mm")</f>
        <v>21.082000000000001</v>
      </c>
      <c r="Q85">
        <f>CONVERT(Nozzles[[#This Row],[F/I3 Neck Thickness]],"in","mm")</f>
        <v>63.5</v>
      </c>
      <c r="R85">
        <v>4</v>
      </c>
      <c r="S85">
        <v>1</v>
      </c>
      <c r="T85">
        <v>4.38</v>
      </c>
      <c r="U85">
        <v>2.94</v>
      </c>
      <c r="V85">
        <v>2.5</v>
      </c>
      <c r="W85">
        <v>1.1200000000000001</v>
      </c>
      <c r="X85">
        <v>0.88</v>
      </c>
      <c r="Y85">
        <v>5</v>
      </c>
      <c r="Z85">
        <v>5</v>
      </c>
      <c r="AA85">
        <v>17</v>
      </c>
      <c r="AB85">
        <v>1</v>
      </c>
      <c r="AC85">
        <v>20</v>
      </c>
      <c r="AD85">
        <v>1.6</v>
      </c>
      <c r="AE85">
        <v>61</v>
      </c>
      <c r="AF85">
        <v>8.3000000000000007</v>
      </c>
      <c r="AG85">
        <v>9</v>
      </c>
      <c r="AH85" t="s">
        <v>34</v>
      </c>
      <c r="AI85">
        <f>25.4*(Nozzles[[#This Row],[Relief Dia NR]]-Nozzles[[#This Row],[HB/I2 Bore]])/2</f>
        <v>15.493999999999998</v>
      </c>
      <c r="AJ85">
        <f>Nozzles[[#This Row],[LWN/I1 Bore]]/Nozzles[[#This Row],[LWN/I1 Neck Thickness]]</f>
        <v>1.9841269841269842</v>
      </c>
      <c r="AK85">
        <f>Nozzles[[#This Row],[HB/I2 Bore]]/Nozzles[[#This Row],[HB/I2 Neck Thickness]]</f>
        <v>1.5421686746987953</v>
      </c>
      <c r="AL85">
        <f>Nozzles[[#This Row],[F/I3 Bore]]/Nozzles[[#This Row],[F/I3 Neck Thickness]]</f>
        <v>0.5</v>
      </c>
    </row>
    <row r="86" spans="1:38" x14ac:dyDescent="0.25">
      <c r="A86">
        <v>1.5</v>
      </c>
      <c r="B86">
        <v>900</v>
      </c>
      <c r="C86">
        <v>7</v>
      </c>
      <c r="D86">
        <v>1.25</v>
      </c>
      <c r="E86">
        <v>2.88</v>
      </c>
      <c r="F86">
        <v>2.75</v>
      </c>
      <c r="G86">
        <v>3.25</v>
      </c>
      <c r="H86">
        <v>7</v>
      </c>
      <c r="I86">
        <v>1.5</v>
      </c>
      <c r="J86">
        <v>1.5</v>
      </c>
      <c r="K86">
        <v>1.5</v>
      </c>
      <c r="L86">
        <v>0.63</v>
      </c>
      <c r="M86">
        <v>0.88</v>
      </c>
      <c r="N86">
        <v>2.75</v>
      </c>
      <c r="O86">
        <f>CONVERT(Nozzles[[#This Row],[LWN/I1 Neck Thickness]],"in","mm")</f>
        <v>16.001999999999999</v>
      </c>
      <c r="P86">
        <f>CONVERT(Nozzles[[#This Row],[HB/I2 Neck Thickness]],"in","mm")</f>
        <v>22.352</v>
      </c>
      <c r="Q86">
        <f>CONVERT(Nozzles[[#This Row],[F/I3 Neck Thickness]],"in","mm")</f>
        <v>69.849999999999994</v>
      </c>
      <c r="R86">
        <v>4</v>
      </c>
      <c r="S86">
        <v>1.1200000000000001</v>
      </c>
      <c r="T86">
        <v>4.88</v>
      </c>
      <c r="U86">
        <v>3.25</v>
      </c>
      <c r="V86">
        <v>2.75</v>
      </c>
      <c r="W86">
        <v>1.25</v>
      </c>
      <c r="X86">
        <v>1</v>
      </c>
      <c r="Y86">
        <v>5.5</v>
      </c>
      <c r="Z86">
        <v>5.5</v>
      </c>
      <c r="AA86">
        <v>21</v>
      </c>
      <c r="AB86">
        <v>1.2</v>
      </c>
      <c r="AC86">
        <v>26</v>
      </c>
      <c r="AD86">
        <v>1.9</v>
      </c>
      <c r="AE86">
        <v>77</v>
      </c>
      <c r="AF86">
        <v>10</v>
      </c>
      <c r="AG86">
        <v>9</v>
      </c>
      <c r="AH86" t="s">
        <v>34</v>
      </c>
      <c r="AI86">
        <f>25.4*(Nozzles[[#This Row],[Relief Dia NR]]-Nozzles[[#This Row],[HB/I2 Bore]])/2</f>
        <v>15.875</v>
      </c>
      <c r="AJ86">
        <f>Nozzles[[#This Row],[LWN/I1 Bore]]/Nozzles[[#This Row],[LWN/I1 Neck Thickness]]</f>
        <v>2.3809523809523809</v>
      </c>
      <c r="AK86">
        <f>Nozzles[[#This Row],[HB/I2 Bore]]/Nozzles[[#This Row],[HB/I2 Neck Thickness]]</f>
        <v>1.7045454545454546</v>
      </c>
      <c r="AL86">
        <f>Nozzles[[#This Row],[F/I3 Bore]]/Nozzles[[#This Row],[F/I3 Neck Thickness]]</f>
        <v>0.54545454545454541</v>
      </c>
    </row>
    <row r="87" spans="1:38" x14ac:dyDescent="0.25">
      <c r="A87">
        <v>2</v>
      </c>
      <c r="B87">
        <v>900</v>
      </c>
      <c r="C87">
        <v>8.5</v>
      </c>
      <c r="D87">
        <v>1.5</v>
      </c>
      <c r="E87">
        <v>3.62</v>
      </c>
      <c r="F87">
        <v>4.12</v>
      </c>
      <c r="G87">
        <v>5.0599999999999996</v>
      </c>
      <c r="H87">
        <v>8.5</v>
      </c>
      <c r="I87">
        <v>2</v>
      </c>
      <c r="J87">
        <v>1.94</v>
      </c>
      <c r="K87">
        <v>2</v>
      </c>
      <c r="L87">
        <v>1.06</v>
      </c>
      <c r="M87">
        <v>1.56</v>
      </c>
      <c r="N87">
        <v>3.25</v>
      </c>
      <c r="O87">
        <f>CONVERT(Nozzles[[#This Row],[LWN/I1 Neck Thickness]],"in","mm")</f>
        <v>26.923999999999999</v>
      </c>
      <c r="P87">
        <f>CONVERT(Nozzles[[#This Row],[HB/I2 Neck Thickness]],"in","mm")</f>
        <v>39.624000000000002</v>
      </c>
      <c r="Q87">
        <f>CONVERT(Nozzles[[#This Row],[F/I3 Neck Thickness]],"in","mm")</f>
        <v>82.55</v>
      </c>
      <c r="R87">
        <v>8</v>
      </c>
      <c r="S87">
        <v>1</v>
      </c>
      <c r="T87">
        <v>6.5</v>
      </c>
      <c r="U87">
        <v>5.0599999999999996</v>
      </c>
      <c r="V87">
        <v>4.12</v>
      </c>
      <c r="W87">
        <v>1.1200000000000001</v>
      </c>
      <c r="X87">
        <v>0.88</v>
      </c>
      <c r="Y87">
        <v>5.75</v>
      </c>
      <c r="Z87">
        <v>5.75</v>
      </c>
      <c r="AA87">
        <v>42</v>
      </c>
      <c r="AB87">
        <v>2.9</v>
      </c>
      <c r="AC87">
        <v>56</v>
      </c>
      <c r="AD87">
        <v>4.9000000000000004</v>
      </c>
      <c r="AE87">
        <v>115</v>
      </c>
      <c r="AF87">
        <v>15</v>
      </c>
      <c r="AG87">
        <v>9</v>
      </c>
      <c r="AH87" t="s">
        <v>34</v>
      </c>
      <c r="AI87">
        <f>25.4*(Nozzles[[#This Row],[Relief Dia NR]]-Nozzles[[#This Row],[HB/I2 Bore]])/2</f>
        <v>27.686</v>
      </c>
      <c r="AJ87">
        <f>Nozzles[[#This Row],[LWN/I1 Bore]]/Nozzles[[#This Row],[LWN/I1 Neck Thickness]]</f>
        <v>1.8867924528301885</v>
      </c>
      <c r="AK87">
        <f>Nozzles[[#This Row],[HB/I2 Bore]]/Nozzles[[#This Row],[HB/I2 Neck Thickness]]</f>
        <v>1.2435897435897436</v>
      </c>
      <c r="AL87">
        <f>Nozzles[[#This Row],[F/I3 Bore]]/Nozzles[[#This Row],[F/I3 Neck Thickness]]</f>
        <v>0.61538461538461542</v>
      </c>
    </row>
    <row r="88" spans="1:38" x14ac:dyDescent="0.25">
      <c r="A88">
        <v>2.5</v>
      </c>
      <c r="B88">
        <v>900</v>
      </c>
      <c r="C88">
        <v>9.6199999999999992</v>
      </c>
      <c r="D88">
        <v>1.62</v>
      </c>
      <c r="E88">
        <v>4.12</v>
      </c>
      <c r="F88">
        <v>4.88</v>
      </c>
      <c r="G88">
        <v>5.88</v>
      </c>
      <c r="H88">
        <v>9.6199999999999992</v>
      </c>
      <c r="I88">
        <v>2.5</v>
      </c>
      <c r="J88">
        <v>2.3199999999999998</v>
      </c>
      <c r="K88">
        <v>2.5</v>
      </c>
      <c r="L88">
        <v>1.19</v>
      </c>
      <c r="M88">
        <v>1.78</v>
      </c>
      <c r="N88">
        <v>3.56</v>
      </c>
      <c r="O88">
        <f>CONVERT(Nozzles[[#This Row],[LWN/I1 Neck Thickness]],"in","mm")</f>
        <v>30.225999999999999</v>
      </c>
      <c r="P88">
        <f>CONVERT(Nozzles[[#This Row],[HB/I2 Neck Thickness]],"in","mm")</f>
        <v>45.212000000000003</v>
      </c>
      <c r="Q88">
        <f>CONVERT(Nozzles[[#This Row],[F/I3 Neck Thickness]],"in","mm")</f>
        <v>90.424000000000007</v>
      </c>
      <c r="R88">
        <v>8</v>
      </c>
      <c r="S88">
        <v>1.1200000000000001</v>
      </c>
      <c r="T88">
        <v>7.5</v>
      </c>
      <c r="U88">
        <v>5.88</v>
      </c>
      <c r="V88">
        <v>4.88</v>
      </c>
      <c r="W88">
        <v>1.25</v>
      </c>
      <c r="X88">
        <v>1</v>
      </c>
      <c r="Y88">
        <v>6.25</v>
      </c>
      <c r="Z88">
        <v>6.25</v>
      </c>
      <c r="AA88">
        <v>56</v>
      </c>
      <c r="AB88">
        <v>3.9</v>
      </c>
      <c r="AC88">
        <v>75</v>
      </c>
      <c r="AD88">
        <v>6.5</v>
      </c>
      <c r="AE88">
        <v>144</v>
      </c>
      <c r="AF88">
        <v>19</v>
      </c>
      <c r="AG88">
        <v>9</v>
      </c>
      <c r="AH88" t="s">
        <v>34</v>
      </c>
      <c r="AI88">
        <f>25.4*(Nozzles[[#This Row],[Relief Dia NR]]-Nozzles[[#This Row],[HB/I2 Bore]])/2</f>
        <v>32.512</v>
      </c>
      <c r="AJ88">
        <f>Nozzles[[#This Row],[LWN/I1 Bore]]/Nozzles[[#This Row],[LWN/I1 Neck Thickness]]</f>
        <v>2.1008403361344539</v>
      </c>
      <c r="AK88">
        <f>Nozzles[[#This Row],[HB/I2 Bore]]/Nozzles[[#This Row],[HB/I2 Neck Thickness]]</f>
        <v>1.3033707865168538</v>
      </c>
      <c r="AL88">
        <f>Nozzles[[#This Row],[F/I3 Bore]]/Nozzles[[#This Row],[F/I3 Neck Thickness]]</f>
        <v>0.70224719101123589</v>
      </c>
    </row>
    <row r="89" spans="1:38" x14ac:dyDescent="0.25">
      <c r="A89">
        <v>3</v>
      </c>
      <c r="B89">
        <v>900</v>
      </c>
      <c r="C89">
        <v>9.5</v>
      </c>
      <c r="D89">
        <v>1.5</v>
      </c>
      <c r="E89">
        <v>5</v>
      </c>
      <c r="F89">
        <v>5</v>
      </c>
      <c r="G89">
        <v>6.06</v>
      </c>
      <c r="H89">
        <v>9.5</v>
      </c>
      <c r="I89">
        <v>3</v>
      </c>
      <c r="J89">
        <v>2.9</v>
      </c>
      <c r="K89">
        <v>3</v>
      </c>
      <c r="L89">
        <v>1</v>
      </c>
      <c r="M89">
        <v>1.58</v>
      </c>
      <c r="N89">
        <v>3.25</v>
      </c>
      <c r="O89">
        <f>CONVERT(Nozzles[[#This Row],[LWN/I1 Neck Thickness]],"in","mm")</f>
        <v>25.4</v>
      </c>
      <c r="P89">
        <f>CONVERT(Nozzles[[#This Row],[HB/I2 Neck Thickness]],"in","mm")</f>
        <v>40.131999999999998</v>
      </c>
      <c r="Q89">
        <f>CONVERT(Nozzles[[#This Row],[F/I3 Neck Thickness]],"in","mm")</f>
        <v>82.55</v>
      </c>
      <c r="R89">
        <v>8</v>
      </c>
      <c r="S89">
        <v>1</v>
      </c>
      <c r="T89">
        <v>7.5</v>
      </c>
      <c r="U89">
        <v>6.06</v>
      </c>
      <c r="V89">
        <v>5</v>
      </c>
      <c r="W89">
        <v>1.1200000000000001</v>
      </c>
      <c r="X89">
        <v>0.88</v>
      </c>
      <c r="Y89">
        <v>5.75</v>
      </c>
      <c r="Z89">
        <v>5.75</v>
      </c>
      <c r="AA89">
        <v>51</v>
      </c>
      <c r="AB89">
        <v>3.6</v>
      </c>
      <c r="AC89">
        <v>71</v>
      </c>
      <c r="AD89">
        <v>6.3</v>
      </c>
      <c r="AE89">
        <v>139</v>
      </c>
      <c r="AF89">
        <v>18</v>
      </c>
      <c r="AG89">
        <v>9</v>
      </c>
      <c r="AH89" t="s">
        <v>34</v>
      </c>
      <c r="AI89">
        <f>25.4*(Nozzles[[#This Row],[Relief Dia NR]]-Nozzles[[#This Row],[HB/I2 Bore]])/2</f>
        <v>26.669999999999998</v>
      </c>
      <c r="AJ89">
        <f>Nozzles[[#This Row],[LWN/I1 Bore]]/Nozzles[[#This Row],[LWN/I1 Neck Thickness]]</f>
        <v>3</v>
      </c>
      <c r="AK89">
        <f>Nozzles[[#This Row],[HB/I2 Bore]]/Nozzles[[#This Row],[HB/I2 Neck Thickness]]</f>
        <v>1.8354430379746833</v>
      </c>
      <c r="AL89">
        <f>Nozzles[[#This Row],[F/I3 Bore]]/Nozzles[[#This Row],[F/I3 Neck Thickness]]</f>
        <v>0.92307692307692313</v>
      </c>
    </row>
    <row r="90" spans="1:38" x14ac:dyDescent="0.25">
      <c r="A90">
        <v>4</v>
      </c>
      <c r="B90">
        <v>900</v>
      </c>
      <c r="C90">
        <v>11.5</v>
      </c>
      <c r="D90">
        <v>1.75</v>
      </c>
      <c r="E90">
        <v>6.19</v>
      </c>
      <c r="F90">
        <v>6.25</v>
      </c>
      <c r="G90">
        <v>7.44</v>
      </c>
      <c r="H90">
        <v>11.5</v>
      </c>
      <c r="I90">
        <v>4</v>
      </c>
      <c r="J90">
        <v>3.83</v>
      </c>
      <c r="K90">
        <v>4</v>
      </c>
      <c r="L90">
        <v>1.1299999999999999</v>
      </c>
      <c r="M90">
        <v>1.81</v>
      </c>
      <c r="N90">
        <v>3.75</v>
      </c>
      <c r="O90">
        <f>CONVERT(Nozzles[[#This Row],[LWN/I1 Neck Thickness]],"in","mm")</f>
        <v>28.701999999999998</v>
      </c>
      <c r="P90">
        <f>CONVERT(Nozzles[[#This Row],[HB/I2 Neck Thickness]],"in","mm")</f>
        <v>45.974000000000004</v>
      </c>
      <c r="Q90">
        <f>CONVERT(Nozzles[[#This Row],[F/I3 Neck Thickness]],"in","mm")</f>
        <v>95.25</v>
      </c>
      <c r="R90">
        <v>8</v>
      </c>
      <c r="S90">
        <v>1.25</v>
      </c>
      <c r="T90">
        <v>9.25</v>
      </c>
      <c r="U90">
        <v>7.44</v>
      </c>
      <c r="V90">
        <v>6.25</v>
      </c>
      <c r="W90">
        <v>1.38</v>
      </c>
      <c r="X90">
        <v>1.1299999999999999</v>
      </c>
      <c r="Y90">
        <v>6.75</v>
      </c>
      <c r="Z90">
        <v>6.75</v>
      </c>
      <c r="AA90">
        <v>93</v>
      </c>
      <c r="AB90">
        <v>5.0999999999999996</v>
      </c>
      <c r="AC90">
        <v>133</v>
      </c>
      <c r="AD90">
        <v>9.1</v>
      </c>
      <c r="AE90">
        <v>270</v>
      </c>
      <c r="AF90">
        <v>26</v>
      </c>
      <c r="AG90">
        <v>12</v>
      </c>
      <c r="AH90" t="s">
        <v>34</v>
      </c>
      <c r="AI90">
        <f>25.4*(Nozzles[[#This Row],[Relief Dia NR]]-Nozzles[[#This Row],[HB/I2 Bore]])/2</f>
        <v>30.733999999999998</v>
      </c>
      <c r="AJ90">
        <f>Nozzles[[#This Row],[LWN/I1 Bore]]/Nozzles[[#This Row],[LWN/I1 Neck Thickness]]</f>
        <v>3.5398230088495577</v>
      </c>
      <c r="AK90">
        <f>Nozzles[[#This Row],[HB/I2 Bore]]/Nozzles[[#This Row],[HB/I2 Neck Thickness]]</f>
        <v>2.1160220994475138</v>
      </c>
      <c r="AL90">
        <f>Nozzles[[#This Row],[F/I3 Bore]]/Nozzles[[#This Row],[F/I3 Neck Thickness]]</f>
        <v>1.0666666666666667</v>
      </c>
    </row>
    <row r="91" spans="1:38" x14ac:dyDescent="0.25">
      <c r="A91">
        <v>5</v>
      </c>
      <c r="B91">
        <v>900</v>
      </c>
      <c r="C91">
        <v>13.75</v>
      </c>
      <c r="D91">
        <v>2</v>
      </c>
      <c r="E91">
        <v>7.31</v>
      </c>
      <c r="F91">
        <v>7.5</v>
      </c>
      <c r="G91">
        <v>9</v>
      </c>
      <c r="H91">
        <v>13.75</v>
      </c>
      <c r="I91">
        <v>5</v>
      </c>
      <c r="J91">
        <v>4.8099999999999996</v>
      </c>
      <c r="K91">
        <v>5</v>
      </c>
      <c r="L91">
        <v>1.25</v>
      </c>
      <c r="M91">
        <v>2.1</v>
      </c>
      <c r="N91">
        <v>4.38</v>
      </c>
      <c r="O91">
        <f>CONVERT(Nozzles[[#This Row],[LWN/I1 Neck Thickness]],"in","mm")</f>
        <v>31.75</v>
      </c>
      <c r="P91">
        <f>CONVERT(Nozzles[[#This Row],[HB/I2 Neck Thickness]],"in","mm")</f>
        <v>53.339999999999996</v>
      </c>
      <c r="Q91">
        <f>CONVERT(Nozzles[[#This Row],[F/I3 Neck Thickness]],"in","mm")</f>
        <v>111.25200000000001</v>
      </c>
      <c r="R91">
        <v>8</v>
      </c>
      <c r="S91">
        <v>1.38</v>
      </c>
      <c r="T91">
        <v>11</v>
      </c>
      <c r="U91">
        <v>9</v>
      </c>
      <c r="V91">
        <v>7.5</v>
      </c>
      <c r="W91">
        <v>1.5</v>
      </c>
      <c r="X91">
        <v>1.25</v>
      </c>
      <c r="Y91">
        <v>7.5</v>
      </c>
      <c r="Z91">
        <v>7.5</v>
      </c>
      <c r="AA91">
        <v>135</v>
      </c>
      <c r="AB91">
        <v>7</v>
      </c>
      <c r="AC91">
        <v>194</v>
      </c>
      <c r="AD91">
        <v>13</v>
      </c>
      <c r="AE91">
        <v>376</v>
      </c>
      <c r="AF91">
        <v>37</v>
      </c>
      <c r="AG91">
        <v>12</v>
      </c>
      <c r="AH91" t="s">
        <v>34</v>
      </c>
      <c r="AI91">
        <f>25.4*(Nozzles[[#This Row],[Relief Dia NR]]-Nozzles[[#This Row],[HB/I2 Bore]])/2</f>
        <v>34.163000000000004</v>
      </c>
      <c r="AJ91">
        <f>Nozzles[[#This Row],[LWN/I1 Bore]]/Nozzles[[#This Row],[LWN/I1 Neck Thickness]]</f>
        <v>4</v>
      </c>
      <c r="AK91">
        <f>Nozzles[[#This Row],[HB/I2 Bore]]/Nozzles[[#This Row],[HB/I2 Neck Thickness]]</f>
        <v>2.2904761904761903</v>
      </c>
      <c r="AL91">
        <f>Nozzles[[#This Row],[F/I3 Bore]]/Nozzles[[#This Row],[F/I3 Neck Thickness]]</f>
        <v>1.1415525114155252</v>
      </c>
    </row>
    <row r="92" spans="1:38" x14ac:dyDescent="0.25">
      <c r="A92">
        <v>6</v>
      </c>
      <c r="B92">
        <v>900</v>
      </c>
      <c r="C92">
        <v>15</v>
      </c>
      <c r="D92">
        <v>2.19</v>
      </c>
      <c r="E92">
        <v>8.5</v>
      </c>
      <c r="F92">
        <v>9.25</v>
      </c>
      <c r="G92">
        <v>10.69</v>
      </c>
      <c r="H92">
        <v>15</v>
      </c>
      <c r="I92">
        <v>6</v>
      </c>
      <c r="J92">
        <v>5.76</v>
      </c>
      <c r="K92">
        <v>6</v>
      </c>
      <c r="L92">
        <v>1.63</v>
      </c>
      <c r="M92">
        <v>2.4700000000000002</v>
      </c>
      <c r="N92">
        <v>4.5</v>
      </c>
      <c r="O92">
        <f>CONVERT(Nozzles[[#This Row],[LWN/I1 Neck Thickness]],"in","mm")</f>
        <v>41.402000000000001</v>
      </c>
      <c r="P92">
        <f>CONVERT(Nozzles[[#This Row],[HB/I2 Neck Thickness]],"in","mm")</f>
        <v>62.738</v>
      </c>
      <c r="Q92">
        <f>CONVERT(Nozzles[[#This Row],[F/I3 Neck Thickness]],"in","mm")</f>
        <v>114.3</v>
      </c>
      <c r="R92">
        <v>12</v>
      </c>
      <c r="S92">
        <v>1.25</v>
      </c>
      <c r="T92">
        <v>12.5</v>
      </c>
      <c r="U92">
        <v>10.69</v>
      </c>
      <c r="V92">
        <v>9.25</v>
      </c>
      <c r="W92">
        <v>1.38</v>
      </c>
      <c r="X92">
        <v>1.1299999999999999</v>
      </c>
      <c r="Y92">
        <v>7.5</v>
      </c>
      <c r="Z92">
        <v>7.75</v>
      </c>
      <c r="AA92">
        <v>191</v>
      </c>
      <c r="AB92">
        <v>11</v>
      </c>
      <c r="AC92">
        <v>259</v>
      </c>
      <c r="AD92">
        <v>18</v>
      </c>
      <c r="AE92">
        <v>436</v>
      </c>
      <c r="AF92">
        <v>42</v>
      </c>
      <c r="AG92">
        <v>12</v>
      </c>
      <c r="AH92" t="s">
        <v>34</v>
      </c>
      <c r="AI92">
        <f>25.4*(Nozzles[[#This Row],[Relief Dia NR]]-Nozzles[[#This Row],[HB/I2 Bore]])/2</f>
        <v>44.323</v>
      </c>
      <c r="AJ92">
        <f>Nozzles[[#This Row],[LWN/I1 Bore]]/Nozzles[[#This Row],[LWN/I1 Neck Thickness]]</f>
        <v>3.6809815950920246</v>
      </c>
      <c r="AK92">
        <f>Nozzles[[#This Row],[HB/I2 Bore]]/Nozzles[[#This Row],[HB/I2 Neck Thickness]]</f>
        <v>2.331983805668016</v>
      </c>
      <c r="AL92">
        <f>Nozzles[[#This Row],[F/I3 Bore]]/Nozzles[[#This Row],[F/I3 Neck Thickness]]</f>
        <v>1.3333333333333333</v>
      </c>
    </row>
    <row r="93" spans="1:38" x14ac:dyDescent="0.25">
      <c r="A93">
        <v>8</v>
      </c>
      <c r="B93">
        <v>900</v>
      </c>
      <c r="C93">
        <v>18.5</v>
      </c>
      <c r="D93">
        <v>2.5</v>
      </c>
      <c r="E93">
        <v>10.62</v>
      </c>
      <c r="F93">
        <v>11.75</v>
      </c>
      <c r="G93">
        <v>13.31</v>
      </c>
      <c r="H93">
        <v>18.5</v>
      </c>
      <c r="I93">
        <v>8</v>
      </c>
      <c r="J93">
        <v>7.62</v>
      </c>
      <c r="K93">
        <v>8</v>
      </c>
      <c r="L93">
        <v>1.88</v>
      </c>
      <c r="M93">
        <v>2.85</v>
      </c>
      <c r="N93">
        <v>5.25</v>
      </c>
      <c r="O93">
        <f>CONVERT(Nozzles[[#This Row],[LWN/I1 Neck Thickness]],"in","mm")</f>
        <v>47.752000000000002</v>
      </c>
      <c r="P93">
        <f>CONVERT(Nozzles[[#This Row],[HB/I2 Neck Thickness]],"in","mm")</f>
        <v>72.39</v>
      </c>
      <c r="Q93">
        <f>CONVERT(Nozzles[[#This Row],[F/I3 Neck Thickness]],"in","mm")</f>
        <v>133.35</v>
      </c>
      <c r="R93">
        <v>12</v>
      </c>
      <c r="S93">
        <v>1.5</v>
      </c>
      <c r="T93">
        <v>15.5</v>
      </c>
      <c r="U93">
        <v>13.31</v>
      </c>
      <c r="V93">
        <v>11.75</v>
      </c>
      <c r="W93">
        <v>1.62</v>
      </c>
      <c r="X93">
        <v>1.38</v>
      </c>
      <c r="Y93">
        <v>8.75</v>
      </c>
      <c r="Z93">
        <v>8.75</v>
      </c>
      <c r="AA93">
        <v>297</v>
      </c>
      <c r="AB93">
        <v>16</v>
      </c>
      <c r="AC93">
        <v>389</v>
      </c>
      <c r="AD93">
        <v>27</v>
      </c>
      <c r="AE93">
        <v>626</v>
      </c>
      <c r="AF93">
        <v>62</v>
      </c>
      <c r="AG93">
        <v>12</v>
      </c>
      <c r="AH93" t="s">
        <v>34</v>
      </c>
      <c r="AI93">
        <f>25.4*(Nozzles[[#This Row],[Relief Dia NR]]-Nozzles[[#This Row],[HB/I2 Bore]])/2</f>
        <v>52.450999999999993</v>
      </c>
      <c r="AJ93">
        <f>Nozzles[[#This Row],[LWN/I1 Bore]]/Nozzles[[#This Row],[LWN/I1 Neck Thickness]]</f>
        <v>4.2553191489361701</v>
      </c>
      <c r="AK93">
        <f>Nozzles[[#This Row],[HB/I2 Bore]]/Nozzles[[#This Row],[HB/I2 Neck Thickness]]</f>
        <v>2.6736842105263157</v>
      </c>
      <c r="AL93">
        <f>Nozzles[[#This Row],[F/I3 Bore]]/Nozzles[[#This Row],[F/I3 Neck Thickness]]</f>
        <v>1.5238095238095237</v>
      </c>
    </row>
    <row r="94" spans="1:38" x14ac:dyDescent="0.25">
      <c r="A94">
        <v>10</v>
      </c>
      <c r="B94">
        <v>900</v>
      </c>
      <c r="C94">
        <v>21.5</v>
      </c>
      <c r="D94">
        <v>2.75</v>
      </c>
      <c r="E94">
        <v>12.75</v>
      </c>
      <c r="F94">
        <v>14.5</v>
      </c>
      <c r="G94">
        <v>16.309999999999999</v>
      </c>
      <c r="H94">
        <v>21.5</v>
      </c>
      <c r="I94">
        <v>10</v>
      </c>
      <c r="J94">
        <v>9.56</v>
      </c>
      <c r="K94">
        <v>10</v>
      </c>
      <c r="L94">
        <v>2.25</v>
      </c>
      <c r="M94">
        <v>3.38</v>
      </c>
      <c r="N94">
        <v>5.75</v>
      </c>
      <c r="O94">
        <f>CONVERT(Nozzles[[#This Row],[LWN/I1 Neck Thickness]],"in","mm")</f>
        <v>57.15</v>
      </c>
      <c r="P94">
        <f>CONVERT(Nozzles[[#This Row],[HB/I2 Neck Thickness]],"in","mm")</f>
        <v>85.852000000000004</v>
      </c>
      <c r="Q94">
        <f>CONVERT(Nozzles[[#This Row],[F/I3 Neck Thickness]],"in","mm")</f>
        <v>146.05000000000001</v>
      </c>
      <c r="R94">
        <v>16</v>
      </c>
      <c r="S94">
        <v>1.5</v>
      </c>
      <c r="T94">
        <v>18.5</v>
      </c>
      <c r="U94">
        <v>16.309999999999999</v>
      </c>
      <c r="V94">
        <v>14.5</v>
      </c>
      <c r="W94">
        <v>1.62</v>
      </c>
      <c r="X94">
        <v>1.38</v>
      </c>
      <c r="Y94">
        <v>9.25</v>
      </c>
      <c r="Z94">
        <v>9.25</v>
      </c>
      <c r="AA94">
        <v>422</v>
      </c>
      <c r="AB94">
        <v>25</v>
      </c>
      <c r="AC94">
        <v>558</v>
      </c>
      <c r="AD94">
        <v>39</v>
      </c>
      <c r="AE94">
        <v>824</v>
      </c>
      <c r="AF94">
        <v>81</v>
      </c>
      <c r="AG94">
        <v>12</v>
      </c>
      <c r="AH94" t="s">
        <v>34</v>
      </c>
      <c r="AI94">
        <f>25.4*(Nozzles[[#This Row],[Relief Dia NR]]-Nozzles[[#This Row],[HB/I2 Bore]])/2</f>
        <v>62.737999999999992</v>
      </c>
      <c r="AJ94">
        <f>Nozzles[[#This Row],[LWN/I1 Bore]]/Nozzles[[#This Row],[LWN/I1 Neck Thickness]]</f>
        <v>4.4444444444444446</v>
      </c>
      <c r="AK94">
        <f>Nozzles[[#This Row],[HB/I2 Bore]]/Nozzles[[#This Row],[HB/I2 Neck Thickness]]</f>
        <v>2.8284023668639056</v>
      </c>
      <c r="AL94">
        <f>Nozzles[[#This Row],[F/I3 Bore]]/Nozzles[[#This Row],[F/I3 Neck Thickness]]</f>
        <v>1.7391304347826086</v>
      </c>
    </row>
    <row r="95" spans="1:38" x14ac:dyDescent="0.25">
      <c r="A95">
        <v>12</v>
      </c>
      <c r="B95">
        <v>900</v>
      </c>
      <c r="C95">
        <v>24</v>
      </c>
      <c r="D95">
        <v>3.12</v>
      </c>
      <c r="E95">
        <v>15</v>
      </c>
      <c r="F95">
        <v>16.5</v>
      </c>
      <c r="G95">
        <v>18.809999999999999</v>
      </c>
      <c r="H95">
        <v>24</v>
      </c>
      <c r="I95">
        <v>12</v>
      </c>
      <c r="J95">
        <v>11.38</v>
      </c>
      <c r="K95">
        <v>12</v>
      </c>
      <c r="L95">
        <v>2.25</v>
      </c>
      <c r="M95">
        <v>3.72</v>
      </c>
      <c r="N95">
        <v>6</v>
      </c>
      <c r="O95">
        <f>CONVERT(Nozzles[[#This Row],[LWN/I1 Neck Thickness]],"in","mm")</f>
        <v>57.15</v>
      </c>
      <c r="P95">
        <f>CONVERT(Nozzles[[#This Row],[HB/I2 Neck Thickness]],"in","mm")</f>
        <v>94.488</v>
      </c>
      <c r="Q95">
        <f>CONVERT(Nozzles[[#This Row],[F/I3 Neck Thickness]],"in","mm")</f>
        <v>152.4</v>
      </c>
      <c r="R95">
        <v>20</v>
      </c>
      <c r="S95">
        <v>1.5</v>
      </c>
      <c r="T95">
        <v>21</v>
      </c>
      <c r="U95">
        <v>18.809999999999999</v>
      </c>
      <c r="V95">
        <v>16.5</v>
      </c>
      <c r="W95">
        <v>1.62</v>
      </c>
      <c r="X95">
        <v>1.38</v>
      </c>
      <c r="Y95">
        <v>10</v>
      </c>
      <c r="Z95">
        <v>10</v>
      </c>
      <c r="AA95">
        <v>518</v>
      </c>
      <c r="AB95">
        <v>29</v>
      </c>
      <c r="AC95">
        <v>715</v>
      </c>
      <c r="AD95">
        <v>50</v>
      </c>
      <c r="AE95">
        <v>984</v>
      </c>
      <c r="AF95">
        <v>96</v>
      </c>
      <c r="AG95">
        <v>12</v>
      </c>
      <c r="AH95" t="s">
        <v>34</v>
      </c>
      <c r="AI95">
        <f>25.4*(Nozzles[[#This Row],[Relief Dia NR]]-Nozzles[[#This Row],[HB/I2 Bore]])/2</f>
        <v>65.023999999999987</v>
      </c>
      <c r="AJ95">
        <f>Nozzles[[#This Row],[LWN/I1 Bore]]/Nozzles[[#This Row],[LWN/I1 Neck Thickness]]</f>
        <v>5.333333333333333</v>
      </c>
      <c r="AK95">
        <f>Nozzles[[#This Row],[HB/I2 Bore]]/Nozzles[[#This Row],[HB/I2 Neck Thickness]]</f>
        <v>3.0591397849462365</v>
      </c>
      <c r="AL95">
        <f>Nozzles[[#This Row],[F/I3 Bore]]/Nozzles[[#This Row],[F/I3 Neck Thickness]]</f>
        <v>2</v>
      </c>
    </row>
    <row r="96" spans="1:38" x14ac:dyDescent="0.25">
      <c r="A96">
        <v>14</v>
      </c>
      <c r="B96">
        <v>900</v>
      </c>
      <c r="C96">
        <v>25.25</v>
      </c>
      <c r="D96">
        <v>3.38</v>
      </c>
      <c r="E96">
        <v>16.25</v>
      </c>
      <c r="F96">
        <v>17.75</v>
      </c>
      <c r="G96">
        <v>19.62</v>
      </c>
      <c r="H96">
        <v>25.25</v>
      </c>
      <c r="I96">
        <v>14</v>
      </c>
      <c r="J96">
        <v>14</v>
      </c>
      <c r="K96">
        <v>14</v>
      </c>
      <c r="L96">
        <v>1.88</v>
      </c>
      <c r="M96">
        <v>2.81</v>
      </c>
      <c r="N96">
        <v>5.63</v>
      </c>
      <c r="O96">
        <f>CONVERT(Nozzles[[#This Row],[LWN/I1 Neck Thickness]],"in","mm")</f>
        <v>47.752000000000002</v>
      </c>
      <c r="P96">
        <f>CONVERT(Nozzles[[#This Row],[HB/I2 Neck Thickness]],"in","mm")</f>
        <v>71.374000000000009</v>
      </c>
      <c r="Q96">
        <f>CONVERT(Nozzles[[#This Row],[F/I3 Neck Thickness]],"in","mm")</f>
        <v>143.00199999999998</v>
      </c>
      <c r="R96">
        <v>20</v>
      </c>
      <c r="S96">
        <v>1.62</v>
      </c>
      <c r="T96">
        <v>22</v>
      </c>
      <c r="U96">
        <v>19.62</v>
      </c>
      <c r="V96">
        <v>17.75</v>
      </c>
      <c r="W96">
        <v>1.75</v>
      </c>
      <c r="X96">
        <v>1.5</v>
      </c>
      <c r="Y96">
        <v>10.75</v>
      </c>
      <c r="Z96">
        <v>11</v>
      </c>
      <c r="AA96">
        <v>624</v>
      </c>
      <c r="AB96">
        <v>26</v>
      </c>
      <c r="AC96">
        <v>817</v>
      </c>
      <c r="AD96">
        <v>42</v>
      </c>
      <c r="AE96">
        <v>1368</v>
      </c>
      <c r="AF96">
        <v>98</v>
      </c>
      <c r="AG96">
        <v>16</v>
      </c>
      <c r="AH96" t="s">
        <v>34</v>
      </c>
      <c r="AI96">
        <f>25.4*(Nozzles[[#This Row],[Relief Dia NR]]-Nozzles[[#This Row],[HB/I2 Bore]])/2</f>
        <v>47.625</v>
      </c>
      <c r="AJ96">
        <f>Nozzles[[#This Row],[LWN/I1 Bore]]/Nozzles[[#This Row],[LWN/I1 Neck Thickness]]</f>
        <v>7.4468085106382986</v>
      </c>
      <c r="AK96">
        <f>Nozzles[[#This Row],[HB/I2 Bore]]/Nozzles[[#This Row],[HB/I2 Neck Thickness]]</f>
        <v>4.9822064056939501</v>
      </c>
      <c r="AL96">
        <f>Nozzles[[#This Row],[F/I3 Bore]]/Nozzles[[#This Row],[F/I3 Neck Thickness]]</f>
        <v>2.4866785079928952</v>
      </c>
    </row>
    <row r="97" spans="1:38" x14ac:dyDescent="0.25">
      <c r="A97">
        <v>16</v>
      </c>
      <c r="B97">
        <v>900</v>
      </c>
      <c r="C97">
        <v>27.75</v>
      </c>
      <c r="D97">
        <v>3.5</v>
      </c>
      <c r="E97">
        <v>18.5</v>
      </c>
      <c r="F97">
        <v>20</v>
      </c>
      <c r="G97">
        <v>21.69</v>
      </c>
      <c r="H97">
        <v>27.75</v>
      </c>
      <c r="I97">
        <v>16</v>
      </c>
      <c r="J97">
        <v>16</v>
      </c>
      <c r="K97">
        <v>16</v>
      </c>
      <c r="L97">
        <v>2</v>
      </c>
      <c r="M97">
        <v>2.85</v>
      </c>
      <c r="N97">
        <v>5.88</v>
      </c>
      <c r="O97">
        <f>CONVERT(Nozzles[[#This Row],[LWN/I1 Neck Thickness]],"in","mm")</f>
        <v>50.8</v>
      </c>
      <c r="P97">
        <f>CONVERT(Nozzles[[#This Row],[HB/I2 Neck Thickness]],"in","mm")</f>
        <v>72.39</v>
      </c>
      <c r="Q97">
        <f>CONVERT(Nozzles[[#This Row],[F/I3 Neck Thickness]],"in","mm")</f>
        <v>149.352</v>
      </c>
      <c r="R97">
        <v>20</v>
      </c>
      <c r="S97">
        <v>1.75</v>
      </c>
      <c r="T97">
        <v>24.25</v>
      </c>
      <c r="U97">
        <v>21.69</v>
      </c>
      <c r="V97">
        <v>20</v>
      </c>
      <c r="W97">
        <v>1.88</v>
      </c>
      <c r="X97">
        <v>1.63</v>
      </c>
      <c r="Y97">
        <v>11.25</v>
      </c>
      <c r="Z97">
        <v>11.25</v>
      </c>
      <c r="AA97">
        <v>750</v>
      </c>
      <c r="AB97">
        <v>32</v>
      </c>
      <c r="AC97">
        <v>942</v>
      </c>
      <c r="AD97">
        <v>48</v>
      </c>
      <c r="AE97">
        <v>1573</v>
      </c>
      <c r="AF97">
        <v>114</v>
      </c>
      <c r="AG97">
        <v>116</v>
      </c>
      <c r="AH97" t="s">
        <v>34</v>
      </c>
      <c r="AI97">
        <f>25.4*(Nozzles[[#This Row],[Relief Dia NR]]-Nozzles[[#This Row],[HB/I2 Bore]])/2</f>
        <v>50.8</v>
      </c>
      <c r="AJ97">
        <f>Nozzles[[#This Row],[LWN/I1 Bore]]/Nozzles[[#This Row],[LWN/I1 Neck Thickness]]</f>
        <v>8</v>
      </c>
      <c r="AK97">
        <f>Nozzles[[#This Row],[HB/I2 Bore]]/Nozzles[[#This Row],[HB/I2 Neck Thickness]]</f>
        <v>5.6140350877192979</v>
      </c>
      <c r="AL97">
        <f>Nozzles[[#This Row],[F/I3 Bore]]/Nozzles[[#This Row],[F/I3 Neck Thickness]]</f>
        <v>2.7210884353741496</v>
      </c>
    </row>
    <row r="98" spans="1:38" x14ac:dyDescent="0.25">
      <c r="A98">
        <v>18</v>
      </c>
      <c r="B98">
        <v>900</v>
      </c>
      <c r="C98">
        <v>31</v>
      </c>
      <c r="D98">
        <v>4</v>
      </c>
      <c r="E98">
        <v>21</v>
      </c>
      <c r="F98">
        <v>22.25</v>
      </c>
      <c r="G98">
        <v>24.06</v>
      </c>
      <c r="H98">
        <v>31</v>
      </c>
      <c r="I98">
        <v>18</v>
      </c>
      <c r="J98">
        <v>18</v>
      </c>
      <c r="K98">
        <v>18</v>
      </c>
      <c r="L98">
        <v>2.13</v>
      </c>
      <c r="M98">
        <v>3.03</v>
      </c>
      <c r="N98">
        <v>6.5</v>
      </c>
      <c r="O98">
        <f>CONVERT(Nozzles[[#This Row],[LWN/I1 Neck Thickness]],"in","mm")</f>
        <v>54.101999999999997</v>
      </c>
      <c r="P98">
        <f>CONVERT(Nozzles[[#This Row],[HB/I2 Neck Thickness]],"in","mm")</f>
        <v>76.962000000000003</v>
      </c>
      <c r="Q98">
        <f>CONVERT(Nozzles[[#This Row],[F/I3 Neck Thickness]],"in","mm")</f>
        <v>165.1</v>
      </c>
      <c r="R98">
        <v>20</v>
      </c>
      <c r="S98">
        <v>2</v>
      </c>
      <c r="T98">
        <v>27</v>
      </c>
      <c r="U98">
        <v>24.06</v>
      </c>
      <c r="V98">
        <v>22.25</v>
      </c>
      <c r="W98">
        <v>2.12</v>
      </c>
      <c r="X98">
        <v>1.88</v>
      </c>
      <c r="Y98">
        <v>12.75</v>
      </c>
      <c r="Z98">
        <v>13.25</v>
      </c>
      <c r="AA98">
        <v>950</v>
      </c>
      <c r="AB98">
        <v>38</v>
      </c>
      <c r="AC98">
        <v>1169</v>
      </c>
      <c r="AD98">
        <v>57</v>
      </c>
      <c r="AE98">
        <v>1898</v>
      </c>
      <c r="AF98">
        <v>142</v>
      </c>
      <c r="AG98">
        <v>16</v>
      </c>
      <c r="AH98" t="s">
        <v>34</v>
      </c>
      <c r="AI98">
        <f>25.4*(Nozzles[[#This Row],[Relief Dia NR]]-Nozzles[[#This Row],[HB/I2 Bore]])/2</f>
        <v>53.974999999999994</v>
      </c>
      <c r="AJ98">
        <f>Nozzles[[#This Row],[LWN/I1 Bore]]/Nozzles[[#This Row],[LWN/I1 Neck Thickness]]</f>
        <v>8.4507042253521139</v>
      </c>
      <c r="AK98">
        <f>Nozzles[[#This Row],[HB/I2 Bore]]/Nozzles[[#This Row],[HB/I2 Neck Thickness]]</f>
        <v>5.9405940594059405</v>
      </c>
      <c r="AL98">
        <f>Nozzles[[#This Row],[F/I3 Bore]]/Nozzles[[#This Row],[F/I3 Neck Thickness]]</f>
        <v>2.7692307692307692</v>
      </c>
    </row>
    <row r="99" spans="1:38" x14ac:dyDescent="0.25">
      <c r="A99">
        <v>20</v>
      </c>
      <c r="B99">
        <v>900</v>
      </c>
      <c r="C99">
        <v>33.75</v>
      </c>
      <c r="D99">
        <v>4.25</v>
      </c>
      <c r="E99">
        <v>23</v>
      </c>
      <c r="F99">
        <v>24.5</v>
      </c>
      <c r="G99">
        <v>26.38</v>
      </c>
      <c r="H99">
        <v>33.75</v>
      </c>
      <c r="I99">
        <v>20</v>
      </c>
      <c r="J99">
        <v>20</v>
      </c>
      <c r="K99">
        <v>20</v>
      </c>
      <c r="L99">
        <v>2.25</v>
      </c>
      <c r="M99">
        <v>3.19</v>
      </c>
      <c r="N99">
        <v>6.88</v>
      </c>
      <c r="O99">
        <f>CONVERT(Nozzles[[#This Row],[LWN/I1 Neck Thickness]],"in","mm")</f>
        <v>57.15</v>
      </c>
      <c r="P99">
        <f>CONVERT(Nozzles[[#This Row],[HB/I2 Neck Thickness]],"in","mm")</f>
        <v>81.025999999999996</v>
      </c>
      <c r="Q99">
        <f>CONVERT(Nozzles[[#This Row],[F/I3 Neck Thickness]],"in","mm")</f>
        <v>174.75199999999998</v>
      </c>
      <c r="R99">
        <v>20</v>
      </c>
      <c r="S99">
        <v>2.12</v>
      </c>
      <c r="T99">
        <v>29.5</v>
      </c>
      <c r="U99">
        <v>26.38</v>
      </c>
      <c r="V99">
        <v>24.5</v>
      </c>
      <c r="W99">
        <v>2.25</v>
      </c>
      <c r="X99">
        <v>2</v>
      </c>
      <c r="Y99">
        <v>13.75</v>
      </c>
      <c r="Z99">
        <v>14.25</v>
      </c>
      <c r="AA99">
        <v>1121</v>
      </c>
      <c r="AB99">
        <v>43</v>
      </c>
      <c r="AC99">
        <v>1378</v>
      </c>
      <c r="AD99">
        <v>66</v>
      </c>
      <c r="AE99">
        <v>2182</v>
      </c>
      <c r="AF99">
        <v>164</v>
      </c>
      <c r="AG99">
        <v>16</v>
      </c>
      <c r="AH99" t="s">
        <v>34</v>
      </c>
      <c r="AI99">
        <f>25.4*(Nozzles[[#This Row],[Relief Dia NR]]-Nozzles[[#This Row],[HB/I2 Bore]])/2</f>
        <v>57.15</v>
      </c>
      <c r="AJ99">
        <f>Nozzles[[#This Row],[LWN/I1 Bore]]/Nozzles[[#This Row],[LWN/I1 Neck Thickness]]</f>
        <v>8.8888888888888893</v>
      </c>
      <c r="AK99">
        <f>Nozzles[[#This Row],[HB/I2 Bore]]/Nozzles[[#This Row],[HB/I2 Neck Thickness]]</f>
        <v>6.2695924764890281</v>
      </c>
      <c r="AL99">
        <f>Nozzles[[#This Row],[F/I3 Bore]]/Nozzles[[#This Row],[F/I3 Neck Thickness]]</f>
        <v>2.9069767441860463</v>
      </c>
    </row>
    <row r="100" spans="1:38" x14ac:dyDescent="0.25">
      <c r="A100">
        <v>24</v>
      </c>
      <c r="B100">
        <v>900</v>
      </c>
      <c r="C100">
        <v>41</v>
      </c>
      <c r="D100">
        <v>5.5</v>
      </c>
      <c r="E100">
        <v>27.25</v>
      </c>
      <c r="F100">
        <v>29.5</v>
      </c>
      <c r="G100">
        <v>31.62</v>
      </c>
      <c r="H100">
        <v>41</v>
      </c>
      <c r="I100">
        <v>24</v>
      </c>
      <c r="J100">
        <v>24</v>
      </c>
      <c r="K100">
        <v>24</v>
      </c>
      <c r="L100">
        <v>2.75</v>
      </c>
      <c r="M100">
        <v>3.81</v>
      </c>
      <c r="N100">
        <v>8.5</v>
      </c>
      <c r="O100">
        <f>CONVERT(Nozzles[[#This Row],[LWN/I1 Neck Thickness]],"in","mm")</f>
        <v>69.849999999999994</v>
      </c>
      <c r="P100">
        <f>CONVERT(Nozzles[[#This Row],[HB/I2 Neck Thickness]],"in","mm")</f>
        <v>96.774000000000001</v>
      </c>
      <c r="Q100">
        <f>CONVERT(Nozzles[[#This Row],[F/I3 Neck Thickness]],"in","mm")</f>
        <v>215.9</v>
      </c>
      <c r="R100">
        <v>20</v>
      </c>
      <c r="S100">
        <v>2.62</v>
      </c>
      <c r="T100">
        <v>35.5</v>
      </c>
      <c r="U100">
        <v>31.62</v>
      </c>
      <c r="V100">
        <v>29.5</v>
      </c>
      <c r="W100">
        <v>2.75</v>
      </c>
      <c r="X100">
        <v>2.5</v>
      </c>
      <c r="Y100">
        <v>17.25</v>
      </c>
      <c r="Z100">
        <v>18</v>
      </c>
      <c r="AA100">
        <v>1865</v>
      </c>
      <c r="AB100">
        <v>65</v>
      </c>
      <c r="AC100">
        <v>2160</v>
      </c>
      <c r="AD100">
        <v>94</v>
      </c>
      <c r="AE100">
        <v>3084</v>
      </c>
      <c r="AF100">
        <v>246</v>
      </c>
      <c r="AG100">
        <v>16</v>
      </c>
      <c r="AH100" t="s">
        <v>34</v>
      </c>
      <c r="AI100">
        <f>25.4*(Nozzles[[#This Row],[Relief Dia NR]]-Nozzles[[#This Row],[HB/I2 Bore]])/2</f>
        <v>69.849999999999994</v>
      </c>
      <c r="AJ100">
        <f>Nozzles[[#This Row],[LWN/I1 Bore]]/Nozzles[[#This Row],[LWN/I1 Neck Thickness]]</f>
        <v>8.7272727272727266</v>
      </c>
      <c r="AK100">
        <f>Nozzles[[#This Row],[HB/I2 Bore]]/Nozzles[[#This Row],[HB/I2 Neck Thickness]]</f>
        <v>6.2992125984251963</v>
      </c>
      <c r="AL100">
        <f>Nozzles[[#This Row],[F/I3 Bore]]/Nozzles[[#This Row],[F/I3 Neck Thickness]]</f>
        <v>2.8235294117647061</v>
      </c>
    </row>
    <row r="101" spans="1:38" x14ac:dyDescent="0.25">
      <c r="A101">
        <v>0.5</v>
      </c>
      <c r="B101">
        <v>1500</v>
      </c>
      <c r="C101">
        <v>4.75</v>
      </c>
      <c r="D101">
        <v>0.88</v>
      </c>
      <c r="E101">
        <v>1.38</v>
      </c>
      <c r="F101">
        <v>1.56</v>
      </c>
      <c r="G101">
        <v>2</v>
      </c>
      <c r="H101">
        <v>4.75</v>
      </c>
      <c r="I101">
        <v>0.5</v>
      </c>
      <c r="J101">
        <v>0.55000000000000004</v>
      </c>
      <c r="K101">
        <v>0.5</v>
      </c>
      <c r="L101">
        <v>0.53</v>
      </c>
      <c r="M101">
        <v>0.73</v>
      </c>
      <c r="N101">
        <v>2.13</v>
      </c>
      <c r="O101">
        <f>CONVERT(Nozzles[[#This Row],[LWN/I1 Neck Thickness]],"in","mm")</f>
        <v>13.462</v>
      </c>
      <c r="P101">
        <f>CONVERT(Nozzles[[#This Row],[HB/I2 Neck Thickness]],"in","mm")</f>
        <v>18.541999999999998</v>
      </c>
      <c r="Q101">
        <f>CONVERT(Nozzles[[#This Row],[F/I3 Neck Thickness]],"in","mm")</f>
        <v>54.101999999999997</v>
      </c>
      <c r="R101">
        <v>4</v>
      </c>
      <c r="S101">
        <v>0.88</v>
      </c>
      <c r="T101">
        <v>3.25</v>
      </c>
      <c r="U101">
        <v>2</v>
      </c>
      <c r="V101">
        <v>1.56</v>
      </c>
      <c r="W101">
        <v>1</v>
      </c>
      <c r="X101">
        <v>0.75</v>
      </c>
      <c r="Y101">
        <v>4.25</v>
      </c>
      <c r="Z101">
        <v>4.25</v>
      </c>
      <c r="AA101">
        <v>8</v>
      </c>
      <c r="AB101">
        <v>0.5</v>
      </c>
      <c r="AC101">
        <v>10</v>
      </c>
      <c r="AD101">
        <v>0.8</v>
      </c>
      <c r="AE101">
        <v>37</v>
      </c>
      <c r="AF101">
        <v>5</v>
      </c>
      <c r="AG101">
        <v>9</v>
      </c>
      <c r="AH101" t="s">
        <v>34</v>
      </c>
      <c r="AI101">
        <f>25.4*(Nozzles[[#This Row],[Relief Dia NR]]-Nozzles[[#This Row],[HB/I2 Bore]])/2</f>
        <v>12.827</v>
      </c>
      <c r="AJ101">
        <f>Nozzles[[#This Row],[LWN/I1 Bore]]/Nozzles[[#This Row],[LWN/I1 Neck Thickness]]</f>
        <v>0.94339622641509424</v>
      </c>
      <c r="AK101">
        <f>Nozzles[[#This Row],[HB/I2 Bore]]/Nozzles[[#This Row],[HB/I2 Neck Thickness]]</f>
        <v>0.7534246575342467</v>
      </c>
      <c r="AL101">
        <f>Nozzles[[#This Row],[F/I3 Bore]]/Nozzles[[#This Row],[F/I3 Neck Thickness]]</f>
        <v>0.23474178403755869</v>
      </c>
    </row>
    <row r="102" spans="1:38" x14ac:dyDescent="0.25">
      <c r="A102">
        <v>0.75</v>
      </c>
      <c r="B102">
        <v>1500</v>
      </c>
      <c r="C102">
        <v>5.12</v>
      </c>
      <c r="D102">
        <v>1</v>
      </c>
      <c r="E102">
        <v>1.69</v>
      </c>
      <c r="F102">
        <v>1.81</v>
      </c>
      <c r="G102">
        <v>2.25</v>
      </c>
      <c r="H102">
        <v>5.12</v>
      </c>
      <c r="I102">
        <v>0.75</v>
      </c>
      <c r="J102">
        <v>0.74</v>
      </c>
      <c r="K102">
        <v>0.75</v>
      </c>
      <c r="L102">
        <v>0.53</v>
      </c>
      <c r="M102">
        <v>0.76</v>
      </c>
      <c r="N102">
        <v>2.19</v>
      </c>
      <c r="O102">
        <f>CONVERT(Nozzles[[#This Row],[LWN/I1 Neck Thickness]],"in","mm")</f>
        <v>13.462</v>
      </c>
      <c r="P102">
        <f>CONVERT(Nozzles[[#This Row],[HB/I2 Neck Thickness]],"in","mm")</f>
        <v>19.304000000000002</v>
      </c>
      <c r="Q102">
        <f>CONVERT(Nozzles[[#This Row],[F/I3 Neck Thickness]],"in","mm")</f>
        <v>55.626000000000005</v>
      </c>
      <c r="R102">
        <v>4</v>
      </c>
      <c r="S102">
        <v>0.88</v>
      </c>
      <c r="T102">
        <v>3.5</v>
      </c>
      <c r="U102">
        <v>2.25</v>
      </c>
      <c r="V102">
        <v>1.81</v>
      </c>
      <c r="W102">
        <v>1</v>
      </c>
      <c r="X102">
        <v>0.75</v>
      </c>
      <c r="Y102">
        <v>4.5</v>
      </c>
      <c r="Z102">
        <v>4.5</v>
      </c>
      <c r="AA102">
        <v>10</v>
      </c>
      <c r="AB102">
        <v>0.6</v>
      </c>
      <c r="AC102">
        <v>13</v>
      </c>
      <c r="AD102">
        <v>1</v>
      </c>
      <c r="AE102">
        <v>42</v>
      </c>
      <c r="AF102">
        <v>5.7</v>
      </c>
      <c r="AG102">
        <v>9</v>
      </c>
      <c r="AH102" t="s">
        <v>34</v>
      </c>
      <c r="AI102">
        <f>25.4*(Nozzles[[#This Row],[Relief Dia NR]]-Nozzles[[#This Row],[HB/I2 Bore]])/2</f>
        <v>13.589</v>
      </c>
      <c r="AJ102">
        <f>Nozzles[[#This Row],[LWN/I1 Bore]]/Nozzles[[#This Row],[LWN/I1 Neck Thickness]]</f>
        <v>1.4150943396226414</v>
      </c>
      <c r="AK102">
        <f>Nozzles[[#This Row],[HB/I2 Bore]]/Nozzles[[#This Row],[HB/I2 Neck Thickness]]</f>
        <v>0.97368421052631582</v>
      </c>
      <c r="AL102">
        <f>Nozzles[[#This Row],[F/I3 Bore]]/Nozzles[[#This Row],[F/I3 Neck Thickness]]</f>
        <v>0.34246575342465752</v>
      </c>
    </row>
    <row r="103" spans="1:38" x14ac:dyDescent="0.25">
      <c r="A103">
        <v>1</v>
      </c>
      <c r="B103">
        <v>1500</v>
      </c>
      <c r="C103">
        <v>5.88</v>
      </c>
      <c r="D103">
        <v>1.1200000000000001</v>
      </c>
      <c r="E103">
        <v>2</v>
      </c>
      <c r="F103">
        <v>2.12</v>
      </c>
      <c r="G103">
        <v>2.56</v>
      </c>
      <c r="H103">
        <v>5.88</v>
      </c>
      <c r="I103">
        <v>1</v>
      </c>
      <c r="J103">
        <v>0.96</v>
      </c>
      <c r="K103">
        <v>1</v>
      </c>
      <c r="L103">
        <v>0.56000000000000005</v>
      </c>
      <c r="M103">
        <v>0.8</v>
      </c>
      <c r="N103">
        <v>2.44</v>
      </c>
      <c r="O103">
        <f>CONVERT(Nozzles[[#This Row],[LWN/I1 Neck Thickness]],"in","mm")</f>
        <v>14.224</v>
      </c>
      <c r="P103">
        <f>CONVERT(Nozzles[[#This Row],[HB/I2 Neck Thickness]],"in","mm")</f>
        <v>20.32</v>
      </c>
      <c r="Q103">
        <f>CONVERT(Nozzles[[#This Row],[F/I3 Neck Thickness]],"in","mm")</f>
        <v>61.976000000000006</v>
      </c>
      <c r="R103">
        <v>4</v>
      </c>
      <c r="S103">
        <v>1</v>
      </c>
      <c r="T103">
        <v>4</v>
      </c>
      <c r="U103">
        <v>2.56</v>
      </c>
      <c r="V103">
        <v>2.12</v>
      </c>
      <c r="W103">
        <v>1.1200000000000001</v>
      </c>
      <c r="X103">
        <v>0.88</v>
      </c>
      <c r="Y103">
        <v>5</v>
      </c>
      <c r="Z103">
        <v>5</v>
      </c>
      <c r="AA103">
        <v>13</v>
      </c>
      <c r="AB103">
        <v>0.8</v>
      </c>
      <c r="AC103">
        <v>17</v>
      </c>
      <c r="AD103">
        <v>1.3</v>
      </c>
      <c r="AE103">
        <v>54</v>
      </c>
      <c r="AF103">
        <v>7.5</v>
      </c>
      <c r="AG103">
        <v>9</v>
      </c>
      <c r="AH103" t="s">
        <v>34</v>
      </c>
      <c r="AI103">
        <f>25.4*(Nozzles[[#This Row],[Relief Dia NR]]-Nozzles[[#This Row],[HB/I2 Bore]])/2</f>
        <v>14.732000000000001</v>
      </c>
      <c r="AJ103">
        <f>Nozzles[[#This Row],[LWN/I1 Bore]]/Nozzles[[#This Row],[LWN/I1 Neck Thickness]]</f>
        <v>1.7857142857142856</v>
      </c>
      <c r="AK103">
        <f>Nozzles[[#This Row],[HB/I2 Bore]]/Nozzles[[#This Row],[HB/I2 Neck Thickness]]</f>
        <v>1.2</v>
      </c>
      <c r="AL103">
        <f>Nozzles[[#This Row],[F/I3 Bore]]/Nozzles[[#This Row],[F/I3 Neck Thickness]]</f>
        <v>0.4098360655737705</v>
      </c>
    </row>
    <row r="104" spans="1:38" x14ac:dyDescent="0.25">
      <c r="A104">
        <v>1.25</v>
      </c>
      <c r="B104">
        <v>1500</v>
      </c>
      <c r="C104">
        <v>6.25</v>
      </c>
      <c r="D104">
        <v>1.1200000000000001</v>
      </c>
      <c r="E104">
        <v>2.5</v>
      </c>
      <c r="F104">
        <v>2.5</v>
      </c>
      <c r="G104">
        <v>2.94</v>
      </c>
      <c r="H104">
        <v>6.25</v>
      </c>
      <c r="I104">
        <v>1.25</v>
      </c>
      <c r="J104">
        <v>1.28</v>
      </c>
      <c r="K104">
        <v>1.25</v>
      </c>
      <c r="L104">
        <v>0.63</v>
      </c>
      <c r="M104">
        <v>0.83</v>
      </c>
      <c r="N104">
        <v>2.5</v>
      </c>
      <c r="O104">
        <f>CONVERT(Nozzles[[#This Row],[LWN/I1 Neck Thickness]],"in","mm")</f>
        <v>16.001999999999999</v>
      </c>
      <c r="P104">
        <f>CONVERT(Nozzles[[#This Row],[HB/I2 Neck Thickness]],"in","mm")</f>
        <v>21.082000000000001</v>
      </c>
      <c r="Q104">
        <f>CONVERT(Nozzles[[#This Row],[F/I3 Neck Thickness]],"in","mm")</f>
        <v>63.5</v>
      </c>
      <c r="R104">
        <v>4</v>
      </c>
      <c r="S104">
        <v>1</v>
      </c>
      <c r="T104">
        <v>4.38</v>
      </c>
      <c r="U104">
        <v>2.94</v>
      </c>
      <c r="V104">
        <v>2.5</v>
      </c>
      <c r="W104">
        <v>1.1200000000000001</v>
      </c>
      <c r="X104">
        <v>0.88</v>
      </c>
      <c r="Y104">
        <v>5</v>
      </c>
      <c r="Z104">
        <v>5</v>
      </c>
      <c r="AA104">
        <v>17</v>
      </c>
      <c r="AB104">
        <v>1</v>
      </c>
      <c r="AC104">
        <v>20</v>
      </c>
      <c r="AD104">
        <v>1.6</v>
      </c>
      <c r="AE104">
        <v>61</v>
      </c>
      <c r="AF104">
        <v>8.3000000000000007</v>
      </c>
      <c r="AG104">
        <v>9</v>
      </c>
      <c r="AH104" t="s">
        <v>34</v>
      </c>
      <c r="AI104">
        <f>25.4*(Nozzles[[#This Row],[Relief Dia NR]]-Nozzles[[#This Row],[HB/I2 Bore]])/2</f>
        <v>15.493999999999998</v>
      </c>
      <c r="AJ104">
        <f>Nozzles[[#This Row],[LWN/I1 Bore]]/Nozzles[[#This Row],[LWN/I1 Neck Thickness]]</f>
        <v>1.9841269841269842</v>
      </c>
      <c r="AK104">
        <f>Nozzles[[#This Row],[HB/I2 Bore]]/Nozzles[[#This Row],[HB/I2 Neck Thickness]]</f>
        <v>1.5421686746987953</v>
      </c>
      <c r="AL104">
        <f>Nozzles[[#This Row],[F/I3 Bore]]/Nozzles[[#This Row],[F/I3 Neck Thickness]]</f>
        <v>0.5</v>
      </c>
    </row>
    <row r="105" spans="1:38" x14ac:dyDescent="0.25">
      <c r="A105">
        <v>1.5</v>
      </c>
      <c r="B105">
        <v>1500</v>
      </c>
      <c r="C105">
        <v>7</v>
      </c>
      <c r="D105">
        <v>1.25</v>
      </c>
      <c r="E105">
        <v>2.88</v>
      </c>
      <c r="F105">
        <v>2.75</v>
      </c>
      <c r="G105">
        <v>3.25</v>
      </c>
      <c r="H105">
        <v>7</v>
      </c>
      <c r="I105">
        <v>1.5</v>
      </c>
      <c r="J105">
        <v>1.5</v>
      </c>
      <c r="K105">
        <v>1.5</v>
      </c>
      <c r="L105">
        <v>0.63</v>
      </c>
      <c r="M105">
        <v>0.88</v>
      </c>
      <c r="N105">
        <v>2.75</v>
      </c>
      <c r="O105">
        <f>CONVERT(Nozzles[[#This Row],[LWN/I1 Neck Thickness]],"in","mm")</f>
        <v>16.001999999999999</v>
      </c>
      <c r="P105">
        <f>CONVERT(Nozzles[[#This Row],[HB/I2 Neck Thickness]],"in","mm")</f>
        <v>22.352</v>
      </c>
      <c r="Q105">
        <f>CONVERT(Nozzles[[#This Row],[F/I3 Neck Thickness]],"in","mm")</f>
        <v>69.849999999999994</v>
      </c>
      <c r="R105">
        <v>4</v>
      </c>
      <c r="S105">
        <v>1.1200000000000001</v>
      </c>
      <c r="T105">
        <v>4.88</v>
      </c>
      <c r="U105">
        <v>3.25</v>
      </c>
      <c r="V105">
        <v>2.75</v>
      </c>
      <c r="W105">
        <v>1.25</v>
      </c>
      <c r="X105">
        <v>1</v>
      </c>
      <c r="Y105">
        <v>5.5</v>
      </c>
      <c r="Z105">
        <v>5.5</v>
      </c>
      <c r="AA105">
        <v>21</v>
      </c>
      <c r="AB105">
        <v>1.2</v>
      </c>
      <c r="AC105">
        <v>26</v>
      </c>
      <c r="AD105">
        <v>1.9</v>
      </c>
      <c r="AE105">
        <v>77</v>
      </c>
      <c r="AF105">
        <v>10</v>
      </c>
      <c r="AG105">
        <v>9</v>
      </c>
      <c r="AH105" t="s">
        <v>34</v>
      </c>
      <c r="AI105">
        <f>25.4*(Nozzles[[#This Row],[Relief Dia NR]]-Nozzles[[#This Row],[HB/I2 Bore]])/2</f>
        <v>15.875</v>
      </c>
      <c r="AJ105">
        <f>Nozzles[[#This Row],[LWN/I1 Bore]]/Nozzles[[#This Row],[LWN/I1 Neck Thickness]]</f>
        <v>2.3809523809523809</v>
      </c>
      <c r="AK105">
        <f>Nozzles[[#This Row],[HB/I2 Bore]]/Nozzles[[#This Row],[HB/I2 Neck Thickness]]</f>
        <v>1.7045454545454546</v>
      </c>
      <c r="AL105">
        <f>Nozzles[[#This Row],[F/I3 Bore]]/Nozzles[[#This Row],[F/I3 Neck Thickness]]</f>
        <v>0.54545454545454541</v>
      </c>
    </row>
    <row r="106" spans="1:38" x14ac:dyDescent="0.25">
      <c r="A106">
        <v>2</v>
      </c>
      <c r="B106">
        <v>1500</v>
      </c>
      <c r="C106">
        <v>8.5</v>
      </c>
      <c r="D106">
        <v>1.5</v>
      </c>
      <c r="E106">
        <v>3.62</v>
      </c>
      <c r="F106">
        <v>4.12</v>
      </c>
      <c r="G106">
        <v>5.0599999999999996</v>
      </c>
      <c r="H106">
        <v>8.5</v>
      </c>
      <c r="I106">
        <v>2</v>
      </c>
      <c r="J106">
        <v>1.94</v>
      </c>
      <c r="K106">
        <v>2</v>
      </c>
      <c r="L106">
        <v>1.06</v>
      </c>
      <c r="M106">
        <v>1.56</v>
      </c>
      <c r="N106">
        <v>3.25</v>
      </c>
      <c r="O106">
        <f>CONVERT(Nozzles[[#This Row],[LWN/I1 Neck Thickness]],"in","mm")</f>
        <v>26.923999999999999</v>
      </c>
      <c r="P106">
        <f>CONVERT(Nozzles[[#This Row],[HB/I2 Neck Thickness]],"in","mm")</f>
        <v>39.624000000000002</v>
      </c>
      <c r="Q106">
        <f>CONVERT(Nozzles[[#This Row],[F/I3 Neck Thickness]],"in","mm")</f>
        <v>82.55</v>
      </c>
      <c r="R106">
        <v>8</v>
      </c>
      <c r="S106">
        <v>1</v>
      </c>
      <c r="T106">
        <v>6.5</v>
      </c>
      <c r="U106">
        <v>5.0599999999999996</v>
      </c>
      <c r="V106">
        <v>4.12</v>
      </c>
      <c r="W106">
        <v>1.1200000000000001</v>
      </c>
      <c r="X106">
        <v>0.88</v>
      </c>
      <c r="Y106">
        <v>5.75</v>
      </c>
      <c r="Z106">
        <v>5.75</v>
      </c>
      <c r="AA106">
        <v>42</v>
      </c>
      <c r="AB106">
        <v>2.9</v>
      </c>
      <c r="AC106">
        <v>56</v>
      </c>
      <c r="AD106">
        <v>4.9000000000000004</v>
      </c>
      <c r="AE106">
        <v>115</v>
      </c>
      <c r="AF106">
        <v>15</v>
      </c>
      <c r="AG106">
        <v>9</v>
      </c>
      <c r="AH106" t="s">
        <v>34</v>
      </c>
      <c r="AI106">
        <f>25.4*(Nozzles[[#This Row],[Relief Dia NR]]-Nozzles[[#This Row],[HB/I2 Bore]])/2</f>
        <v>27.686</v>
      </c>
      <c r="AJ106">
        <f>Nozzles[[#This Row],[LWN/I1 Bore]]/Nozzles[[#This Row],[LWN/I1 Neck Thickness]]</f>
        <v>1.8867924528301885</v>
      </c>
      <c r="AK106">
        <f>Nozzles[[#This Row],[HB/I2 Bore]]/Nozzles[[#This Row],[HB/I2 Neck Thickness]]</f>
        <v>1.2435897435897436</v>
      </c>
      <c r="AL106">
        <f>Nozzles[[#This Row],[F/I3 Bore]]/Nozzles[[#This Row],[F/I3 Neck Thickness]]</f>
        <v>0.61538461538461542</v>
      </c>
    </row>
    <row r="107" spans="1:38" x14ac:dyDescent="0.25">
      <c r="A107">
        <v>2.5</v>
      </c>
      <c r="B107">
        <v>1500</v>
      </c>
      <c r="C107">
        <v>9.6199999999999992</v>
      </c>
      <c r="D107">
        <v>1.62</v>
      </c>
      <c r="E107">
        <v>4.12</v>
      </c>
      <c r="F107">
        <v>4.88</v>
      </c>
      <c r="G107">
        <v>5.88</v>
      </c>
      <c r="H107">
        <v>9.6199999999999992</v>
      </c>
      <c r="I107">
        <v>2.5</v>
      </c>
      <c r="J107">
        <v>2.3199999999999998</v>
      </c>
      <c r="K107">
        <v>2.5</v>
      </c>
      <c r="L107">
        <v>1.19</v>
      </c>
      <c r="M107">
        <v>1.78</v>
      </c>
      <c r="N107">
        <v>3.56</v>
      </c>
      <c r="O107">
        <f>CONVERT(Nozzles[[#This Row],[LWN/I1 Neck Thickness]],"in","mm")</f>
        <v>30.225999999999999</v>
      </c>
      <c r="P107">
        <f>CONVERT(Nozzles[[#This Row],[HB/I2 Neck Thickness]],"in","mm")</f>
        <v>45.212000000000003</v>
      </c>
      <c r="Q107">
        <f>CONVERT(Nozzles[[#This Row],[F/I3 Neck Thickness]],"in","mm")</f>
        <v>90.424000000000007</v>
      </c>
      <c r="R107">
        <v>8</v>
      </c>
      <c r="S107">
        <v>1.1200000000000001</v>
      </c>
      <c r="T107">
        <v>7.5</v>
      </c>
      <c r="U107">
        <v>5.88</v>
      </c>
      <c r="V107">
        <v>4.88</v>
      </c>
      <c r="W107">
        <v>1.25</v>
      </c>
      <c r="X107">
        <v>1</v>
      </c>
      <c r="Y107">
        <v>6.25</v>
      </c>
      <c r="Z107">
        <v>6.25</v>
      </c>
      <c r="AA107">
        <v>56</v>
      </c>
      <c r="AB107">
        <v>3.9</v>
      </c>
      <c r="AC107">
        <v>75</v>
      </c>
      <c r="AD107">
        <v>6.5</v>
      </c>
      <c r="AE107">
        <v>144</v>
      </c>
      <c r="AF107">
        <v>19</v>
      </c>
      <c r="AG107">
        <v>9</v>
      </c>
      <c r="AH107" t="s">
        <v>34</v>
      </c>
      <c r="AI107">
        <f>25.4*(Nozzles[[#This Row],[Relief Dia NR]]-Nozzles[[#This Row],[HB/I2 Bore]])/2</f>
        <v>32.512</v>
      </c>
      <c r="AJ107">
        <f>Nozzles[[#This Row],[LWN/I1 Bore]]/Nozzles[[#This Row],[LWN/I1 Neck Thickness]]</f>
        <v>2.1008403361344539</v>
      </c>
      <c r="AK107">
        <f>Nozzles[[#This Row],[HB/I2 Bore]]/Nozzles[[#This Row],[HB/I2 Neck Thickness]]</f>
        <v>1.3033707865168538</v>
      </c>
      <c r="AL107">
        <f>Nozzles[[#This Row],[F/I3 Bore]]/Nozzles[[#This Row],[F/I3 Neck Thickness]]</f>
        <v>0.70224719101123589</v>
      </c>
    </row>
    <row r="108" spans="1:38" x14ac:dyDescent="0.25">
      <c r="A108">
        <v>3</v>
      </c>
      <c r="B108">
        <v>1500</v>
      </c>
      <c r="C108">
        <v>10.5</v>
      </c>
      <c r="D108">
        <v>1.88</v>
      </c>
      <c r="E108">
        <v>5</v>
      </c>
      <c r="F108">
        <v>5.25</v>
      </c>
      <c r="G108">
        <v>6.19</v>
      </c>
      <c r="H108">
        <v>10.5</v>
      </c>
      <c r="I108">
        <v>3</v>
      </c>
      <c r="J108">
        <v>2.9</v>
      </c>
      <c r="K108">
        <v>3</v>
      </c>
      <c r="L108">
        <v>1.1299999999999999</v>
      </c>
      <c r="M108">
        <v>1.65</v>
      </c>
      <c r="N108">
        <v>3.75</v>
      </c>
      <c r="O108">
        <f>CONVERT(Nozzles[[#This Row],[LWN/I1 Neck Thickness]],"in","mm")</f>
        <v>28.701999999999998</v>
      </c>
      <c r="P108">
        <f>CONVERT(Nozzles[[#This Row],[HB/I2 Neck Thickness]],"in","mm")</f>
        <v>41.910000000000004</v>
      </c>
      <c r="Q108">
        <f>CONVERT(Nozzles[[#This Row],[F/I3 Neck Thickness]],"in","mm")</f>
        <v>95.25</v>
      </c>
      <c r="R108">
        <v>8</v>
      </c>
      <c r="S108">
        <v>1.25</v>
      </c>
      <c r="T108">
        <v>8</v>
      </c>
      <c r="U108">
        <v>6.19</v>
      </c>
      <c r="V108">
        <v>5.25</v>
      </c>
      <c r="W108">
        <v>1.38</v>
      </c>
      <c r="X108">
        <v>1.1299999999999999</v>
      </c>
      <c r="Y108">
        <v>7</v>
      </c>
      <c r="Z108">
        <v>7</v>
      </c>
      <c r="AA108">
        <v>67</v>
      </c>
      <c r="AB108">
        <v>4.0999999999999996</v>
      </c>
      <c r="AC108">
        <v>84</v>
      </c>
      <c r="AD108">
        <v>6.7</v>
      </c>
      <c r="AE108">
        <v>161</v>
      </c>
      <c r="AF108">
        <v>23</v>
      </c>
      <c r="AG108">
        <v>9</v>
      </c>
      <c r="AH108" t="s">
        <v>34</v>
      </c>
      <c r="AI108">
        <f>25.4*(Nozzles[[#This Row],[Relief Dia NR]]-Nozzles[[#This Row],[HB/I2 Bore]])/2</f>
        <v>29.844999999999999</v>
      </c>
      <c r="AJ108">
        <f>Nozzles[[#This Row],[LWN/I1 Bore]]/Nozzles[[#This Row],[LWN/I1 Neck Thickness]]</f>
        <v>2.6548672566371683</v>
      </c>
      <c r="AK108">
        <f>Nozzles[[#This Row],[HB/I2 Bore]]/Nozzles[[#This Row],[HB/I2 Neck Thickness]]</f>
        <v>1.7575757575757576</v>
      </c>
      <c r="AL108">
        <f>Nozzles[[#This Row],[F/I3 Bore]]/Nozzles[[#This Row],[F/I3 Neck Thickness]]</f>
        <v>0.8</v>
      </c>
    </row>
    <row r="109" spans="1:38" x14ac:dyDescent="0.25">
      <c r="A109">
        <v>4</v>
      </c>
      <c r="B109">
        <v>1500</v>
      </c>
      <c r="C109">
        <v>12.25</v>
      </c>
      <c r="D109">
        <v>2.12</v>
      </c>
      <c r="E109">
        <v>6.19</v>
      </c>
      <c r="F109">
        <v>6.38</v>
      </c>
      <c r="G109">
        <v>7.5</v>
      </c>
      <c r="H109">
        <v>12.25</v>
      </c>
      <c r="I109">
        <v>4</v>
      </c>
      <c r="J109">
        <v>3.83</v>
      </c>
      <c r="K109">
        <v>4</v>
      </c>
      <c r="L109">
        <v>1.19</v>
      </c>
      <c r="M109">
        <v>1.84</v>
      </c>
      <c r="N109">
        <v>4.13</v>
      </c>
      <c r="O109">
        <f>CONVERT(Nozzles[[#This Row],[LWN/I1 Neck Thickness]],"in","mm")</f>
        <v>30.225999999999999</v>
      </c>
      <c r="P109">
        <f>CONVERT(Nozzles[[#This Row],[HB/I2 Neck Thickness]],"in","mm")</f>
        <v>46.735999999999997</v>
      </c>
      <c r="Q109">
        <f>CONVERT(Nozzles[[#This Row],[F/I3 Neck Thickness]],"in","mm")</f>
        <v>104.902</v>
      </c>
      <c r="R109">
        <v>8</v>
      </c>
      <c r="S109">
        <v>1.38</v>
      </c>
      <c r="T109">
        <v>9.5</v>
      </c>
      <c r="U109">
        <v>7.5</v>
      </c>
      <c r="V109">
        <v>6.38</v>
      </c>
      <c r="W109">
        <v>1.5</v>
      </c>
      <c r="X109">
        <v>1.25</v>
      </c>
      <c r="Y109">
        <v>7.75</v>
      </c>
      <c r="Z109">
        <v>7.75</v>
      </c>
      <c r="AA109">
        <v>110</v>
      </c>
      <c r="AB109">
        <v>5.5</v>
      </c>
      <c r="AC109">
        <v>147</v>
      </c>
      <c r="AD109">
        <v>9.3000000000000007</v>
      </c>
      <c r="AE109">
        <v>302</v>
      </c>
      <c r="AF109">
        <v>30</v>
      </c>
      <c r="AG109">
        <v>12</v>
      </c>
      <c r="AH109" t="s">
        <v>34</v>
      </c>
      <c r="AI109">
        <f>25.4*(Nozzles[[#This Row],[Relief Dia NR]]-Nozzles[[#This Row],[HB/I2 Bore]])/2</f>
        <v>32.384999999999998</v>
      </c>
      <c r="AJ109">
        <f>Nozzles[[#This Row],[LWN/I1 Bore]]/Nozzles[[#This Row],[LWN/I1 Neck Thickness]]</f>
        <v>3.3613445378151261</v>
      </c>
      <c r="AK109">
        <f>Nozzles[[#This Row],[HB/I2 Bore]]/Nozzles[[#This Row],[HB/I2 Neck Thickness]]</f>
        <v>2.0815217391304346</v>
      </c>
      <c r="AL109">
        <f>Nozzles[[#This Row],[F/I3 Bore]]/Nozzles[[#This Row],[F/I3 Neck Thickness]]</f>
        <v>0.96852300242130751</v>
      </c>
    </row>
    <row r="110" spans="1:38" x14ac:dyDescent="0.25">
      <c r="A110">
        <v>5</v>
      </c>
      <c r="B110">
        <v>1500</v>
      </c>
      <c r="C110">
        <v>14.75</v>
      </c>
      <c r="D110">
        <v>2.88</v>
      </c>
      <c r="E110">
        <v>7.31</v>
      </c>
      <c r="F110">
        <v>7.75</v>
      </c>
      <c r="G110">
        <v>9.1199999999999992</v>
      </c>
      <c r="H110">
        <v>14.75</v>
      </c>
      <c r="I110">
        <v>5</v>
      </c>
      <c r="J110">
        <v>4.8099999999999996</v>
      </c>
      <c r="K110">
        <v>5</v>
      </c>
      <c r="L110">
        <v>1.38</v>
      </c>
      <c r="M110">
        <v>2.16</v>
      </c>
      <c r="N110">
        <v>4.88</v>
      </c>
      <c r="O110">
        <f>CONVERT(Nozzles[[#This Row],[LWN/I1 Neck Thickness]],"in","mm")</f>
        <v>35.052</v>
      </c>
      <c r="P110">
        <f>CONVERT(Nozzles[[#This Row],[HB/I2 Neck Thickness]],"in","mm")</f>
        <v>54.864000000000004</v>
      </c>
      <c r="Q110">
        <f>CONVERT(Nozzles[[#This Row],[F/I3 Neck Thickness]],"in","mm")</f>
        <v>123.95200000000001</v>
      </c>
      <c r="R110">
        <v>8</v>
      </c>
      <c r="S110">
        <v>1.62</v>
      </c>
      <c r="T110">
        <v>11.5</v>
      </c>
      <c r="U110">
        <v>9.1199999999999992</v>
      </c>
      <c r="V110">
        <v>7.75</v>
      </c>
      <c r="W110">
        <v>1.75</v>
      </c>
      <c r="X110">
        <v>1.5</v>
      </c>
      <c r="Y110">
        <v>9.75</v>
      </c>
      <c r="Z110">
        <v>9.75</v>
      </c>
      <c r="AA110">
        <v>181</v>
      </c>
      <c r="AB110">
        <v>7.8</v>
      </c>
      <c r="AC110">
        <v>233</v>
      </c>
      <c r="AD110">
        <v>13</v>
      </c>
      <c r="AE110">
        <v>414</v>
      </c>
      <c r="AF110">
        <v>43</v>
      </c>
      <c r="AG110">
        <v>12</v>
      </c>
      <c r="AH110" t="s">
        <v>34</v>
      </c>
      <c r="AI110">
        <f>25.4*(Nozzles[[#This Row],[Relief Dia NR]]-Nozzles[[#This Row],[HB/I2 Bore]])/2</f>
        <v>37.338000000000001</v>
      </c>
      <c r="AJ110">
        <f>Nozzles[[#This Row],[LWN/I1 Bore]]/Nozzles[[#This Row],[LWN/I1 Neck Thickness]]</f>
        <v>3.6231884057971016</v>
      </c>
      <c r="AK110">
        <f>Nozzles[[#This Row],[HB/I2 Bore]]/Nozzles[[#This Row],[HB/I2 Neck Thickness]]</f>
        <v>2.2268518518518516</v>
      </c>
      <c r="AL110">
        <f>Nozzles[[#This Row],[F/I3 Bore]]/Nozzles[[#This Row],[F/I3 Neck Thickness]]</f>
        <v>1.0245901639344261</v>
      </c>
    </row>
    <row r="111" spans="1:38" x14ac:dyDescent="0.25">
      <c r="A111">
        <v>6</v>
      </c>
      <c r="B111">
        <v>1500</v>
      </c>
      <c r="C111">
        <v>15.5</v>
      </c>
      <c r="D111">
        <v>3.25</v>
      </c>
      <c r="E111">
        <v>8.5</v>
      </c>
      <c r="F111">
        <v>9</v>
      </c>
      <c r="G111">
        <v>10.31</v>
      </c>
      <c r="H111">
        <v>15.5</v>
      </c>
      <c r="I111">
        <v>6</v>
      </c>
      <c r="J111">
        <v>5.76</v>
      </c>
      <c r="K111">
        <v>6</v>
      </c>
      <c r="L111">
        <v>1.5</v>
      </c>
      <c r="M111">
        <v>2.2799999999999998</v>
      </c>
      <c r="N111">
        <v>4.75</v>
      </c>
      <c r="O111">
        <f>CONVERT(Nozzles[[#This Row],[LWN/I1 Neck Thickness]],"in","mm")</f>
        <v>38.1</v>
      </c>
      <c r="P111">
        <f>CONVERT(Nozzles[[#This Row],[HB/I2 Neck Thickness]],"in","mm")</f>
        <v>57.911999999999999</v>
      </c>
      <c r="Q111">
        <f>CONVERT(Nozzles[[#This Row],[F/I3 Neck Thickness]],"in","mm")</f>
        <v>120.64999999999999</v>
      </c>
      <c r="R111">
        <v>12</v>
      </c>
      <c r="S111">
        <v>1.5</v>
      </c>
      <c r="T111">
        <v>12.5</v>
      </c>
      <c r="U111">
        <v>10.31</v>
      </c>
      <c r="V111">
        <v>9</v>
      </c>
      <c r="W111">
        <v>1.62</v>
      </c>
      <c r="X111">
        <v>1.38</v>
      </c>
      <c r="Y111">
        <v>10.25</v>
      </c>
      <c r="Z111">
        <v>10.5</v>
      </c>
      <c r="AA111">
        <v>215</v>
      </c>
      <c r="AB111">
        <v>10</v>
      </c>
      <c r="AC111">
        <v>272</v>
      </c>
      <c r="AD111">
        <v>16</v>
      </c>
      <c r="AE111">
        <v>445</v>
      </c>
      <c r="AF111">
        <v>46</v>
      </c>
      <c r="AG111">
        <v>12</v>
      </c>
      <c r="AH111" t="s">
        <v>34</v>
      </c>
      <c r="AI111">
        <f>25.4*(Nozzles[[#This Row],[Relief Dia NR]]-Nozzles[[#This Row],[HB/I2 Bore]])/2</f>
        <v>41.148000000000003</v>
      </c>
      <c r="AJ111">
        <f>Nozzles[[#This Row],[LWN/I1 Bore]]/Nozzles[[#This Row],[LWN/I1 Neck Thickness]]</f>
        <v>4</v>
      </c>
      <c r="AK111">
        <f>Nozzles[[#This Row],[HB/I2 Bore]]/Nozzles[[#This Row],[HB/I2 Neck Thickness]]</f>
        <v>2.5263157894736845</v>
      </c>
      <c r="AL111">
        <f>Nozzles[[#This Row],[F/I3 Bore]]/Nozzles[[#This Row],[F/I3 Neck Thickness]]</f>
        <v>1.263157894736842</v>
      </c>
    </row>
    <row r="112" spans="1:38" x14ac:dyDescent="0.25">
      <c r="A112">
        <v>8</v>
      </c>
      <c r="B112">
        <v>1500</v>
      </c>
      <c r="C112">
        <v>19</v>
      </c>
      <c r="D112">
        <v>3.62</v>
      </c>
      <c r="E112">
        <v>10.62</v>
      </c>
      <c r="F112">
        <v>11.5</v>
      </c>
      <c r="G112">
        <v>12.94</v>
      </c>
      <c r="H112">
        <v>19</v>
      </c>
      <c r="I112">
        <v>8</v>
      </c>
      <c r="J112">
        <v>7.62</v>
      </c>
      <c r="K112">
        <v>8</v>
      </c>
      <c r="L112">
        <v>1.75</v>
      </c>
      <c r="M112">
        <v>2.66</v>
      </c>
      <c r="N112">
        <v>5.5</v>
      </c>
      <c r="O112">
        <f>CONVERT(Nozzles[[#This Row],[LWN/I1 Neck Thickness]],"in","mm")</f>
        <v>44.45</v>
      </c>
      <c r="P112">
        <f>CONVERT(Nozzles[[#This Row],[HB/I2 Neck Thickness]],"in","mm")</f>
        <v>67.563999999999993</v>
      </c>
      <c r="Q112">
        <f>CONVERT(Nozzles[[#This Row],[F/I3 Neck Thickness]],"in","mm")</f>
        <v>139.69999999999999</v>
      </c>
      <c r="R112">
        <v>12</v>
      </c>
      <c r="S112">
        <v>1.75</v>
      </c>
      <c r="T112">
        <v>15.5</v>
      </c>
      <c r="U112">
        <v>12.94</v>
      </c>
      <c r="V112">
        <v>11.5</v>
      </c>
      <c r="W112">
        <v>1.88</v>
      </c>
      <c r="X112">
        <v>1.63</v>
      </c>
      <c r="Y112">
        <v>11.5</v>
      </c>
      <c r="Z112">
        <v>12.75</v>
      </c>
      <c r="AA112">
        <v>337</v>
      </c>
      <c r="AB112">
        <v>15</v>
      </c>
      <c r="AC112">
        <v>417</v>
      </c>
      <c r="AD112">
        <v>24</v>
      </c>
      <c r="AE112">
        <v>629</v>
      </c>
      <c r="AF112">
        <v>67</v>
      </c>
      <c r="AG112">
        <v>12</v>
      </c>
      <c r="AH112" t="s">
        <v>34</v>
      </c>
      <c r="AI112">
        <f>25.4*(Nozzles[[#This Row],[Relief Dia NR]]-Nozzles[[#This Row],[HB/I2 Bore]])/2</f>
        <v>49.275999999999996</v>
      </c>
      <c r="AJ112">
        <f>Nozzles[[#This Row],[LWN/I1 Bore]]/Nozzles[[#This Row],[LWN/I1 Neck Thickness]]</f>
        <v>4.5714285714285712</v>
      </c>
      <c r="AK112">
        <f>Nozzles[[#This Row],[HB/I2 Bore]]/Nozzles[[#This Row],[HB/I2 Neck Thickness]]</f>
        <v>2.8646616541353382</v>
      </c>
      <c r="AL112">
        <f>Nozzles[[#This Row],[F/I3 Bore]]/Nozzles[[#This Row],[F/I3 Neck Thickness]]</f>
        <v>1.4545454545454546</v>
      </c>
    </row>
    <row r="113" spans="1:38" x14ac:dyDescent="0.25">
      <c r="A113">
        <v>10</v>
      </c>
      <c r="B113">
        <v>1500</v>
      </c>
      <c r="C113">
        <v>23</v>
      </c>
      <c r="D113">
        <v>4.25</v>
      </c>
      <c r="E113">
        <v>12.75</v>
      </c>
      <c r="F113">
        <v>14.5</v>
      </c>
      <c r="G113">
        <v>16.059999999999999</v>
      </c>
      <c r="H113">
        <v>23</v>
      </c>
      <c r="I113">
        <v>10</v>
      </c>
      <c r="J113">
        <v>9.56</v>
      </c>
      <c r="K113">
        <v>10</v>
      </c>
      <c r="L113">
        <v>2.25</v>
      </c>
      <c r="M113">
        <v>3.25</v>
      </c>
      <c r="N113">
        <v>6.5</v>
      </c>
      <c r="O113">
        <f>CONVERT(Nozzles[[#This Row],[LWN/I1 Neck Thickness]],"in","mm")</f>
        <v>57.15</v>
      </c>
      <c r="P113">
        <f>CONVERT(Nozzles[[#This Row],[HB/I2 Neck Thickness]],"in","mm")</f>
        <v>82.55</v>
      </c>
      <c r="Q113">
        <f>CONVERT(Nozzles[[#This Row],[F/I3 Neck Thickness]],"in","mm")</f>
        <v>165.1</v>
      </c>
      <c r="R113">
        <v>12</v>
      </c>
      <c r="S113">
        <v>2</v>
      </c>
      <c r="T113">
        <v>19</v>
      </c>
      <c r="U113">
        <v>16.059999999999999</v>
      </c>
      <c r="V113">
        <v>14.5</v>
      </c>
      <c r="W113">
        <v>2.12</v>
      </c>
      <c r="X113">
        <v>1.88</v>
      </c>
      <c r="Y113">
        <v>13.25</v>
      </c>
      <c r="Z113">
        <v>13.5</v>
      </c>
      <c r="AA113">
        <v>546</v>
      </c>
      <c r="AB113">
        <v>25</v>
      </c>
      <c r="AC113">
        <v>651</v>
      </c>
      <c r="AD113">
        <v>37</v>
      </c>
      <c r="AE113">
        <v>888</v>
      </c>
      <c r="AF113">
        <v>97</v>
      </c>
      <c r="AG113">
        <v>12</v>
      </c>
      <c r="AH113" t="s">
        <v>34</v>
      </c>
      <c r="AI113">
        <f>25.4*(Nozzles[[#This Row],[Relief Dia NR]]-Nozzles[[#This Row],[HB/I2 Bore]])/2</f>
        <v>62.737999999999992</v>
      </c>
      <c r="AJ113">
        <f>Nozzles[[#This Row],[LWN/I1 Bore]]/Nozzles[[#This Row],[LWN/I1 Neck Thickness]]</f>
        <v>4.4444444444444446</v>
      </c>
      <c r="AK113">
        <f>Nozzles[[#This Row],[HB/I2 Bore]]/Nozzles[[#This Row],[HB/I2 Neck Thickness]]</f>
        <v>2.9415384615384617</v>
      </c>
      <c r="AL113">
        <f>Nozzles[[#This Row],[F/I3 Bore]]/Nozzles[[#This Row],[F/I3 Neck Thickness]]</f>
        <v>1.5384615384615385</v>
      </c>
    </row>
    <row r="114" spans="1:38" x14ac:dyDescent="0.25">
      <c r="A114">
        <v>12</v>
      </c>
      <c r="B114">
        <v>1500</v>
      </c>
      <c r="C114">
        <v>26.5</v>
      </c>
      <c r="D114">
        <v>4.88</v>
      </c>
      <c r="E114">
        <v>15</v>
      </c>
      <c r="F114">
        <v>17.75</v>
      </c>
      <c r="G114">
        <v>19.38</v>
      </c>
      <c r="H114">
        <v>16.5</v>
      </c>
      <c r="I114">
        <v>12</v>
      </c>
      <c r="J114">
        <v>11.38</v>
      </c>
      <c r="K114">
        <v>12</v>
      </c>
      <c r="L114">
        <v>2.88</v>
      </c>
      <c r="M114">
        <v>4</v>
      </c>
      <c r="N114">
        <v>7.25</v>
      </c>
      <c r="O114">
        <f>CONVERT(Nozzles[[#This Row],[LWN/I1 Neck Thickness]],"in","mm")</f>
        <v>73.152000000000001</v>
      </c>
      <c r="P114">
        <f>CONVERT(Nozzles[[#This Row],[HB/I2 Neck Thickness]],"in","mm")</f>
        <v>101.6</v>
      </c>
      <c r="Q114">
        <f>CONVERT(Nozzles[[#This Row],[F/I3 Neck Thickness]],"in","mm")</f>
        <v>184.15</v>
      </c>
      <c r="R114">
        <v>16</v>
      </c>
      <c r="S114">
        <v>2.12</v>
      </c>
      <c r="T114">
        <v>22.5</v>
      </c>
      <c r="U114">
        <v>19.38</v>
      </c>
      <c r="V114">
        <v>17.75</v>
      </c>
      <c r="W114">
        <v>2.25</v>
      </c>
      <c r="X114">
        <v>2</v>
      </c>
      <c r="Y114">
        <v>14.75</v>
      </c>
      <c r="Z114">
        <v>15.25</v>
      </c>
      <c r="AA114">
        <v>946</v>
      </c>
      <c r="AB114">
        <v>38</v>
      </c>
      <c r="AC114">
        <v>1148</v>
      </c>
      <c r="AD114">
        <v>55</v>
      </c>
      <c r="AE114">
        <v>1683</v>
      </c>
      <c r="AF114">
        <v>127</v>
      </c>
      <c r="AG114">
        <v>16</v>
      </c>
      <c r="AH114" t="s">
        <v>34</v>
      </c>
      <c r="AI114">
        <f>25.4*(Nozzles[[#This Row],[Relief Dia NR]]-Nozzles[[#This Row],[HB/I2 Bore]])/2</f>
        <v>80.898999999999987</v>
      </c>
      <c r="AJ114">
        <f>Nozzles[[#This Row],[LWN/I1 Bore]]/Nozzles[[#This Row],[LWN/I1 Neck Thickness]]</f>
        <v>4.166666666666667</v>
      </c>
      <c r="AK114">
        <f>Nozzles[[#This Row],[HB/I2 Bore]]/Nozzles[[#This Row],[HB/I2 Neck Thickness]]</f>
        <v>2.8450000000000002</v>
      </c>
      <c r="AL114">
        <f>Nozzles[[#This Row],[F/I3 Bore]]/Nozzles[[#This Row],[F/I3 Neck Thickness]]</f>
        <v>1.6551724137931034</v>
      </c>
    </row>
    <row r="115" spans="1:38" x14ac:dyDescent="0.25">
      <c r="A115">
        <v>14</v>
      </c>
      <c r="B115">
        <v>1500</v>
      </c>
      <c r="C115">
        <v>29.5</v>
      </c>
      <c r="D115">
        <v>5.25</v>
      </c>
      <c r="E115">
        <v>16.25</v>
      </c>
      <c r="F115">
        <v>19.5</v>
      </c>
      <c r="G115">
        <v>21.5</v>
      </c>
      <c r="H115">
        <v>29.5</v>
      </c>
      <c r="I115">
        <v>14</v>
      </c>
      <c r="J115">
        <v>14</v>
      </c>
      <c r="K115">
        <v>14</v>
      </c>
      <c r="L115">
        <v>2.75</v>
      </c>
      <c r="M115">
        <v>3.75</v>
      </c>
      <c r="N115">
        <v>7.75</v>
      </c>
      <c r="O115">
        <f>CONVERT(Nozzles[[#This Row],[LWN/I1 Neck Thickness]],"in","mm")</f>
        <v>69.849999999999994</v>
      </c>
      <c r="P115">
        <f>CONVERT(Nozzles[[#This Row],[HB/I2 Neck Thickness]],"in","mm")</f>
        <v>95.25</v>
      </c>
      <c r="Q115">
        <f>CONVERT(Nozzles[[#This Row],[F/I3 Neck Thickness]],"in","mm")</f>
        <v>196.85</v>
      </c>
      <c r="R115">
        <v>16</v>
      </c>
      <c r="S115">
        <v>2.38</v>
      </c>
      <c r="T115">
        <v>25</v>
      </c>
      <c r="U115">
        <v>21.5</v>
      </c>
      <c r="V115">
        <v>19.5</v>
      </c>
      <c r="W115">
        <v>2.5</v>
      </c>
      <c r="X115">
        <v>2.25</v>
      </c>
      <c r="Y115">
        <v>16</v>
      </c>
      <c r="Z115">
        <v>16.75</v>
      </c>
      <c r="AA115">
        <v>1116</v>
      </c>
      <c r="AB115">
        <v>41</v>
      </c>
      <c r="AC115">
        <v>1308</v>
      </c>
      <c r="AD115">
        <v>59</v>
      </c>
      <c r="AE115">
        <v>1929</v>
      </c>
      <c r="AF115">
        <v>150</v>
      </c>
      <c r="AG115">
        <v>16</v>
      </c>
      <c r="AH115" t="s">
        <v>34</v>
      </c>
      <c r="AI115">
        <f>25.4*(Nozzles[[#This Row],[Relief Dia NR]]-Nozzles[[#This Row],[HB/I2 Bore]])/2</f>
        <v>69.849999999999994</v>
      </c>
      <c r="AJ115">
        <f>Nozzles[[#This Row],[LWN/I1 Bore]]/Nozzles[[#This Row],[LWN/I1 Neck Thickness]]</f>
        <v>5.0909090909090908</v>
      </c>
      <c r="AK115">
        <f>Nozzles[[#This Row],[HB/I2 Bore]]/Nozzles[[#This Row],[HB/I2 Neck Thickness]]</f>
        <v>3.7333333333333334</v>
      </c>
      <c r="AL115">
        <f>Nozzles[[#This Row],[F/I3 Bore]]/Nozzles[[#This Row],[F/I3 Neck Thickness]]</f>
        <v>1.8064516129032258</v>
      </c>
    </row>
    <row r="116" spans="1:38" x14ac:dyDescent="0.25">
      <c r="A116">
        <v>16</v>
      </c>
      <c r="B116">
        <v>1500</v>
      </c>
      <c r="C116">
        <v>32.5</v>
      </c>
      <c r="D116">
        <v>5.75</v>
      </c>
      <c r="E116">
        <v>18.5</v>
      </c>
      <c r="F116">
        <v>21.75</v>
      </c>
      <c r="G116">
        <v>23.88</v>
      </c>
      <c r="H116">
        <v>32.5</v>
      </c>
      <c r="I116">
        <v>16</v>
      </c>
      <c r="J116">
        <v>16</v>
      </c>
      <c r="K116">
        <v>16</v>
      </c>
      <c r="L116">
        <v>2.88</v>
      </c>
      <c r="M116">
        <v>3.94</v>
      </c>
      <c r="N116">
        <v>8.25</v>
      </c>
      <c r="O116">
        <f>CONVERT(Nozzles[[#This Row],[LWN/I1 Neck Thickness]],"in","mm")</f>
        <v>73.152000000000001</v>
      </c>
      <c r="P116">
        <f>CONVERT(Nozzles[[#This Row],[HB/I2 Neck Thickness]],"in","mm")</f>
        <v>100.07599999999999</v>
      </c>
      <c r="Q116">
        <f>CONVERT(Nozzles[[#This Row],[F/I3 Neck Thickness]],"in","mm")</f>
        <v>209.54999999999998</v>
      </c>
      <c r="R116">
        <v>16</v>
      </c>
      <c r="S116">
        <v>2.62</v>
      </c>
      <c r="T116">
        <v>27.75</v>
      </c>
      <c r="U116">
        <v>23.88</v>
      </c>
      <c r="V116">
        <v>21.75</v>
      </c>
      <c r="W116">
        <v>2.75</v>
      </c>
      <c r="X116">
        <v>2.5</v>
      </c>
      <c r="Y116">
        <v>17.5</v>
      </c>
      <c r="Z116">
        <v>18.5</v>
      </c>
      <c r="AA116">
        <v>1371</v>
      </c>
      <c r="AB116">
        <v>48</v>
      </c>
      <c r="AC116">
        <v>1588</v>
      </c>
      <c r="AD116">
        <v>70</v>
      </c>
      <c r="AE116">
        <v>2238</v>
      </c>
      <c r="AF116">
        <v>178</v>
      </c>
      <c r="AG116">
        <v>16</v>
      </c>
      <c r="AH116" t="s">
        <v>34</v>
      </c>
      <c r="AI116">
        <f>25.4*(Nozzles[[#This Row],[Relief Dia NR]]-Nozzles[[#This Row],[HB/I2 Bore]])/2</f>
        <v>73.024999999999991</v>
      </c>
      <c r="AJ116">
        <f>Nozzles[[#This Row],[LWN/I1 Bore]]/Nozzles[[#This Row],[LWN/I1 Neck Thickness]]</f>
        <v>5.5555555555555554</v>
      </c>
      <c r="AK116">
        <f>Nozzles[[#This Row],[HB/I2 Bore]]/Nozzles[[#This Row],[HB/I2 Neck Thickness]]</f>
        <v>4.0609137055837561</v>
      </c>
      <c r="AL116">
        <f>Nozzles[[#This Row],[F/I3 Bore]]/Nozzles[[#This Row],[F/I3 Neck Thickness]]</f>
        <v>1.9393939393939394</v>
      </c>
    </row>
    <row r="117" spans="1:38" x14ac:dyDescent="0.25">
      <c r="A117">
        <v>18</v>
      </c>
      <c r="B117">
        <v>1500</v>
      </c>
      <c r="C117">
        <v>36</v>
      </c>
      <c r="D117">
        <v>6.38</v>
      </c>
      <c r="E117">
        <v>21</v>
      </c>
      <c r="F117">
        <v>23.5</v>
      </c>
      <c r="G117">
        <v>26.25</v>
      </c>
      <c r="H117">
        <v>36</v>
      </c>
      <c r="I117">
        <v>18</v>
      </c>
      <c r="J117">
        <v>18</v>
      </c>
      <c r="K117">
        <v>18</v>
      </c>
      <c r="L117">
        <v>2.75</v>
      </c>
      <c r="M117">
        <v>4.13</v>
      </c>
      <c r="N117">
        <v>9</v>
      </c>
      <c r="O117">
        <f>CONVERT(Nozzles[[#This Row],[LWN/I1 Neck Thickness]],"in","mm")</f>
        <v>69.849999999999994</v>
      </c>
      <c r="P117">
        <f>CONVERT(Nozzles[[#This Row],[HB/I2 Neck Thickness]],"in","mm")</f>
        <v>104.902</v>
      </c>
      <c r="Q117">
        <f>CONVERT(Nozzles[[#This Row],[F/I3 Neck Thickness]],"in","mm")</f>
        <v>228.6</v>
      </c>
      <c r="R117">
        <v>16</v>
      </c>
      <c r="S117">
        <v>2.88</v>
      </c>
      <c r="T117">
        <v>30.5</v>
      </c>
      <c r="U117">
        <v>26.25</v>
      </c>
      <c r="V117">
        <v>23.5</v>
      </c>
      <c r="W117">
        <v>3</v>
      </c>
      <c r="X117">
        <v>2.75</v>
      </c>
      <c r="Y117">
        <v>19.5</v>
      </c>
      <c r="Z117">
        <v>20.75</v>
      </c>
      <c r="AA117">
        <v>1674</v>
      </c>
      <c r="AB117">
        <v>51</v>
      </c>
      <c r="AC117">
        <v>1959</v>
      </c>
      <c r="AD117">
        <v>81</v>
      </c>
      <c r="AE117">
        <v>2629</v>
      </c>
      <c r="AF117">
        <v>216</v>
      </c>
      <c r="AG117">
        <v>16</v>
      </c>
      <c r="AH117" t="s">
        <v>34</v>
      </c>
      <c r="AI117">
        <f>25.4*(Nozzles[[#This Row],[Relief Dia NR]]-Nozzles[[#This Row],[HB/I2 Bore]])/2</f>
        <v>69.849999999999994</v>
      </c>
      <c r="AJ117">
        <f>Nozzles[[#This Row],[LWN/I1 Bore]]/Nozzles[[#This Row],[LWN/I1 Neck Thickness]]</f>
        <v>6.5454545454545459</v>
      </c>
      <c r="AK117">
        <f>Nozzles[[#This Row],[HB/I2 Bore]]/Nozzles[[#This Row],[HB/I2 Neck Thickness]]</f>
        <v>4.358353510895884</v>
      </c>
      <c r="AL117">
        <f>Nozzles[[#This Row],[F/I3 Bore]]/Nozzles[[#This Row],[F/I3 Neck Thickness]]</f>
        <v>2</v>
      </c>
    </row>
    <row r="118" spans="1:38" x14ac:dyDescent="0.25">
      <c r="A118">
        <v>20</v>
      </c>
      <c r="B118">
        <v>1500</v>
      </c>
      <c r="C118">
        <v>38.75</v>
      </c>
      <c r="D118">
        <v>7</v>
      </c>
      <c r="E118">
        <v>23</v>
      </c>
      <c r="F118">
        <v>25.25</v>
      </c>
      <c r="G118">
        <v>28.12</v>
      </c>
      <c r="H118">
        <v>38.75</v>
      </c>
      <c r="I118">
        <v>20</v>
      </c>
      <c r="J118">
        <v>20</v>
      </c>
      <c r="K118">
        <v>20</v>
      </c>
      <c r="L118">
        <v>2.63</v>
      </c>
      <c r="M118">
        <v>4.0599999999999996</v>
      </c>
      <c r="N118">
        <v>9.3800000000000008</v>
      </c>
      <c r="O118">
        <f>CONVERT(Nozzles[[#This Row],[LWN/I1 Neck Thickness]],"in","mm")</f>
        <v>66.802000000000007</v>
      </c>
      <c r="P118">
        <f>CONVERT(Nozzles[[#This Row],[HB/I2 Neck Thickness]],"in","mm")</f>
        <v>103.124</v>
      </c>
      <c r="Q118">
        <f>CONVERT(Nozzles[[#This Row],[F/I3 Neck Thickness]],"in","mm")</f>
        <v>238.25199999999998</v>
      </c>
      <c r="R118">
        <v>16</v>
      </c>
      <c r="S118">
        <v>3.12</v>
      </c>
      <c r="T118">
        <v>32.75</v>
      </c>
      <c r="U118">
        <v>28.12</v>
      </c>
      <c r="V118">
        <v>25.25</v>
      </c>
      <c r="W118">
        <v>3.25</v>
      </c>
      <c r="X118">
        <v>3</v>
      </c>
      <c r="Y118">
        <v>21.25</v>
      </c>
      <c r="Z118">
        <v>22.25</v>
      </c>
      <c r="AA118">
        <v>1943</v>
      </c>
      <c r="AB118">
        <v>53</v>
      </c>
      <c r="AC118">
        <v>2241</v>
      </c>
      <c r="AD118">
        <v>87</v>
      </c>
      <c r="AE118">
        <v>2868</v>
      </c>
      <c r="AF118">
        <v>245</v>
      </c>
      <c r="AG118">
        <v>16</v>
      </c>
      <c r="AH118" t="s">
        <v>34</v>
      </c>
      <c r="AI118">
        <f>25.4*(Nozzles[[#This Row],[Relief Dia NR]]-Nozzles[[#This Row],[HB/I2 Bore]])/2</f>
        <v>66.674999999999997</v>
      </c>
      <c r="AJ118">
        <f>Nozzles[[#This Row],[LWN/I1 Bore]]/Nozzles[[#This Row],[LWN/I1 Neck Thickness]]</f>
        <v>7.6045627376425857</v>
      </c>
      <c r="AK118">
        <f>Nozzles[[#This Row],[HB/I2 Bore]]/Nozzles[[#This Row],[HB/I2 Neck Thickness]]</f>
        <v>4.9261083743842367</v>
      </c>
      <c r="AL118">
        <f>Nozzles[[#This Row],[F/I3 Bore]]/Nozzles[[#This Row],[F/I3 Neck Thickness]]</f>
        <v>2.1321961620469083</v>
      </c>
    </row>
    <row r="119" spans="1:38" x14ac:dyDescent="0.25">
      <c r="A119">
        <v>24</v>
      </c>
      <c r="B119">
        <v>1500</v>
      </c>
      <c r="C119">
        <v>46</v>
      </c>
      <c r="D119">
        <v>8</v>
      </c>
      <c r="E119">
        <v>27.25</v>
      </c>
      <c r="F119">
        <v>30</v>
      </c>
      <c r="G119">
        <v>33.619999999999997</v>
      </c>
      <c r="H119">
        <v>46</v>
      </c>
      <c r="I119">
        <v>24</v>
      </c>
      <c r="J119">
        <v>24</v>
      </c>
      <c r="K119">
        <v>24</v>
      </c>
      <c r="L119">
        <v>3</v>
      </c>
      <c r="M119">
        <v>4.8099999999999996</v>
      </c>
      <c r="N119">
        <v>11</v>
      </c>
      <c r="O119">
        <f>CONVERT(Nozzles[[#This Row],[LWN/I1 Neck Thickness]],"in","mm")</f>
        <v>76.2</v>
      </c>
      <c r="P119">
        <f>CONVERT(Nozzles[[#This Row],[HB/I2 Neck Thickness]],"in","mm")</f>
        <v>122.17400000000001</v>
      </c>
      <c r="Q119">
        <f>CONVERT(Nozzles[[#This Row],[F/I3 Neck Thickness]],"in","mm")</f>
        <v>279.39999999999998</v>
      </c>
      <c r="R119">
        <v>16</v>
      </c>
      <c r="S119">
        <v>3.62</v>
      </c>
      <c r="T119">
        <v>39</v>
      </c>
      <c r="U119">
        <v>33.619999999999997</v>
      </c>
      <c r="V119">
        <v>30</v>
      </c>
      <c r="W119">
        <v>3.75</v>
      </c>
      <c r="X119">
        <v>3.5</v>
      </c>
      <c r="Y119">
        <v>24.25</v>
      </c>
      <c r="Z119">
        <v>25.5</v>
      </c>
      <c r="AA119">
        <v>2936</v>
      </c>
      <c r="AB119">
        <v>72</v>
      </c>
      <c r="AC119">
        <v>3334</v>
      </c>
      <c r="AD119">
        <v>123</v>
      </c>
      <c r="AE119">
        <v>3819</v>
      </c>
      <c r="AF119">
        <v>343</v>
      </c>
      <c r="AG119">
        <v>16</v>
      </c>
      <c r="AH119" t="s">
        <v>34</v>
      </c>
      <c r="AI119">
        <f>25.4*(Nozzles[[#This Row],[Relief Dia NR]]-Nozzles[[#This Row],[HB/I2 Bore]])/2</f>
        <v>76.199999999999989</v>
      </c>
      <c r="AJ119">
        <f>Nozzles[[#This Row],[LWN/I1 Bore]]/Nozzles[[#This Row],[LWN/I1 Neck Thickness]]</f>
        <v>8</v>
      </c>
      <c r="AK119">
        <f>Nozzles[[#This Row],[HB/I2 Bore]]/Nozzles[[#This Row],[HB/I2 Neck Thickness]]</f>
        <v>4.9896049896049899</v>
      </c>
      <c r="AL119">
        <f>Nozzles[[#This Row],[F/I3 Bore]]/Nozzles[[#This Row],[F/I3 Neck Thickness]]</f>
        <v>2.1818181818181817</v>
      </c>
    </row>
    <row r="120" spans="1:38" x14ac:dyDescent="0.25">
      <c r="A120">
        <v>0.5</v>
      </c>
      <c r="B120">
        <v>2500</v>
      </c>
      <c r="C120">
        <v>5.25</v>
      </c>
      <c r="D120">
        <v>1.19</v>
      </c>
      <c r="E120">
        <v>1.38</v>
      </c>
      <c r="F120">
        <v>1.81</v>
      </c>
      <c r="G120">
        <v>2.25</v>
      </c>
      <c r="H120">
        <v>5.25</v>
      </c>
      <c r="I120">
        <v>0.5</v>
      </c>
      <c r="J120">
        <v>0.55000000000000004</v>
      </c>
      <c r="K120">
        <v>0.5</v>
      </c>
      <c r="L120">
        <v>0.66</v>
      </c>
      <c r="M120">
        <v>0.85</v>
      </c>
      <c r="N120">
        <v>2.38</v>
      </c>
      <c r="O120">
        <f>CONVERT(Nozzles[[#This Row],[LWN/I1 Neck Thickness]],"in","mm")</f>
        <v>16.764000000000003</v>
      </c>
      <c r="P120">
        <f>CONVERT(Nozzles[[#This Row],[HB/I2 Neck Thickness]],"in","mm")</f>
        <v>21.59</v>
      </c>
      <c r="Q120">
        <f>CONVERT(Nozzles[[#This Row],[F/I3 Neck Thickness]],"in","mm")</f>
        <v>60.451999999999998</v>
      </c>
      <c r="R120">
        <v>4</v>
      </c>
      <c r="S120">
        <v>0.88</v>
      </c>
      <c r="T120">
        <v>3.5</v>
      </c>
      <c r="U120">
        <v>2.25</v>
      </c>
      <c r="V120">
        <v>1.81</v>
      </c>
      <c r="W120">
        <v>1</v>
      </c>
      <c r="X120">
        <v>0.75</v>
      </c>
      <c r="Y120">
        <v>4.75</v>
      </c>
      <c r="Z120">
        <v>4.75</v>
      </c>
      <c r="AA120">
        <v>11</v>
      </c>
      <c r="AB120">
        <v>0.7</v>
      </c>
      <c r="AC120">
        <v>14</v>
      </c>
      <c r="AD120">
        <v>1.1000000000000001</v>
      </c>
      <c r="AE120">
        <v>45</v>
      </c>
      <c r="AF120">
        <v>6.1</v>
      </c>
      <c r="AG120">
        <v>9</v>
      </c>
      <c r="AH120" t="s">
        <v>34</v>
      </c>
      <c r="AI120">
        <f>25.4*(Nozzles[[#This Row],[Relief Dia NR]]-Nozzles[[#This Row],[HB/I2 Bore]])/2</f>
        <v>16.001999999999999</v>
      </c>
      <c r="AJ120">
        <f>Nozzles[[#This Row],[LWN/I1 Bore]]/Nozzles[[#This Row],[LWN/I1 Neck Thickness]]</f>
        <v>0.75757575757575757</v>
      </c>
      <c r="AK120">
        <f>Nozzles[[#This Row],[HB/I2 Bore]]/Nozzles[[#This Row],[HB/I2 Neck Thickness]]</f>
        <v>0.6470588235294118</v>
      </c>
      <c r="AL120">
        <f>Nozzles[[#This Row],[F/I3 Bore]]/Nozzles[[#This Row],[F/I3 Neck Thickness]]</f>
        <v>0.21008403361344538</v>
      </c>
    </row>
    <row r="121" spans="1:38" x14ac:dyDescent="0.25">
      <c r="A121">
        <v>0.75</v>
      </c>
      <c r="B121">
        <v>2500</v>
      </c>
      <c r="C121">
        <v>5.5</v>
      </c>
      <c r="D121">
        <v>1.25</v>
      </c>
      <c r="E121">
        <v>1.69</v>
      </c>
      <c r="F121">
        <v>2.06</v>
      </c>
      <c r="G121">
        <v>2.5</v>
      </c>
      <c r="H121">
        <v>5.5</v>
      </c>
      <c r="I121">
        <v>0.75</v>
      </c>
      <c r="J121">
        <v>0.74</v>
      </c>
      <c r="K121">
        <v>0.75</v>
      </c>
      <c r="L121">
        <v>0.66</v>
      </c>
      <c r="M121">
        <v>0.88</v>
      </c>
      <c r="N121">
        <v>2.38</v>
      </c>
      <c r="O121">
        <f>CONVERT(Nozzles[[#This Row],[LWN/I1 Neck Thickness]],"in","mm")</f>
        <v>16.764000000000003</v>
      </c>
      <c r="P121">
        <f>CONVERT(Nozzles[[#This Row],[HB/I2 Neck Thickness]],"in","mm")</f>
        <v>22.352</v>
      </c>
      <c r="Q121">
        <f>CONVERT(Nozzles[[#This Row],[F/I3 Neck Thickness]],"in","mm")</f>
        <v>60.451999999999998</v>
      </c>
      <c r="R121">
        <v>4</v>
      </c>
      <c r="S121">
        <v>0.88</v>
      </c>
      <c r="T121">
        <v>3.75</v>
      </c>
      <c r="U121">
        <v>2.5</v>
      </c>
      <c r="V121">
        <v>2.06</v>
      </c>
      <c r="W121">
        <v>1</v>
      </c>
      <c r="X121">
        <v>0.75</v>
      </c>
      <c r="Y121">
        <v>5</v>
      </c>
      <c r="Z121">
        <v>5</v>
      </c>
      <c r="AA121">
        <v>13</v>
      </c>
      <c r="AB121">
        <v>0.08</v>
      </c>
      <c r="AC121">
        <v>17</v>
      </c>
      <c r="AD121">
        <v>1.3</v>
      </c>
      <c r="AE121">
        <v>49</v>
      </c>
      <c r="AF121">
        <v>6.6</v>
      </c>
      <c r="AG121">
        <v>9</v>
      </c>
      <c r="AH121" t="s">
        <v>34</v>
      </c>
      <c r="AI121">
        <f>25.4*(Nozzles[[#This Row],[Relief Dia NR]]-Nozzles[[#This Row],[HB/I2 Bore]])/2</f>
        <v>16.763999999999999</v>
      </c>
      <c r="AJ121">
        <f>Nozzles[[#This Row],[LWN/I1 Bore]]/Nozzles[[#This Row],[LWN/I1 Neck Thickness]]</f>
        <v>1.1363636363636362</v>
      </c>
      <c r="AK121">
        <f>Nozzles[[#This Row],[HB/I2 Bore]]/Nozzles[[#This Row],[HB/I2 Neck Thickness]]</f>
        <v>0.84090909090909094</v>
      </c>
      <c r="AL121">
        <f>Nozzles[[#This Row],[F/I3 Bore]]/Nozzles[[#This Row],[F/I3 Neck Thickness]]</f>
        <v>0.31512605042016806</v>
      </c>
    </row>
    <row r="122" spans="1:38" x14ac:dyDescent="0.25">
      <c r="A122">
        <v>1</v>
      </c>
      <c r="B122">
        <v>2500</v>
      </c>
      <c r="C122">
        <v>6.25</v>
      </c>
      <c r="D122">
        <v>1.38</v>
      </c>
      <c r="E122">
        <v>2</v>
      </c>
      <c r="F122">
        <v>2.25</v>
      </c>
      <c r="G122">
        <v>2.81</v>
      </c>
      <c r="H122">
        <v>6.25</v>
      </c>
      <c r="I122">
        <v>1</v>
      </c>
      <c r="J122">
        <v>0.76</v>
      </c>
      <c r="K122">
        <v>1</v>
      </c>
      <c r="L122">
        <v>0.63</v>
      </c>
      <c r="M122">
        <v>0.93</v>
      </c>
      <c r="N122">
        <v>2.63</v>
      </c>
      <c r="O122">
        <f>CONVERT(Nozzles[[#This Row],[LWN/I1 Neck Thickness]],"in","mm")</f>
        <v>16.001999999999999</v>
      </c>
      <c r="P122">
        <f>CONVERT(Nozzles[[#This Row],[HB/I2 Neck Thickness]],"in","mm")</f>
        <v>23.622</v>
      </c>
      <c r="Q122">
        <f>CONVERT(Nozzles[[#This Row],[F/I3 Neck Thickness]],"in","mm")</f>
        <v>66.802000000000007</v>
      </c>
      <c r="R122">
        <v>4</v>
      </c>
      <c r="S122">
        <v>1</v>
      </c>
      <c r="T122">
        <v>4.25</v>
      </c>
      <c r="U122">
        <v>2.81</v>
      </c>
      <c r="V122">
        <v>2.25</v>
      </c>
      <c r="W122">
        <v>1.1200000000000001</v>
      </c>
      <c r="X122">
        <v>0.88</v>
      </c>
      <c r="Y122">
        <v>5.5</v>
      </c>
      <c r="Z122">
        <v>5.5</v>
      </c>
      <c r="AA122">
        <v>18</v>
      </c>
      <c r="AB122">
        <v>0.9</v>
      </c>
      <c r="AC122">
        <v>22</v>
      </c>
      <c r="AD122">
        <v>1.6</v>
      </c>
      <c r="AE122">
        <v>62</v>
      </c>
      <c r="AF122">
        <v>8.5</v>
      </c>
      <c r="AG122">
        <v>9</v>
      </c>
      <c r="AH122" t="s">
        <v>34</v>
      </c>
      <c r="AI122">
        <f>25.4*(Nozzles[[#This Row],[Relief Dia NR]]-Nozzles[[#This Row],[HB/I2 Bore]])/2</f>
        <v>18.922999999999998</v>
      </c>
      <c r="AJ122">
        <f>Nozzles[[#This Row],[LWN/I1 Bore]]/Nozzles[[#This Row],[LWN/I1 Neck Thickness]]</f>
        <v>1.5873015873015872</v>
      </c>
      <c r="AK122">
        <f>Nozzles[[#This Row],[HB/I2 Bore]]/Nozzles[[#This Row],[HB/I2 Neck Thickness]]</f>
        <v>0.81720430107526876</v>
      </c>
      <c r="AL122">
        <f>Nozzles[[#This Row],[F/I3 Bore]]/Nozzles[[#This Row],[F/I3 Neck Thickness]]</f>
        <v>0.38022813688212931</v>
      </c>
    </row>
    <row r="123" spans="1:38" x14ac:dyDescent="0.25">
      <c r="A123">
        <v>1.25</v>
      </c>
      <c r="B123">
        <v>2500</v>
      </c>
      <c r="C123">
        <v>7.25</v>
      </c>
      <c r="D123">
        <v>1.5</v>
      </c>
      <c r="E123">
        <v>2.5</v>
      </c>
      <c r="F123">
        <v>2.88</v>
      </c>
      <c r="G123">
        <v>3.5</v>
      </c>
      <c r="H123">
        <v>7.25</v>
      </c>
      <c r="I123">
        <v>1.25</v>
      </c>
      <c r="J123">
        <v>1.28</v>
      </c>
      <c r="K123">
        <v>1.25</v>
      </c>
      <c r="L123">
        <v>0.82</v>
      </c>
      <c r="M123">
        <v>1.1100000000000001</v>
      </c>
      <c r="N123">
        <v>3</v>
      </c>
      <c r="O123">
        <f>CONVERT(Nozzles[[#This Row],[LWN/I1 Neck Thickness]],"in","mm")</f>
        <v>20.827999999999999</v>
      </c>
      <c r="P123">
        <f>CONVERT(Nozzles[[#This Row],[HB/I2 Neck Thickness]],"in","mm")</f>
        <v>28.193999999999999</v>
      </c>
      <c r="Q123">
        <f>CONVERT(Nozzles[[#This Row],[F/I3 Neck Thickness]],"in","mm")</f>
        <v>76.2</v>
      </c>
      <c r="R123">
        <v>4</v>
      </c>
      <c r="S123">
        <v>1.1200000000000001</v>
      </c>
      <c r="T123">
        <v>5.12</v>
      </c>
      <c r="U123">
        <v>3.5</v>
      </c>
      <c r="V123">
        <v>2.88</v>
      </c>
      <c r="W123">
        <v>1.25</v>
      </c>
      <c r="X123">
        <v>1</v>
      </c>
      <c r="Y123">
        <v>6</v>
      </c>
      <c r="Z123">
        <v>6</v>
      </c>
      <c r="AA123">
        <v>27</v>
      </c>
      <c r="AB123">
        <v>1.5</v>
      </c>
      <c r="AC123">
        <v>32</v>
      </c>
      <c r="AD123">
        <v>2.4</v>
      </c>
      <c r="AE123">
        <v>84</v>
      </c>
      <c r="AF123">
        <v>11</v>
      </c>
      <c r="AG123">
        <v>9</v>
      </c>
      <c r="AH123" t="s">
        <v>34</v>
      </c>
      <c r="AI123">
        <f>25.4*(Nozzles[[#This Row],[Relief Dia NR]]-Nozzles[[#This Row],[HB/I2 Bore]])/2</f>
        <v>20.319999999999997</v>
      </c>
      <c r="AJ123">
        <f>Nozzles[[#This Row],[LWN/I1 Bore]]/Nozzles[[#This Row],[LWN/I1 Neck Thickness]]</f>
        <v>1.524390243902439</v>
      </c>
      <c r="AK123">
        <f>Nozzles[[#This Row],[HB/I2 Bore]]/Nozzles[[#This Row],[HB/I2 Neck Thickness]]</f>
        <v>1.1531531531531531</v>
      </c>
      <c r="AL123">
        <f>Nozzles[[#This Row],[F/I3 Bore]]/Nozzles[[#This Row],[F/I3 Neck Thickness]]</f>
        <v>0.41666666666666669</v>
      </c>
    </row>
    <row r="124" spans="1:38" x14ac:dyDescent="0.25">
      <c r="A124">
        <v>1.5</v>
      </c>
      <c r="B124">
        <v>2500</v>
      </c>
      <c r="C124">
        <v>8</v>
      </c>
      <c r="D124">
        <v>1.75</v>
      </c>
      <c r="E124">
        <v>2.88</v>
      </c>
      <c r="F124">
        <v>3.12</v>
      </c>
      <c r="G124">
        <v>3.94</v>
      </c>
      <c r="H124">
        <v>8</v>
      </c>
      <c r="I124">
        <v>1.5</v>
      </c>
      <c r="J124">
        <v>1.5</v>
      </c>
      <c r="K124">
        <v>1.5</v>
      </c>
      <c r="L124">
        <v>0.81</v>
      </c>
      <c r="M124">
        <v>1.22</v>
      </c>
      <c r="N124">
        <v>3.25</v>
      </c>
      <c r="O124">
        <f>CONVERT(Nozzles[[#This Row],[LWN/I1 Neck Thickness]],"in","mm")</f>
        <v>20.573999999999998</v>
      </c>
      <c r="P124">
        <f>CONVERT(Nozzles[[#This Row],[HB/I2 Neck Thickness]],"in","mm")</f>
        <v>30.988000000000003</v>
      </c>
      <c r="Q124">
        <f>CONVERT(Nozzles[[#This Row],[F/I3 Neck Thickness]],"in","mm")</f>
        <v>82.55</v>
      </c>
      <c r="R124">
        <v>4</v>
      </c>
      <c r="S124">
        <v>1.25</v>
      </c>
      <c r="T124">
        <v>5.75</v>
      </c>
      <c r="U124">
        <v>3.94</v>
      </c>
      <c r="V124">
        <v>3.12</v>
      </c>
      <c r="W124">
        <v>1.38</v>
      </c>
      <c r="X124">
        <v>1.1299999999999999</v>
      </c>
      <c r="Y124">
        <v>6.75</v>
      </c>
      <c r="Z124">
        <v>6.75</v>
      </c>
      <c r="AA124">
        <v>33</v>
      </c>
      <c r="AB124">
        <v>1.7</v>
      </c>
      <c r="AC124">
        <v>42</v>
      </c>
      <c r="AD124">
        <v>3</v>
      </c>
      <c r="AE124">
        <v>94</v>
      </c>
      <c r="AF124">
        <v>14</v>
      </c>
      <c r="AG124">
        <v>9</v>
      </c>
      <c r="AH124" t="s">
        <v>34</v>
      </c>
      <c r="AI124">
        <f>25.4*(Nozzles[[#This Row],[Relief Dia NR]]-Nozzles[[#This Row],[HB/I2 Bore]])/2</f>
        <v>20.574000000000002</v>
      </c>
      <c r="AJ124">
        <f>Nozzles[[#This Row],[LWN/I1 Bore]]/Nozzles[[#This Row],[LWN/I1 Neck Thickness]]</f>
        <v>1.8518518518518516</v>
      </c>
      <c r="AK124">
        <f>Nozzles[[#This Row],[HB/I2 Bore]]/Nozzles[[#This Row],[HB/I2 Neck Thickness]]</f>
        <v>1.2295081967213115</v>
      </c>
      <c r="AL124">
        <f>Nozzles[[#This Row],[F/I3 Bore]]/Nozzles[[#This Row],[F/I3 Neck Thickness]]</f>
        <v>0.46153846153846156</v>
      </c>
    </row>
    <row r="125" spans="1:38" x14ac:dyDescent="0.25">
      <c r="A125">
        <v>2</v>
      </c>
      <c r="B125">
        <v>2500</v>
      </c>
      <c r="C125">
        <v>9.25</v>
      </c>
      <c r="D125">
        <v>2</v>
      </c>
      <c r="E125">
        <v>3.62</v>
      </c>
      <c r="F125">
        <v>3.75</v>
      </c>
      <c r="G125">
        <v>5.12</v>
      </c>
      <c r="H125">
        <v>9.25</v>
      </c>
      <c r="I125">
        <v>2</v>
      </c>
      <c r="J125">
        <v>1.94</v>
      </c>
      <c r="K125">
        <v>2</v>
      </c>
      <c r="L125">
        <v>0.88</v>
      </c>
      <c r="M125">
        <v>1.59</v>
      </c>
      <c r="N125">
        <v>3.63</v>
      </c>
      <c r="O125">
        <f>CONVERT(Nozzles[[#This Row],[LWN/I1 Neck Thickness]],"in","mm")</f>
        <v>22.352</v>
      </c>
      <c r="P125">
        <f>CONVERT(Nozzles[[#This Row],[HB/I2 Neck Thickness]],"in","mm")</f>
        <v>40.385999999999996</v>
      </c>
      <c r="Q125">
        <f>CONVERT(Nozzles[[#This Row],[F/I3 Neck Thickness]],"in","mm")</f>
        <v>92.202000000000012</v>
      </c>
      <c r="R125">
        <v>8</v>
      </c>
      <c r="S125">
        <v>1.1200000000000001</v>
      </c>
      <c r="T125">
        <v>6.75</v>
      </c>
      <c r="U125">
        <v>5.12</v>
      </c>
      <c r="V125">
        <v>3.75</v>
      </c>
      <c r="W125">
        <v>1.25</v>
      </c>
      <c r="X125">
        <v>1</v>
      </c>
      <c r="Y125">
        <v>7</v>
      </c>
      <c r="Z125">
        <v>7</v>
      </c>
      <c r="AA125">
        <v>48</v>
      </c>
      <c r="AB125">
        <v>2.2000000000000002</v>
      </c>
      <c r="AC125">
        <v>66</v>
      </c>
      <c r="AD125">
        <v>5</v>
      </c>
      <c r="AE125">
        <v>131</v>
      </c>
      <c r="AF125">
        <v>18</v>
      </c>
      <c r="AG125">
        <v>9</v>
      </c>
      <c r="AH125" t="s">
        <v>34</v>
      </c>
      <c r="AI125">
        <f>25.4*(Nozzles[[#This Row],[Relief Dia NR]]-Nozzles[[#This Row],[HB/I2 Bore]])/2</f>
        <v>22.986999999999998</v>
      </c>
      <c r="AJ125">
        <f>Nozzles[[#This Row],[LWN/I1 Bore]]/Nozzles[[#This Row],[LWN/I1 Neck Thickness]]</f>
        <v>2.2727272727272729</v>
      </c>
      <c r="AK125">
        <f>Nozzles[[#This Row],[HB/I2 Bore]]/Nozzles[[#This Row],[HB/I2 Neck Thickness]]</f>
        <v>1.220125786163522</v>
      </c>
      <c r="AL125">
        <f>Nozzles[[#This Row],[F/I3 Bore]]/Nozzles[[#This Row],[F/I3 Neck Thickness]]</f>
        <v>0.55096418732782371</v>
      </c>
    </row>
    <row r="126" spans="1:38" x14ac:dyDescent="0.25">
      <c r="A126">
        <v>2.5</v>
      </c>
      <c r="B126">
        <v>2500</v>
      </c>
      <c r="C126">
        <v>10.5</v>
      </c>
      <c r="D126">
        <v>2.25</v>
      </c>
      <c r="E126">
        <v>4.12</v>
      </c>
      <c r="F126">
        <v>4.5</v>
      </c>
      <c r="G126">
        <v>5.94</v>
      </c>
      <c r="H126">
        <v>10.5</v>
      </c>
      <c r="I126">
        <v>2.5</v>
      </c>
      <c r="J126">
        <v>2.3199999999999998</v>
      </c>
      <c r="K126">
        <v>2.5</v>
      </c>
      <c r="L126">
        <v>1</v>
      </c>
      <c r="M126">
        <v>1.81</v>
      </c>
      <c r="N126">
        <v>4</v>
      </c>
      <c r="O126">
        <f>CONVERT(Nozzles[[#This Row],[LWN/I1 Neck Thickness]],"in","mm")</f>
        <v>25.4</v>
      </c>
      <c r="P126">
        <f>CONVERT(Nozzles[[#This Row],[HB/I2 Neck Thickness]],"in","mm")</f>
        <v>45.974000000000004</v>
      </c>
      <c r="Q126">
        <f>CONVERT(Nozzles[[#This Row],[F/I3 Neck Thickness]],"in","mm")</f>
        <v>101.6</v>
      </c>
      <c r="R126">
        <v>8</v>
      </c>
      <c r="S126">
        <v>1.25</v>
      </c>
      <c r="T126">
        <v>7.75</v>
      </c>
      <c r="U126">
        <v>5.94</v>
      </c>
      <c r="V126">
        <v>4.5</v>
      </c>
      <c r="W126">
        <v>1.38</v>
      </c>
      <c r="X126">
        <v>1.1299999999999999</v>
      </c>
      <c r="Y126">
        <v>7.75</v>
      </c>
      <c r="Z126">
        <v>8</v>
      </c>
      <c r="AA126">
        <v>66</v>
      </c>
      <c r="AB126">
        <v>3.1</v>
      </c>
      <c r="AC126">
        <v>90</v>
      </c>
      <c r="AD126">
        <v>6.7</v>
      </c>
      <c r="AE126">
        <v>165</v>
      </c>
      <c r="AF126">
        <v>23</v>
      </c>
      <c r="AG126">
        <v>9</v>
      </c>
      <c r="AH126" t="s">
        <v>34</v>
      </c>
      <c r="AI126">
        <f>25.4*(Nozzles[[#This Row],[Relief Dia NR]]-Nozzles[[#This Row],[HB/I2 Bore]])/2</f>
        <v>27.686</v>
      </c>
      <c r="AJ126">
        <f>Nozzles[[#This Row],[LWN/I1 Bore]]/Nozzles[[#This Row],[LWN/I1 Neck Thickness]]</f>
        <v>2.5</v>
      </c>
      <c r="AK126">
        <f>Nozzles[[#This Row],[HB/I2 Bore]]/Nozzles[[#This Row],[HB/I2 Neck Thickness]]</f>
        <v>1.2817679558011048</v>
      </c>
      <c r="AL126">
        <f>Nozzles[[#This Row],[F/I3 Bore]]/Nozzles[[#This Row],[F/I3 Neck Thickness]]</f>
        <v>0.625</v>
      </c>
    </row>
    <row r="127" spans="1:38" x14ac:dyDescent="0.25">
      <c r="A127">
        <v>3</v>
      </c>
      <c r="B127">
        <v>2500</v>
      </c>
      <c r="C127">
        <v>12</v>
      </c>
      <c r="D127">
        <v>2.62</v>
      </c>
      <c r="E127">
        <v>5</v>
      </c>
      <c r="F127">
        <v>5.25</v>
      </c>
      <c r="G127">
        <v>7</v>
      </c>
      <c r="H127">
        <v>12</v>
      </c>
      <c r="I127">
        <v>3</v>
      </c>
      <c r="J127">
        <v>2.9</v>
      </c>
      <c r="K127">
        <v>3</v>
      </c>
      <c r="L127">
        <v>1.1299999999999999</v>
      </c>
      <c r="M127">
        <v>2.0499999999999998</v>
      </c>
      <c r="N127">
        <v>4.5</v>
      </c>
      <c r="O127">
        <f>CONVERT(Nozzles[[#This Row],[LWN/I1 Neck Thickness]],"in","mm")</f>
        <v>28.701999999999998</v>
      </c>
      <c r="P127">
        <f>CONVERT(Nozzles[[#This Row],[HB/I2 Neck Thickness]],"in","mm")</f>
        <v>52.069999999999993</v>
      </c>
      <c r="Q127">
        <f>CONVERT(Nozzles[[#This Row],[F/I3 Neck Thickness]],"in","mm")</f>
        <v>114.3</v>
      </c>
      <c r="R127">
        <v>8</v>
      </c>
      <c r="S127">
        <v>1.38</v>
      </c>
      <c r="T127">
        <v>9</v>
      </c>
      <c r="U127">
        <v>7</v>
      </c>
      <c r="V127">
        <v>5.25</v>
      </c>
      <c r="W127">
        <v>1.5</v>
      </c>
      <c r="X127">
        <v>1.25</v>
      </c>
      <c r="Y127">
        <v>8.75</v>
      </c>
      <c r="Z127">
        <v>9</v>
      </c>
      <c r="AA127">
        <v>97</v>
      </c>
      <c r="AB127">
        <v>4.0999999999999996</v>
      </c>
      <c r="AC127">
        <v>127</v>
      </c>
      <c r="AD127">
        <v>9</v>
      </c>
      <c r="AE127">
        <v>210</v>
      </c>
      <c r="AF127">
        <v>30</v>
      </c>
      <c r="AG127">
        <v>9</v>
      </c>
      <c r="AH127" t="s">
        <v>34</v>
      </c>
      <c r="AI127">
        <f>25.4*(Nozzles[[#This Row],[Relief Dia NR]]-Nozzles[[#This Row],[HB/I2 Bore]])/2</f>
        <v>29.844999999999999</v>
      </c>
      <c r="AJ127">
        <f>Nozzles[[#This Row],[LWN/I1 Bore]]/Nozzles[[#This Row],[LWN/I1 Neck Thickness]]</f>
        <v>2.6548672566371683</v>
      </c>
      <c r="AK127">
        <f>Nozzles[[#This Row],[HB/I2 Bore]]/Nozzles[[#This Row],[HB/I2 Neck Thickness]]</f>
        <v>1.4146341463414636</v>
      </c>
      <c r="AL127">
        <f>Nozzles[[#This Row],[F/I3 Bore]]/Nozzles[[#This Row],[F/I3 Neck Thickness]]</f>
        <v>0.66666666666666663</v>
      </c>
    </row>
    <row r="128" spans="1:38" x14ac:dyDescent="0.25">
      <c r="A128">
        <v>4</v>
      </c>
      <c r="B128">
        <v>2500</v>
      </c>
      <c r="C128">
        <v>14</v>
      </c>
      <c r="D128">
        <v>3</v>
      </c>
      <c r="E128">
        <v>6.19</v>
      </c>
      <c r="F128">
        <v>6.5</v>
      </c>
      <c r="G128">
        <v>8.3800000000000008</v>
      </c>
      <c r="H128">
        <v>14</v>
      </c>
      <c r="I128">
        <v>4</v>
      </c>
      <c r="J128">
        <v>3.83</v>
      </c>
      <c r="K128">
        <v>4</v>
      </c>
      <c r="L128">
        <v>1.25</v>
      </c>
      <c r="M128">
        <v>2.2799999999999998</v>
      </c>
      <c r="N128">
        <v>5</v>
      </c>
      <c r="O128">
        <f>CONVERT(Nozzles[[#This Row],[LWN/I1 Neck Thickness]],"in","mm")</f>
        <v>31.75</v>
      </c>
      <c r="P128">
        <f>CONVERT(Nozzles[[#This Row],[HB/I2 Neck Thickness]],"in","mm")</f>
        <v>57.911999999999999</v>
      </c>
      <c r="Q128">
        <f>CONVERT(Nozzles[[#This Row],[F/I3 Neck Thickness]],"in","mm")</f>
        <v>127</v>
      </c>
      <c r="R128">
        <v>8</v>
      </c>
      <c r="S128">
        <v>1.62</v>
      </c>
      <c r="T128">
        <v>10.75</v>
      </c>
      <c r="U128">
        <v>8.3800000000000008</v>
      </c>
      <c r="V128">
        <v>6.5</v>
      </c>
      <c r="W128">
        <v>1.75</v>
      </c>
      <c r="X128">
        <v>1.5</v>
      </c>
      <c r="Y128">
        <v>10</v>
      </c>
      <c r="Z128">
        <v>10.25</v>
      </c>
      <c r="AA128">
        <v>159</v>
      </c>
      <c r="AB128">
        <v>5.8</v>
      </c>
      <c r="AC128">
        <v>218</v>
      </c>
      <c r="AD128">
        <v>12</v>
      </c>
      <c r="AE128">
        <v>391</v>
      </c>
      <c r="AF128">
        <v>40</v>
      </c>
      <c r="AG128">
        <v>12</v>
      </c>
      <c r="AH128" t="s">
        <v>34</v>
      </c>
      <c r="AI128">
        <f>25.4*(Nozzles[[#This Row],[Relief Dia NR]]-Nozzles[[#This Row],[HB/I2 Bore]])/2</f>
        <v>33.908999999999999</v>
      </c>
      <c r="AJ128">
        <f>Nozzles[[#This Row],[LWN/I1 Bore]]/Nozzles[[#This Row],[LWN/I1 Neck Thickness]]</f>
        <v>3.2</v>
      </c>
      <c r="AK128">
        <f>Nozzles[[#This Row],[HB/I2 Bore]]/Nozzles[[#This Row],[HB/I2 Neck Thickness]]</f>
        <v>1.679824561403509</v>
      </c>
      <c r="AL128">
        <f>Nozzles[[#This Row],[F/I3 Bore]]/Nozzles[[#This Row],[F/I3 Neck Thickness]]</f>
        <v>0.8</v>
      </c>
    </row>
    <row r="129" spans="1:38" x14ac:dyDescent="0.25">
      <c r="A129">
        <v>5</v>
      </c>
      <c r="B129">
        <v>2500</v>
      </c>
      <c r="C129">
        <v>16.5</v>
      </c>
      <c r="D129">
        <v>3.62</v>
      </c>
      <c r="E129">
        <v>7.31</v>
      </c>
      <c r="F129">
        <v>8</v>
      </c>
      <c r="G129">
        <v>10</v>
      </c>
      <c r="H129">
        <v>16.5</v>
      </c>
      <c r="I129">
        <v>50</v>
      </c>
      <c r="J129">
        <v>4.8099999999999996</v>
      </c>
      <c r="K129">
        <v>50</v>
      </c>
      <c r="L129">
        <v>1.5</v>
      </c>
      <c r="M129">
        <v>2.6</v>
      </c>
      <c r="N129">
        <v>5.75</v>
      </c>
      <c r="O129">
        <f>CONVERT(Nozzles[[#This Row],[LWN/I1 Neck Thickness]],"in","mm")</f>
        <v>38.1</v>
      </c>
      <c r="P129">
        <f>CONVERT(Nozzles[[#This Row],[HB/I2 Neck Thickness]],"in","mm")</f>
        <v>66.040000000000006</v>
      </c>
      <c r="Q129">
        <f>CONVERT(Nozzles[[#This Row],[F/I3 Neck Thickness]],"in","mm")</f>
        <v>146.05000000000001</v>
      </c>
      <c r="R129">
        <v>8</v>
      </c>
      <c r="S129">
        <v>1.88</v>
      </c>
      <c r="T129">
        <v>12.75</v>
      </c>
      <c r="U129">
        <v>10</v>
      </c>
      <c r="V129">
        <v>8</v>
      </c>
      <c r="W129">
        <v>2</v>
      </c>
      <c r="X129">
        <v>1.75</v>
      </c>
      <c r="Y129">
        <v>11.75</v>
      </c>
      <c r="Z129">
        <v>12.25</v>
      </c>
      <c r="AA129">
        <v>248</v>
      </c>
      <c r="AB129">
        <v>8.6999999999999993</v>
      </c>
      <c r="AC129">
        <v>319</v>
      </c>
      <c r="AD129">
        <v>17</v>
      </c>
      <c r="AE129">
        <v>518</v>
      </c>
      <c r="AF129">
        <v>55</v>
      </c>
      <c r="AG129">
        <v>12</v>
      </c>
      <c r="AH129" t="s">
        <v>34</v>
      </c>
      <c r="AI129">
        <f>25.4*(Nozzles[[#This Row],[Relief Dia NR]]-Nozzles[[#This Row],[HB/I2 Bore]])/2</f>
        <v>40.513000000000005</v>
      </c>
      <c r="AJ129">
        <f>Nozzles[[#This Row],[LWN/I1 Bore]]/Nozzles[[#This Row],[LWN/I1 Neck Thickness]]</f>
        <v>33.333333333333336</v>
      </c>
      <c r="AK129">
        <f>Nozzles[[#This Row],[HB/I2 Bore]]/Nozzles[[#This Row],[HB/I2 Neck Thickness]]</f>
        <v>1.8499999999999999</v>
      </c>
      <c r="AL129">
        <f>Nozzles[[#This Row],[F/I3 Bore]]/Nozzles[[#This Row],[F/I3 Neck Thickness]]</f>
        <v>8.695652173913043</v>
      </c>
    </row>
    <row r="130" spans="1:38" x14ac:dyDescent="0.25">
      <c r="A130">
        <v>6</v>
      </c>
      <c r="B130">
        <v>2500</v>
      </c>
      <c r="C130">
        <v>19</v>
      </c>
      <c r="D130">
        <v>4.25</v>
      </c>
      <c r="E130">
        <v>8.5</v>
      </c>
      <c r="F130">
        <v>9.25</v>
      </c>
      <c r="G130">
        <v>11.38</v>
      </c>
      <c r="H130">
        <v>19</v>
      </c>
      <c r="I130">
        <v>6</v>
      </c>
      <c r="J130">
        <v>5.75</v>
      </c>
      <c r="K130">
        <v>6</v>
      </c>
      <c r="L130">
        <v>1.63</v>
      </c>
      <c r="M130">
        <v>2.81</v>
      </c>
      <c r="N130">
        <v>6.5</v>
      </c>
      <c r="O130">
        <f>CONVERT(Nozzles[[#This Row],[LWN/I1 Neck Thickness]],"in","mm")</f>
        <v>41.402000000000001</v>
      </c>
      <c r="P130">
        <f>CONVERT(Nozzles[[#This Row],[HB/I2 Neck Thickness]],"in","mm")</f>
        <v>71.374000000000009</v>
      </c>
      <c r="Q130">
        <f>CONVERT(Nozzles[[#This Row],[F/I3 Neck Thickness]],"in","mm")</f>
        <v>165.1</v>
      </c>
      <c r="R130">
        <v>8</v>
      </c>
      <c r="S130">
        <v>2.12</v>
      </c>
      <c r="T130">
        <v>14.5</v>
      </c>
      <c r="U130">
        <v>11.38</v>
      </c>
      <c r="V130">
        <v>9.25</v>
      </c>
      <c r="W130">
        <v>2.25</v>
      </c>
      <c r="X130">
        <v>2</v>
      </c>
      <c r="Y130">
        <v>13.5</v>
      </c>
      <c r="Z130">
        <v>14</v>
      </c>
      <c r="AA130">
        <v>358</v>
      </c>
      <c r="AB130">
        <v>11</v>
      </c>
      <c r="AC130">
        <v>441</v>
      </c>
      <c r="AD130">
        <v>21</v>
      </c>
      <c r="AE130">
        <v>641</v>
      </c>
      <c r="AF130">
        <v>73</v>
      </c>
      <c r="AG130">
        <v>12</v>
      </c>
      <c r="AH130" t="s">
        <v>34</v>
      </c>
      <c r="AI130">
        <f>25.4*(Nozzles[[#This Row],[Relief Dia NR]]-Nozzles[[#This Row],[HB/I2 Bore]])/2</f>
        <v>44.449999999999996</v>
      </c>
      <c r="AJ130">
        <f>Nozzles[[#This Row],[LWN/I1 Bore]]/Nozzles[[#This Row],[LWN/I1 Neck Thickness]]</f>
        <v>3.6809815950920246</v>
      </c>
      <c r="AK130">
        <f>Nozzles[[#This Row],[HB/I2 Bore]]/Nozzles[[#This Row],[HB/I2 Neck Thickness]]</f>
        <v>2.0462633451957295</v>
      </c>
      <c r="AL130">
        <f>Nozzles[[#This Row],[F/I3 Bore]]/Nozzles[[#This Row],[F/I3 Neck Thickness]]</f>
        <v>0.92307692307692313</v>
      </c>
    </row>
    <row r="131" spans="1:38" x14ac:dyDescent="0.25">
      <c r="A131">
        <v>8</v>
      </c>
      <c r="B131">
        <v>2500</v>
      </c>
      <c r="C131">
        <v>21.75</v>
      </c>
      <c r="D131">
        <v>5</v>
      </c>
      <c r="E131">
        <v>10.62</v>
      </c>
      <c r="F131">
        <v>12</v>
      </c>
      <c r="G131">
        <v>14.12</v>
      </c>
      <c r="H131">
        <v>21.75</v>
      </c>
      <c r="I131">
        <v>8</v>
      </c>
      <c r="J131">
        <v>7.62</v>
      </c>
      <c r="K131">
        <v>8</v>
      </c>
      <c r="L131">
        <v>2</v>
      </c>
      <c r="M131">
        <v>3.25</v>
      </c>
      <c r="N131">
        <v>6.88</v>
      </c>
      <c r="O131">
        <f>CONVERT(Nozzles[[#This Row],[LWN/I1 Neck Thickness]],"in","mm")</f>
        <v>50.8</v>
      </c>
      <c r="P131">
        <f>CONVERT(Nozzles[[#This Row],[HB/I2 Neck Thickness]],"in","mm")</f>
        <v>82.55</v>
      </c>
      <c r="Q131">
        <f>CONVERT(Nozzles[[#This Row],[F/I3 Neck Thickness]],"in","mm")</f>
        <v>174.75199999999998</v>
      </c>
      <c r="R131">
        <v>12</v>
      </c>
      <c r="S131">
        <v>2.12</v>
      </c>
      <c r="T131">
        <v>17.25</v>
      </c>
      <c r="U131">
        <v>14.12</v>
      </c>
      <c r="V131">
        <v>12</v>
      </c>
      <c r="W131">
        <v>2.25</v>
      </c>
      <c r="X131">
        <v>2</v>
      </c>
      <c r="Y131">
        <v>15</v>
      </c>
      <c r="Z131">
        <v>15.5</v>
      </c>
      <c r="AA131">
        <v>589</v>
      </c>
      <c r="AB131">
        <v>18</v>
      </c>
      <c r="AC131">
        <v>743</v>
      </c>
      <c r="AD131">
        <v>31</v>
      </c>
      <c r="AE131">
        <v>1167</v>
      </c>
      <c r="AF131">
        <v>92</v>
      </c>
      <c r="AG131">
        <v>16</v>
      </c>
      <c r="AH131" t="s">
        <v>34</v>
      </c>
      <c r="AI131">
        <f>25.4*(Nozzles[[#This Row],[Relief Dia NR]]-Nozzles[[#This Row],[HB/I2 Bore]])/2</f>
        <v>55.625999999999998</v>
      </c>
      <c r="AJ131">
        <f>Nozzles[[#This Row],[LWN/I1 Bore]]/Nozzles[[#This Row],[LWN/I1 Neck Thickness]]</f>
        <v>4</v>
      </c>
      <c r="AK131">
        <f>Nozzles[[#This Row],[HB/I2 Bore]]/Nozzles[[#This Row],[HB/I2 Neck Thickness]]</f>
        <v>2.3446153846153845</v>
      </c>
      <c r="AL131">
        <f>Nozzles[[#This Row],[F/I3 Bore]]/Nozzles[[#This Row],[F/I3 Neck Thickness]]</f>
        <v>1.1627906976744187</v>
      </c>
    </row>
    <row r="132" spans="1:38" x14ac:dyDescent="0.25">
      <c r="A132">
        <v>10</v>
      </c>
      <c r="B132">
        <v>2500</v>
      </c>
      <c r="C132">
        <v>26.5</v>
      </c>
      <c r="D132">
        <v>6.5</v>
      </c>
      <c r="E132">
        <v>12.75</v>
      </c>
      <c r="F132">
        <v>14.75</v>
      </c>
      <c r="G132">
        <v>17.38</v>
      </c>
      <c r="H132">
        <v>26.5</v>
      </c>
      <c r="I132">
        <v>10</v>
      </c>
      <c r="J132">
        <v>9.56</v>
      </c>
      <c r="K132">
        <v>10</v>
      </c>
      <c r="L132">
        <v>2.38</v>
      </c>
      <c r="M132">
        <v>3.91</v>
      </c>
      <c r="N132">
        <v>8.25</v>
      </c>
      <c r="O132">
        <f>CONVERT(Nozzles[[#This Row],[LWN/I1 Neck Thickness]],"in","mm")</f>
        <v>60.451999999999998</v>
      </c>
      <c r="P132">
        <f>CONVERT(Nozzles[[#This Row],[HB/I2 Neck Thickness]],"in","mm")</f>
        <v>99.313999999999993</v>
      </c>
      <c r="Q132">
        <f>CONVERT(Nozzles[[#This Row],[F/I3 Neck Thickness]],"in","mm")</f>
        <v>209.54999999999998</v>
      </c>
      <c r="R132">
        <v>12</v>
      </c>
      <c r="S132">
        <v>2.62</v>
      </c>
      <c r="T132">
        <v>21.25</v>
      </c>
      <c r="U132">
        <v>17.38</v>
      </c>
      <c r="V132">
        <v>14.75</v>
      </c>
      <c r="W132">
        <v>2.75</v>
      </c>
      <c r="X132">
        <v>2.5</v>
      </c>
      <c r="Y132">
        <v>19.25</v>
      </c>
      <c r="Z132">
        <v>20</v>
      </c>
      <c r="AA132">
        <v>997</v>
      </c>
      <c r="AB132">
        <v>26</v>
      </c>
      <c r="AC132">
        <v>1202</v>
      </c>
      <c r="AD132">
        <v>47</v>
      </c>
      <c r="AE132">
        <v>1625</v>
      </c>
      <c r="AF132">
        <v>134</v>
      </c>
      <c r="AG132">
        <v>16</v>
      </c>
      <c r="AH132" t="s">
        <v>34</v>
      </c>
      <c r="AI132">
        <f>25.4*(Nozzles[[#This Row],[Relief Dia NR]]-Nozzles[[#This Row],[HB/I2 Bore]])/2</f>
        <v>65.912999999999997</v>
      </c>
      <c r="AJ132">
        <f>Nozzles[[#This Row],[LWN/I1 Bore]]/Nozzles[[#This Row],[LWN/I1 Neck Thickness]]</f>
        <v>4.2016806722689077</v>
      </c>
      <c r="AK132">
        <f>Nozzles[[#This Row],[HB/I2 Bore]]/Nozzles[[#This Row],[HB/I2 Neck Thickness]]</f>
        <v>2.4450127877237851</v>
      </c>
      <c r="AL132">
        <f>Nozzles[[#This Row],[F/I3 Bore]]/Nozzles[[#This Row],[F/I3 Neck Thickness]]</f>
        <v>1.2121212121212122</v>
      </c>
    </row>
    <row r="133" spans="1:38" x14ac:dyDescent="0.25">
      <c r="A133">
        <v>12</v>
      </c>
      <c r="B133">
        <v>2500</v>
      </c>
      <c r="C133">
        <v>30</v>
      </c>
      <c r="D133">
        <v>7.25</v>
      </c>
      <c r="E133">
        <v>15</v>
      </c>
      <c r="F133">
        <v>17.38</v>
      </c>
      <c r="G133">
        <v>20.12</v>
      </c>
      <c r="H133">
        <v>30</v>
      </c>
      <c r="I133">
        <v>12</v>
      </c>
      <c r="J133">
        <v>11.38</v>
      </c>
      <c r="K133">
        <v>12</v>
      </c>
      <c r="L133">
        <v>2.69</v>
      </c>
      <c r="M133">
        <v>4.37</v>
      </c>
      <c r="N133">
        <v>9</v>
      </c>
      <c r="O133">
        <f>CONVERT(Nozzles[[#This Row],[LWN/I1 Neck Thickness]],"in","mm")</f>
        <v>68.325999999999993</v>
      </c>
      <c r="P133">
        <f>CONVERT(Nozzles[[#This Row],[HB/I2 Neck Thickness]],"in","mm")</f>
        <v>110.998</v>
      </c>
      <c r="Q133">
        <f>CONVERT(Nozzles[[#This Row],[F/I3 Neck Thickness]],"in","mm")</f>
        <v>228.6</v>
      </c>
      <c r="R133">
        <v>12</v>
      </c>
      <c r="S133">
        <v>2.88</v>
      </c>
      <c r="T133">
        <v>24.38</v>
      </c>
      <c r="U133">
        <v>20.12</v>
      </c>
      <c r="V133">
        <v>17.38</v>
      </c>
      <c r="W133">
        <v>3</v>
      </c>
      <c r="X133">
        <v>2.75</v>
      </c>
      <c r="Y133">
        <v>21.25</v>
      </c>
      <c r="Z133">
        <v>22</v>
      </c>
      <c r="AA133">
        <v>1363</v>
      </c>
      <c r="AB133">
        <v>35</v>
      </c>
      <c r="AC133">
        <v>1609</v>
      </c>
      <c r="AD133">
        <v>61</v>
      </c>
      <c r="AE133">
        <v>1995</v>
      </c>
      <c r="AF133">
        <v>168</v>
      </c>
      <c r="AG133">
        <v>16</v>
      </c>
      <c r="AH133" t="s">
        <v>34</v>
      </c>
      <c r="AI133">
        <f>25.4*(Nozzles[[#This Row],[Relief Dia NR]]-Nozzles[[#This Row],[HB/I2 Bore]])/2</f>
        <v>76.199999999999974</v>
      </c>
      <c r="AJ133">
        <f>Nozzles[[#This Row],[LWN/I1 Bore]]/Nozzles[[#This Row],[LWN/I1 Neck Thickness]]</f>
        <v>4.4609665427509295</v>
      </c>
      <c r="AK133">
        <f>Nozzles[[#This Row],[HB/I2 Bore]]/Nozzles[[#This Row],[HB/I2 Neck Thickness]]</f>
        <v>2.6041189931350117</v>
      </c>
      <c r="AL133">
        <f>Nozzles[[#This Row],[F/I3 Bore]]/Nozzles[[#This Row],[F/I3 Neck Thickness]]</f>
        <v>1.3333333333333333</v>
      </c>
    </row>
    <row r="134" spans="1:38" x14ac:dyDescent="0.25">
      <c r="A134">
        <v>1</v>
      </c>
      <c r="B134">
        <v>150</v>
      </c>
      <c r="C134">
        <v>4.25</v>
      </c>
      <c r="D134">
        <v>0.56000000000000005</v>
      </c>
      <c r="E134">
        <v>2</v>
      </c>
      <c r="F134">
        <v>2.75</v>
      </c>
      <c r="G134">
        <v>3.25</v>
      </c>
      <c r="H134">
        <v>4</v>
      </c>
      <c r="I134">
        <v>0.96</v>
      </c>
      <c r="J134">
        <v>0.96</v>
      </c>
      <c r="K134">
        <v>0.96</v>
      </c>
      <c r="L134">
        <v>0.9</v>
      </c>
      <c r="M134">
        <v>1.1499999999999999</v>
      </c>
      <c r="N134">
        <v>1.52</v>
      </c>
      <c r="O134">
        <f>CONVERT(Nozzles[[#This Row],[LWN/I1 Neck Thickness]],"in","mm")</f>
        <v>22.86</v>
      </c>
      <c r="P134">
        <f>CONVERT(Nozzles[[#This Row],[HB/I2 Neck Thickness]],"in","mm")</f>
        <v>29.21</v>
      </c>
      <c r="Q134">
        <f>CONVERT(Nozzles[[#This Row],[F/I3 Neck Thickness]],"in","mm")</f>
        <v>38.608000000000004</v>
      </c>
      <c r="R134">
        <v>4</v>
      </c>
      <c r="S134">
        <v>6.2E-2</v>
      </c>
      <c r="T134">
        <v>3.12</v>
      </c>
      <c r="U134">
        <v>2.25</v>
      </c>
      <c r="V134">
        <v>2</v>
      </c>
      <c r="W134">
        <v>0.75</v>
      </c>
      <c r="X134">
        <v>0.5</v>
      </c>
      <c r="Y134">
        <v>2.5</v>
      </c>
      <c r="Z134">
        <v>3</v>
      </c>
      <c r="AA134">
        <v>19</v>
      </c>
      <c r="AB134">
        <v>1.5</v>
      </c>
      <c r="AC134">
        <v>26</v>
      </c>
      <c r="AD134">
        <v>2.2000000000000002</v>
      </c>
      <c r="AE134">
        <v>38</v>
      </c>
      <c r="AF134">
        <v>3.4</v>
      </c>
      <c r="AG134">
        <v>12</v>
      </c>
      <c r="AH134" t="s">
        <v>36</v>
      </c>
      <c r="AI134">
        <f>25.4*(Nozzles[[#This Row],[Relief Dia NR]]-Nozzles[[#This Row],[HB/I2 Bore]])/2</f>
        <v>13.208</v>
      </c>
      <c r="AJ134">
        <f>Nozzles[[#This Row],[LWN/I1 Bore]]/Nozzles[[#This Row],[LWN/I1 Neck Thickness]]</f>
        <v>1.0666666666666667</v>
      </c>
      <c r="AK134">
        <f>Nozzles[[#This Row],[HB/I2 Bore]]/Nozzles[[#This Row],[HB/I2 Neck Thickness]]</f>
        <v>0.83478260869565224</v>
      </c>
      <c r="AL134">
        <f>Nozzles[[#This Row],[F/I3 Bore]]/Nozzles[[#This Row],[F/I3 Neck Thickness]]</f>
        <v>0.63157894736842102</v>
      </c>
    </row>
    <row r="135" spans="1:38" x14ac:dyDescent="0.25">
      <c r="A135">
        <v>1.5</v>
      </c>
      <c r="B135">
        <v>150</v>
      </c>
      <c r="C135">
        <v>5</v>
      </c>
      <c r="D135">
        <v>0.69</v>
      </c>
      <c r="E135">
        <v>2.88</v>
      </c>
      <c r="F135">
        <v>3.25</v>
      </c>
      <c r="G135">
        <v>4</v>
      </c>
      <c r="H135">
        <v>4.62</v>
      </c>
      <c r="I135">
        <v>1.5</v>
      </c>
      <c r="J135">
        <v>1.5</v>
      </c>
      <c r="K135">
        <v>1.5</v>
      </c>
      <c r="L135">
        <v>0.88</v>
      </c>
      <c r="M135">
        <v>1.25</v>
      </c>
      <c r="N135">
        <v>1.56</v>
      </c>
      <c r="O135">
        <f>CONVERT(Nozzles[[#This Row],[LWN/I1 Neck Thickness]],"in","mm")</f>
        <v>22.352</v>
      </c>
      <c r="P135">
        <f>CONVERT(Nozzles[[#This Row],[HB/I2 Neck Thickness]],"in","mm")</f>
        <v>31.75</v>
      </c>
      <c r="Q135">
        <f>CONVERT(Nozzles[[#This Row],[F/I3 Neck Thickness]],"in","mm")</f>
        <v>39.624000000000002</v>
      </c>
      <c r="R135">
        <v>4</v>
      </c>
      <c r="S135">
        <v>0.62</v>
      </c>
      <c r="T135">
        <v>3.88</v>
      </c>
      <c r="U135">
        <v>3</v>
      </c>
      <c r="V135">
        <v>2.62</v>
      </c>
      <c r="W135">
        <v>0.75</v>
      </c>
      <c r="X135">
        <v>0.5</v>
      </c>
      <c r="Y135">
        <v>2.75</v>
      </c>
      <c r="Z135">
        <v>3.25</v>
      </c>
      <c r="AA135">
        <v>25</v>
      </c>
      <c r="AB135">
        <v>1.9</v>
      </c>
      <c r="AC135">
        <v>37</v>
      </c>
      <c r="AD135">
        <v>3.1</v>
      </c>
      <c r="AE135">
        <v>49</v>
      </c>
      <c r="AF135">
        <v>4.3</v>
      </c>
      <c r="AG135">
        <v>12</v>
      </c>
      <c r="AH135" t="s">
        <v>36</v>
      </c>
      <c r="AI135">
        <f>25.4*(Nozzles[[#This Row],[Relief Dia NR]]-Nozzles[[#This Row],[HB/I2 Bore]])/2</f>
        <v>14.224</v>
      </c>
      <c r="AJ135">
        <f>Nozzles[[#This Row],[LWN/I1 Bore]]/Nozzles[[#This Row],[LWN/I1 Neck Thickness]]</f>
        <v>1.7045454545454546</v>
      </c>
      <c r="AK135">
        <f>Nozzles[[#This Row],[HB/I2 Bore]]/Nozzles[[#This Row],[HB/I2 Neck Thickness]]</f>
        <v>1.2</v>
      </c>
      <c r="AL135">
        <f>Nozzles[[#This Row],[F/I3 Bore]]/Nozzles[[#This Row],[F/I3 Neck Thickness]]</f>
        <v>0.96153846153846145</v>
      </c>
    </row>
    <row r="136" spans="1:38" x14ac:dyDescent="0.25">
      <c r="A136">
        <v>2</v>
      </c>
      <c r="B136">
        <v>150</v>
      </c>
      <c r="C136">
        <v>6</v>
      </c>
      <c r="D136">
        <v>0.75</v>
      </c>
      <c r="E136">
        <v>3.62</v>
      </c>
      <c r="F136">
        <v>4</v>
      </c>
      <c r="G136">
        <v>4.62</v>
      </c>
      <c r="H136">
        <v>5.5</v>
      </c>
      <c r="I136">
        <v>1.94</v>
      </c>
      <c r="J136">
        <v>1.94</v>
      </c>
      <c r="K136">
        <v>1.94</v>
      </c>
      <c r="L136">
        <v>1.03</v>
      </c>
      <c r="M136">
        <v>1.34</v>
      </c>
      <c r="N136">
        <v>1.78</v>
      </c>
      <c r="O136">
        <f>CONVERT(Nozzles[[#This Row],[LWN/I1 Neck Thickness]],"in","mm")</f>
        <v>26.162000000000003</v>
      </c>
      <c r="P136">
        <f>CONVERT(Nozzles[[#This Row],[HB/I2 Neck Thickness]],"in","mm")</f>
        <v>34.035999999999994</v>
      </c>
      <c r="Q136">
        <f>CONVERT(Nozzles[[#This Row],[F/I3 Neck Thickness]],"in","mm")</f>
        <v>45.212000000000003</v>
      </c>
      <c r="R136">
        <v>4</v>
      </c>
      <c r="S136">
        <v>0.75</v>
      </c>
      <c r="T136">
        <v>4.75</v>
      </c>
      <c r="U136">
        <v>3.69</v>
      </c>
      <c r="V136">
        <v>3.06</v>
      </c>
      <c r="W136">
        <v>0.88</v>
      </c>
      <c r="X136">
        <v>0.63</v>
      </c>
      <c r="Y136">
        <v>3.25</v>
      </c>
      <c r="Z136">
        <v>3.75</v>
      </c>
      <c r="AA136">
        <v>35</v>
      </c>
      <c r="AB136">
        <v>2.7</v>
      </c>
      <c r="AC136">
        <v>48</v>
      </c>
      <c r="AD136">
        <v>3.9</v>
      </c>
      <c r="AE136">
        <v>67</v>
      </c>
      <c r="AF136">
        <v>5.9</v>
      </c>
      <c r="AG136">
        <v>12</v>
      </c>
      <c r="AH136" t="s">
        <v>36</v>
      </c>
      <c r="AI136">
        <f>25.4*(Nozzles[[#This Row],[Relief Dia NR]]-Nozzles[[#This Row],[HB/I2 Bore]])/2</f>
        <v>14.224</v>
      </c>
      <c r="AJ136">
        <f>Nozzles[[#This Row],[LWN/I1 Bore]]/Nozzles[[#This Row],[LWN/I1 Neck Thickness]]</f>
        <v>1.8834951456310678</v>
      </c>
      <c r="AK136">
        <f>Nozzles[[#This Row],[HB/I2 Bore]]/Nozzles[[#This Row],[HB/I2 Neck Thickness]]</f>
        <v>1.4477611940298507</v>
      </c>
      <c r="AL136">
        <f>Nozzles[[#This Row],[F/I3 Bore]]/Nozzles[[#This Row],[F/I3 Neck Thickness]]</f>
        <v>1.0898876404494382</v>
      </c>
    </row>
    <row r="137" spans="1:38" x14ac:dyDescent="0.25">
      <c r="A137">
        <v>2.5</v>
      </c>
      <c r="B137">
        <v>150</v>
      </c>
      <c r="C137">
        <v>7</v>
      </c>
      <c r="D137">
        <v>0.88</v>
      </c>
      <c r="E137">
        <v>4.12</v>
      </c>
      <c r="F137">
        <v>4.62</v>
      </c>
      <c r="G137">
        <v>5.75</v>
      </c>
      <c r="H137">
        <v>6</v>
      </c>
      <c r="I137">
        <v>2.3199999999999998</v>
      </c>
      <c r="J137">
        <v>2.3199999999999998</v>
      </c>
      <c r="K137">
        <v>2.3199999999999998</v>
      </c>
      <c r="L137">
        <v>1.1499999999999999</v>
      </c>
      <c r="M137">
        <v>1.72</v>
      </c>
      <c r="N137">
        <v>1.84</v>
      </c>
      <c r="O137">
        <f>CONVERT(Nozzles[[#This Row],[LWN/I1 Neck Thickness]],"in","mm")</f>
        <v>29.21</v>
      </c>
      <c r="P137">
        <f>CONVERT(Nozzles[[#This Row],[HB/I2 Neck Thickness]],"in","mm")</f>
        <v>43.687999999999995</v>
      </c>
      <c r="Q137">
        <f>CONVERT(Nozzles[[#This Row],[F/I3 Neck Thickness]],"in","mm")</f>
        <v>46.735999999999997</v>
      </c>
      <c r="R137">
        <v>4</v>
      </c>
      <c r="S137">
        <v>0.75</v>
      </c>
      <c r="T137">
        <v>5.5</v>
      </c>
      <c r="U137">
        <v>4.4400000000000004</v>
      </c>
      <c r="V137">
        <v>3.75</v>
      </c>
      <c r="W137">
        <v>0.88</v>
      </c>
      <c r="X137">
        <v>0.63</v>
      </c>
      <c r="Y137">
        <v>3.5</v>
      </c>
      <c r="Z137">
        <v>4</v>
      </c>
      <c r="AA137">
        <v>48</v>
      </c>
      <c r="AB137">
        <v>3.5</v>
      </c>
      <c r="AC137">
        <v>73</v>
      </c>
      <c r="AD137">
        <v>6</v>
      </c>
      <c r="AE137">
        <v>81</v>
      </c>
      <c r="AF137">
        <v>7</v>
      </c>
      <c r="AG137">
        <v>12</v>
      </c>
      <c r="AH137" t="s">
        <v>36</v>
      </c>
      <c r="AI137">
        <f>25.4*(Nozzles[[#This Row],[Relief Dia NR]]-Nozzles[[#This Row],[HB/I2 Bore]])/2</f>
        <v>18.161000000000001</v>
      </c>
      <c r="AJ137">
        <f>Nozzles[[#This Row],[LWN/I1 Bore]]/Nozzles[[#This Row],[LWN/I1 Neck Thickness]]</f>
        <v>2.017391304347826</v>
      </c>
      <c r="AK137">
        <f>Nozzles[[#This Row],[HB/I2 Bore]]/Nozzles[[#This Row],[HB/I2 Neck Thickness]]</f>
        <v>1.3488372093023255</v>
      </c>
      <c r="AL137">
        <f>Nozzles[[#This Row],[F/I3 Bore]]/Nozzles[[#This Row],[F/I3 Neck Thickness]]</f>
        <v>1.2608695652173911</v>
      </c>
    </row>
    <row r="138" spans="1:38" x14ac:dyDescent="0.25">
      <c r="A138">
        <v>3</v>
      </c>
      <c r="B138">
        <v>150</v>
      </c>
      <c r="C138">
        <v>7.5</v>
      </c>
      <c r="D138">
        <v>0.94</v>
      </c>
      <c r="E138">
        <v>5</v>
      </c>
      <c r="F138">
        <v>5.75</v>
      </c>
      <c r="G138">
        <v>6</v>
      </c>
      <c r="H138">
        <v>6.38</v>
      </c>
      <c r="I138">
        <v>2.9</v>
      </c>
      <c r="J138">
        <v>2.9</v>
      </c>
      <c r="K138">
        <v>2.9</v>
      </c>
      <c r="L138">
        <v>1.43</v>
      </c>
      <c r="M138">
        <v>1.55</v>
      </c>
      <c r="N138">
        <v>1.74</v>
      </c>
      <c r="O138">
        <f>CONVERT(Nozzles[[#This Row],[LWN/I1 Neck Thickness]],"in","mm")</f>
        <v>36.322000000000003</v>
      </c>
      <c r="P138">
        <f>CONVERT(Nozzles[[#This Row],[HB/I2 Neck Thickness]],"in","mm")</f>
        <v>39.370000000000005</v>
      </c>
      <c r="Q138">
        <f>CONVERT(Nozzles[[#This Row],[F/I3 Neck Thickness]],"in","mm")</f>
        <v>44.195999999999998</v>
      </c>
      <c r="R138">
        <v>4</v>
      </c>
      <c r="S138">
        <v>0.75</v>
      </c>
      <c r="T138">
        <v>6</v>
      </c>
      <c r="U138">
        <v>4.9400000000000004</v>
      </c>
      <c r="V138">
        <v>4.25</v>
      </c>
      <c r="W138">
        <v>0.88</v>
      </c>
      <c r="X138">
        <v>0.63</v>
      </c>
      <c r="Y138">
        <v>3.5</v>
      </c>
      <c r="Z138">
        <v>4.25</v>
      </c>
      <c r="AA138">
        <v>69</v>
      </c>
      <c r="AB138">
        <v>5.5</v>
      </c>
      <c r="AC138">
        <v>75</v>
      </c>
      <c r="AD138">
        <v>6</v>
      </c>
      <c r="AE138">
        <v>85</v>
      </c>
      <c r="AF138">
        <v>7</v>
      </c>
      <c r="AG138">
        <v>12</v>
      </c>
      <c r="AH138" t="s">
        <v>36</v>
      </c>
      <c r="AI138">
        <f>25.4*(Nozzles[[#This Row],[Relief Dia NR]]-Nozzles[[#This Row],[HB/I2 Bore]])/2</f>
        <v>17.145</v>
      </c>
      <c r="AJ138">
        <f>Nozzles[[#This Row],[LWN/I1 Bore]]/Nozzles[[#This Row],[LWN/I1 Neck Thickness]]</f>
        <v>2.0279720279720279</v>
      </c>
      <c r="AK138">
        <f>Nozzles[[#This Row],[HB/I2 Bore]]/Nozzles[[#This Row],[HB/I2 Neck Thickness]]</f>
        <v>1.8709677419354838</v>
      </c>
      <c r="AL138">
        <f>Nozzles[[#This Row],[F/I3 Bore]]/Nozzles[[#This Row],[F/I3 Neck Thickness]]</f>
        <v>1.6666666666666665</v>
      </c>
    </row>
    <row r="139" spans="1:38" x14ac:dyDescent="0.25">
      <c r="A139">
        <v>3.5</v>
      </c>
      <c r="B139">
        <v>150</v>
      </c>
      <c r="C139">
        <v>8.5</v>
      </c>
      <c r="D139">
        <v>0.94</v>
      </c>
      <c r="E139">
        <v>5.5</v>
      </c>
      <c r="F139">
        <v>6.38</v>
      </c>
      <c r="G139">
        <v>7</v>
      </c>
      <c r="H139">
        <v>7.75</v>
      </c>
      <c r="I139">
        <v>3.36</v>
      </c>
      <c r="J139">
        <v>3.36</v>
      </c>
      <c r="K139">
        <v>3.36</v>
      </c>
      <c r="L139">
        <v>1.51</v>
      </c>
      <c r="M139">
        <v>1.82</v>
      </c>
      <c r="N139">
        <v>2.2000000000000002</v>
      </c>
      <c r="O139">
        <f>CONVERT(Nozzles[[#This Row],[LWN/I1 Neck Thickness]],"in","mm")</f>
        <v>38.353999999999999</v>
      </c>
      <c r="P139">
        <f>CONVERT(Nozzles[[#This Row],[HB/I2 Neck Thickness]],"in","mm")</f>
        <v>46.228000000000002</v>
      </c>
      <c r="Q139">
        <f>CONVERT(Nozzles[[#This Row],[F/I3 Neck Thickness]],"in","mm")</f>
        <v>55.88</v>
      </c>
      <c r="R139">
        <v>8</v>
      </c>
      <c r="S139">
        <v>0.75</v>
      </c>
      <c r="T139">
        <v>7</v>
      </c>
      <c r="U139">
        <v>5.94</v>
      </c>
      <c r="V139">
        <v>4.88</v>
      </c>
      <c r="W139">
        <v>0.88</v>
      </c>
      <c r="X139">
        <v>0.63</v>
      </c>
      <c r="Y139">
        <v>3.5</v>
      </c>
      <c r="Z139">
        <v>4.25</v>
      </c>
      <c r="AA139">
        <v>83</v>
      </c>
      <c r="AB139">
        <v>7</v>
      </c>
      <c r="AC139">
        <v>102</v>
      </c>
      <c r="AD139">
        <v>8</v>
      </c>
      <c r="AE139">
        <v>126</v>
      </c>
      <c r="AF139">
        <v>11</v>
      </c>
      <c r="AG139">
        <v>12</v>
      </c>
      <c r="AH139" t="s">
        <v>36</v>
      </c>
      <c r="AI139">
        <f>25.4*(Nozzles[[#This Row],[Relief Dia NR]]-Nozzles[[#This Row],[HB/I2 Bore]])/2</f>
        <v>19.303999999999998</v>
      </c>
      <c r="AJ139">
        <f>Nozzles[[#This Row],[LWN/I1 Bore]]/Nozzles[[#This Row],[LWN/I1 Neck Thickness]]</f>
        <v>2.2251655629139071</v>
      </c>
      <c r="AK139">
        <f>Nozzles[[#This Row],[HB/I2 Bore]]/Nozzles[[#This Row],[HB/I2 Neck Thickness]]</f>
        <v>1.846153846153846</v>
      </c>
      <c r="AL139">
        <f>Nozzles[[#This Row],[F/I3 Bore]]/Nozzles[[#This Row],[F/I3 Neck Thickness]]</f>
        <v>1.5272727272727271</v>
      </c>
    </row>
    <row r="140" spans="1:38" x14ac:dyDescent="0.25">
      <c r="A140">
        <v>4</v>
      </c>
      <c r="B140">
        <v>150</v>
      </c>
      <c r="C140">
        <v>9</v>
      </c>
      <c r="D140">
        <v>0.94</v>
      </c>
      <c r="E140">
        <v>6.19</v>
      </c>
      <c r="F140">
        <v>7</v>
      </c>
      <c r="G140">
        <v>7.75</v>
      </c>
      <c r="H140">
        <v>8.25</v>
      </c>
      <c r="I140">
        <v>3.83</v>
      </c>
      <c r="J140">
        <v>3.83</v>
      </c>
      <c r="K140">
        <v>3.83</v>
      </c>
      <c r="L140">
        <v>1.59</v>
      </c>
      <c r="M140">
        <v>1.96</v>
      </c>
      <c r="N140">
        <v>2.21</v>
      </c>
      <c r="O140">
        <f>CONVERT(Nozzles[[#This Row],[LWN/I1 Neck Thickness]],"in","mm")</f>
        <v>40.385999999999996</v>
      </c>
      <c r="P140">
        <f>CONVERT(Nozzles[[#This Row],[HB/I2 Neck Thickness]],"in","mm")</f>
        <v>49.783999999999999</v>
      </c>
      <c r="Q140">
        <f>CONVERT(Nozzles[[#This Row],[F/I3 Neck Thickness]],"in","mm")</f>
        <v>56.134</v>
      </c>
      <c r="R140">
        <v>8</v>
      </c>
      <c r="S140">
        <v>0.75</v>
      </c>
      <c r="T140">
        <v>7.5</v>
      </c>
      <c r="U140">
        <v>6.44</v>
      </c>
      <c r="V140">
        <v>5.5</v>
      </c>
      <c r="W140">
        <v>0.88</v>
      </c>
      <c r="X140">
        <v>0.63</v>
      </c>
      <c r="Y140">
        <v>3.5</v>
      </c>
      <c r="Z140">
        <v>4.25</v>
      </c>
      <c r="AA140">
        <v>95</v>
      </c>
      <c r="AB140">
        <v>8</v>
      </c>
      <c r="AC140">
        <v>119</v>
      </c>
      <c r="AD140">
        <v>10</v>
      </c>
      <c r="AE140">
        <v>137</v>
      </c>
      <c r="AF140">
        <v>12</v>
      </c>
      <c r="AG140">
        <v>12</v>
      </c>
      <c r="AH140" t="s">
        <v>36</v>
      </c>
      <c r="AI140">
        <f>25.4*(Nozzles[[#This Row],[Relief Dia NR]]-Nozzles[[#This Row],[HB/I2 Bore]])/2</f>
        <v>21.209</v>
      </c>
      <c r="AJ140">
        <f>Nozzles[[#This Row],[LWN/I1 Bore]]/Nozzles[[#This Row],[LWN/I1 Neck Thickness]]</f>
        <v>2.408805031446541</v>
      </c>
      <c r="AK140">
        <f>Nozzles[[#This Row],[HB/I2 Bore]]/Nozzles[[#This Row],[HB/I2 Neck Thickness]]</f>
        <v>1.9540816326530612</v>
      </c>
      <c r="AL140">
        <f>Nozzles[[#This Row],[F/I3 Bore]]/Nozzles[[#This Row],[F/I3 Neck Thickness]]</f>
        <v>1.7330316742081449</v>
      </c>
    </row>
    <row r="141" spans="1:38" x14ac:dyDescent="0.25">
      <c r="A141">
        <v>5</v>
      </c>
      <c r="B141">
        <v>150</v>
      </c>
      <c r="C141">
        <v>10</v>
      </c>
      <c r="D141">
        <v>0.94</v>
      </c>
      <c r="E141">
        <v>7.31</v>
      </c>
      <c r="F141">
        <v>7.75</v>
      </c>
      <c r="G141">
        <v>8.25</v>
      </c>
      <c r="H141">
        <v>8.8800000000000008</v>
      </c>
      <c r="I141">
        <v>4.8099999999999996</v>
      </c>
      <c r="J141">
        <v>4.8099999999999996</v>
      </c>
      <c r="K141">
        <v>4.8099999999999996</v>
      </c>
      <c r="L141">
        <v>1.47</v>
      </c>
      <c r="M141">
        <v>1.72</v>
      </c>
      <c r="N141">
        <v>2.04</v>
      </c>
      <c r="O141">
        <f>CONVERT(Nozzles[[#This Row],[LWN/I1 Neck Thickness]],"in","mm")</f>
        <v>37.338000000000001</v>
      </c>
      <c r="P141">
        <f>CONVERT(Nozzles[[#This Row],[HB/I2 Neck Thickness]],"in","mm")</f>
        <v>43.687999999999995</v>
      </c>
      <c r="Q141">
        <f>CONVERT(Nozzles[[#This Row],[F/I3 Neck Thickness]],"in","mm")</f>
        <v>51.816000000000003</v>
      </c>
      <c r="R141">
        <v>8</v>
      </c>
      <c r="S141">
        <v>0.88</v>
      </c>
      <c r="T141">
        <v>8.5</v>
      </c>
      <c r="U141">
        <v>7.25</v>
      </c>
      <c r="V141">
        <v>6.5</v>
      </c>
      <c r="W141">
        <v>1</v>
      </c>
      <c r="X141">
        <v>0.75</v>
      </c>
      <c r="Y141">
        <v>3.75</v>
      </c>
      <c r="Z141">
        <v>4.5</v>
      </c>
      <c r="AA141">
        <v>104</v>
      </c>
      <c r="AB141">
        <v>8</v>
      </c>
      <c r="AC141">
        <v>121</v>
      </c>
      <c r="AD141">
        <v>10</v>
      </c>
      <c r="AE141">
        <v>144</v>
      </c>
      <c r="AF141">
        <v>12</v>
      </c>
      <c r="AG141">
        <v>12</v>
      </c>
      <c r="AH141" t="s">
        <v>36</v>
      </c>
      <c r="AI141">
        <f>25.4*(Nozzles[[#This Row],[Relief Dia NR]]-Nozzles[[#This Row],[HB/I2 Bore]])/2</f>
        <v>21.463000000000005</v>
      </c>
      <c r="AJ141">
        <f>Nozzles[[#This Row],[LWN/I1 Bore]]/Nozzles[[#This Row],[LWN/I1 Neck Thickness]]</f>
        <v>3.2721088435374148</v>
      </c>
      <c r="AK141">
        <f>Nozzles[[#This Row],[HB/I2 Bore]]/Nozzles[[#This Row],[HB/I2 Neck Thickness]]</f>
        <v>2.7965116279069764</v>
      </c>
      <c r="AL141">
        <f>Nozzles[[#This Row],[F/I3 Bore]]/Nozzles[[#This Row],[F/I3 Neck Thickness]]</f>
        <v>2.3578431372549016</v>
      </c>
    </row>
    <row r="142" spans="1:38" x14ac:dyDescent="0.25">
      <c r="A142">
        <v>6</v>
      </c>
      <c r="B142">
        <v>150</v>
      </c>
      <c r="C142">
        <v>11</v>
      </c>
      <c r="D142">
        <v>1</v>
      </c>
      <c r="E142">
        <v>8.5</v>
      </c>
      <c r="F142">
        <v>8.8800000000000008</v>
      </c>
      <c r="G142">
        <v>9.8800000000000008</v>
      </c>
      <c r="H142">
        <v>10.38</v>
      </c>
      <c r="I142">
        <v>5.76</v>
      </c>
      <c r="J142">
        <v>5.76</v>
      </c>
      <c r="K142">
        <v>5.76</v>
      </c>
      <c r="L142">
        <v>1.56</v>
      </c>
      <c r="M142">
        <v>2.06</v>
      </c>
      <c r="N142">
        <v>2.31</v>
      </c>
      <c r="O142">
        <f>CONVERT(Nozzles[[#This Row],[LWN/I1 Neck Thickness]],"in","mm")</f>
        <v>39.624000000000002</v>
      </c>
      <c r="P142">
        <f>CONVERT(Nozzles[[#This Row],[HB/I2 Neck Thickness]],"in","mm")</f>
        <v>52.324000000000005</v>
      </c>
      <c r="Q142">
        <f>CONVERT(Nozzles[[#This Row],[F/I3 Neck Thickness]],"in","mm")</f>
        <v>58.673999999999999</v>
      </c>
      <c r="R142">
        <v>8</v>
      </c>
      <c r="S142">
        <v>0.88</v>
      </c>
      <c r="T142">
        <v>9.5</v>
      </c>
      <c r="U142">
        <v>8.25</v>
      </c>
      <c r="V142">
        <v>7.75</v>
      </c>
      <c r="W142">
        <v>1</v>
      </c>
      <c r="X142">
        <v>0.75</v>
      </c>
      <c r="Y142">
        <v>4</v>
      </c>
      <c r="Z142">
        <v>4.5</v>
      </c>
      <c r="AA142">
        <v>126</v>
      </c>
      <c r="AB142">
        <v>10</v>
      </c>
      <c r="AC142">
        <v>167</v>
      </c>
      <c r="AD142">
        <v>14</v>
      </c>
      <c r="AE142">
        <v>188</v>
      </c>
      <c r="AF142">
        <v>17</v>
      </c>
      <c r="AG142">
        <v>12</v>
      </c>
      <c r="AH142" t="s">
        <v>36</v>
      </c>
      <c r="AI142">
        <f>25.4*(Nozzles[[#This Row],[Relief Dia NR]]-Nozzles[[#This Row],[HB/I2 Bore]])/2</f>
        <v>25.273</v>
      </c>
      <c r="AJ142">
        <f>Nozzles[[#This Row],[LWN/I1 Bore]]/Nozzles[[#This Row],[LWN/I1 Neck Thickness]]</f>
        <v>3.6923076923076921</v>
      </c>
      <c r="AK142">
        <f>Nozzles[[#This Row],[HB/I2 Bore]]/Nozzles[[#This Row],[HB/I2 Neck Thickness]]</f>
        <v>2.7961165048543686</v>
      </c>
      <c r="AL142">
        <f>Nozzles[[#This Row],[F/I3 Bore]]/Nozzles[[#This Row],[F/I3 Neck Thickness]]</f>
        <v>2.4935064935064934</v>
      </c>
    </row>
    <row r="143" spans="1:38" x14ac:dyDescent="0.25">
      <c r="A143">
        <v>8</v>
      </c>
      <c r="B143">
        <v>150</v>
      </c>
      <c r="C143">
        <v>13.5</v>
      </c>
      <c r="D143">
        <v>1.1200000000000001</v>
      </c>
      <c r="E143">
        <v>10.62</v>
      </c>
      <c r="F143">
        <v>11</v>
      </c>
      <c r="G143">
        <v>11.5</v>
      </c>
      <c r="H143">
        <v>12.12</v>
      </c>
      <c r="I143">
        <v>7.62</v>
      </c>
      <c r="J143">
        <v>7.62</v>
      </c>
      <c r="K143">
        <v>7.62</v>
      </c>
      <c r="L143">
        <v>1.69</v>
      </c>
      <c r="M143">
        <v>1.94</v>
      </c>
      <c r="N143">
        <v>2.25</v>
      </c>
      <c r="O143">
        <f>CONVERT(Nozzles[[#This Row],[LWN/I1 Neck Thickness]],"in","mm")</f>
        <v>42.926000000000002</v>
      </c>
      <c r="P143">
        <f>CONVERT(Nozzles[[#This Row],[HB/I2 Neck Thickness]],"in","mm")</f>
        <v>49.276000000000003</v>
      </c>
      <c r="Q143">
        <f>CONVERT(Nozzles[[#This Row],[F/I3 Neck Thickness]],"in","mm")</f>
        <v>57.15</v>
      </c>
      <c r="R143">
        <v>8</v>
      </c>
      <c r="S143">
        <v>0.88</v>
      </c>
      <c r="T143">
        <v>11.75</v>
      </c>
      <c r="U143">
        <v>10.5</v>
      </c>
      <c r="V143">
        <v>9.75</v>
      </c>
      <c r="W143">
        <v>1</v>
      </c>
      <c r="X143">
        <v>0.75</v>
      </c>
      <c r="Y143">
        <v>4.25</v>
      </c>
      <c r="Z143">
        <v>4.75</v>
      </c>
      <c r="AA143">
        <v>180</v>
      </c>
      <c r="AB143">
        <v>14</v>
      </c>
      <c r="AC143">
        <v>205</v>
      </c>
      <c r="AD143">
        <v>17</v>
      </c>
      <c r="AE143">
        <v>236</v>
      </c>
      <c r="AF143">
        <v>20</v>
      </c>
      <c r="AG143">
        <v>12</v>
      </c>
      <c r="AH143" t="s">
        <v>36</v>
      </c>
      <c r="AI143">
        <f>25.4*(Nozzles[[#This Row],[Relief Dia NR]]-Nozzles[[#This Row],[HB/I2 Bore]])/2</f>
        <v>27.050999999999998</v>
      </c>
      <c r="AJ143">
        <f>Nozzles[[#This Row],[LWN/I1 Bore]]/Nozzles[[#This Row],[LWN/I1 Neck Thickness]]</f>
        <v>4.5088757396449708</v>
      </c>
      <c r="AK143">
        <f>Nozzles[[#This Row],[HB/I2 Bore]]/Nozzles[[#This Row],[HB/I2 Neck Thickness]]</f>
        <v>3.927835051546392</v>
      </c>
      <c r="AL143">
        <f>Nozzles[[#This Row],[F/I3 Bore]]/Nozzles[[#This Row],[F/I3 Neck Thickness]]</f>
        <v>3.3866666666666667</v>
      </c>
    </row>
    <row r="144" spans="1:38" x14ac:dyDescent="0.25">
      <c r="A144">
        <v>10</v>
      </c>
      <c r="B144">
        <v>150</v>
      </c>
      <c r="C144">
        <v>16</v>
      </c>
      <c r="D144">
        <v>1.19</v>
      </c>
      <c r="E144">
        <v>12.75</v>
      </c>
      <c r="F144">
        <v>13.5</v>
      </c>
      <c r="G144">
        <v>14.25</v>
      </c>
      <c r="H144">
        <v>15.12</v>
      </c>
      <c r="I144">
        <v>9.56</v>
      </c>
      <c r="J144">
        <v>9.56</v>
      </c>
      <c r="K144">
        <v>9.56</v>
      </c>
      <c r="L144">
        <v>1.97</v>
      </c>
      <c r="M144">
        <v>2.35</v>
      </c>
      <c r="N144">
        <v>2.78</v>
      </c>
      <c r="O144">
        <f>CONVERT(Nozzles[[#This Row],[LWN/I1 Neck Thickness]],"in","mm")</f>
        <v>50.037999999999997</v>
      </c>
      <c r="P144">
        <f>CONVERT(Nozzles[[#This Row],[HB/I2 Neck Thickness]],"in","mm")</f>
        <v>59.69</v>
      </c>
      <c r="Q144">
        <f>CONVERT(Nozzles[[#This Row],[F/I3 Neck Thickness]],"in","mm")</f>
        <v>70.611999999999995</v>
      </c>
      <c r="R144">
        <v>12</v>
      </c>
      <c r="S144">
        <v>1</v>
      </c>
      <c r="T144">
        <v>14.25</v>
      </c>
      <c r="U144">
        <v>12.81</v>
      </c>
      <c r="V144">
        <v>12</v>
      </c>
      <c r="W144">
        <v>1.1200000000000001</v>
      </c>
      <c r="X144">
        <v>0.88</v>
      </c>
      <c r="Y144">
        <v>4.75</v>
      </c>
      <c r="Z144">
        <v>5.25</v>
      </c>
      <c r="AA144">
        <v>337</v>
      </c>
      <c r="AB144">
        <v>20</v>
      </c>
      <c r="AC144">
        <v>399</v>
      </c>
      <c r="AD144">
        <v>25</v>
      </c>
      <c r="AE144">
        <v>474</v>
      </c>
      <c r="AF144">
        <v>31</v>
      </c>
      <c r="AG144">
        <v>16</v>
      </c>
      <c r="AH144" t="s">
        <v>36</v>
      </c>
      <c r="AI144">
        <f>25.4*(Nozzles[[#This Row],[Relief Dia NR]]-Nozzles[[#This Row],[HB/I2 Bore]])/2</f>
        <v>30.987999999999992</v>
      </c>
      <c r="AJ144">
        <f>Nozzles[[#This Row],[LWN/I1 Bore]]/Nozzles[[#This Row],[LWN/I1 Neck Thickness]]</f>
        <v>4.8527918781725887</v>
      </c>
      <c r="AK144">
        <f>Nozzles[[#This Row],[HB/I2 Bore]]/Nozzles[[#This Row],[HB/I2 Neck Thickness]]</f>
        <v>4.0680851063829788</v>
      </c>
      <c r="AL144">
        <f>Nozzles[[#This Row],[F/I3 Bore]]/Nozzles[[#This Row],[F/I3 Neck Thickness]]</f>
        <v>3.4388489208633097</v>
      </c>
    </row>
    <row r="145" spans="1:38" x14ac:dyDescent="0.25">
      <c r="A145">
        <v>12</v>
      </c>
      <c r="B145">
        <v>150</v>
      </c>
      <c r="C145">
        <v>19</v>
      </c>
      <c r="D145">
        <v>1.25</v>
      </c>
      <c r="E145">
        <v>15</v>
      </c>
      <c r="F145">
        <v>16.25</v>
      </c>
      <c r="G145">
        <v>17.38</v>
      </c>
      <c r="H145">
        <v>18.25</v>
      </c>
      <c r="I145">
        <v>11.38</v>
      </c>
      <c r="J145">
        <v>11.38</v>
      </c>
      <c r="K145">
        <v>11.38</v>
      </c>
      <c r="L145">
        <v>2.44</v>
      </c>
      <c r="M145">
        <v>3</v>
      </c>
      <c r="N145">
        <v>3.44</v>
      </c>
      <c r="O145">
        <f>CONVERT(Nozzles[[#This Row],[LWN/I1 Neck Thickness]],"in","mm")</f>
        <v>61.976000000000006</v>
      </c>
      <c r="P145">
        <f>CONVERT(Nozzles[[#This Row],[HB/I2 Neck Thickness]],"in","mm")</f>
        <v>76.2</v>
      </c>
      <c r="Q145">
        <f>CONVERT(Nozzles[[#This Row],[F/I3 Neck Thickness]],"in","mm")</f>
        <v>87.375999999999991</v>
      </c>
      <c r="R145">
        <v>12</v>
      </c>
      <c r="S145">
        <v>1</v>
      </c>
      <c r="T145">
        <v>17</v>
      </c>
      <c r="U145">
        <v>15.56</v>
      </c>
      <c r="V145">
        <v>14.38</v>
      </c>
      <c r="W145">
        <v>1.1200000000000001</v>
      </c>
      <c r="X145">
        <v>0.88</v>
      </c>
      <c r="Y145">
        <v>4.75</v>
      </c>
      <c r="Z145">
        <v>5.5</v>
      </c>
      <c r="AA145">
        <v>494</v>
      </c>
      <c r="AB145">
        <v>30</v>
      </c>
      <c r="AC145">
        <v>606</v>
      </c>
      <c r="AD145">
        <v>38</v>
      </c>
      <c r="AE145">
        <v>696</v>
      </c>
      <c r="AF145">
        <v>45</v>
      </c>
      <c r="AG145">
        <v>16</v>
      </c>
      <c r="AH145" t="s">
        <v>36</v>
      </c>
      <c r="AI145">
        <f>25.4*(Nozzles[[#This Row],[Relief Dia NR]]-Nozzles[[#This Row],[HB/I2 Bore]])/2</f>
        <v>38.099999999999994</v>
      </c>
      <c r="AJ145">
        <f>Nozzles[[#This Row],[LWN/I1 Bore]]/Nozzles[[#This Row],[LWN/I1 Neck Thickness]]</f>
        <v>4.6639344262295088</v>
      </c>
      <c r="AK145">
        <f>Nozzles[[#This Row],[HB/I2 Bore]]/Nozzles[[#This Row],[HB/I2 Neck Thickness]]</f>
        <v>3.7933333333333334</v>
      </c>
      <c r="AL145">
        <f>Nozzles[[#This Row],[F/I3 Bore]]/Nozzles[[#This Row],[F/I3 Neck Thickness]]</f>
        <v>3.308139534883721</v>
      </c>
    </row>
    <row r="146" spans="1:38" x14ac:dyDescent="0.25">
      <c r="A146">
        <v>14</v>
      </c>
      <c r="B146">
        <v>150</v>
      </c>
      <c r="C146">
        <v>21</v>
      </c>
      <c r="D146">
        <v>1.38</v>
      </c>
      <c r="E146">
        <v>16.25</v>
      </c>
      <c r="F146">
        <v>18.25</v>
      </c>
      <c r="G146">
        <v>19.38</v>
      </c>
      <c r="H146">
        <v>20.12</v>
      </c>
      <c r="I146">
        <v>14</v>
      </c>
      <c r="J146">
        <v>14</v>
      </c>
      <c r="K146">
        <v>14</v>
      </c>
      <c r="L146">
        <v>2.13</v>
      </c>
      <c r="M146">
        <v>2.69</v>
      </c>
      <c r="N146">
        <v>3.06</v>
      </c>
      <c r="O146">
        <f>CONVERT(Nozzles[[#This Row],[LWN/I1 Neck Thickness]],"in","mm")</f>
        <v>54.101999999999997</v>
      </c>
      <c r="P146">
        <f>CONVERT(Nozzles[[#This Row],[HB/I2 Neck Thickness]],"in","mm")</f>
        <v>68.325999999999993</v>
      </c>
      <c r="Q146">
        <f>CONVERT(Nozzles[[#This Row],[F/I3 Neck Thickness]],"in","mm")</f>
        <v>77.724000000000004</v>
      </c>
      <c r="R146">
        <v>12</v>
      </c>
      <c r="S146">
        <v>1.1200000000000001</v>
      </c>
      <c r="T146">
        <v>18.75</v>
      </c>
      <c r="U146">
        <v>17.12</v>
      </c>
      <c r="V146">
        <v>16</v>
      </c>
      <c r="W146">
        <v>1.25</v>
      </c>
      <c r="X146">
        <v>1</v>
      </c>
      <c r="Y146">
        <v>5.25</v>
      </c>
      <c r="Z146">
        <v>6</v>
      </c>
      <c r="AA146">
        <v>501</v>
      </c>
      <c r="AB146">
        <v>31</v>
      </c>
      <c r="AC146">
        <v>622</v>
      </c>
      <c r="AD146">
        <v>40</v>
      </c>
      <c r="AE146">
        <v>705</v>
      </c>
      <c r="AF146">
        <v>47</v>
      </c>
      <c r="AG146">
        <v>16</v>
      </c>
      <c r="AH146" t="s">
        <v>36</v>
      </c>
      <c r="AI146">
        <f>25.4*(Nozzles[[#This Row],[Relief Dia NR]]-Nozzles[[#This Row],[HB/I2 Bore]])/2</f>
        <v>25.4</v>
      </c>
      <c r="AJ146">
        <f>Nozzles[[#This Row],[LWN/I1 Bore]]/Nozzles[[#This Row],[LWN/I1 Neck Thickness]]</f>
        <v>6.5727699530516439</v>
      </c>
      <c r="AK146">
        <f>Nozzles[[#This Row],[HB/I2 Bore]]/Nozzles[[#This Row],[HB/I2 Neck Thickness]]</f>
        <v>5.2044609665427508</v>
      </c>
      <c r="AL146">
        <f>Nozzles[[#This Row],[F/I3 Bore]]/Nozzles[[#This Row],[F/I3 Neck Thickness]]</f>
        <v>4.5751633986928102</v>
      </c>
    </row>
    <row r="147" spans="1:38" x14ac:dyDescent="0.25">
      <c r="A147">
        <v>16</v>
      </c>
      <c r="B147">
        <v>150</v>
      </c>
      <c r="C147">
        <v>23.5</v>
      </c>
      <c r="D147">
        <v>1.44</v>
      </c>
      <c r="E147">
        <v>18.5</v>
      </c>
      <c r="F147">
        <v>20.12</v>
      </c>
      <c r="G147">
        <v>21</v>
      </c>
      <c r="H147">
        <v>22.25</v>
      </c>
      <c r="I147">
        <v>16</v>
      </c>
      <c r="J147">
        <v>16</v>
      </c>
      <c r="K147">
        <v>16</v>
      </c>
      <c r="L147">
        <v>2.06</v>
      </c>
      <c r="M147">
        <v>2.5</v>
      </c>
      <c r="N147">
        <v>3.13</v>
      </c>
      <c r="O147">
        <f>CONVERT(Nozzles[[#This Row],[LWN/I1 Neck Thickness]],"in","mm")</f>
        <v>52.324000000000005</v>
      </c>
      <c r="P147">
        <f>CONVERT(Nozzles[[#This Row],[HB/I2 Neck Thickness]],"in","mm")</f>
        <v>63.5</v>
      </c>
      <c r="Q147">
        <f>CONVERT(Nozzles[[#This Row],[F/I3 Neck Thickness]],"in","mm")</f>
        <v>79.50200000000001</v>
      </c>
      <c r="R147">
        <v>16</v>
      </c>
      <c r="S147">
        <v>1.1200000000000001</v>
      </c>
      <c r="T147">
        <v>21.25</v>
      </c>
      <c r="U147">
        <v>19.62</v>
      </c>
      <c r="V147">
        <v>18</v>
      </c>
      <c r="W147">
        <v>1.25</v>
      </c>
      <c r="X147">
        <v>1</v>
      </c>
      <c r="Y147">
        <v>5.5</v>
      </c>
      <c r="Z147">
        <v>6</v>
      </c>
      <c r="AA147">
        <v>562</v>
      </c>
      <c r="AB147">
        <v>33</v>
      </c>
      <c r="AC147">
        <v>666</v>
      </c>
      <c r="AD147">
        <v>41</v>
      </c>
      <c r="AE147">
        <v>820</v>
      </c>
      <c r="AF147">
        <v>53</v>
      </c>
      <c r="AG147">
        <v>16</v>
      </c>
      <c r="AH147" t="s">
        <v>36</v>
      </c>
      <c r="AI147">
        <f>25.4*(Nozzles[[#This Row],[Relief Dia NR]]-Nozzles[[#This Row],[HB/I2 Bore]])/2</f>
        <v>25.4</v>
      </c>
      <c r="AJ147">
        <f>Nozzles[[#This Row],[LWN/I1 Bore]]/Nozzles[[#This Row],[LWN/I1 Neck Thickness]]</f>
        <v>7.766990291262136</v>
      </c>
      <c r="AK147">
        <f>Nozzles[[#This Row],[HB/I2 Bore]]/Nozzles[[#This Row],[HB/I2 Neck Thickness]]</f>
        <v>6.4</v>
      </c>
      <c r="AL147">
        <f>Nozzles[[#This Row],[F/I3 Bore]]/Nozzles[[#This Row],[F/I3 Neck Thickness]]</f>
        <v>5.1118210862619806</v>
      </c>
    </row>
    <row r="148" spans="1:38" x14ac:dyDescent="0.25">
      <c r="A148">
        <v>18</v>
      </c>
      <c r="B148">
        <v>150</v>
      </c>
      <c r="C148">
        <v>25</v>
      </c>
      <c r="D148">
        <v>1.56</v>
      </c>
      <c r="E148">
        <v>21</v>
      </c>
      <c r="F148">
        <v>22.25</v>
      </c>
      <c r="G148">
        <v>23.25</v>
      </c>
      <c r="H148">
        <v>24.12</v>
      </c>
      <c r="I148">
        <v>18</v>
      </c>
      <c r="J148">
        <v>18</v>
      </c>
      <c r="K148">
        <v>18</v>
      </c>
      <c r="L148">
        <v>2.13</v>
      </c>
      <c r="M148">
        <v>2.63</v>
      </c>
      <c r="N148">
        <v>3.06</v>
      </c>
      <c r="O148">
        <f>CONVERT(Nozzles[[#This Row],[LWN/I1 Neck Thickness]],"in","mm")</f>
        <v>54.101999999999997</v>
      </c>
      <c r="P148">
        <f>CONVERT(Nozzles[[#This Row],[HB/I2 Neck Thickness]],"in","mm")</f>
        <v>66.802000000000007</v>
      </c>
      <c r="Q148">
        <f>CONVERT(Nozzles[[#This Row],[F/I3 Neck Thickness]],"in","mm")</f>
        <v>77.724000000000004</v>
      </c>
      <c r="R148">
        <v>16</v>
      </c>
      <c r="S148">
        <v>1.25</v>
      </c>
      <c r="T148">
        <v>22.75</v>
      </c>
      <c r="U148">
        <v>20.94</v>
      </c>
      <c r="V148">
        <v>20</v>
      </c>
      <c r="W148">
        <v>1.38</v>
      </c>
      <c r="X148">
        <v>1.1299999999999999</v>
      </c>
      <c r="Y148">
        <v>6</v>
      </c>
      <c r="Z148">
        <v>6.5</v>
      </c>
      <c r="AA148">
        <v>624</v>
      </c>
      <c r="AB148">
        <v>38</v>
      </c>
      <c r="AC148">
        <v>751</v>
      </c>
      <c r="AD148">
        <v>48</v>
      </c>
      <c r="AE148">
        <v>864</v>
      </c>
      <c r="AF148">
        <v>57</v>
      </c>
      <c r="AG148">
        <v>16</v>
      </c>
      <c r="AH148" t="s">
        <v>36</v>
      </c>
      <c r="AI148">
        <f>25.4*(Nozzles[[#This Row],[Relief Dia NR]]-Nozzles[[#This Row],[HB/I2 Bore]])/2</f>
        <v>25.4</v>
      </c>
      <c r="AJ148">
        <f>Nozzles[[#This Row],[LWN/I1 Bore]]/Nozzles[[#This Row],[LWN/I1 Neck Thickness]]</f>
        <v>8.4507042253521139</v>
      </c>
      <c r="AK148">
        <f>Nozzles[[#This Row],[HB/I2 Bore]]/Nozzles[[#This Row],[HB/I2 Neck Thickness]]</f>
        <v>6.8441064638783269</v>
      </c>
      <c r="AL148">
        <f>Nozzles[[#This Row],[F/I3 Bore]]/Nozzles[[#This Row],[F/I3 Neck Thickness]]</f>
        <v>5.8823529411764701</v>
      </c>
    </row>
    <row r="149" spans="1:38" x14ac:dyDescent="0.25">
      <c r="A149">
        <v>20</v>
      </c>
      <c r="B149">
        <v>150</v>
      </c>
      <c r="C149">
        <v>27.5</v>
      </c>
      <c r="D149">
        <v>1.69</v>
      </c>
      <c r="E149">
        <v>23</v>
      </c>
      <c r="F149">
        <v>24.12</v>
      </c>
      <c r="G149">
        <v>25</v>
      </c>
      <c r="H149">
        <v>26.25</v>
      </c>
      <c r="I149">
        <v>20</v>
      </c>
      <c r="J149">
        <v>20</v>
      </c>
      <c r="K149">
        <v>20</v>
      </c>
      <c r="L149">
        <v>2.06</v>
      </c>
      <c r="M149">
        <v>2.5</v>
      </c>
      <c r="N149">
        <v>3.13</v>
      </c>
      <c r="O149">
        <f>CONVERT(Nozzles[[#This Row],[LWN/I1 Neck Thickness]],"in","mm")</f>
        <v>52.324000000000005</v>
      </c>
      <c r="P149">
        <f>CONVERT(Nozzles[[#This Row],[HB/I2 Neck Thickness]],"in","mm")</f>
        <v>63.5</v>
      </c>
      <c r="Q149">
        <f>CONVERT(Nozzles[[#This Row],[F/I3 Neck Thickness]],"in","mm")</f>
        <v>79.50200000000001</v>
      </c>
      <c r="R149">
        <v>20</v>
      </c>
      <c r="S149">
        <v>1.25</v>
      </c>
      <c r="T149">
        <v>25</v>
      </c>
      <c r="U149">
        <v>23.19</v>
      </c>
      <c r="V149">
        <v>22</v>
      </c>
      <c r="W149">
        <v>1.38</v>
      </c>
      <c r="X149">
        <v>1.1299999999999999</v>
      </c>
      <c r="Y149">
        <v>6.25</v>
      </c>
      <c r="Z149">
        <v>7</v>
      </c>
      <c r="AA149">
        <v>684</v>
      </c>
      <c r="AB149">
        <v>41</v>
      </c>
      <c r="AC149">
        <v>804</v>
      </c>
      <c r="AD149">
        <v>50</v>
      </c>
      <c r="AE149">
        <v>978</v>
      </c>
      <c r="AF149">
        <v>64</v>
      </c>
      <c r="AG149">
        <v>16</v>
      </c>
      <c r="AH149" t="s">
        <v>36</v>
      </c>
      <c r="AI149">
        <f>25.4*(Nozzles[[#This Row],[Relief Dia NR]]-Nozzles[[#This Row],[HB/I2 Bore]])/2</f>
        <v>25.4</v>
      </c>
      <c r="AJ149">
        <f>Nozzles[[#This Row],[LWN/I1 Bore]]/Nozzles[[#This Row],[LWN/I1 Neck Thickness]]</f>
        <v>9.7087378640776691</v>
      </c>
      <c r="AK149">
        <f>Nozzles[[#This Row],[HB/I2 Bore]]/Nozzles[[#This Row],[HB/I2 Neck Thickness]]</f>
        <v>8</v>
      </c>
      <c r="AL149">
        <f>Nozzles[[#This Row],[F/I3 Bore]]/Nozzles[[#This Row],[F/I3 Neck Thickness]]</f>
        <v>6.3897763578274764</v>
      </c>
    </row>
    <row r="150" spans="1:38" x14ac:dyDescent="0.25">
      <c r="A150">
        <v>24</v>
      </c>
      <c r="B150">
        <v>150</v>
      </c>
      <c r="C150">
        <v>32</v>
      </c>
      <c r="D150">
        <v>1.88</v>
      </c>
      <c r="E150">
        <v>27.25</v>
      </c>
      <c r="F150">
        <v>27.75</v>
      </c>
      <c r="G150">
        <v>29.25</v>
      </c>
      <c r="H150">
        <v>30.75</v>
      </c>
      <c r="I150">
        <v>24</v>
      </c>
      <c r="J150">
        <v>24</v>
      </c>
      <c r="K150">
        <v>24</v>
      </c>
      <c r="L150">
        <v>1.88</v>
      </c>
      <c r="M150">
        <v>2.63</v>
      </c>
      <c r="N150">
        <v>3.38</v>
      </c>
      <c r="O150">
        <f>CONVERT(Nozzles[[#This Row],[LWN/I1 Neck Thickness]],"in","mm")</f>
        <v>47.752000000000002</v>
      </c>
      <c r="P150">
        <f>CONVERT(Nozzles[[#This Row],[HB/I2 Neck Thickness]],"in","mm")</f>
        <v>66.802000000000007</v>
      </c>
      <c r="Q150">
        <f>CONVERT(Nozzles[[#This Row],[F/I3 Neck Thickness]],"in","mm")</f>
        <v>85.852000000000004</v>
      </c>
      <c r="R150">
        <v>20</v>
      </c>
      <c r="S150">
        <v>1.38</v>
      </c>
      <c r="T150">
        <v>29.5</v>
      </c>
      <c r="U150">
        <v>27.5</v>
      </c>
      <c r="V150">
        <v>26.25</v>
      </c>
      <c r="W150">
        <v>1.5</v>
      </c>
      <c r="X150">
        <v>1.25</v>
      </c>
      <c r="Y150">
        <v>7</v>
      </c>
      <c r="Z150">
        <v>7.75</v>
      </c>
      <c r="AA150">
        <v>772</v>
      </c>
      <c r="AB150">
        <v>43</v>
      </c>
      <c r="AC150">
        <v>1007</v>
      </c>
      <c r="AD150">
        <v>62</v>
      </c>
      <c r="AE150">
        <v>1246</v>
      </c>
      <c r="AF150">
        <v>82</v>
      </c>
      <c r="AG150">
        <v>16</v>
      </c>
      <c r="AH150" t="s">
        <v>36</v>
      </c>
      <c r="AI150">
        <f>25.4*(Nozzles[[#This Row],[Relief Dia NR]]-Nozzles[[#This Row],[HB/I2 Bore]])/2</f>
        <v>28.574999999999999</v>
      </c>
      <c r="AJ150">
        <f>Nozzles[[#This Row],[LWN/I1 Bore]]/Nozzles[[#This Row],[LWN/I1 Neck Thickness]]</f>
        <v>12.765957446808512</v>
      </c>
      <c r="AK150">
        <f>Nozzles[[#This Row],[HB/I2 Bore]]/Nozzles[[#This Row],[HB/I2 Neck Thickness]]</f>
        <v>9.1254752851711025</v>
      </c>
      <c r="AL150">
        <f>Nozzles[[#This Row],[F/I3 Bore]]/Nozzles[[#This Row],[F/I3 Neck Thickness]]</f>
        <v>7.1005917159763312</v>
      </c>
    </row>
    <row r="151" spans="1:38" x14ac:dyDescent="0.25">
      <c r="A151">
        <v>1</v>
      </c>
      <c r="B151">
        <v>300</v>
      </c>
      <c r="C151">
        <v>4.88</v>
      </c>
      <c r="D151">
        <v>0.69</v>
      </c>
      <c r="E151">
        <v>2</v>
      </c>
      <c r="F151">
        <v>2.75</v>
      </c>
      <c r="G151">
        <v>3.75</v>
      </c>
      <c r="H151">
        <v>4</v>
      </c>
      <c r="I151">
        <v>0.96</v>
      </c>
      <c r="J151">
        <v>0.96</v>
      </c>
      <c r="K151">
        <v>0.96</v>
      </c>
      <c r="L151">
        <v>0.9</v>
      </c>
      <c r="M151">
        <v>1.4</v>
      </c>
      <c r="N151">
        <v>1.52</v>
      </c>
      <c r="O151">
        <f>CONVERT(Nozzles[[#This Row],[LWN/I1 Neck Thickness]],"in","mm")</f>
        <v>22.86</v>
      </c>
      <c r="P151">
        <f>CONVERT(Nozzles[[#This Row],[HB/I2 Neck Thickness]],"in","mm")</f>
        <v>35.56</v>
      </c>
      <c r="Q151">
        <f>CONVERT(Nozzles[[#This Row],[F/I3 Neck Thickness]],"in","mm")</f>
        <v>38.608000000000004</v>
      </c>
      <c r="R151">
        <v>4</v>
      </c>
      <c r="S151">
        <v>0.75</v>
      </c>
      <c r="T151">
        <v>3.5</v>
      </c>
      <c r="U151">
        <v>2.44</v>
      </c>
      <c r="V151">
        <v>2.12</v>
      </c>
      <c r="W151">
        <v>0.88</v>
      </c>
      <c r="X151">
        <v>0.63</v>
      </c>
      <c r="Y151">
        <v>3.25</v>
      </c>
      <c r="Z151">
        <v>3.5</v>
      </c>
      <c r="AA151">
        <v>20</v>
      </c>
      <c r="AB151">
        <v>1.5</v>
      </c>
      <c r="AC151">
        <v>34</v>
      </c>
      <c r="AD151">
        <v>2.9</v>
      </c>
      <c r="AE151">
        <v>39</v>
      </c>
      <c r="AF151">
        <v>3.4</v>
      </c>
      <c r="AG151">
        <v>12</v>
      </c>
      <c r="AH151" t="s">
        <v>36</v>
      </c>
      <c r="AI151">
        <f>25.4*(Nozzles[[#This Row],[Relief Dia NR]]-Nozzles[[#This Row],[HB/I2 Bore]])/2</f>
        <v>14.732000000000001</v>
      </c>
      <c r="AJ151">
        <f>Nozzles[[#This Row],[LWN/I1 Bore]]/Nozzles[[#This Row],[LWN/I1 Neck Thickness]]</f>
        <v>1.0666666666666667</v>
      </c>
      <c r="AK151">
        <f>Nozzles[[#This Row],[HB/I2 Bore]]/Nozzles[[#This Row],[HB/I2 Neck Thickness]]</f>
        <v>0.68571428571428572</v>
      </c>
      <c r="AL151">
        <f>Nozzles[[#This Row],[F/I3 Bore]]/Nozzles[[#This Row],[F/I3 Neck Thickness]]</f>
        <v>0.63157894736842102</v>
      </c>
    </row>
    <row r="152" spans="1:38" x14ac:dyDescent="0.25">
      <c r="A152">
        <v>1.5</v>
      </c>
      <c r="B152">
        <v>300</v>
      </c>
      <c r="C152">
        <v>6.12</v>
      </c>
      <c r="D152">
        <v>0.81</v>
      </c>
      <c r="E152">
        <v>2.88</v>
      </c>
      <c r="F152">
        <v>4</v>
      </c>
      <c r="G152">
        <v>4.62</v>
      </c>
      <c r="H152">
        <v>5.5</v>
      </c>
      <c r="I152">
        <v>1.5</v>
      </c>
      <c r="J152">
        <v>1.5</v>
      </c>
      <c r="K152">
        <v>1.5</v>
      </c>
      <c r="L152">
        <v>1.25</v>
      </c>
      <c r="M152">
        <v>1.56</v>
      </c>
      <c r="N152">
        <v>2</v>
      </c>
      <c r="O152">
        <f>CONVERT(Nozzles[[#This Row],[LWN/I1 Neck Thickness]],"in","mm")</f>
        <v>31.75</v>
      </c>
      <c r="P152">
        <f>CONVERT(Nozzles[[#This Row],[HB/I2 Neck Thickness]],"in","mm")</f>
        <v>39.624000000000002</v>
      </c>
      <c r="Q152">
        <f>CONVERT(Nozzles[[#This Row],[F/I3 Neck Thickness]],"in","mm")</f>
        <v>50.8</v>
      </c>
      <c r="R152">
        <v>4</v>
      </c>
      <c r="S152">
        <v>0.88</v>
      </c>
      <c r="T152">
        <v>4.5</v>
      </c>
      <c r="U152">
        <v>3.25</v>
      </c>
      <c r="V152">
        <v>2.75</v>
      </c>
      <c r="W152">
        <v>1</v>
      </c>
      <c r="X152">
        <v>0.75</v>
      </c>
      <c r="Y152">
        <v>3.5</v>
      </c>
      <c r="Z152">
        <v>4</v>
      </c>
      <c r="AA152">
        <v>39</v>
      </c>
      <c r="AB152">
        <v>3.1</v>
      </c>
      <c r="AC152">
        <v>51</v>
      </c>
      <c r="AD152">
        <v>4.3</v>
      </c>
      <c r="AE152">
        <v>70</v>
      </c>
      <c r="AF152">
        <v>6.2</v>
      </c>
      <c r="AG152">
        <v>12</v>
      </c>
      <c r="AH152" t="s">
        <v>36</v>
      </c>
      <c r="AI152">
        <f>25.4*(Nozzles[[#This Row],[Relief Dia NR]]-Nozzles[[#This Row],[HB/I2 Bore]])/2</f>
        <v>15.875</v>
      </c>
      <c r="AJ152">
        <f>Nozzles[[#This Row],[LWN/I1 Bore]]/Nozzles[[#This Row],[LWN/I1 Neck Thickness]]</f>
        <v>1.2</v>
      </c>
      <c r="AK152">
        <f>Nozzles[[#This Row],[HB/I2 Bore]]/Nozzles[[#This Row],[HB/I2 Neck Thickness]]</f>
        <v>0.96153846153846145</v>
      </c>
      <c r="AL152">
        <f>Nozzles[[#This Row],[F/I3 Bore]]/Nozzles[[#This Row],[F/I3 Neck Thickness]]</f>
        <v>0.75</v>
      </c>
    </row>
    <row r="153" spans="1:38" x14ac:dyDescent="0.25">
      <c r="A153">
        <v>2</v>
      </c>
      <c r="B153">
        <v>300</v>
      </c>
      <c r="C153">
        <v>6.5</v>
      </c>
      <c r="D153">
        <v>0.88</v>
      </c>
      <c r="E153">
        <v>3.62</v>
      </c>
      <c r="F153">
        <v>4.62</v>
      </c>
      <c r="G153">
        <v>5.5</v>
      </c>
      <c r="H153">
        <v>6</v>
      </c>
      <c r="I153">
        <v>1.94</v>
      </c>
      <c r="J153">
        <v>1.94</v>
      </c>
      <c r="K153">
        <v>1.94</v>
      </c>
      <c r="L153">
        <v>1.34</v>
      </c>
      <c r="M153">
        <v>1.78</v>
      </c>
      <c r="N153">
        <v>2.0299999999999998</v>
      </c>
      <c r="O153">
        <f>CONVERT(Nozzles[[#This Row],[LWN/I1 Neck Thickness]],"in","mm")</f>
        <v>34.035999999999994</v>
      </c>
      <c r="P153">
        <f>CONVERT(Nozzles[[#This Row],[HB/I2 Neck Thickness]],"in","mm")</f>
        <v>45.212000000000003</v>
      </c>
      <c r="Q153">
        <f>CONVERT(Nozzles[[#This Row],[F/I3 Neck Thickness]],"in","mm")</f>
        <v>51.561999999999998</v>
      </c>
      <c r="R153">
        <v>8</v>
      </c>
      <c r="S153">
        <v>0.75</v>
      </c>
      <c r="T153">
        <v>5</v>
      </c>
      <c r="U153">
        <v>3.94</v>
      </c>
      <c r="V153">
        <v>3.31</v>
      </c>
      <c r="W153">
        <v>0.88</v>
      </c>
      <c r="X153">
        <v>0.63</v>
      </c>
      <c r="Y153">
        <v>3.5</v>
      </c>
      <c r="Z153">
        <v>4.25</v>
      </c>
      <c r="AA153">
        <v>49</v>
      </c>
      <c r="AB153">
        <v>3.9</v>
      </c>
      <c r="AC153">
        <v>69</v>
      </c>
      <c r="AD153">
        <v>5.9</v>
      </c>
      <c r="AE153">
        <v>81</v>
      </c>
      <c r="AF153">
        <v>7.2</v>
      </c>
      <c r="AG153">
        <v>12</v>
      </c>
      <c r="AH153" t="s">
        <v>36</v>
      </c>
      <c r="AI153">
        <f>25.4*(Nozzles[[#This Row],[Relief Dia NR]]-Nozzles[[#This Row],[HB/I2 Bore]])/2</f>
        <v>17.399000000000001</v>
      </c>
      <c r="AJ153">
        <f>Nozzles[[#This Row],[LWN/I1 Bore]]/Nozzles[[#This Row],[LWN/I1 Neck Thickness]]</f>
        <v>1.4477611940298507</v>
      </c>
      <c r="AK153">
        <f>Nozzles[[#This Row],[HB/I2 Bore]]/Nozzles[[#This Row],[HB/I2 Neck Thickness]]</f>
        <v>1.0898876404494382</v>
      </c>
      <c r="AL153">
        <f>Nozzles[[#This Row],[F/I3 Bore]]/Nozzles[[#This Row],[F/I3 Neck Thickness]]</f>
        <v>0.95566502463054193</v>
      </c>
    </row>
    <row r="154" spans="1:38" x14ac:dyDescent="0.25">
      <c r="A154">
        <v>2.5</v>
      </c>
      <c r="B154">
        <v>300</v>
      </c>
      <c r="C154">
        <v>7.5</v>
      </c>
      <c r="D154">
        <v>1</v>
      </c>
      <c r="E154">
        <v>4.12</v>
      </c>
      <c r="F154">
        <v>5.75</v>
      </c>
      <c r="G154">
        <v>6</v>
      </c>
      <c r="H154">
        <v>6.38</v>
      </c>
      <c r="I154">
        <v>2.3199999999999998</v>
      </c>
      <c r="J154">
        <v>2.3199999999999998</v>
      </c>
      <c r="K154">
        <v>2.3199999999999998</v>
      </c>
      <c r="L154">
        <v>1.72</v>
      </c>
      <c r="M154">
        <v>1.84</v>
      </c>
      <c r="N154">
        <v>2.0299999999999998</v>
      </c>
      <c r="O154">
        <f>CONVERT(Nozzles[[#This Row],[LWN/I1 Neck Thickness]],"in","mm")</f>
        <v>43.687999999999995</v>
      </c>
      <c r="P154">
        <f>CONVERT(Nozzles[[#This Row],[HB/I2 Neck Thickness]],"in","mm")</f>
        <v>46.735999999999997</v>
      </c>
      <c r="Q154">
        <f>CONVERT(Nozzles[[#This Row],[F/I3 Neck Thickness]],"in","mm")</f>
        <v>51.561999999999998</v>
      </c>
      <c r="R154">
        <v>8</v>
      </c>
      <c r="S154">
        <v>0.88</v>
      </c>
      <c r="T154">
        <v>5.88</v>
      </c>
      <c r="U154">
        <v>4.62</v>
      </c>
      <c r="V154">
        <v>3.94</v>
      </c>
      <c r="W154">
        <v>1</v>
      </c>
      <c r="X154">
        <v>0.75</v>
      </c>
      <c r="Y154">
        <v>4</v>
      </c>
      <c r="Z154">
        <v>4.5</v>
      </c>
      <c r="AA154">
        <v>72</v>
      </c>
      <c r="AB154">
        <v>6.2</v>
      </c>
      <c r="AC154">
        <v>80</v>
      </c>
      <c r="AD154">
        <v>6.8</v>
      </c>
      <c r="AE154">
        <v>90</v>
      </c>
      <c r="AF154">
        <v>7.8</v>
      </c>
      <c r="AG154">
        <v>12</v>
      </c>
      <c r="AH154" t="s">
        <v>36</v>
      </c>
      <c r="AI154">
        <f>25.4*(Nozzles[[#This Row],[Relief Dia NR]]-Nozzles[[#This Row],[HB/I2 Bore]])/2</f>
        <v>20.574000000000002</v>
      </c>
      <c r="AJ154">
        <f>Nozzles[[#This Row],[LWN/I1 Bore]]/Nozzles[[#This Row],[LWN/I1 Neck Thickness]]</f>
        <v>1.3488372093023255</v>
      </c>
      <c r="AK154">
        <f>Nozzles[[#This Row],[HB/I2 Bore]]/Nozzles[[#This Row],[HB/I2 Neck Thickness]]</f>
        <v>1.2608695652173911</v>
      </c>
      <c r="AL154">
        <f>Nozzles[[#This Row],[F/I3 Bore]]/Nozzles[[#This Row],[F/I3 Neck Thickness]]</f>
        <v>1.1428571428571428</v>
      </c>
    </row>
    <row r="155" spans="1:38" x14ac:dyDescent="0.25">
      <c r="A155">
        <v>3</v>
      </c>
      <c r="B155">
        <v>300</v>
      </c>
      <c r="C155">
        <v>8.25</v>
      </c>
      <c r="D155">
        <v>1.1200000000000001</v>
      </c>
      <c r="E155">
        <v>5</v>
      </c>
      <c r="F155">
        <v>6</v>
      </c>
      <c r="G155">
        <v>6.38</v>
      </c>
      <c r="H155">
        <v>7</v>
      </c>
      <c r="I155">
        <v>2.9</v>
      </c>
      <c r="J155">
        <v>2.9</v>
      </c>
      <c r="K155">
        <v>2.9</v>
      </c>
      <c r="L155">
        <v>1.55</v>
      </c>
      <c r="M155">
        <v>1.74</v>
      </c>
      <c r="N155">
        <v>2.0499999999999998</v>
      </c>
      <c r="O155">
        <f>CONVERT(Nozzles[[#This Row],[LWN/I1 Neck Thickness]],"in","mm")</f>
        <v>39.370000000000005</v>
      </c>
      <c r="P155">
        <f>CONVERT(Nozzles[[#This Row],[HB/I2 Neck Thickness]],"in","mm")</f>
        <v>44.195999999999998</v>
      </c>
      <c r="Q155">
        <f>CONVERT(Nozzles[[#This Row],[F/I3 Neck Thickness]],"in","mm")</f>
        <v>52.069999999999993</v>
      </c>
      <c r="R155">
        <v>8</v>
      </c>
      <c r="S155">
        <v>0.88</v>
      </c>
      <c r="T155">
        <v>6.62</v>
      </c>
      <c r="U155">
        <v>5.38</v>
      </c>
      <c r="V155">
        <v>4.62</v>
      </c>
      <c r="W155">
        <v>1</v>
      </c>
      <c r="X155">
        <v>0.75</v>
      </c>
      <c r="Y155">
        <v>4.25</v>
      </c>
      <c r="Z155">
        <v>5</v>
      </c>
      <c r="AA155">
        <v>78</v>
      </c>
      <c r="AB155">
        <v>6.1</v>
      </c>
      <c r="AC155">
        <v>88</v>
      </c>
      <c r="AD155">
        <v>7.2</v>
      </c>
      <c r="AE155">
        <v>106</v>
      </c>
      <c r="AF155">
        <v>9</v>
      </c>
      <c r="AG155">
        <v>12</v>
      </c>
      <c r="AH155" t="s">
        <v>36</v>
      </c>
      <c r="AI155">
        <f>25.4*(Nozzles[[#This Row],[Relief Dia NR]]-Nozzles[[#This Row],[HB/I2 Bore]])/2</f>
        <v>21.844000000000001</v>
      </c>
      <c r="AJ155">
        <f>Nozzles[[#This Row],[LWN/I1 Bore]]/Nozzles[[#This Row],[LWN/I1 Neck Thickness]]</f>
        <v>1.8709677419354838</v>
      </c>
      <c r="AK155">
        <f>Nozzles[[#This Row],[HB/I2 Bore]]/Nozzles[[#This Row],[HB/I2 Neck Thickness]]</f>
        <v>1.6666666666666665</v>
      </c>
      <c r="AL155">
        <f>Nozzles[[#This Row],[F/I3 Bore]]/Nozzles[[#This Row],[F/I3 Neck Thickness]]</f>
        <v>1.4146341463414636</v>
      </c>
    </row>
    <row r="156" spans="1:38" x14ac:dyDescent="0.25">
      <c r="A156">
        <v>3.5</v>
      </c>
      <c r="B156">
        <v>300</v>
      </c>
      <c r="C156">
        <v>9</v>
      </c>
      <c r="D156">
        <v>1.19</v>
      </c>
      <c r="E156">
        <v>5.5</v>
      </c>
      <c r="F156">
        <v>7</v>
      </c>
      <c r="G156">
        <v>7.75</v>
      </c>
      <c r="H156">
        <v>8.25</v>
      </c>
      <c r="I156">
        <v>3.36</v>
      </c>
      <c r="J156">
        <v>3.36</v>
      </c>
      <c r="K156">
        <v>3.36</v>
      </c>
      <c r="L156">
        <v>1.82</v>
      </c>
      <c r="M156">
        <v>2.2000000000000002</v>
      </c>
      <c r="N156">
        <v>2.4500000000000002</v>
      </c>
      <c r="O156">
        <f>CONVERT(Nozzles[[#This Row],[LWN/I1 Neck Thickness]],"in","mm")</f>
        <v>46.228000000000002</v>
      </c>
      <c r="P156">
        <f>CONVERT(Nozzles[[#This Row],[HB/I2 Neck Thickness]],"in","mm")</f>
        <v>55.88</v>
      </c>
      <c r="Q156">
        <f>CONVERT(Nozzles[[#This Row],[F/I3 Neck Thickness]],"in","mm")</f>
        <v>62.230000000000004</v>
      </c>
      <c r="R156">
        <v>8</v>
      </c>
      <c r="S156">
        <v>0.88</v>
      </c>
      <c r="T156">
        <v>7.25</v>
      </c>
      <c r="U156">
        <v>6</v>
      </c>
      <c r="V156">
        <v>5.25</v>
      </c>
      <c r="W156">
        <v>1</v>
      </c>
      <c r="X156">
        <v>0.75</v>
      </c>
      <c r="Y156">
        <v>4.25</v>
      </c>
      <c r="Z156">
        <v>5</v>
      </c>
      <c r="AA156">
        <v>104</v>
      </c>
      <c r="AB156">
        <v>8.4</v>
      </c>
      <c r="AC156">
        <v>127</v>
      </c>
      <c r="AD156">
        <v>11</v>
      </c>
      <c r="AE156">
        <v>144</v>
      </c>
      <c r="AF156">
        <v>13</v>
      </c>
      <c r="AG156">
        <v>12</v>
      </c>
      <c r="AH156" t="s">
        <v>36</v>
      </c>
      <c r="AI156">
        <f>25.4*(Nozzles[[#This Row],[Relief Dia NR]]-Nozzles[[#This Row],[HB/I2 Bore]])/2</f>
        <v>24.003</v>
      </c>
      <c r="AJ156">
        <f>Nozzles[[#This Row],[LWN/I1 Bore]]/Nozzles[[#This Row],[LWN/I1 Neck Thickness]]</f>
        <v>1.846153846153846</v>
      </c>
      <c r="AK156">
        <f>Nozzles[[#This Row],[HB/I2 Bore]]/Nozzles[[#This Row],[HB/I2 Neck Thickness]]</f>
        <v>1.5272727272727271</v>
      </c>
      <c r="AL156">
        <f>Nozzles[[#This Row],[F/I3 Bore]]/Nozzles[[#This Row],[F/I3 Neck Thickness]]</f>
        <v>1.3714285714285712</v>
      </c>
    </row>
    <row r="157" spans="1:38" x14ac:dyDescent="0.25">
      <c r="A157">
        <v>4</v>
      </c>
      <c r="B157">
        <v>300</v>
      </c>
      <c r="C157">
        <v>10</v>
      </c>
      <c r="D157">
        <v>1.25</v>
      </c>
      <c r="E157">
        <v>6.19</v>
      </c>
      <c r="F157">
        <v>7</v>
      </c>
      <c r="G157">
        <v>7.75</v>
      </c>
      <c r="H157">
        <v>8.8800000000000008</v>
      </c>
      <c r="I157">
        <v>3.83</v>
      </c>
      <c r="J157">
        <v>3.83</v>
      </c>
      <c r="K157">
        <v>3.83</v>
      </c>
      <c r="L157">
        <v>1.59</v>
      </c>
      <c r="M157">
        <v>1.96</v>
      </c>
      <c r="N157">
        <v>2.52</v>
      </c>
      <c r="O157">
        <f>CONVERT(Nozzles[[#This Row],[LWN/I1 Neck Thickness]],"in","mm")</f>
        <v>40.385999999999996</v>
      </c>
      <c r="P157">
        <f>CONVERT(Nozzles[[#This Row],[HB/I2 Neck Thickness]],"in","mm")</f>
        <v>49.783999999999999</v>
      </c>
      <c r="Q157">
        <f>CONVERT(Nozzles[[#This Row],[F/I3 Neck Thickness]],"in","mm")</f>
        <v>64.007999999999996</v>
      </c>
      <c r="R157">
        <v>8</v>
      </c>
      <c r="S157">
        <v>0.88</v>
      </c>
      <c r="T157">
        <v>7.88</v>
      </c>
      <c r="U157">
        <v>6.62</v>
      </c>
      <c r="V157">
        <v>5.75</v>
      </c>
      <c r="W157">
        <v>1</v>
      </c>
      <c r="X157">
        <v>0.75</v>
      </c>
      <c r="Y157">
        <v>4.5</v>
      </c>
      <c r="Z157">
        <v>5.25</v>
      </c>
      <c r="AA157">
        <v>102</v>
      </c>
      <c r="AB157">
        <v>7.6</v>
      </c>
      <c r="AC157">
        <v>125</v>
      </c>
      <c r="AD157">
        <v>10</v>
      </c>
      <c r="AE157">
        <v>164</v>
      </c>
      <c r="AF157">
        <v>14</v>
      </c>
      <c r="AG157">
        <v>12</v>
      </c>
      <c r="AH157" t="s">
        <v>36</v>
      </c>
      <c r="AI157">
        <f>25.4*(Nozzles[[#This Row],[Relief Dia NR]]-Nozzles[[#This Row],[HB/I2 Bore]])/2</f>
        <v>24.383999999999997</v>
      </c>
      <c r="AJ157">
        <f>Nozzles[[#This Row],[LWN/I1 Bore]]/Nozzles[[#This Row],[LWN/I1 Neck Thickness]]</f>
        <v>2.408805031446541</v>
      </c>
      <c r="AK157">
        <f>Nozzles[[#This Row],[HB/I2 Bore]]/Nozzles[[#This Row],[HB/I2 Neck Thickness]]</f>
        <v>1.9540816326530612</v>
      </c>
      <c r="AL157">
        <f>Nozzles[[#This Row],[F/I3 Bore]]/Nozzles[[#This Row],[F/I3 Neck Thickness]]</f>
        <v>1.5198412698412698</v>
      </c>
    </row>
    <row r="158" spans="1:38" x14ac:dyDescent="0.25">
      <c r="A158">
        <v>5</v>
      </c>
      <c r="B158">
        <v>300</v>
      </c>
      <c r="C158">
        <v>11</v>
      </c>
      <c r="D158">
        <v>1.38</v>
      </c>
      <c r="E158">
        <v>7.31</v>
      </c>
      <c r="F158">
        <v>8.25</v>
      </c>
      <c r="G158">
        <v>8.8800000000000008</v>
      </c>
      <c r="H158">
        <v>9.8800000000000008</v>
      </c>
      <c r="I158">
        <v>4.8099999999999996</v>
      </c>
      <c r="J158">
        <v>4.8099999999999996</v>
      </c>
      <c r="K158">
        <v>4.8099999999999996</v>
      </c>
      <c r="L158">
        <v>1.72</v>
      </c>
      <c r="M158">
        <v>2.04</v>
      </c>
      <c r="N158">
        <v>2.54</v>
      </c>
      <c r="O158">
        <f>CONVERT(Nozzles[[#This Row],[LWN/I1 Neck Thickness]],"in","mm")</f>
        <v>43.687999999999995</v>
      </c>
      <c r="P158">
        <f>CONVERT(Nozzles[[#This Row],[HB/I2 Neck Thickness]],"in","mm")</f>
        <v>51.816000000000003</v>
      </c>
      <c r="Q158">
        <f>CONVERT(Nozzles[[#This Row],[F/I3 Neck Thickness]],"in","mm")</f>
        <v>64.516000000000005</v>
      </c>
      <c r="R158">
        <v>8</v>
      </c>
      <c r="S158">
        <v>0.88</v>
      </c>
      <c r="T158">
        <v>9.25</v>
      </c>
      <c r="U158">
        <v>8</v>
      </c>
      <c r="V158">
        <v>7</v>
      </c>
      <c r="W158">
        <v>1</v>
      </c>
      <c r="X158">
        <v>0.75</v>
      </c>
      <c r="Y158">
        <v>4.75</v>
      </c>
      <c r="Z158">
        <v>5.25</v>
      </c>
      <c r="AA158">
        <v>133</v>
      </c>
      <c r="AB158">
        <v>10</v>
      </c>
      <c r="AC158">
        <v>155</v>
      </c>
      <c r="AD158">
        <v>12</v>
      </c>
      <c r="AE158">
        <v>194</v>
      </c>
      <c r="AF158">
        <v>17</v>
      </c>
      <c r="AG158">
        <v>12</v>
      </c>
      <c r="AH158" t="s">
        <v>36</v>
      </c>
      <c r="AI158">
        <f>25.4*(Nozzles[[#This Row],[Relief Dia NR]]-Nozzles[[#This Row],[HB/I2 Bore]])/2</f>
        <v>27.813000000000002</v>
      </c>
      <c r="AJ158">
        <f>Nozzles[[#This Row],[LWN/I1 Bore]]/Nozzles[[#This Row],[LWN/I1 Neck Thickness]]</f>
        <v>2.7965116279069764</v>
      </c>
      <c r="AK158">
        <f>Nozzles[[#This Row],[HB/I2 Bore]]/Nozzles[[#This Row],[HB/I2 Neck Thickness]]</f>
        <v>2.3578431372549016</v>
      </c>
      <c r="AL158">
        <f>Nozzles[[#This Row],[F/I3 Bore]]/Nozzles[[#This Row],[F/I3 Neck Thickness]]</f>
        <v>1.8937007874015745</v>
      </c>
    </row>
    <row r="159" spans="1:38" x14ac:dyDescent="0.25">
      <c r="A159">
        <v>6</v>
      </c>
      <c r="B159">
        <v>300</v>
      </c>
      <c r="C159">
        <v>12.5</v>
      </c>
      <c r="D159">
        <v>1.44</v>
      </c>
      <c r="E159">
        <v>8.5</v>
      </c>
      <c r="F159">
        <v>9.8800000000000008</v>
      </c>
      <c r="G159">
        <v>10.38</v>
      </c>
      <c r="H159">
        <v>11</v>
      </c>
      <c r="I159">
        <v>5.76</v>
      </c>
      <c r="J159">
        <v>5.76</v>
      </c>
      <c r="K159">
        <v>5.76</v>
      </c>
      <c r="L159">
        <v>2.06</v>
      </c>
      <c r="M159">
        <v>2.31</v>
      </c>
      <c r="N159">
        <v>2.62</v>
      </c>
      <c r="O159">
        <f>CONVERT(Nozzles[[#This Row],[LWN/I1 Neck Thickness]],"in","mm")</f>
        <v>52.324000000000005</v>
      </c>
      <c r="P159">
        <f>CONVERT(Nozzles[[#This Row],[HB/I2 Neck Thickness]],"in","mm")</f>
        <v>58.673999999999999</v>
      </c>
      <c r="Q159">
        <f>CONVERT(Nozzles[[#This Row],[F/I3 Neck Thickness]],"in","mm")</f>
        <v>66.548000000000002</v>
      </c>
      <c r="R159">
        <v>12</v>
      </c>
      <c r="S159">
        <v>0.88</v>
      </c>
      <c r="T159">
        <v>10.62</v>
      </c>
      <c r="U159">
        <v>9.3800000000000008</v>
      </c>
      <c r="V159">
        <v>8.1199999999999992</v>
      </c>
      <c r="W159">
        <v>1</v>
      </c>
      <c r="X159">
        <v>0.75</v>
      </c>
      <c r="Y159">
        <v>4.75</v>
      </c>
      <c r="Z159">
        <v>5.75</v>
      </c>
      <c r="AA159">
        <v>185</v>
      </c>
      <c r="AB159">
        <v>14</v>
      </c>
      <c r="AC159">
        <v>206</v>
      </c>
      <c r="AD159">
        <v>17</v>
      </c>
      <c r="AE159">
        <v>233</v>
      </c>
      <c r="AF159">
        <v>20</v>
      </c>
      <c r="AG159">
        <v>12</v>
      </c>
      <c r="AH159" t="s">
        <v>36</v>
      </c>
      <c r="AI159">
        <f>25.4*(Nozzles[[#This Row],[Relief Dia NR]]-Nozzles[[#This Row],[HB/I2 Bore]])/2</f>
        <v>29.971999999999991</v>
      </c>
      <c r="AJ159">
        <f>Nozzles[[#This Row],[LWN/I1 Bore]]/Nozzles[[#This Row],[LWN/I1 Neck Thickness]]</f>
        <v>2.7961165048543686</v>
      </c>
      <c r="AK159">
        <f>Nozzles[[#This Row],[HB/I2 Bore]]/Nozzles[[#This Row],[HB/I2 Neck Thickness]]</f>
        <v>2.4935064935064934</v>
      </c>
      <c r="AL159">
        <f>Nozzles[[#This Row],[F/I3 Bore]]/Nozzles[[#This Row],[F/I3 Neck Thickness]]</f>
        <v>2.1984732824427478</v>
      </c>
    </row>
    <row r="160" spans="1:38" x14ac:dyDescent="0.25">
      <c r="A160">
        <v>8</v>
      </c>
      <c r="B160">
        <v>300</v>
      </c>
      <c r="C160">
        <v>15</v>
      </c>
      <c r="D160">
        <v>1.62</v>
      </c>
      <c r="E160">
        <v>10.62</v>
      </c>
      <c r="F160">
        <v>12.12</v>
      </c>
      <c r="G160">
        <v>13.5</v>
      </c>
      <c r="H160">
        <v>14.25</v>
      </c>
      <c r="I160">
        <v>7.62</v>
      </c>
      <c r="J160">
        <v>7.62</v>
      </c>
      <c r="K160">
        <v>7.62</v>
      </c>
      <c r="L160">
        <v>2.25</v>
      </c>
      <c r="M160">
        <v>2.94</v>
      </c>
      <c r="N160">
        <v>3.32</v>
      </c>
      <c r="O160">
        <f>CONVERT(Nozzles[[#This Row],[LWN/I1 Neck Thickness]],"in","mm")</f>
        <v>57.15</v>
      </c>
      <c r="P160">
        <f>CONVERT(Nozzles[[#This Row],[HB/I2 Neck Thickness]],"in","mm")</f>
        <v>74.676000000000002</v>
      </c>
      <c r="Q160">
        <f>CONVERT(Nozzles[[#This Row],[F/I3 Neck Thickness]],"in","mm")</f>
        <v>84.328000000000003</v>
      </c>
      <c r="R160">
        <v>12</v>
      </c>
      <c r="S160">
        <v>1</v>
      </c>
      <c r="T160">
        <v>13</v>
      </c>
      <c r="U160">
        <v>11.56</v>
      </c>
      <c r="V160">
        <v>10.25</v>
      </c>
      <c r="W160">
        <v>1.1200000000000001</v>
      </c>
      <c r="X160">
        <v>0.88</v>
      </c>
      <c r="Y160">
        <v>5.5</v>
      </c>
      <c r="Z160">
        <v>6.25</v>
      </c>
      <c r="AA160">
        <v>255</v>
      </c>
      <c r="AB160">
        <v>20</v>
      </c>
      <c r="AC160">
        <v>324</v>
      </c>
      <c r="AD160">
        <v>28</v>
      </c>
      <c r="AE160">
        <v>364</v>
      </c>
      <c r="AF160">
        <v>32</v>
      </c>
      <c r="AG160">
        <v>12</v>
      </c>
      <c r="AH160" t="s">
        <v>36</v>
      </c>
      <c r="AI160">
        <f>25.4*(Nozzles[[#This Row],[Relief Dia NR]]-Nozzles[[#This Row],[HB/I2 Bore]])/2</f>
        <v>33.400999999999996</v>
      </c>
      <c r="AJ160">
        <f>Nozzles[[#This Row],[LWN/I1 Bore]]/Nozzles[[#This Row],[LWN/I1 Neck Thickness]]</f>
        <v>3.3866666666666667</v>
      </c>
      <c r="AK160">
        <f>Nozzles[[#This Row],[HB/I2 Bore]]/Nozzles[[#This Row],[HB/I2 Neck Thickness]]</f>
        <v>2.5918367346938775</v>
      </c>
      <c r="AL160">
        <f>Nozzles[[#This Row],[F/I3 Bore]]/Nozzles[[#This Row],[F/I3 Neck Thickness]]</f>
        <v>2.2951807228915664</v>
      </c>
    </row>
    <row r="161" spans="1:38" x14ac:dyDescent="0.25">
      <c r="A161">
        <v>10</v>
      </c>
      <c r="B161">
        <v>300</v>
      </c>
      <c r="C161">
        <v>17.5</v>
      </c>
      <c r="D161">
        <v>1.88</v>
      </c>
      <c r="E161">
        <v>12.75</v>
      </c>
      <c r="F161">
        <v>14.25</v>
      </c>
      <c r="G161">
        <v>15.12</v>
      </c>
      <c r="H161">
        <v>16.25</v>
      </c>
      <c r="I161">
        <v>9.56</v>
      </c>
      <c r="J161">
        <v>9.56</v>
      </c>
      <c r="K161">
        <v>9.56</v>
      </c>
      <c r="L161">
        <v>2.35</v>
      </c>
      <c r="M161">
        <v>2.78</v>
      </c>
      <c r="N161">
        <v>3.35</v>
      </c>
      <c r="O161">
        <f>CONVERT(Nozzles[[#This Row],[LWN/I1 Neck Thickness]],"in","mm")</f>
        <v>59.69</v>
      </c>
      <c r="P161">
        <f>CONVERT(Nozzles[[#This Row],[HB/I2 Neck Thickness]],"in","mm")</f>
        <v>70.611999999999995</v>
      </c>
      <c r="Q161">
        <f>CONVERT(Nozzles[[#This Row],[F/I3 Neck Thickness]],"in","mm")</f>
        <v>85.09</v>
      </c>
      <c r="R161">
        <v>16</v>
      </c>
      <c r="S161">
        <v>1.1200000000000001</v>
      </c>
      <c r="T161">
        <v>15.25</v>
      </c>
      <c r="U161">
        <v>13.62</v>
      </c>
      <c r="V161">
        <v>12.62</v>
      </c>
      <c r="W161">
        <v>1.25</v>
      </c>
      <c r="X161">
        <v>1</v>
      </c>
      <c r="Y161">
        <v>6.25</v>
      </c>
      <c r="Z161">
        <v>7.25</v>
      </c>
      <c r="AA161">
        <v>425</v>
      </c>
      <c r="AB161">
        <v>25</v>
      </c>
      <c r="AC161">
        <v>498</v>
      </c>
      <c r="AD161">
        <v>31</v>
      </c>
      <c r="AE161">
        <v>591</v>
      </c>
      <c r="AF161">
        <v>38</v>
      </c>
      <c r="AG161">
        <v>16</v>
      </c>
      <c r="AH161" t="s">
        <v>36</v>
      </c>
      <c r="AI161">
        <f>25.4*(Nozzles[[#This Row],[Relief Dia NR]]-Nozzles[[#This Row],[HB/I2 Bore]])/2</f>
        <v>38.861999999999981</v>
      </c>
      <c r="AJ161">
        <f>Nozzles[[#This Row],[LWN/I1 Bore]]/Nozzles[[#This Row],[LWN/I1 Neck Thickness]]</f>
        <v>4.0680851063829788</v>
      </c>
      <c r="AK161">
        <f>Nozzles[[#This Row],[HB/I2 Bore]]/Nozzles[[#This Row],[HB/I2 Neck Thickness]]</f>
        <v>3.4388489208633097</v>
      </c>
      <c r="AL161">
        <f>Nozzles[[#This Row],[F/I3 Bore]]/Nozzles[[#This Row],[F/I3 Neck Thickness]]</f>
        <v>2.8537313432835822</v>
      </c>
    </row>
    <row r="162" spans="1:38" x14ac:dyDescent="0.25">
      <c r="A162">
        <v>12</v>
      </c>
      <c r="B162">
        <v>300</v>
      </c>
      <c r="C162">
        <v>20.5</v>
      </c>
      <c r="D162">
        <v>2</v>
      </c>
      <c r="E162">
        <v>15</v>
      </c>
      <c r="F162">
        <v>16.25</v>
      </c>
      <c r="G162">
        <v>17.38</v>
      </c>
      <c r="H162">
        <v>18.25</v>
      </c>
      <c r="I162">
        <v>11.38</v>
      </c>
      <c r="J162">
        <v>11.38</v>
      </c>
      <c r="K162">
        <v>11.38</v>
      </c>
      <c r="L162">
        <v>2.44</v>
      </c>
      <c r="M162">
        <v>3</v>
      </c>
      <c r="N162">
        <v>3.44</v>
      </c>
      <c r="O162">
        <f>CONVERT(Nozzles[[#This Row],[LWN/I1 Neck Thickness]],"in","mm")</f>
        <v>61.976000000000006</v>
      </c>
      <c r="P162">
        <f>CONVERT(Nozzles[[#This Row],[HB/I2 Neck Thickness]],"in","mm")</f>
        <v>76.2</v>
      </c>
      <c r="Q162">
        <f>CONVERT(Nozzles[[#This Row],[F/I3 Neck Thickness]],"in","mm")</f>
        <v>87.375999999999991</v>
      </c>
      <c r="R162">
        <v>16</v>
      </c>
      <c r="S162">
        <v>1.25</v>
      </c>
      <c r="T162">
        <v>17.75</v>
      </c>
      <c r="U162">
        <v>15.94</v>
      </c>
      <c r="V162">
        <v>14.75</v>
      </c>
      <c r="W162">
        <v>1.38</v>
      </c>
      <c r="X162">
        <v>1.1299999999999999</v>
      </c>
      <c r="Y162">
        <v>6.25</v>
      </c>
      <c r="Z162">
        <v>7.5</v>
      </c>
      <c r="AA162">
        <v>532</v>
      </c>
      <c r="AB162">
        <v>30</v>
      </c>
      <c r="AC162">
        <v>636</v>
      </c>
      <c r="AD162">
        <v>38</v>
      </c>
      <c r="AE162">
        <v>720</v>
      </c>
      <c r="AF162">
        <v>45</v>
      </c>
      <c r="AG162">
        <v>16</v>
      </c>
      <c r="AH162" t="s">
        <v>36</v>
      </c>
      <c r="AI162">
        <f>25.4*(Nozzles[[#This Row],[Relief Dia NR]]-Nozzles[[#This Row],[HB/I2 Bore]])/2</f>
        <v>42.798999999999985</v>
      </c>
      <c r="AJ162">
        <f>Nozzles[[#This Row],[LWN/I1 Bore]]/Nozzles[[#This Row],[LWN/I1 Neck Thickness]]</f>
        <v>4.6639344262295088</v>
      </c>
      <c r="AK162">
        <f>Nozzles[[#This Row],[HB/I2 Bore]]/Nozzles[[#This Row],[HB/I2 Neck Thickness]]</f>
        <v>3.7933333333333334</v>
      </c>
      <c r="AL162">
        <f>Nozzles[[#This Row],[F/I3 Bore]]/Nozzles[[#This Row],[F/I3 Neck Thickness]]</f>
        <v>3.308139534883721</v>
      </c>
    </row>
    <row r="163" spans="1:38" x14ac:dyDescent="0.25">
      <c r="A163">
        <v>14</v>
      </c>
      <c r="B163">
        <v>300</v>
      </c>
      <c r="C163">
        <v>23</v>
      </c>
      <c r="D163">
        <v>2.12</v>
      </c>
      <c r="E163">
        <v>16.25</v>
      </c>
      <c r="F163">
        <v>19.38</v>
      </c>
      <c r="G163">
        <v>20.12</v>
      </c>
      <c r="H163">
        <v>22.25</v>
      </c>
      <c r="I163">
        <v>14</v>
      </c>
      <c r="J163">
        <v>14</v>
      </c>
      <c r="K163">
        <v>14</v>
      </c>
      <c r="L163">
        <v>2.69</v>
      </c>
      <c r="M163">
        <v>3.06</v>
      </c>
      <c r="N163">
        <v>4.13</v>
      </c>
      <c r="O163">
        <f>CONVERT(Nozzles[[#This Row],[LWN/I1 Neck Thickness]],"in","mm")</f>
        <v>68.325999999999993</v>
      </c>
      <c r="P163">
        <f>CONVERT(Nozzles[[#This Row],[HB/I2 Neck Thickness]],"in","mm")</f>
        <v>77.724000000000004</v>
      </c>
      <c r="Q163">
        <f>CONVERT(Nozzles[[#This Row],[F/I3 Neck Thickness]],"in","mm")</f>
        <v>104.902</v>
      </c>
      <c r="R163">
        <v>20</v>
      </c>
      <c r="S163">
        <v>1.25</v>
      </c>
      <c r="T163">
        <v>20.25</v>
      </c>
      <c r="U163">
        <v>18.440000000000001</v>
      </c>
      <c r="V163">
        <v>16.75</v>
      </c>
      <c r="W163">
        <v>1.38</v>
      </c>
      <c r="X163">
        <v>1.1299999999999999</v>
      </c>
      <c r="Y163">
        <v>7</v>
      </c>
      <c r="Z163">
        <v>7.75</v>
      </c>
      <c r="AA163">
        <v>681</v>
      </c>
      <c r="AB163">
        <v>40</v>
      </c>
      <c r="AC163">
        <v>761</v>
      </c>
      <c r="AD163">
        <v>47</v>
      </c>
      <c r="AE163">
        <v>996</v>
      </c>
      <c r="AF163">
        <v>67</v>
      </c>
      <c r="AG163">
        <v>16</v>
      </c>
      <c r="AH163" t="s">
        <v>36</v>
      </c>
      <c r="AI163">
        <f>25.4*(Nozzles[[#This Row],[Relief Dia NR]]-Nozzles[[#This Row],[HB/I2 Bore]])/2</f>
        <v>34.924999999999997</v>
      </c>
      <c r="AJ163">
        <f>Nozzles[[#This Row],[LWN/I1 Bore]]/Nozzles[[#This Row],[LWN/I1 Neck Thickness]]</f>
        <v>5.2044609665427508</v>
      </c>
      <c r="AK163">
        <f>Nozzles[[#This Row],[HB/I2 Bore]]/Nozzles[[#This Row],[HB/I2 Neck Thickness]]</f>
        <v>4.5751633986928102</v>
      </c>
      <c r="AL163">
        <f>Nozzles[[#This Row],[F/I3 Bore]]/Nozzles[[#This Row],[F/I3 Neck Thickness]]</f>
        <v>3.3898305084745766</v>
      </c>
    </row>
    <row r="164" spans="1:38" x14ac:dyDescent="0.25">
      <c r="A164">
        <v>16</v>
      </c>
      <c r="B164">
        <v>300</v>
      </c>
      <c r="C164">
        <v>25.5</v>
      </c>
      <c r="D164">
        <v>2.25</v>
      </c>
      <c r="E164">
        <v>18.5</v>
      </c>
      <c r="F164">
        <v>22.25</v>
      </c>
      <c r="G164">
        <v>23.25</v>
      </c>
      <c r="H164">
        <v>24.12</v>
      </c>
      <c r="I164">
        <v>16</v>
      </c>
      <c r="J164">
        <v>16</v>
      </c>
      <c r="K164">
        <v>16</v>
      </c>
      <c r="L164">
        <v>3.13</v>
      </c>
      <c r="M164">
        <v>3.63</v>
      </c>
      <c r="N164">
        <v>4.0599999999999996</v>
      </c>
      <c r="O164">
        <f>CONVERT(Nozzles[[#This Row],[LWN/I1 Neck Thickness]],"in","mm")</f>
        <v>79.50200000000001</v>
      </c>
      <c r="P164">
        <f>CONVERT(Nozzles[[#This Row],[HB/I2 Neck Thickness]],"in","mm")</f>
        <v>92.202000000000012</v>
      </c>
      <c r="Q164">
        <f>CONVERT(Nozzles[[#This Row],[F/I3 Neck Thickness]],"in","mm")</f>
        <v>103.124</v>
      </c>
      <c r="R164">
        <v>20</v>
      </c>
      <c r="S164">
        <v>1.38</v>
      </c>
      <c r="T164">
        <v>22.5</v>
      </c>
      <c r="U164">
        <v>20.5</v>
      </c>
      <c r="V164">
        <v>19</v>
      </c>
      <c r="W164">
        <v>1.5</v>
      </c>
      <c r="X164">
        <v>1.25</v>
      </c>
      <c r="Y164">
        <v>7.5</v>
      </c>
      <c r="Z164">
        <v>8.5</v>
      </c>
      <c r="AA164">
        <v>877</v>
      </c>
      <c r="AB164">
        <v>53</v>
      </c>
      <c r="AC164">
        <v>988</v>
      </c>
      <c r="AD164">
        <v>63</v>
      </c>
      <c r="AE164">
        <v>1099</v>
      </c>
      <c r="AF164">
        <v>73</v>
      </c>
      <c r="AG164">
        <v>16</v>
      </c>
      <c r="AH164" t="s">
        <v>36</v>
      </c>
      <c r="AI164">
        <f>25.4*(Nozzles[[#This Row],[Relief Dia NR]]-Nozzles[[#This Row],[HB/I2 Bore]])/2</f>
        <v>38.099999999999994</v>
      </c>
      <c r="AJ164">
        <f>Nozzles[[#This Row],[LWN/I1 Bore]]/Nozzles[[#This Row],[LWN/I1 Neck Thickness]]</f>
        <v>5.1118210862619806</v>
      </c>
      <c r="AK164">
        <f>Nozzles[[#This Row],[HB/I2 Bore]]/Nozzles[[#This Row],[HB/I2 Neck Thickness]]</f>
        <v>4.4077134986225897</v>
      </c>
      <c r="AL164">
        <f>Nozzles[[#This Row],[F/I3 Bore]]/Nozzles[[#This Row],[F/I3 Neck Thickness]]</f>
        <v>3.9408866995073897</v>
      </c>
    </row>
    <row r="165" spans="1:38" x14ac:dyDescent="0.25">
      <c r="A165">
        <v>18</v>
      </c>
      <c r="B165">
        <v>300</v>
      </c>
      <c r="C165">
        <v>28</v>
      </c>
      <c r="D165">
        <v>2.38</v>
      </c>
      <c r="E165">
        <v>21</v>
      </c>
      <c r="F165">
        <v>24.12</v>
      </c>
      <c r="G165">
        <v>25.12</v>
      </c>
      <c r="H165">
        <v>26.75</v>
      </c>
      <c r="I165">
        <v>18</v>
      </c>
      <c r="J165">
        <v>18</v>
      </c>
      <c r="K165">
        <v>18</v>
      </c>
      <c r="L165">
        <v>3.06</v>
      </c>
      <c r="M165">
        <v>3.56</v>
      </c>
      <c r="N165">
        <v>4.38</v>
      </c>
      <c r="O165">
        <f>CONVERT(Nozzles[[#This Row],[LWN/I1 Neck Thickness]],"in","mm")</f>
        <v>77.724000000000004</v>
      </c>
      <c r="P165">
        <f>CONVERT(Nozzles[[#This Row],[HB/I2 Neck Thickness]],"in","mm")</f>
        <v>90.424000000000007</v>
      </c>
      <c r="Q165">
        <f>CONVERT(Nozzles[[#This Row],[F/I3 Neck Thickness]],"in","mm")</f>
        <v>111.25200000000001</v>
      </c>
      <c r="R165">
        <v>24</v>
      </c>
      <c r="S165">
        <v>1.38</v>
      </c>
      <c r="T165">
        <v>24.75</v>
      </c>
      <c r="U165">
        <v>22.75</v>
      </c>
      <c r="V165">
        <v>21</v>
      </c>
      <c r="W165">
        <v>1.5</v>
      </c>
      <c r="X165">
        <v>1.25</v>
      </c>
      <c r="Y165">
        <v>7.75</v>
      </c>
      <c r="Z165">
        <v>8.25</v>
      </c>
      <c r="AA165">
        <v>982</v>
      </c>
      <c r="AB165">
        <v>57</v>
      </c>
      <c r="AC165">
        <v>1102</v>
      </c>
      <c r="AD165">
        <v>68</v>
      </c>
      <c r="AE165">
        <v>1314</v>
      </c>
      <c r="AF165">
        <v>87</v>
      </c>
      <c r="AG165">
        <v>16</v>
      </c>
      <c r="AH165" t="s">
        <v>36</v>
      </c>
      <c r="AI165">
        <f>25.4*(Nozzles[[#This Row],[Relief Dia NR]]-Nozzles[[#This Row],[HB/I2 Bore]])/2</f>
        <v>38.099999999999994</v>
      </c>
      <c r="AJ165">
        <f>Nozzles[[#This Row],[LWN/I1 Bore]]/Nozzles[[#This Row],[LWN/I1 Neck Thickness]]</f>
        <v>5.8823529411764701</v>
      </c>
      <c r="AK165">
        <f>Nozzles[[#This Row],[HB/I2 Bore]]/Nozzles[[#This Row],[HB/I2 Neck Thickness]]</f>
        <v>5.0561797752808992</v>
      </c>
      <c r="AL165">
        <f>Nozzles[[#This Row],[F/I3 Bore]]/Nozzles[[#This Row],[F/I3 Neck Thickness]]</f>
        <v>4.1095890410958908</v>
      </c>
    </row>
    <row r="166" spans="1:38" x14ac:dyDescent="0.25">
      <c r="A166">
        <v>20</v>
      </c>
      <c r="B166">
        <v>300</v>
      </c>
      <c r="C166">
        <v>30.5</v>
      </c>
      <c r="D166">
        <v>2.5</v>
      </c>
      <c r="E166">
        <v>23</v>
      </c>
      <c r="F166">
        <v>26.75</v>
      </c>
      <c r="G166">
        <v>27.75</v>
      </c>
      <c r="H166">
        <v>29.25</v>
      </c>
      <c r="I166">
        <v>20</v>
      </c>
      <c r="J166">
        <v>20</v>
      </c>
      <c r="K166">
        <v>20</v>
      </c>
      <c r="L166">
        <v>3.38</v>
      </c>
      <c r="M166">
        <v>3.88</v>
      </c>
      <c r="N166">
        <v>4.63</v>
      </c>
      <c r="O166">
        <f>CONVERT(Nozzles[[#This Row],[LWN/I1 Neck Thickness]],"in","mm")</f>
        <v>85.852000000000004</v>
      </c>
      <c r="P166">
        <f>CONVERT(Nozzles[[#This Row],[HB/I2 Neck Thickness]],"in","mm")</f>
        <v>98.552000000000007</v>
      </c>
      <c r="Q166">
        <f>CONVERT(Nozzles[[#This Row],[F/I3 Neck Thickness]],"in","mm")</f>
        <v>117.602</v>
      </c>
      <c r="R166">
        <v>24</v>
      </c>
      <c r="S166">
        <v>1.38</v>
      </c>
      <c r="T166">
        <v>27</v>
      </c>
      <c r="U166">
        <v>25</v>
      </c>
      <c r="V166">
        <v>23.12</v>
      </c>
      <c r="W166">
        <v>1.5</v>
      </c>
      <c r="X166">
        <v>1.25</v>
      </c>
      <c r="Y166">
        <v>8.25</v>
      </c>
      <c r="Z166">
        <v>9.25</v>
      </c>
      <c r="AA166">
        <v>1176</v>
      </c>
      <c r="AB166">
        <v>70</v>
      </c>
      <c r="AC166">
        <v>1316</v>
      </c>
      <c r="AD166">
        <v>82</v>
      </c>
      <c r="AE166">
        <v>1525</v>
      </c>
      <c r="AF166">
        <v>101</v>
      </c>
      <c r="AG166">
        <v>16</v>
      </c>
      <c r="AH166" t="s">
        <v>36</v>
      </c>
      <c r="AI166">
        <f>25.4*(Nozzles[[#This Row],[Relief Dia NR]]-Nozzles[[#This Row],[HB/I2 Bore]])/2</f>
        <v>39.624000000000009</v>
      </c>
      <c r="AJ166">
        <f>Nozzles[[#This Row],[LWN/I1 Bore]]/Nozzles[[#This Row],[LWN/I1 Neck Thickness]]</f>
        <v>5.9171597633136095</v>
      </c>
      <c r="AK166">
        <f>Nozzles[[#This Row],[HB/I2 Bore]]/Nozzles[[#This Row],[HB/I2 Neck Thickness]]</f>
        <v>5.1546391752577323</v>
      </c>
      <c r="AL166">
        <f>Nozzles[[#This Row],[F/I3 Bore]]/Nozzles[[#This Row],[F/I3 Neck Thickness]]</f>
        <v>4.319654427645788</v>
      </c>
    </row>
    <row r="167" spans="1:38" x14ac:dyDescent="0.25">
      <c r="A167">
        <v>24</v>
      </c>
      <c r="B167">
        <v>300</v>
      </c>
      <c r="C167">
        <v>36</v>
      </c>
      <c r="D167">
        <v>2.75</v>
      </c>
      <c r="E167">
        <v>27.25</v>
      </c>
      <c r="F167">
        <v>30.75</v>
      </c>
      <c r="G167">
        <v>32</v>
      </c>
      <c r="H167">
        <v>33.619999999999997</v>
      </c>
      <c r="I167">
        <v>24</v>
      </c>
      <c r="J167">
        <v>24</v>
      </c>
      <c r="K167">
        <v>24</v>
      </c>
      <c r="L167">
        <v>3.38</v>
      </c>
      <c r="M167">
        <v>4</v>
      </c>
      <c r="N167">
        <v>4.8099999999999996</v>
      </c>
      <c r="O167">
        <f>CONVERT(Nozzles[[#This Row],[LWN/I1 Neck Thickness]],"in","mm")</f>
        <v>85.852000000000004</v>
      </c>
      <c r="P167">
        <f>CONVERT(Nozzles[[#This Row],[HB/I2 Neck Thickness]],"in","mm")</f>
        <v>101.6</v>
      </c>
      <c r="Q167">
        <f>CONVERT(Nozzles[[#This Row],[F/I3 Neck Thickness]],"in","mm")</f>
        <v>122.17400000000001</v>
      </c>
      <c r="R167">
        <v>24</v>
      </c>
      <c r="S167">
        <v>1.62</v>
      </c>
      <c r="T167">
        <v>32</v>
      </c>
      <c r="U167">
        <v>29.62</v>
      </c>
      <c r="V167">
        <v>27.62</v>
      </c>
      <c r="W167">
        <v>1.75</v>
      </c>
      <c r="X167">
        <v>1.5</v>
      </c>
      <c r="Y167">
        <v>9.25</v>
      </c>
      <c r="Z167">
        <v>10.25</v>
      </c>
      <c r="AA167">
        <v>1455</v>
      </c>
      <c r="AB167">
        <v>82</v>
      </c>
      <c r="AC167">
        <v>1647</v>
      </c>
      <c r="AD167">
        <v>100</v>
      </c>
      <c r="AE167">
        <v>1899</v>
      </c>
      <c r="AF167">
        <v>123</v>
      </c>
      <c r="AG167">
        <v>16</v>
      </c>
      <c r="AH167" t="s">
        <v>36</v>
      </c>
      <c r="AI167">
        <f>25.4*(Nozzles[[#This Row],[Relief Dia NR]]-Nozzles[[#This Row],[HB/I2 Bore]])/2</f>
        <v>45.974000000000011</v>
      </c>
      <c r="AJ167">
        <f>Nozzles[[#This Row],[LWN/I1 Bore]]/Nozzles[[#This Row],[LWN/I1 Neck Thickness]]</f>
        <v>7.1005917159763312</v>
      </c>
      <c r="AK167">
        <f>Nozzles[[#This Row],[HB/I2 Bore]]/Nozzles[[#This Row],[HB/I2 Neck Thickness]]</f>
        <v>6</v>
      </c>
      <c r="AL167">
        <f>Nozzles[[#This Row],[F/I3 Bore]]/Nozzles[[#This Row],[F/I3 Neck Thickness]]</f>
        <v>4.9896049896049899</v>
      </c>
    </row>
    <row r="168" spans="1:38" x14ac:dyDescent="0.25">
      <c r="A168">
        <v>1</v>
      </c>
      <c r="B168">
        <v>400</v>
      </c>
      <c r="C168">
        <v>4.88</v>
      </c>
      <c r="D168">
        <v>0.69</v>
      </c>
      <c r="E168">
        <v>2</v>
      </c>
      <c r="F168">
        <v>2.75</v>
      </c>
      <c r="G168">
        <v>3.25</v>
      </c>
      <c r="H168">
        <v>4</v>
      </c>
      <c r="I168">
        <v>0.96</v>
      </c>
      <c r="J168">
        <v>0.96</v>
      </c>
      <c r="K168">
        <v>0.96</v>
      </c>
      <c r="L168">
        <v>0.09</v>
      </c>
      <c r="M168">
        <v>1.1499999999999999</v>
      </c>
      <c r="N168">
        <v>1.52</v>
      </c>
      <c r="O168">
        <f>CONVERT(Nozzles[[#This Row],[LWN/I1 Neck Thickness]],"in","mm")</f>
        <v>2.286</v>
      </c>
      <c r="P168">
        <f>CONVERT(Nozzles[[#This Row],[HB/I2 Neck Thickness]],"in","mm")</f>
        <v>29.21</v>
      </c>
      <c r="Q168">
        <f>CONVERT(Nozzles[[#This Row],[F/I3 Neck Thickness]],"in","mm")</f>
        <v>38.608000000000004</v>
      </c>
      <c r="R168">
        <v>4</v>
      </c>
      <c r="S168">
        <v>0.75</v>
      </c>
      <c r="T168">
        <v>3.5</v>
      </c>
      <c r="U168">
        <v>2.44</v>
      </c>
      <c r="V168">
        <v>2.12</v>
      </c>
      <c r="W168">
        <v>0.88</v>
      </c>
      <c r="X168">
        <v>0.63</v>
      </c>
      <c r="Y168">
        <v>3.5</v>
      </c>
      <c r="Z168">
        <v>3.5</v>
      </c>
      <c r="AA168">
        <v>20</v>
      </c>
      <c r="AB168">
        <v>1.5</v>
      </c>
      <c r="AC168">
        <v>27</v>
      </c>
      <c r="AD168">
        <v>2.2000000000000002</v>
      </c>
      <c r="AE168">
        <v>39</v>
      </c>
      <c r="AF168">
        <v>3.4</v>
      </c>
      <c r="AG168">
        <v>12</v>
      </c>
      <c r="AH168" t="s">
        <v>36</v>
      </c>
      <c r="AI168">
        <f>25.4*(Nozzles[[#This Row],[Relief Dia NR]]-Nozzles[[#This Row],[HB/I2 Bore]])/2</f>
        <v>14.732000000000001</v>
      </c>
      <c r="AJ168">
        <f>Nozzles[[#This Row],[LWN/I1 Bore]]/Nozzles[[#This Row],[LWN/I1 Neck Thickness]]</f>
        <v>10.666666666666666</v>
      </c>
      <c r="AK168">
        <f>Nozzles[[#This Row],[HB/I2 Bore]]/Nozzles[[#This Row],[HB/I2 Neck Thickness]]</f>
        <v>0.83478260869565224</v>
      </c>
      <c r="AL168">
        <f>Nozzles[[#This Row],[F/I3 Bore]]/Nozzles[[#This Row],[F/I3 Neck Thickness]]</f>
        <v>0.63157894736842102</v>
      </c>
    </row>
    <row r="169" spans="1:38" x14ac:dyDescent="0.25">
      <c r="A169">
        <v>1.5</v>
      </c>
      <c r="B169">
        <v>400</v>
      </c>
      <c r="C169">
        <v>6.12</v>
      </c>
      <c r="D169">
        <v>0.88</v>
      </c>
      <c r="E169">
        <v>2.88</v>
      </c>
      <c r="F169">
        <v>4</v>
      </c>
      <c r="G169">
        <v>4.62</v>
      </c>
      <c r="H169">
        <v>5.5</v>
      </c>
      <c r="I169">
        <v>1.5</v>
      </c>
      <c r="J169">
        <v>1.5</v>
      </c>
      <c r="K169">
        <v>1.5</v>
      </c>
      <c r="L169">
        <v>1.25</v>
      </c>
      <c r="M169">
        <v>1.56</v>
      </c>
      <c r="N169">
        <v>2</v>
      </c>
      <c r="O169">
        <f>CONVERT(Nozzles[[#This Row],[LWN/I1 Neck Thickness]],"in","mm")</f>
        <v>31.75</v>
      </c>
      <c r="P169">
        <f>CONVERT(Nozzles[[#This Row],[HB/I2 Neck Thickness]],"in","mm")</f>
        <v>39.624000000000002</v>
      </c>
      <c r="Q169">
        <f>CONVERT(Nozzles[[#This Row],[F/I3 Neck Thickness]],"in","mm")</f>
        <v>50.8</v>
      </c>
      <c r="R169">
        <v>4</v>
      </c>
      <c r="S169">
        <v>0.88</v>
      </c>
      <c r="T169">
        <v>4.5</v>
      </c>
      <c r="U169">
        <v>3.25</v>
      </c>
      <c r="V169">
        <v>2.75</v>
      </c>
      <c r="W169">
        <v>1</v>
      </c>
      <c r="X169">
        <v>0.75</v>
      </c>
      <c r="Y169">
        <v>4.25</v>
      </c>
      <c r="Z169">
        <v>4.25</v>
      </c>
      <c r="AA169">
        <v>39</v>
      </c>
      <c r="AB169">
        <v>3.1</v>
      </c>
      <c r="AC169">
        <v>51</v>
      </c>
      <c r="AD169">
        <v>4.3</v>
      </c>
      <c r="AE169">
        <v>69</v>
      </c>
      <c r="AF169">
        <v>6.2</v>
      </c>
      <c r="AG169">
        <v>12</v>
      </c>
      <c r="AH169" t="s">
        <v>36</v>
      </c>
      <c r="AI169">
        <f>25.4*(Nozzles[[#This Row],[Relief Dia NR]]-Nozzles[[#This Row],[HB/I2 Bore]])/2</f>
        <v>15.875</v>
      </c>
      <c r="AJ169">
        <f>Nozzles[[#This Row],[LWN/I1 Bore]]/Nozzles[[#This Row],[LWN/I1 Neck Thickness]]</f>
        <v>1.2</v>
      </c>
      <c r="AK169">
        <f>Nozzles[[#This Row],[HB/I2 Bore]]/Nozzles[[#This Row],[HB/I2 Neck Thickness]]</f>
        <v>0.96153846153846145</v>
      </c>
      <c r="AL169">
        <f>Nozzles[[#This Row],[F/I3 Bore]]/Nozzles[[#This Row],[F/I3 Neck Thickness]]</f>
        <v>0.75</v>
      </c>
    </row>
    <row r="170" spans="1:38" x14ac:dyDescent="0.25">
      <c r="A170">
        <v>2</v>
      </c>
      <c r="B170">
        <v>400</v>
      </c>
      <c r="C170">
        <v>6.5</v>
      </c>
      <c r="D170">
        <v>1</v>
      </c>
      <c r="E170">
        <v>3.62</v>
      </c>
      <c r="F170">
        <v>4.62</v>
      </c>
      <c r="G170">
        <v>5.5</v>
      </c>
      <c r="H170">
        <v>6</v>
      </c>
      <c r="I170">
        <v>1.94</v>
      </c>
      <c r="J170">
        <v>1.94</v>
      </c>
      <c r="K170">
        <v>1.94</v>
      </c>
      <c r="L170">
        <v>1.34</v>
      </c>
      <c r="M170">
        <v>1.78</v>
      </c>
      <c r="N170">
        <v>2.0299999999999998</v>
      </c>
      <c r="O170">
        <f>CONVERT(Nozzles[[#This Row],[LWN/I1 Neck Thickness]],"in","mm")</f>
        <v>34.035999999999994</v>
      </c>
      <c r="P170">
        <f>CONVERT(Nozzles[[#This Row],[HB/I2 Neck Thickness]],"in","mm")</f>
        <v>45.212000000000003</v>
      </c>
      <c r="Q170">
        <f>CONVERT(Nozzles[[#This Row],[F/I3 Neck Thickness]],"in","mm")</f>
        <v>51.561999999999998</v>
      </c>
      <c r="R170">
        <v>8</v>
      </c>
      <c r="S170">
        <v>0.75</v>
      </c>
      <c r="T170">
        <v>5</v>
      </c>
      <c r="U170">
        <v>3.94</v>
      </c>
      <c r="V170">
        <v>3.31</v>
      </c>
      <c r="W170">
        <v>0.88</v>
      </c>
      <c r="X170">
        <v>0.63</v>
      </c>
      <c r="Y170">
        <v>4.25</v>
      </c>
      <c r="Z170">
        <v>4.25</v>
      </c>
      <c r="AA170">
        <v>49</v>
      </c>
      <c r="AB170">
        <v>3.9</v>
      </c>
      <c r="AC170">
        <v>69</v>
      </c>
      <c r="AD170">
        <v>5.9</v>
      </c>
      <c r="AE170">
        <v>95</v>
      </c>
      <c r="AF170">
        <v>8.9</v>
      </c>
      <c r="AG170">
        <v>12</v>
      </c>
      <c r="AH170" t="s">
        <v>36</v>
      </c>
      <c r="AI170">
        <f>25.4*(Nozzles[[#This Row],[Relief Dia NR]]-Nozzles[[#This Row],[HB/I2 Bore]])/2</f>
        <v>17.399000000000001</v>
      </c>
      <c r="AJ170">
        <f>Nozzles[[#This Row],[LWN/I1 Bore]]/Nozzles[[#This Row],[LWN/I1 Neck Thickness]]</f>
        <v>1.4477611940298507</v>
      </c>
      <c r="AK170">
        <f>Nozzles[[#This Row],[HB/I2 Bore]]/Nozzles[[#This Row],[HB/I2 Neck Thickness]]</f>
        <v>1.0898876404494382</v>
      </c>
      <c r="AL170">
        <f>Nozzles[[#This Row],[F/I3 Bore]]/Nozzles[[#This Row],[F/I3 Neck Thickness]]</f>
        <v>0.95566502463054193</v>
      </c>
    </row>
    <row r="171" spans="1:38" x14ac:dyDescent="0.25">
      <c r="A171">
        <v>2.5</v>
      </c>
      <c r="B171">
        <v>400</v>
      </c>
      <c r="C171">
        <v>7.5</v>
      </c>
      <c r="D171">
        <v>1.1200000000000001</v>
      </c>
      <c r="E171">
        <v>4.12</v>
      </c>
      <c r="F171">
        <v>5.75</v>
      </c>
      <c r="G171">
        <v>6</v>
      </c>
      <c r="H171">
        <v>6.38</v>
      </c>
      <c r="I171">
        <v>2.3199999999999998</v>
      </c>
      <c r="J171">
        <v>2.3199999999999998</v>
      </c>
      <c r="K171">
        <v>2.3199999999999998</v>
      </c>
      <c r="L171">
        <v>1.72</v>
      </c>
      <c r="M171">
        <v>1.84</v>
      </c>
      <c r="N171">
        <v>2.0299999999999998</v>
      </c>
      <c r="O171">
        <f>CONVERT(Nozzles[[#This Row],[LWN/I1 Neck Thickness]],"in","mm")</f>
        <v>43.687999999999995</v>
      </c>
      <c r="P171">
        <f>CONVERT(Nozzles[[#This Row],[HB/I2 Neck Thickness]],"in","mm")</f>
        <v>46.735999999999997</v>
      </c>
      <c r="Q171">
        <f>CONVERT(Nozzles[[#This Row],[F/I3 Neck Thickness]],"in","mm")</f>
        <v>51.561999999999998</v>
      </c>
      <c r="R171">
        <v>8</v>
      </c>
      <c r="S171">
        <v>0.88</v>
      </c>
      <c r="T171">
        <v>5.88</v>
      </c>
      <c r="U171">
        <v>4.62</v>
      </c>
      <c r="V171">
        <v>3.94</v>
      </c>
      <c r="W171">
        <v>1</v>
      </c>
      <c r="X171">
        <v>0.75</v>
      </c>
      <c r="Y171">
        <v>4.75</v>
      </c>
      <c r="Z171">
        <v>4.75</v>
      </c>
      <c r="AA171">
        <v>73</v>
      </c>
      <c r="AB171">
        <v>6.2</v>
      </c>
      <c r="AC171">
        <v>81</v>
      </c>
      <c r="AD171">
        <v>6.8</v>
      </c>
      <c r="AE171">
        <v>90</v>
      </c>
      <c r="AF171">
        <v>7.8</v>
      </c>
      <c r="AG171">
        <v>12</v>
      </c>
      <c r="AH171" t="s">
        <v>36</v>
      </c>
      <c r="AI171">
        <f>25.4*(Nozzles[[#This Row],[Relief Dia NR]]-Nozzles[[#This Row],[HB/I2 Bore]])/2</f>
        <v>20.574000000000002</v>
      </c>
      <c r="AJ171">
        <f>Nozzles[[#This Row],[LWN/I1 Bore]]/Nozzles[[#This Row],[LWN/I1 Neck Thickness]]</f>
        <v>1.3488372093023255</v>
      </c>
      <c r="AK171">
        <f>Nozzles[[#This Row],[HB/I2 Bore]]/Nozzles[[#This Row],[HB/I2 Neck Thickness]]</f>
        <v>1.2608695652173911</v>
      </c>
      <c r="AL171">
        <f>Nozzles[[#This Row],[F/I3 Bore]]/Nozzles[[#This Row],[F/I3 Neck Thickness]]</f>
        <v>1.1428571428571428</v>
      </c>
    </row>
    <row r="172" spans="1:38" x14ac:dyDescent="0.25">
      <c r="A172">
        <v>3</v>
      </c>
      <c r="B172">
        <v>400</v>
      </c>
      <c r="C172">
        <v>8.25</v>
      </c>
      <c r="D172">
        <v>1.25</v>
      </c>
      <c r="E172">
        <v>5</v>
      </c>
      <c r="F172">
        <v>6</v>
      </c>
      <c r="G172">
        <v>6.38</v>
      </c>
      <c r="H172">
        <v>7</v>
      </c>
      <c r="I172">
        <v>2.9</v>
      </c>
      <c r="J172">
        <v>2.9</v>
      </c>
      <c r="K172">
        <v>2.9</v>
      </c>
      <c r="L172">
        <v>1.55</v>
      </c>
      <c r="M172">
        <v>1.74</v>
      </c>
      <c r="N172">
        <v>2.0499999999999998</v>
      </c>
      <c r="O172">
        <f>CONVERT(Nozzles[[#This Row],[LWN/I1 Neck Thickness]],"in","mm")</f>
        <v>39.370000000000005</v>
      </c>
      <c r="P172">
        <f>CONVERT(Nozzles[[#This Row],[HB/I2 Neck Thickness]],"in","mm")</f>
        <v>44.195999999999998</v>
      </c>
      <c r="Q172">
        <f>CONVERT(Nozzles[[#This Row],[F/I3 Neck Thickness]],"in","mm")</f>
        <v>52.069999999999993</v>
      </c>
      <c r="R172">
        <v>8</v>
      </c>
      <c r="S172">
        <v>0.88</v>
      </c>
      <c r="T172">
        <v>6.62</v>
      </c>
      <c r="U172">
        <v>5.38</v>
      </c>
      <c r="V172">
        <v>4.62</v>
      </c>
      <c r="W172">
        <v>1</v>
      </c>
      <c r="X172">
        <v>0.75</v>
      </c>
      <c r="Y172">
        <v>5</v>
      </c>
      <c r="Z172">
        <v>5</v>
      </c>
      <c r="AA172">
        <v>79</v>
      </c>
      <c r="AB172">
        <v>6.1</v>
      </c>
      <c r="AC172">
        <v>89</v>
      </c>
      <c r="AD172">
        <v>7.2</v>
      </c>
      <c r="AE172">
        <v>106</v>
      </c>
      <c r="AF172">
        <v>9</v>
      </c>
      <c r="AG172">
        <v>12</v>
      </c>
      <c r="AH172" t="s">
        <v>36</v>
      </c>
      <c r="AI172">
        <f>25.4*(Nozzles[[#This Row],[Relief Dia NR]]-Nozzles[[#This Row],[HB/I2 Bore]])/2</f>
        <v>21.844000000000001</v>
      </c>
      <c r="AJ172">
        <f>Nozzles[[#This Row],[LWN/I1 Bore]]/Nozzles[[#This Row],[LWN/I1 Neck Thickness]]</f>
        <v>1.8709677419354838</v>
      </c>
      <c r="AK172">
        <f>Nozzles[[#This Row],[HB/I2 Bore]]/Nozzles[[#This Row],[HB/I2 Neck Thickness]]</f>
        <v>1.6666666666666665</v>
      </c>
      <c r="AL172">
        <f>Nozzles[[#This Row],[F/I3 Bore]]/Nozzles[[#This Row],[F/I3 Neck Thickness]]</f>
        <v>1.4146341463414636</v>
      </c>
    </row>
    <row r="173" spans="1:38" x14ac:dyDescent="0.25">
      <c r="A173">
        <v>3.5</v>
      </c>
      <c r="B173">
        <v>400</v>
      </c>
      <c r="C173">
        <v>9</v>
      </c>
      <c r="D173">
        <v>1.38</v>
      </c>
      <c r="E173">
        <v>5.5</v>
      </c>
      <c r="F173">
        <v>7</v>
      </c>
      <c r="G173">
        <v>7.75</v>
      </c>
      <c r="H173">
        <v>8.25</v>
      </c>
      <c r="I173">
        <v>3.36</v>
      </c>
      <c r="J173">
        <v>3.36</v>
      </c>
      <c r="K173">
        <v>3.36</v>
      </c>
      <c r="L173">
        <v>1.82</v>
      </c>
      <c r="M173">
        <v>2.2000000000000002</v>
      </c>
      <c r="N173">
        <v>2.4500000000000002</v>
      </c>
      <c r="O173">
        <f>CONVERT(Nozzles[[#This Row],[LWN/I1 Neck Thickness]],"in","mm")</f>
        <v>46.228000000000002</v>
      </c>
      <c r="P173">
        <f>CONVERT(Nozzles[[#This Row],[HB/I2 Neck Thickness]],"in","mm")</f>
        <v>55.88</v>
      </c>
      <c r="Q173">
        <f>CONVERT(Nozzles[[#This Row],[F/I3 Neck Thickness]],"in","mm")</f>
        <v>62.230000000000004</v>
      </c>
      <c r="R173">
        <v>8</v>
      </c>
      <c r="S173">
        <v>1</v>
      </c>
      <c r="T173">
        <v>7.25</v>
      </c>
      <c r="U173">
        <v>5.81</v>
      </c>
      <c r="V173">
        <v>5.25</v>
      </c>
      <c r="W173">
        <v>1.1200000000000001</v>
      </c>
      <c r="X173">
        <v>0.88</v>
      </c>
      <c r="Y173">
        <v>5.5</v>
      </c>
      <c r="Z173">
        <v>5.5</v>
      </c>
      <c r="AA173">
        <v>106</v>
      </c>
      <c r="AB173">
        <v>8.4</v>
      </c>
      <c r="AC173">
        <v>128</v>
      </c>
      <c r="AD173">
        <v>11</v>
      </c>
      <c r="AE173">
        <v>145</v>
      </c>
      <c r="AF173">
        <v>13</v>
      </c>
      <c r="AG173">
        <v>12</v>
      </c>
      <c r="AH173" t="s">
        <v>36</v>
      </c>
      <c r="AI173">
        <f>25.4*(Nozzles[[#This Row],[Relief Dia NR]]-Nozzles[[#This Row],[HB/I2 Bore]])/2</f>
        <v>24.003</v>
      </c>
      <c r="AJ173">
        <f>Nozzles[[#This Row],[LWN/I1 Bore]]/Nozzles[[#This Row],[LWN/I1 Neck Thickness]]</f>
        <v>1.846153846153846</v>
      </c>
      <c r="AK173">
        <f>Nozzles[[#This Row],[HB/I2 Bore]]/Nozzles[[#This Row],[HB/I2 Neck Thickness]]</f>
        <v>1.5272727272727271</v>
      </c>
      <c r="AL173">
        <f>Nozzles[[#This Row],[F/I3 Bore]]/Nozzles[[#This Row],[F/I3 Neck Thickness]]</f>
        <v>1.3714285714285712</v>
      </c>
    </row>
    <row r="174" spans="1:38" x14ac:dyDescent="0.25">
      <c r="A174">
        <v>4</v>
      </c>
      <c r="B174">
        <v>400</v>
      </c>
      <c r="C174">
        <v>10</v>
      </c>
      <c r="D174">
        <v>1.38</v>
      </c>
      <c r="E174">
        <v>6.19</v>
      </c>
      <c r="F174">
        <v>7</v>
      </c>
      <c r="G174">
        <v>7.75</v>
      </c>
      <c r="H174">
        <v>8.8800000000000008</v>
      </c>
      <c r="I174">
        <v>3.83</v>
      </c>
      <c r="J174">
        <v>3.83</v>
      </c>
      <c r="K174">
        <v>3.83</v>
      </c>
      <c r="L174">
        <v>1.59</v>
      </c>
      <c r="M174">
        <v>1.96</v>
      </c>
      <c r="N174">
        <v>2.52</v>
      </c>
      <c r="O174">
        <f>CONVERT(Nozzles[[#This Row],[LWN/I1 Neck Thickness]],"in","mm")</f>
        <v>40.385999999999996</v>
      </c>
      <c r="P174">
        <f>CONVERT(Nozzles[[#This Row],[HB/I2 Neck Thickness]],"in","mm")</f>
        <v>49.783999999999999</v>
      </c>
      <c r="Q174">
        <f>CONVERT(Nozzles[[#This Row],[F/I3 Neck Thickness]],"in","mm")</f>
        <v>64.007999999999996</v>
      </c>
      <c r="R174">
        <v>8</v>
      </c>
      <c r="S174">
        <v>1</v>
      </c>
      <c r="T174">
        <v>7.88</v>
      </c>
      <c r="U174">
        <v>6.44</v>
      </c>
      <c r="V174">
        <v>5.75</v>
      </c>
      <c r="W174">
        <v>1.1200000000000001</v>
      </c>
      <c r="X174">
        <v>0.88</v>
      </c>
      <c r="Y174">
        <v>5.5</v>
      </c>
      <c r="Z174">
        <v>5.5</v>
      </c>
      <c r="AA174">
        <v>104</v>
      </c>
      <c r="AB174">
        <v>7.6</v>
      </c>
      <c r="AC174">
        <v>126</v>
      </c>
      <c r="AD174">
        <v>10</v>
      </c>
      <c r="AE174">
        <v>165</v>
      </c>
      <c r="AF174">
        <v>14</v>
      </c>
      <c r="AG174">
        <v>12</v>
      </c>
      <c r="AH174" t="s">
        <v>36</v>
      </c>
      <c r="AI174">
        <f>25.4*(Nozzles[[#This Row],[Relief Dia NR]]-Nozzles[[#This Row],[HB/I2 Bore]])/2</f>
        <v>24.383999999999997</v>
      </c>
      <c r="AJ174">
        <f>Nozzles[[#This Row],[LWN/I1 Bore]]/Nozzles[[#This Row],[LWN/I1 Neck Thickness]]</f>
        <v>2.408805031446541</v>
      </c>
      <c r="AK174">
        <f>Nozzles[[#This Row],[HB/I2 Bore]]/Nozzles[[#This Row],[HB/I2 Neck Thickness]]</f>
        <v>1.9540816326530612</v>
      </c>
      <c r="AL174">
        <f>Nozzles[[#This Row],[F/I3 Bore]]/Nozzles[[#This Row],[F/I3 Neck Thickness]]</f>
        <v>1.5198412698412698</v>
      </c>
    </row>
    <row r="175" spans="1:38" x14ac:dyDescent="0.25">
      <c r="A175">
        <v>5</v>
      </c>
      <c r="B175">
        <v>400</v>
      </c>
      <c r="C175">
        <v>11</v>
      </c>
      <c r="D175">
        <v>1.5</v>
      </c>
      <c r="E175">
        <v>7.31</v>
      </c>
      <c r="F175">
        <v>8.25</v>
      </c>
      <c r="G175">
        <v>8.8800000000000008</v>
      </c>
      <c r="H175">
        <v>9.8800000000000008</v>
      </c>
      <c r="I175">
        <v>4.8099999999999996</v>
      </c>
      <c r="J175">
        <v>4.8099999999999996</v>
      </c>
      <c r="K175">
        <v>4.8099999999999996</v>
      </c>
      <c r="L175">
        <v>1.72</v>
      </c>
      <c r="M175">
        <v>2.04</v>
      </c>
      <c r="N175">
        <v>2.54</v>
      </c>
      <c r="O175">
        <f>CONVERT(Nozzles[[#This Row],[LWN/I1 Neck Thickness]],"in","mm")</f>
        <v>43.687999999999995</v>
      </c>
      <c r="P175">
        <f>CONVERT(Nozzles[[#This Row],[HB/I2 Neck Thickness]],"in","mm")</f>
        <v>51.816000000000003</v>
      </c>
      <c r="Q175">
        <f>CONVERT(Nozzles[[#This Row],[F/I3 Neck Thickness]],"in","mm")</f>
        <v>64.516000000000005</v>
      </c>
      <c r="R175">
        <v>8</v>
      </c>
      <c r="S175">
        <v>1</v>
      </c>
      <c r="T175">
        <v>9.25</v>
      </c>
      <c r="U175">
        <v>7.81</v>
      </c>
      <c r="V175">
        <v>7</v>
      </c>
      <c r="W175">
        <v>1.1200000000000001</v>
      </c>
      <c r="X175">
        <v>0.88</v>
      </c>
      <c r="Y175">
        <v>5.75</v>
      </c>
      <c r="Z175">
        <v>5.75</v>
      </c>
      <c r="AA175">
        <v>135</v>
      </c>
      <c r="AB175">
        <v>10</v>
      </c>
      <c r="AC175">
        <v>157</v>
      </c>
      <c r="AD175">
        <v>12</v>
      </c>
      <c r="AE175">
        <v>195</v>
      </c>
      <c r="AF175">
        <v>17</v>
      </c>
      <c r="AG175">
        <v>12</v>
      </c>
      <c r="AH175" t="s">
        <v>36</v>
      </c>
      <c r="AI175">
        <f>25.4*(Nozzles[[#This Row],[Relief Dia NR]]-Nozzles[[#This Row],[HB/I2 Bore]])/2</f>
        <v>27.813000000000002</v>
      </c>
      <c r="AJ175">
        <f>Nozzles[[#This Row],[LWN/I1 Bore]]/Nozzles[[#This Row],[LWN/I1 Neck Thickness]]</f>
        <v>2.7965116279069764</v>
      </c>
      <c r="AK175">
        <f>Nozzles[[#This Row],[HB/I2 Bore]]/Nozzles[[#This Row],[HB/I2 Neck Thickness]]</f>
        <v>2.3578431372549016</v>
      </c>
      <c r="AL175">
        <f>Nozzles[[#This Row],[F/I3 Bore]]/Nozzles[[#This Row],[F/I3 Neck Thickness]]</f>
        <v>1.8937007874015745</v>
      </c>
    </row>
    <row r="176" spans="1:38" x14ac:dyDescent="0.25">
      <c r="A176">
        <v>6</v>
      </c>
      <c r="B176">
        <v>400</v>
      </c>
      <c r="C176">
        <v>12.5</v>
      </c>
      <c r="D176">
        <v>1.62</v>
      </c>
      <c r="E176">
        <v>8.5</v>
      </c>
      <c r="F176">
        <v>9.8800000000000008</v>
      </c>
      <c r="G176">
        <v>10.38</v>
      </c>
      <c r="H176">
        <v>11</v>
      </c>
      <c r="I176">
        <v>5.76</v>
      </c>
      <c r="J176">
        <v>5.76</v>
      </c>
      <c r="K176">
        <v>5.76</v>
      </c>
      <c r="L176">
        <v>2.06</v>
      </c>
      <c r="M176">
        <v>2.31</v>
      </c>
      <c r="N176">
        <v>2.62</v>
      </c>
      <c r="O176">
        <f>CONVERT(Nozzles[[#This Row],[LWN/I1 Neck Thickness]],"in","mm")</f>
        <v>52.324000000000005</v>
      </c>
      <c r="P176">
        <f>CONVERT(Nozzles[[#This Row],[HB/I2 Neck Thickness]],"in","mm")</f>
        <v>58.673999999999999</v>
      </c>
      <c r="Q176">
        <f>CONVERT(Nozzles[[#This Row],[F/I3 Neck Thickness]],"in","mm")</f>
        <v>66.548000000000002</v>
      </c>
      <c r="R176">
        <v>12</v>
      </c>
      <c r="S176">
        <v>1</v>
      </c>
      <c r="T176">
        <v>10.62</v>
      </c>
      <c r="U176">
        <v>9.19</v>
      </c>
      <c r="V176">
        <v>8.1199999999999992</v>
      </c>
      <c r="W176">
        <v>1.1200000000000001</v>
      </c>
      <c r="X176">
        <v>0.88</v>
      </c>
      <c r="Y176">
        <v>6</v>
      </c>
      <c r="Z176">
        <v>6</v>
      </c>
      <c r="AA176">
        <v>188</v>
      </c>
      <c r="AB176">
        <v>14</v>
      </c>
      <c r="AC176">
        <v>208</v>
      </c>
      <c r="AD176">
        <v>17</v>
      </c>
      <c r="AE176">
        <v>235</v>
      </c>
      <c r="AF176">
        <v>20</v>
      </c>
      <c r="AG176">
        <v>12</v>
      </c>
      <c r="AH176" t="s">
        <v>36</v>
      </c>
      <c r="AI176">
        <f>25.4*(Nozzles[[#This Row],[Relief Dia NR]]-Nozzles[[#This Row],[HB/I2 Bore]])/2</f>
        <v>29.971999999999991</v>
      </c>
      <c r="AJ176">
        <f>Nozzles[[#This Row],[LWN/I1 Bore]]/Nozzles[[#This Row],[LWN/I1 Neck Thickness]]</f>
        <v>2.7961165048543686</v>
      </c>
      <c r="AK176">
        <f>Nozzles[[#This Row],[HB/I2 Bore]]/Nozzles[[#This Row],[HB/I2 Neck Thickness]]</f>
        <v>2.4935064935064934</v>
      </c>
      <c r="AL176">
        <f>Nozzles[[#This Row],[F/I3 Bore]]/Nozzles[[#This Row],[F/I3 Neck Thickness]]</f>
        <v>2.1984732824427478</v>
      </c>
    </row>
    <row r="177" spans="1:38" x14ac:dyDescent="0.25">
      <c r="A177">
        <v>8</v>
      </c>
      <c r="B177">
        <v>400</v>
      </c>
      <c r="C177">
        <v>15</v>
      </c>
      <c r="D177">
        <v>1.88</v>
      </c>
      <c r="E177">
        <v>10.62</v>
      </c>
      <c r="F177">
        <v>12.12</v>
      </c>
      <c r="G177">
        <v>13.5</v>
      </c>
      <c r="H177">
        <v>14.25</v>
      </c>
      <c r="I177">
        <v>7.62</v>
      </c>
      <c r="J177">
        <v>7.62</v>
      </c>
      <c r="K177">
        <v>7.62</v>
      </c>
      <c r="L177">
        <v>2.25</v>
      </c>
      <c r="M177">
        <v>2.94</v>
      </c>
      <c r="N177">
        <v>3.31</v>
      </c>
      <c r="O177">
        <f>CONVERT(Nozzles[[#This Row],[LWN/I1 Neck Thickness]],"in","mm")</f>
        <v>57.15</v>
      </c>
      <c r="P177">
        <f>CONVERT(Nozzles[[#This Row],[HB/I2 Neck Thickness]],"in","mm")</f>
        <v>74.676000000000002</v>
      </c>
      <c r="Q177">
        <f>CONVERT(Nozzles[[#This Row],[F/I3 Neck Thickness]],"in","mm")</f>
        <v>84.073999999999998</v>
      </c>
      <c r="R177">
        <v>12</v>
      </c>
      <c r="S177">
        <v>1.1200000000000001</v>
      </c>
      <c r="T177">
        <v>13</v>
      </c>
      <c r="U177">
        <v>11.38</v>
      </c>
      <c r="V177">
        <v>10.25</v>
      </c>
      <c r="W177">
        <v>1.25</v>
      </c>
      <c r="X177">
        <v>1</v>
      </c>
      <c r="Y177">
        <v>6.75</v>
      </c>
      <c r="Z177">
        <v>6.75</v>
      </c>
      <c r="AA177">
        <v>259</v>
      </c>
      <c r="AB177">
        <v>20</v>
      </c>
      <c r="AC177">
        <v>327</v>
      </c>
      <c r="AD177">
        <v>28</v>
      </c>
      <c r="AE177">
        <v>366</v>
      </c>
      <c r="AF177">
        <v>32</v>
      </c>
      <c r="AG177">
        <v>12</v>
      </c>
      <c r="AH177" t="s">
        <v>36</v>
      </c>
      <c r="AI177">
        <f>25.4*(Nozzles[[#This Row],[Relief Dia NR]]-Nozzles[[#This Row],[HB/I2 Bore]])/2</f>
        <v>33.400999999999996</v>
      </c>
      <c r="AJ177">
        <f>Nozzles[[#This Row],[LWN/I1 Bore]]/Nozzles[[#This Row],[LWN/I1 Neck Thickness]]</f>
        <v>3.3866666666666667</v>
      </c>
      <c r="AK177">
        <f>Nozzles[[#This Row],[HB/I2 Bore]]/Nozzles[[#This Row],[HB/I2 Neck Thickness]]</f>
        <v>2.5918367346938775</v>
      </c>
      <c r="AL177">
        <f>Nozzles[[#This Row],[F/I3 Bore]]/Nozzles[[#This Row],[F/I3 Neck Thickness]]</f>
        <v>2.3021148036253778</v>
      </c>
    </row>
    <row r="178" spans="1:38" x14ac:dyDescent="0.25">
      <c r="A178">
        <v>10</v>
      </c>
      <c r="B178">
        <v>400</v>
      </c>
      <c r="C178">
        <v>17.5</v>
      </c>
      <c r="D178">
        <v>2.12</v>
      </c>
      <c r="E178">
        <v>12.75</v>
      </c>
      <c r="F178">
        <v>14.25</v>
      </c>
      <c r="G178">
        <v>15.12</v>
      </c>
      <c r="H178">
        <v>16.25</v>
      </c>
      <c r="I178">
        <v>9.56</v>
      </c>
      <c r="J178">
        <v>9.56</v>
      </c>
      <c r="K178">
        <v>9.56</v>
      </c>
      <c r="L178">
        <v>2.35</v>
      </c>
      <c r="M178">
        <v>2.78</v>
      </c>
      <c r="N178">
        <v>3.35</v>
      </c>
      <c r="O178">
        <f>CONVERT(Nozzles[[#This Row],[LWN/I1 Neck Thickness]],"in","mm")</f>
        <v>59.69</v>
      </c>
      <c r="P178">
        <f>CONVERT(Nozzles[[#This Row],[HB/I2 Neck Thickness]],"in","mm")</f>
        <v>70.611999999999995</v>
      </c>
      <c r="Q178">
        <f>CONVERT(Nozzles[[#This Row],[F/I3 Neck Thickness]],"in","mm")</f>
        <v>85.09</v>
      </c>
      <c r="R178">
        <v>16</v>
      </c>
      <c r="S178">
        <v>1.25</v>
      </c>
      <c r="T178">
        <v>15.25</v>
      </c>
      <c r="U178">
        <v>13.44</v>
      </c>
      <c r="V178">
        <v>12.62</v>
      </c>
      <c r="W178">
        <v>1.38</v>
      </c>
      <c r="X178">
        <v>1.1299999999999999</v>
      </c>
      <c r="Y178">
        <v>7.5</v>
      </c>
      <c r="Z178">
        <v>7.5</v>
      </c>
      <c r="AA178">
        <v>431</v>
      </c>
      <c r="AB178">
        <v>25</v>
      </c>
      <c r="AC178">
        <v>502</v>
      </c>
      <c r="AD178">
        <v>31</v>
      </c>
      <c r="AE178">
        <v>594</v>
      </c>
      <c r="AF178">
        <v>38</v>
      </c>
      <c r="AG178">
        <v>16</v>
      </c>
      <c r="AH178" t="s">
        <v>36</v>
      </c>
      <c r="AI178">
        <f>25.4*(Nozzles[[#This Row],[Relief Dia NR]]-Nozzles[[#This Row],[HB/I2 Bore]])/2</f>
        <v>38.861999999999981</v>
      </c>
      <c r="AJ178">
        <f>Nozzles[[#This Row],[LWN/I1 Bore]]/Nozzles[[#This Row],[LWN/I1 Neck Thickness]]</f>
        <v>4.0680851063829788</v>
      </c>
      <c r="AK178">
        <f>Nozzles[[#This Row],[HB/I2 Bore]]/Nozzles[[#This Row],[HB/I2 Neck Thickness]]</f>
        <v>3.4388489208633097</v>
      </c>
      <c r="AL178">
        <f>Nozzles[[#This Row],[F/I3 Bore]]/Nozzles[[#This Row],[F/I3 Neck Thickness]]</f>
        <v>2.8537313432835822</v>
      </c>
    </row>
    <row r="179" spans="1:38" x14ac:dyDescent="0.25">
      <c r="A179">
        <v>12</v>
      </c>
      <c r="B179">
        <v>400</v>
      </c>
      <c r="C179">
        <v>20.5</v>
      </c>
      <c r="D179">
        <v>2.25</v>
      </c>
      <c r="E179">
        <v>15</v>
      </c>
      <c r="F179">
        <v>16.25</v>
      </c>
      <c r="G179">
        <v>17.38</v>
      </c>
      <c r="H179">
        <v>18.25</v>
      </c>
      <c r="I179">
        <v>11.38</v>
      </c>
      <c r="J179">
        <v>11.38</v>
      </c>
      <c r="K179">
        <v>11.38</v>
      </c>
      <c r="L179">
        <v>2.44</v>
      </c>
      <c r="M179">
        <v>3</v>
      </c>
      <c r="N179">
        <v>3.44</v>
      </c>
      <c r="O179">
        <f>CONVERT(Nozzles[[#This Row],[LWN/I1 Neck Thickness]],"in","mm")</f>
        <v>61.976000000000006</v>
      </c>
      <c r="P179">
        <f>CONVERT(Nozzles[[#This Row],[HB/I2 Neck Thickness]],"in","mm")</f>
        <v>76.2</v>
      </c>
      <c r="Q179">
        <f>CONVERT(Nozzles[[#This Row],[F/I3 Neck Thickness]],"in","mm")</f>
        <v>87.375999999999991</v>
      </c>
      <c r="R179">
        <v>16</v>
      </c>
      <c r="S179">
        <v>1.38</v>
      </c>
      <c r="T179">
        <v>17.75</v>
      </c>
      <c r="U179">
        <v>15.75</v>
      </c>
      <c r="V179">
        <v>14.75</v>
      </c>
      <c r="W179">
        <v>1.5</v>
      </c>
      <c r="X179">
        <v>1.25</v>
      </c>
      <c r="Y179">
        <v>8</v>
      </c>
      <c r="Z179">
        <v>8</v>
      </c>
      <c r="AA179">
        <v>539</v>
      </c>
      <c r="AB179">
        <v>30</v>
      </c>
      <c r="AC179">
        <v>641</v>
      </c>
      <c r="AD179">
        <v>38</v>
      </c>
      <c r="AE179">
        <v>724</v>
      </c>
      <c r="AF179">
        <v>45</v>
      </c>
      <c r="AG179">
        <v>16</v>
      </c>
      <c r="AH179" t="s">
        <v>36</v>
      </c>
      <c r="AI179">
        <f>25.4*(Nozzles[[#This Row],[Relief Dia NR]]-Nozzles[[#This Row],[HB/I2 Bore]])/2</f>
        <v>42.798999999999985</v>
      </c>
      <c r="AJ179">
        <f>Nozzles[[#This Row],[LWN/I1 Bore]]/Nozzles[[#This Row],[LWN/I1 Neck Thickness]]</f>
        <v>4.6639344262295088</v>
      </c>
      <c r="AK179">
        <f>Nozzles[[#This Row],[HB/I2 Bore]]/Nozzles[[#This Row],[HB/I2 Neck Thickness]]</f>
        <v>3.7933333333333334</v>
      </c>
      <c r="AL179">
        <f>Nozzles[[#This Row],[F/I3 Bore]]/Nozzles[[#This Row],[F/I3 Neck Thickness]]</f>
        <v>3.308139534883721</v>
      </c>
    </row>
    <row r="180" spans="1:38" x14ac:dyDescent="0.25">
      <c r="A180">
        <v>14</v>
      </c>
      <c r="B180">
        <v>400</v>
      </c>
      <c r="C180">
        <v>23</v>
      </c>
      <c r="D180">
        <v>2.38</v>
      </c>
      <c r="E180">
        <v>16.25</v>
      </c>
      <c r="F180">
        <v>19.38</v>
      </c>
      <c r="G180">
        <v>20.12</v>
      </c>
      <c r="H180">
        <v>22.25</v>
      </c>
      <c r="I180">
        <v>14</v>
      </c>
      <c r="J180">
        <v>14</v>
      </c>
      <c r="K180">
        <v>14</v>
      </c>
      <c r="L180">
        <v>2.69</v>
      </c>
      <c r="M180">
        <v>3.06</v>
      </c>
      <c r="N180">
        <v>4.13</v>
      </c>
      <c r="O180">
        <f>CONVERT(Nozzles[[#This Row],[LWN/I1 Neck Thickness]],"in","mm")</f>
        <v>68.325999999999993</v>
      </c>
      <c r="P180">
        <f>CONVERT(Nozzles[[#This Row],[HB/I2 Neck Thickness]],"in","mm")</f>
        <v>77.724000000000004</v>
      </c>
      <c r="Q180">
        <f>CONVERT(Nozzles[[#This Row],[F/I3 Neck Thickness]],"in","mm")</f>
        <v>104.902</v>
      </c>
      <c r="R180">
        <v>20</v>
      </c>
      <c r="S180">
        <v>1.38</v>
      </c>
      <c r="T180">
        <v>20.25</v>
      </c>
      <c r="U180">
        <v>18.25</v>
      </c>
      <c r="V180">
        <v>16.75</v>
      </c>
      <c r="W180">
        <v>1.5</v>
      </c>
      <c r="X180">
        <v>1.25</v>
      </c>
      <c r="Y180">
        <v>8.25</v>
      </c>
      <c r="Z180">
        <v>8.25</v>
      </c>
      <c r="AA180">
        <v>690</v>
      </c>
      <c r="AB180">
        <v>40</v>
      </c>
      <c r="AC180">
        <v>768</v>
      </c>
      <c r="AD180">
        <v>47</v>
      </c>
      <c r="AE180">
        <v>974</v>
      </c>
      <c r="AF180">
        <v>67</v>
      </c>
      <c r="AG180">
        <v>16</v>
      </c>
      <c r="AH180" t="s">
        <v>36</v>
      </c>
      <c r="AI180">
        <f>25.4*(Nozzles[[#This Row],[Relief Dia NR]]-Nozzles[[#This Row],[HB/I2 Bore]])/2</f>
        <v>34.924999999999997</v>
      </c>
      <c r="AJ180">
        <f>Nozzles[[#This Row],[LWN/I1 Bore]]/Nozzles[[#This Row],[LWN/I1 Neck Thickness]]</f>
        <v>5.2044609665427508</v>
      </c>
      <c r="AK180">
        <f>Nozzles[[#This Row],[HB/I2 Bore]]/Nozzles[[#This Row],[HB/I2 Neck Thickness]]</f>
        <v>4.5751633986928102</v>
      </c>
      <c r="AL180">
        <f>Nozzles[[#This Row],[F/I3 Bore]]/Nozzles[[#This Row],[F/I3 Neck Thickness]]</f>
        <v>3.3898305084745766</v>
      </c>
    </row>
    <row r="181" spans="1:38" x14ac:dyDescent="0.25">
      <c r="A181">
        <v>16</v>
      </c>
      <c r="B181">
        <v>400</v>
      </c>
      <c r="C181">
        <v>25.5</v>
      </c>
      <c r="D181">
        <v>2.5</v>
      </c>
      <c r="E181">
        <v>18.5</v>
      </c>
      <c r="F181">
        <v>22.25</v>
      </c>
      <c r="G181">
        <v>23.25</v>
      </c>
      <c r="H181">
        <v>24.12</v>
      </c>
      <c r="I181">
        <v>16</v>
      </c>
      <c r="J181">
        <v>16</v>
      </c>
      <c r="K181">
        <v>16</v>
      </c>
      <c r="L181">
        <v>3.12</v>
      </c>
      <c r="M181">
        <v>3.63</v>
      </c>
      <c r="N181">
        <v>4.0599999999999996</v>
      </c>
      <c r="O181">
        <f>CONVERT(Nozzles[[#This Row],[LWN/I1 Neck Thickness]],"in","mm")</f>
        <v>79.248000000000005</v>
      </c>
      <c r="P181">
        <f>CONVERT(Nozzles[[#This Row],[HB/I2 Neck Thickness]],"in","mm")</f>
        <v>92.202000000000012</v>
      </c>
      <c r="Q181">
        <f>CONVERT(Nozzles[[#This Row],[F/I3 Neck Thickness]],"in","mm")</f>
        <v>103.124</v>
      </c>
      <c r="R181">
        <v>20</v>
      </c>
      <c r="S181">
        <v>1.5</v>
      </c>
      <c r="T181">
        <v>22.5</v>
      </c>
      <c r="U181">
        <v>20.309999999999999</v>
      </c>
      <c r="V181">
        <v>19</v>
      </c>
      <c r="W181">
        <v>1.62</v>
      </c>
      <c r="X181">
        <v>1.38</v>
      </c>
      <c r="Y181">
        <v>8.75</v>
      </c>
      <c r="Z181">
        <v>8.75</v>
      </c>
      <c r="AA181">
        <v>887</v>
      </c>
      <c r="AB181">
        <v>53</v>
      </c>
      <c r="AC181">
        <v>980</v>
      </c>
      <c r="AD181">
        <v>63</v>
      </c>
      <c r="AE181">
        <v>1078</v>
      </c>
      <c r="AF181">
        <v>73</v>
      </c>
      <c r="AG181">
        <v>16</v>
      </c>
      <c r="AH181" t="s">
        <v>36</v>
      </c>
      <c r="AI181">
        <f>25.4*(Nozzles[[#This Row],[Relief Dia NR]]-Nozzles[[#This Row],[HB/I2 Bore]])/2</f>
        <v>38.099999999999994</v>
      </c>
      <c r="AJ181">
        <f>Nozzles[[#This Row],[LWN/I1 Bore]]/Nozzles[[#This Row],[LWN/I1 Neck Thickness]]</f>
        <v>5.1282051282051277</v>
      </c>
      <c r="AK181">
        <f>Nozzles[[#This Row],[HB/I2 Bore]]/Nozzles[[#This Row],[HB/I2 Neck Thickness]]</f>
        <v>4.4077134986225897</v>
      </c>
      <c r="AL181">
        <f>Nozzles[[#This Row],[F/I3 Bore]]/Nozzles[[#This Row],[F/I3 Neck Thickness]]</f>
        <v>3.9408866995073897</v>
      </c>
    </row>
    <row r="182" spans="1:38" x14ac:dyDescent="0.25">
      <c r="A182">
        <v>18</v>
      </c>
      <c r="B182">
        <v>400</v>
      </c>
      <c r="C182">
        <v>28</v>
      </c>
      <c r="D182">
        <v>2.62</v>
      </c>
      <c r="E182">
        <v>21</v>
      </c>
      <c r="F182">
        <v>24.12</v>
      </c>
      <c r="G182">
        <v>25.12</v>
      </c>
      <c r="H182">
        <v>26.75</v>
      </c>
      <c r="I182">
        <v>18</v>
      </c>
      <c r="J182">
        <v>18</v>
      </c>
      <c r="K182">
        <v>18</v>
      </c>
      <c r="L182">
        <v>3.06</v>
      </c>
      <c r="M182">
        <v>3.56</v>
      </c>
      <c r="N182">
        <v>4.38</v>
      </c>
      <c r="O182">
        <f>CONVERT(Nozzles[[#This Row],[LWN/I1 Neck Thickness]],"in","mm")</f>
        <v>77.724000000000004</v>
      </c>
      <c r="P182">
        <f>CONVERT(Nozzles[[#This Row],[HB/I2 Neck Thickness]],"in","mm")</f>
        <v>90.424000000000007</v>
      </c>
      <c r="Q182">
        <f>CONVERT(Nozzles[[#This Row],[F/I3 Neck Thickness]],"in","mm")</f>
        <v>111.25200000000001</v>
      </c>
      <c r="R182">
        <v>24</v>
      </c>
      <c r="S182">
        <v>1.5</v>
      </c>
      <c r="T182">
        <v>24.75</v>
      </c>
      <c r="U182">
        <v>22.56</v>
      </c>
      <c r="V182">
        <v>21</v>
      </c>
      <c r="W182">
        <v>1.62</v>
      </c>
      <c r="X182">
        <v>1.38</v>
      </c>
      <c r="Y182">
        <v>9</v>
      </c>
      <c r="Z182">
        <v>9</v>
      </c>
      <c r="AA182">
        <v>982</v>
      </c>
      <c r="AB182">
        <v>57</v>
      </c>
      <c r="AC182">
        <v>1102</v>
      </c>
      <c r="AD182">
        <v>68</v>
      </c>
      <c r="AE182">
        <v>1284</v>
      </c>
      <c r="AF182">
        <v>87</v>
      </c>
      <c r="AG182">
        <v>16</v>
      </c>
      <c r="AH182" t="s">
        <v>36</v>
      </c>
      <c r="AI182">
        <f>25.4*(Nozzles[[#This Row],[Relief Dia NR]]-Nozzles[[#This Row],[HB/I2 Bore]])/2</f>
        <v>38.099999999999994</v>
      </c>
      <c r="AJ182">
        <f>Nozzles[[#This Row],[LWN/I1 Bore]]/Nozzles[[#This Row],[LWN/I1 Neck Thickness]]</f>
        <v>5.8823529411764701</v>
      </c>
      <c r="AK182">
        <f>Nozzles[[#This Row],[HB/I2 Bore]]/Nozzles[[#This Row],[HB/I2 Neck Thickness]]</f>
        <v>5.0561797752808992</v>
      </c>
      <c r="AL182">
        <f>Nozzles[[#This Row],[F/I3 Bore]]/Nozzles[[#This Row],[F/I3 Neck Thickness]]</f>
        <v>4.1095890410958908</v>
      </c>
    </row>
    <row r="183" spans="1:38" x14ac:dyDescent="0.25">
      <c r="A183">
        <v>20</v>
      </c>
      <c r="B183">
        <v>400</v>
      </c>
      <c r="C183">
        <v>30.5</v>
      </c>
      <c r="D183">
        <v>2.75</v>
      </c>
      <c r="E183">
        <v>23</v>
      </c>
      <c r="F183">
        <v>26.75</v>
      </c>
      <c r="G183">
        <v>27.75</v>
      </c>
      <c r="H183">
        <v>29.25</v>
      </c>
      <c r="I183">
        <v>20</v>
      </c>
      <c r="J183">
        <v>20</v>
      </c>
      <c r="K183">
        <v>20</v>
      </c>
      <c r="L183">
        <v>3.38</v>
      </c>
      <c r="M183">
        <v>3.88</v>
      </c>
      <c r="N183">
        <v>4.63</v>
      </c>
      <c r="O183">
        <f>CONVERT(Nozzles[[#This Row],[LWN/I1 Neck Thickness]],"in","mm")</f>
        <v>85.852000000000004</v>
      </c>
      <c r="P183">
        <f>CONVERT(Nozzles[[#This Row],[HB/I2 Neck Thickness]],"in","mm")</f>
        <v>98.552000000000007</v>
      </c>
      <c r="Q183">
        <f>CONVERT(Nozzles[[#This Row],[F/I3 Neck Thickness]],"in","mm")</f>
        <v>117.602</v>
      </c>
      <c r="R183">
        <v>24</v>
      </c>
      <c r="S183">
        <v>1.62</v>
      </c>
      <c r="T183">
        <v>27</v>
      </c>
      <c r="U183">
        <v>24.63</v>
      </c>
      <c r="V183">
        <v>23.12</v>
      </c>
      <c r="W183">
        <v>1.75</v>
      </c>
      <c r="X183">
        <v>1.5</v>
      </c>
      <c r="Y183">
        <v>9.5</v>
      </c>
      <c r="Z183">
        <v>9.75</v>
      </c>
      <c r="AA183">
        <v>1176</v>
      </c>
      <c r="AB183">
        <v>70</v>
      </c>
      <c r="AC183">
        <v>1283</v>
      </c>
      <c r="AD183">
        <v>82</v>
      </c>
      <c r="AE183">
        <v>1476</v>
      </c>
      <c r="AF183">
        <v>101</v>
      </c>
      <c r="AG183">
        <v>16</v>
      </c>
      <c r="AH183" t="s">
        <v>36</v>
      </c>
      <c r="AI183">
        <f>25.4*(Nozzles[[#This Row],[Relief Dia NR]]-Nozzles[[#This Row],[HB/I2 Bore]])/2</f>
        <v>39.624000000000009</v>
      </c>
      <c r="AJ183">
        <f>Nozzles[[#This Row],[LWN/I1 Bore]]/Nozzles[[#This Row],[LWN/I1 Neck Thickness]]</f>
        <v>5.9171597633136095</v>
      </c>
      <c r="AK183">
        <f>Nozzles[[#This Row],[HB/I2 Bore]]/Nozzles[[#This Row],[HB/I2 Neck Thickness]]</f>
        <v>5.1546391752577323</v>
      </c>
      <c r="AL183">
        <f>Nozzles[[#This Row],[F/I3 Bore]]/Nozzles[[#This Row],[F/I3 Neck Thickness]]</f>
        <v>4.319654427645788</v>
      </c>
    </row>
    <row r="184" spans="1:38" x14ac:dyDescent="0.25">
      <c r="A184">
        <v>24</v>
      </c>
      <c r="B184">
        <v>400</v>
      </c>
      <c r="C184">
        <v>36</v>
      </c>
      <c r="D184">
        <v>3</v>
      </c>
      <c r="E184">
        <v>27.25</v>
      </c>
      <c r="F184">
        <v>30.75</v>
      </c>
      <c r="G184">
        <v>32</v>
      </c>
      <c r="H184">
        <v>33.619999999999997</v>
      </c>
      <c r="I184">
        <v>24</v>
      </c>
      <c r="J184">
        <v>24</v>
      </c>
      <c r="K184">
        <v>24</v>
      </c>
      <c r="L184">
        <v>3.38</v>
      </c>
      <c r="M184">
        <v>4</v>
      </c>
      <c r="N184">
        <v>4.8099999999999996</v>
      </c>
      <c r="O184">
        <f>CONVERT(Nozzles[[#This Row],[LWN/I1 Neck Thickness]],"in","mm")</f>
        <v>85.852000000000004</v>
      </c>
      <c r="P184">
        <f>CONVERT(Nozzles[[#This Row],[HB/I2 Neck Thickness]],"in","mm")</f>
        <v>101.6</v>
      </c>
      <c r="Q184">
        <f>CONVERT(Nozzles[[#This Row],[F/I3 Neck Thickness]],"in","mm")</f>
        <v>122.17400000000001</v>
      </c>
      <c r="R184">
        <v>24</v>
      </c>
      <c r="S184">
        <v>1.88</v>
      </c>
      <c r="T184">
        <v>32</v>
      </c>
      <c r="U184">
        <v>29.25</v>
      </c>
      <c r="V184">
        <v>27.62</v>
      </c>
      <c r="W184">
        <v>2</v>
      </c>
      <c r="X184">
        <v>1.75</v>
      </c>
      <c r="Y184">
        <v>10.5</v>
      </c>
      <c r="Z184">
        <v>11</v>
      </c>
      <c r="AA184">
        <v>1437</v>
      </c>
      <c r="AB184">
        <v>82</v>
      </c>
      <c r="AC184">
        <v>1614</v>
      </c>
      <c r="AD184">
        <v>100</v>
      </c>
      <c r="AE184">
        <v>1844</v>
      </c>
      <c r="AF184">
        <v>123</v>
      </c>
      <c r="AG184">
        <v>16</v>
      </c>
      <c r="AH184" t="s">
        <v>36</v>
      </c>
      <c r="AI184">
        <f>25.4*(Nozzles[[#This Row],[Relief Dia NR]]-Nozzles[[#This Row],[HB/I2 Bore]])/2</f>
        <v>45.974000000000011</v>
      </c>
      <c r="AJ184">
        <f>Nozzles[[#This Row],[LWN/I1 Bore]]/Nozzles[[#This Row],[LWN/I1 Neck Thickness]]</f>
        <v>7.1005917159763312</v>
      </c>
      <c r="AK184">
        <f>Nozzles[[#This Row],[HB/I2 Bore]]/Nozzles[[#This Row],[HB/I2 Neck Thickness]]</f>
        <v>6</v>
      </c>
      <c r="AL184">
        <f>Nozzles[[#This Row],[F/I3 Bore]]/Nozzles[[#This Row],[F/I3 Neck Thickness]]</f>
        <v>4.9896049896049899</v>
      </c>
    </row>
    <row r="185" spans="1:38" x14ac:dyDescent="0.25">
      <c r="A185">
        <v>1</v>
      </c>
      <c r="B185">
        <v>600</v>
      </c>
      <c r="C185">
        <v>4.88</v>
      </c>
      <c r="D185">
        <v>0.69</v>
      </c>
      <c r="E185">
        <v>2</v>
      </c>
      <c r="F185">
        <v>3.25</v>
      </c>
      <c r="G185">
        <v>4</v>
      </c>
      <c r="H185">
        <v>4.62</v>
      </c>
      <c r="I185">
        <v>0.96</v>
      </c>
      <c r="J185">
        <v>0.96</v>
      </c>
      <c r="K185">
        <v>0.96</v>
      </c>
      <c r="L185">
        <v>1.1499999999999999</v>
      </c>
      <c r="M185">
        <v>1.52</v>
      </c>
      <c r="N185">
        <v>1.83</v>
      </c>
      <c r="O185">
        <f>CONVERT(Nozzles[[#This Row],[LWN/I1 Neck Thickness]],"in","mm")</f>
        <v>29.21</v>
      </c>
      <c r="P185">
        <f>CONVERT(Nozzles[[#This Row],[HB/I2 Neck Thickness]],"in","mm")</f>
        <v>38.608000000000004</v>
      </c>
      <c r="Q185">
        <f>CONVERT(Nozzles[[#This Row],[F/I3 Neck Thickness]],"in","mm")</f>
        <v>46.481999999999999</v>
      </c>
      <c r="R185">
        <v>4</v>
      </c>
      <c r="S185">
        <v>0.75</v>
      </c>
      <c r="T185">
        <v>3.5</v>
      </c>
      <c r="U185">
        <v>2.44</v>
      </c>
      <c r="V185">
        <v>2.12</v>
      </c>
      <c r="W185">
        <v>0.88</v>
      </c>
      <c r="X185">
        <v>0.63</v>
      </c>
      <c r="Y185">
        <v>3.5</v>
      </c>
      <c r="Z185">
        <v>3.5</v>
      </c>
      <c r="AA185">
        <v>26</v>
      </c>
      <c r="AB185">
        <v>2.2000000000000002</v>
      </c>
      <c r="AC185">
        <v>38</v>
      </c>
      <c r="AD185">
        <v>3.4</v>
      </c>
      <c r="AE185">
        <v>50</v>
      </c>
      <c r="AF185">
        <v>4.5999999999999996</v>
      </c>
      <c r="AG185">
        <v>12</v>
      </c>
      <c r="AH185" t="s">
        <v>36</v>
      </c>
      <c r="AI185">
        <f>25.4*(Nozzles[[#This Row],[Relief Dia NR]]-Nozzles[[#This Row],[HB/I2 Bore]])/2</f>
        <v>14.732000000000001</v>
      </c>
      <c r="AJ185">
        <f>Nozzles[[#This Row],[LWN/I1 Bore]]/Nozzles[[#This Row],[LWN/I1 Neck Thickness]]</f>
        <v>0.83478260869565224</v>
      </c>
      <c r="AK185">
        <f>Nozzles[[#This Row],[HB/I2 Bore]]/Nozzles[[#This Row],[HB/I2 Neck Thickness]]</f>
        <v>0.63157894736842102</v>
      </c>
      <c r="AL185">
        <f>Nozzles[[#This Row],[F/I3 Bore]]/Nozzles[[#This Row],[F/I3 Neck Thickness]]</f>
        <v>0.52459016393442615</v>
      </c>
    </row>
    <row r="186" spans="1:38" x14ac:dyDescent="0.25">
      <c r="A186">
        <v>1.5</v>
      </c>
      <c r="B186">
        <v>600</v>
      </c>
      <c r="C186">
        <v>6.12</v>
      </c>
      <c r="D186">
        <v>0.88</v>
      </c>
      <c r="E186">
        <v>2.88</v>
      </c>
      <c r="F186">
        <v>4</v>
      </c>
      <c r="G186">
        <v>4.62</v>
      </c>
      <c r="H186">
        <v>5.5</v>
      </c>
      <c r="I186">
        <v>1.5</v>
      </c>
      <c r="J186">
        <v>1.5</v>
      </c>
      <c r="K186">
        <v>1.5</v>
      </c>
      <c r="L186">
        <v>1.25</v>
      </c>
      <c r="M186">
        <v>1.56</v>
      </c>
      <c r="N186">
        <v>2</v>
      </c>
      <c r="O186">
        <f>CONVERT(Nozzles[[#This Row],[LWN/I1 Neck Thickness]],"in","mm")</f>
        <v>31.75</v>
      </c>
      <c r="P186">
        <f>CONVERT(Nozzles[[#This Row],[HB/I2 Neck Thickness]],"in","mm")</f>
        <v>39.624000000000002</v>
      </c>
      <c r="Q186">
        <f>CONVERT(Nozzles[[#This Row],[F/I3 Neck Thickness]],"in","mm")</f>
        <v>50.8</v>
      </c>
      <c r="R186">
        <v>4</v>
      </c>
      <c r="S186">
        <v>0.88</v>
      </c>
      <c r="T186">
        <v>4.5</v>
      </c>
      <c r="U186">
        <v>3.25</v>
      </c>
      <c r="V186">
        <v>2.75</v>
      </c>
      <c r="W186">
        <v>1</v>
      </c>
      <c r="X186">
        <v>0.75</v>
      </c>
      <c r="Y186">
        <v>4.25</v>
      </c>
      <c r="Z186">
        <v>4.25</v>
      </c>
      <c r="AA186">
        <v>39</v>
      </c>
      <c r="AB186">
        <v>3.1</v>
      </c>
      <c r="AC186">
        <v>50</v>
      </c>
      <c r="AD186">
        <v>4.3</v>
      </c>
      <c r="AE186">
        <v>69</v>
      </c>
      <c r="AF186">
        <v>6.2</v>
      </c>
      <c r="AG186">
        <v>12</v>
      </c>
      <c r="AH186" t="s">
        <v>36</v>
      </c>
      <c r="AI186">
        <f>25.4*(Nozzles[[#This Row],[Relief Dia NR]]-Nozzles[[#This Row],[HB/I2 Bore]])/2</f>
        <v>15.875</v>
      </c>
      <c r="AJ186">
        <f>Nozzles[[#This Row],[LWN/I1 Bore]]/Nozzles[[#This Row],[LWN/I1 Neck Thickness]]</f>
        <v>1.2</v>
      </c>
      <c r="AK186">
        <f>Nozzles[[#This Row],[HB/I2 Bore]]/Nozzles[[#This Row],[HB/I2 Neck Thickness]]</f>
        <v>0.96153846153846145</v>
      </c>
      <c r="AL186">
        <f>Nozzles[[#This Row],[F/I3 Bore]]/Nozzles[[#This Row],[F/I3 Neck Thickness]]</f>
        <v>0.75</v>
      </c>
    </row>
    <row r="187" spans="1:38" x14ac:dyDescent="0.25">
      <c r="A187">
        <v>2</v>
      </c>
      <c r="B187">
        <v>600</v>
      </c>
      <c r="C187">
        <v>6.5</v>
      </c>
      <c r="D187">
        <v>1</v>
      </c>
      <c r="E187">
        <v>3.62</v>
      </c>
      <c r="F187">
        <v>4.62</v>
      </c>
      <c r="G187">
        <v>5.5</v>
      </c>
      <c r="H187">
        <v>6</v>
      </c>
      <c r="I187">
        <v>1.94</v>
      </c>
      <c r="J187">
        <v>1.94</v>
      </c>
      <c r="K187">
        <v>1.94</v>
      </c>
      <c r="L187">
        <v>1.34</v>
      </c>
      <c r="M187">
        <v>1.78</v>
      </c>
      <c r="N187">
        <v>2.0299999999999998</v>
      </c>
      <c r="O187">
        <f>CONVERT(Nozzles[[#This Row],[LWN/I1 Neck Thickness]],"in","mm")</f>
        <v>34.035999999999994</v>
      </c>
      <c r="P187">
        <f>CONVERT(Nozzles[[#This Row],[HB/I2 Neck Thickness]],"in","mm")</f>
        <v>45.212000000000003</v>
      </c>
      <c r="Q187">
        <f>CONVERT(Nozzles[[#This Row],[F/I3 Neck Thickness]],"in","mm")</f>
        <v>51.561999999999998</v>
      </c>
      <c r="R187">
        <v>8</v>
      </c>
      <c r="S187">
        <v>0.75</v>
      </c>
      <c r="T187">
        <v>5</v>
      </c>
      <c r="U187">
        <v>3.94</v>
      </c>
      <c r="V187">
        <v>3.31</v>
      </c>
      <c r="W187">
        <v>0.88</v>
      </c>
      <c r="X187">
        <v>0.63</v>
      </c>
      <c r="Y187">
        <v>4.25</v>
      </c>
      <c r="Z187">
        <v>4.5</v>
      </c>
      <c r="AA187">
        <v>50</v>
      </c>
      <c r="AB187">
        <v>3.9</v>
      </c>
      <c r="AC187">
        <v>69</v>
      </c>
      <c r="AD187">
        <v>5.9</v>
      </c>
      <c r="AE187">
        <v>81</v>
      </c>
      <c r="AF187">
        <v>7.2</v>
      </c>
      <c r="AG187">
        <v>12</v>
      </c>
      <c r="AH187" t="s">
        <v>36</v>
      </c>
      <c r="AI187">
        <f>25.4*(Nozzles[[#This Row],[Relief Dia NR]]-Nozzles[[#This Row],[HB/I2 Bore]])/2</f>
        <v>17.399000000000001</v>
      </c>
      <c r="AJ187">
        <f>Nozzles[[#This Row],[LWN/I1 Bore]]/Nozzles[[#This Row],[LWN/I1 Neck Thickness]]</f>
        <v>1.4477611940298507</v>
      </c>
      <c r="AK187">
        <f>Nozzles[[#This Row],[HB/I2 Bore]]/Nozzles[[#This Row],[HB/I2 Neck Thickness]]</f>
        <v>1.0898876404494382</v>
      </c>
      <c r="AL187">
        <f>Nozzles[[#This Row],[F/I3 Bore]]/Nozzles[[#This Row],[F/I3 Neck Thickness]]</f>
        <v>0.95566502463054193</v>
      </c>
    </row>
    <row r="188" spans="1:38" x14ac:dyDescent="0.25">
      <c r="A188">
        <v>2.5</v>
      </c>
      <c r="B188">
        <v>600</v>
      </c>
      <c r="C188">
        <v>7.5</v>
      </c>
      <c r="D188">
        <v>1.1200000000000001</v>
      </c>
      <c r="E188">
        <v>4.12</v>
      </c>
      <c r="F188">
        <v>5.75</v>
      </c>
      <c r="G188">
        <v>6.38</v>
      </c>
      <c r="H188">
        <v>7</v>
      </c>
      <c r="I188">
        <v>2.3199999999999998</v>
      </c>
      <c r="J188">
        <v>2.3199999999999998</v>
      </c>
      <c r="K188">
        <v>2.3199999999999998</v>
      </c>
      <c r="L188">
        <v>1.72</v>
      </c>
      <c r="M188">
        <v>2.0299999999999998</v>
      </c>
      <c r="N188">
        <v>2.0299999999999998</v>
      </c>
      <c r="O188">
        <f>CONVERT(Nozzles[[#This Row],[LWN/I1 Neck Thickness]],"in","mm")</f>
        <v>43.687999999999995</v>
      </c>
      <c r="P188">
        <f>CONVERT(Nozzles[[#This Row],[HB/I2 Neck Thickness]],"in","mm")</f>
        <v>51.561999999999998</v>
      </c>
      <c r="Q188">
        <f>CONVERT(Nozzles[[#This Row],[F/I3 Neck Thickness]],"in","mm")</f>
        <v>51.561999999999998</v>
      </c>
      <c r="R188">
        <v>8</v>
      </c>
      <c r="S188">
        <v>0.88</v>
      </c>
      <c r="T188">
        <v>5.88</v>
      </c>
      <c r="U188">
        <v>4.62</v>
      </c>
      <c r="V188">
        <v>3.94</v>
      </c>
      <c r="W188">
        <v>1</v>
      </c>
      <c r="X188">
        <v>0.75</v>
      </c>
      <c r="Y188">
        <v>5</v>
      </c>
      <c r="Z188">
        <v>4.75</v>
      </c>
      <c r="AA188">
        <v>83</v>
      </c>
      <c r="AB188">
        <v>6.2</v>
      </c>
      <c r="AC188">
        <v>98</v>
      </c>
      <c r="AD188">
        <v>7.9</v>
      </c>
      <c r="AE188">
        <v>105</v>
      </c>
      <c r="AF188">
        <v>9.6999999999999993</v>
      </c>
      <c r="AG188">
        <v>12</v>
      </c>
      <c r="AH188" t="s">
        <v>36</v>
      </c>
      <c r="AI188">
        <f>25.4*(Nozzles[[#This Row],[Relief Dia NR]]-Nozzles[[#This Row],[HB/I2 Bore]])/2</f>
        <v>20.574000000000002</v>
      </c>
      <c r="AJ188">
        <f>Nozzles[[#This Row],[LWN/I1 Bore]]/Nozzles[[#This Row],[LWN/I1 Neck Thickness]]</f>
        <v>1.3488372093023255</v>
      </c>
      <c r="AK188">
        <f>Nozzles[[#This Row],[HB/I2 Bore]]/Nozzles[[#This Row],[HB/I2 Neck Thickness]]</f>
        <v>1.1428571428571428</v>
      </c>
      <c r="AL188">
        <f>Nozzles[[#This Row],[F/I3 Bore]]/Nozzles[[#This Row],[F/I3 Neck Thickness]]</f>
        <v>1.1428571428571428</v>
      </c>
    </row>
    <row r="189" spans="1:38" x14ac:dyDescent="0.25">
      <c r="A189">
        <v>3</v>
      </c>
      <c r="B189">
        <v>600</v>
      </c>
      <c r="C189">
        <v>8.25</v>
      </c>
      <c r="D189">
        <v>1.25</v>
      </c>
      <c r="E189">
        <v>5</v>
      </c>
      <c r="F189">
        <v>6.38</v>
      </c>
      <c r="G189">
        <v>7</v>
      </c>
      <c r="H189">
        <v>7.75</v>
      </c>
      <c r="I189">
        <v>2.9</v>
      </c>
      <c r="J189">
        <v>2.9</v>
      </c>
      <c r="K189">
        <v>2.9</v>
      </c>
      <c r="L189">
        <v>1.74</v>
      </c>
      <c r="M189">
        <v>2.0499999999999998</v>
      </c>
      <c r="N189">
        <v>2.4300000000000002</v>
      </c>
      <c r="O189">
        <f>CONVERT(Nozzles[[#This Row],[LWN/I1 Neck Thickness]],"in","mm")</f>
        <v>44.195999999999998</v>
      </c>
      <c r="P189">
        <f>CONVERT(Nozzles[[#This Row],[HB/I2 Neck Thickness]],"in","mm")</f>
        <v>52.069999999999993</v>
      </c>
      <c r="Q189">
        <f>CONVERT(Nozzles[[#This Row],[F/I3 Neck Thickness]],"in","mm")</f>
        <v>61.722000000000001</v>
      </c>
      <c r="R189">
        <v>8</v>
      </c>
      <c r="S189">
        <v>0.88</v>
      </c>
      <c r="T189">
        <v>6.62</v>
      </c>
      <c r="U189">
        <v>5.38</v>
      </c>
      <c r="V189">
        <v>4.62</v>
      </c>
      <c r="W189">
        <v>1</v>
      </c>
      <c r="X189">
        <v>0.75</v>
      </c>
      <c r="Y189">
        <v>5</v>
      </c>
      <c r="Z189">
        <v>5.25</v>
      </c>
      <c r="AA189">
        <v>88</v>
      </c>
      <c r="AB189">
        <v>7.2</v>
      </c>
      <c r="AC189">
        <v>105</v>
      </c>
      <c r="AD189">
        <v>9</v>
      </c>
      <c r="AE189">
        <v>127</v>
      </c>
      <c r="AF189">
        <v>11.5</v>
      </c>
      <c r="AG189">
        <v>12</v>
      </c>
      <c r="AH189" t="s">
        <v>36</v>
      </c>
      <c r="AI189">
        <f>25.4*(Nozzles[[#This Row],[Relief Dia NR]]-Nozzles[[#This Row],[HB/I2 Bore]])/2</f>
        <v>21.844000000000001</v>
      </c>
      <c r="AJ189">
        <f>Nozzles[[#This Row],[LWN/I1 Bore]]/Nozzles[[#This Row],[LWN/I1 Neck Thickness]]</f>
        <v>1.6666666666666665</v>
      </c>
      <c r="AK189">
        <f>Nozzles[[#This Row],[HB/I2 Bore]]/Nozzles[[#This Row],[HB/I2 Neck Thickness]]</f>
        <v>1.4146341463414636</v>
      </c>
      <c r="AL189">
        <f>Nozzles[[#This Row],[F/I3 Bore]]/Nozzles[[#This Row],[F/I3 Neck Thickness]]</f>
        <v>1.1934156378600822</v>
      </c>
    </row>
    <row r="190" spans="1:38" x14ac:dyDescent="0.25">
      <c r="A190">
        <v>3.5</v>
      </c>
      <c r="B190">
        <v>600</v>
      </c>
      <c r="C190">
        <v>9</v>
      </c>
      <c r="D190">
        <v>1.38</v>
      </c>
      <c r="E190">
        <v>5.5</v>
      </c>
      <c r="F190">
        <v>7</v>
      </c>
      <c r="G190">
        <v>7.75</v>
      </c>
      <c r="H190">
        <v>8.25</v>
      </c>
      <c r="I190">
        <v>3.36</v>
      </c>
      <c r="J190">
        <v>3.36</v>
      </c>
      <c r="K190">
        <v>3.36</v>
      </c>
      <c r="L190">
        <v>1.82</v>
      </c>
      <c r="M190">
        <v>2.2000000000000002</v>
      </c>
      <c r="N190">
        <v>2.4500000000000002</v>
      </c>
      <c r="O190">
        <f>CONVERT(Nozzles[[#This Row],[LWN/I1 Neck Thickness]],"in","mm")</f>
        <v>46.228000000000002</v>
      </c>
      <c r="P190">
        <f>CONVERT(Nozzles[[#This Row],[HB/I2 Neck Thickness]],"in","mm")</f>
        <v>55.88</v>
      </c>
      <c r="Q190">
        <f>CONVERT(Nozzles[[#This Row],[F/I3 Neck Thickness]],"in","mm")</f>
        <v>62.230000000000004</v>
      </c>
      <c r="R190">
        <v>8</v>
      </c>
      <c r="S190">
        <v>1</v>
      </c>
      <c r="T190">
        <v>7.25</v>
      </c>
      <c r="U190">
        <v>5.81</v>
      </c>
      <c r="V190">
        <v>5.25</v>
      </c>
      <c r="W190">
        <v>1.1200000000000001</v>
      </c>
      <c r="X190">
        <v>0.88</v>
      </c>
      <c r="Y190">
        <v>5.5</v>
      </c>
      <c r="Z190">
        <v>5.5</v>
      </c>
      <c r="AA190">
        <v>103</v>
      </c>
      <c r="AB190">
        <v>8.4</v>
      </c>
      <c r="AC190">
        <v>124</v>
      </c>
      <c r="AD190">
        <v>10.9</v>
      </c>
      <c r="AE190">
        <v>140</v>
      </c>
      <c r="AF190">
        <v>12.6</v>
      </c>
      <c r="AG190">
        <v>12</v>
      </c>
      <c r="AH190" t="s">
        <v>36</v>
      </c>
      <c r="AI190">
        <f>25.4*(Nozzles[[#This Row],[Relief Dia NR]]-Nozzles[[#This Row],[HB/I2 Bore]])/2</f>
        <v>24.003</v>
      </c>
      <c r="AJ190">
        <f>Nozzles[[#This Row],[LWN/I1 Bore]]/Nozzles[[#This Row],[LWN/I1 Neck Thickness]]</f>
        <v>1.846153846153846</v>
      </c>
      <c r="AK190">
        <f>Nozzles[[#This Row],[HB/I2 Bore]]/Nozzles[[#This Row],[HB/I2 Neck Thickness]]</f>
        <v>1.5272727272727271</v>
      </c>
      <c r="AL190">
        <f>Nozzles[[#This Row],[F/I3 Bore]]/Nozzles[[#This Row],[F/I3 Neck Thickness]]</f>
        <v>1.3714285714285712</v>
      </c>
    </row>
    <row r="191" spans="1:38" x14ac:dyDescent="0.25">
      <c r="A191">
        <v>4</v>
      </c>
      <c r="B191">
        <v>600</v>
      </c>
      <c r="C191">
        <v>10.75</v>
      </c>
      <c r="D191">
        <v>1.5</v>
      </c>
      <c r="E191">
        <v>6.19</v>
      </c>
      <c r="F191">
        <v>7.75</v>
      </c>
      <c r="G191">
        <v>8.8800000000000008</v>
      </c>
      <c r="H191">
        <v>9.8800000000000008</v>
      </c>
      <c r="I191">
        <v>3.83</v>
      </c>
      <c r="J191">
        <v>3.83</v>
      </c>
      <c r="K191">
        <v>3.83</v>
      </c>
      <c r="L191">
        <v>1.96</v>
      </c>
      <c r="M191">
        <v>2.5299999999999998</v>
      </c>
      <c r="N191">
        <v>3.03</v>
      </c>
      <c r="O191">
        <f>CONVERT(Nozzles[[#This Row],[LWN/I1 Neck Thickness]],"in","mm")</f>
        <v>49.783999999999999</v>
      </c>
      <c r="P191">
        <f>CONVERT(Nozzles[[#This Row],[HB/I2 Neck Thickness]],"in","mm")</f>
        <v>64.262</v>
      </c>
      <c r="Q191">
        <f>CONVERT(Nozzles[[#This Row],[F/I3 Neck Thickness]],"in","mm")</f>
        <v>76.962000000000003</v>
      </c>
      <c r="R191">
        <v>8</v>
      </c>
      <c r="S191">
        <v>1</v>
      </c>
      <c r="T191">
        <v>8.5</v>
      </c>
      <c r="U191">
        <v>7.06</v>
      </c>
      <c r="V191">
        <v>6</v>
      </c>
      <c r="W191">
        <v>1.1200000000000001</v>
      </c>
      <c r="X191">
        <v>0.88</v>
      </c>
      <c r="Y191">
        <v>5.75</v>
      </c>
      <c r="Z191">
        <v>6</v>
      </c>
      <c r="AA191">
        <v>132</v>
      </c>
      <c r="AB191">
        <v>10.1</v>
      </c>
      <c r="AC191">
        <v>169</v>
      </c>
      <c r="AD191">
        <v>14.2</v>
      </c>
      <c r="AE191">
        <v>205</v>
      </c>
      <c r="AF191">
        <v>18.399999999999999</v>
      </c>
      <c r="AG191">
        <v>12</v>
      </c>
      <c r="AH191" t="s">
        <v>36</v>
      </c>
      <c r="AI191">
        <f>25.4*(Nozzles[[#This Row],[Relief Dia NR]]-Nozzles[[#This Row],[HB/I2 Bore]])/2</f>
        <v>27.558999999999997</v>
      </c>
      <c r="AJ191">
        <f>Nozzles[[#This Row],[LWN/I1 Bore]]/Nozzles[[#This Row],[LWN/I1 Neck Thickness]]</f>
        <v>1.9540816326530612</v>
      </c>
      <c r="AK191">
        <f>Nozzles[[#This Row],[HB/I2 Bore]]/Nozzles[[#This Row],[HB/I2 Neck Thickness]]</f>
        <v>1.5138339920948618</v>
      </c>
      <c r="AL191">
        <f>Nozzles[[#This Row],[F/I3 Bore]]/Nozzles[[#This Row],[F/I3 Neck Thickness]]</f>
        <v>1.2640264026402641</v>
      </c>
    </row>
    <row r="192" spans="1:38" x14ac:dyDescent="0.25">
      <c r="A192">
        <v>5</v>
      </c>
      <c r="B192">
        <v>600</v>
      </c>
      <c r="C192">
        <v>13</v>
      </c>
      <c r="D192">
        <v>1.75</v>
      </c>
      <c r="E192">
        <v>7.31</v>
      </c>
      <c r="F192">
        <v>9.8800000000000008</v>
      </c>
      <c r="G192">
        <v>11</v>
      </c>
      <c r="H192">
        <v>12.12</v>
      </c>
      <c r="I192">
        <v>4.8099999999999996</v>
      </c>
      <c r="J192">
        <v>4.8099999999999996</v>
      </c>
      <c r="K192">
        <v>4.8099999999999996</v>
      </c>
      <c r="L192">
        <v>2.54</v>
      </c>
      <c r="M192">
        <v>3.1</v>
      </c>
      <c r="N192">
        <v>3.66</v>
      </c>
      <c r="O192">
        <f>CONVERT(Nozzles[[#This Row],[LWN/I1 Neck Thickness]],"in","mm")</f>
        <v>64.516000000000005</v>
      </c>
      <c r="P192">
        <f>CONVERT(Nozzles[[#This Row],[HB/I2 Neck Thickness]],"in","mm")</f>
        <v>78.740000000000009</v>
      </c>
      <c r="Q192">
        <f>CONVERT(Nozzles[[#This Row],[F/I3 Neck Thickness]],"in","mm")</f>
        <v>92.963999999999999</v>
      </c>
      <c r="R192">
        <v>8</v>
      </c>
      <c r="S192">
        <v>1.1200000000000001</v>
      </c>
      <c r="T192">
        <v>10.5</v>
      </c>
      <c r="U192">
        <v>8.8800000000000008</v>
      </c>
      <c r="V192">
        <v>7.5</v>
      </c>
      <c r="W192">
        <v>1.25</v>
      </c>
      <c r="X192">
        <v>1</v>
      </c>
      <c r="Y192">
        <v>6.5</v>
      </c>
      <c r="Z192">
        <v>6.5</v>
      </c>
      <c r="AA192">
        <v>216</v>
      </c>
      <c r="AB192">
        <v>16.5</v>
      </c>
      <c r="AC192">
        <v>259</v>
      </c>
      <c r="AD192">
        <v>21.8</v>
      </c>
      <c r="AE192">
        <v>305</v>
      </c>
      <c r="AF192">
        <v>27.5</v>
      </c>
      <c r="AG192">
        <v>12</v>
      </c>
      <c r="AH192" t="s">
        <v>36</v>
      </c>
      <c r="AI192">
        <f>25.4*(Nozzles[[#This Row],[Relief Dia NR]]-Nozzles[[#This Row],[HB/I2 Bore]])/2</f>
        <v>34.163000000000004</v>
      </c>
      <c r="AJ192">
        <f>Nozzles[[#This Row],[LWN/I1 Bore]]/Nozzles[[#This Row],[LWN/I1 Neck Thickness]]</f>
        <v>1.8937007874015745</v>
      </c>
      <c r="AK192">
        <f>Nozzles[[#This Row],[HB/I2 Bore]]/Nozzles[[#This Row],[HB/I2 Neck Thickness]]</f>
        <v>1.5516129032258064</v>
      </c>
      <c r="AL192">
        <f>Nozzles[[#This Row],[F/I3 Bore]]/Nozzles[[#This Row],[F/I3 Neck Thickness]]</f>
        <v>1.3142076502732238</v>
      </c>
    </row>
    <row r="193" spans="1:38" x14ac:dyDescent="0.25">
      <c r="A193">
        <v>6</v>
      </c>
      <c r="B193">
        <v>600</v>
      </c>
      <c r="C193">
        <v>14</v>
      </c>
      <c r="D193">
        <v>1.88</v>
      </c>
      <c r="E193">
        <v>8.5</v>
      </c>
      <c r="F193">
        <v>11</v>
      </c>
      <c r="G193">
        <v>12.12</v>
      </c>
      <c r="H193">
        <v>13.25</v>
      </c>
      <c r="I193">
        <v>5.76</v>
      </c>
      <c r="J193">
        <v>5.76</v>
      </c>
      <c r="K193">
        <v>5.76</v>
      </c>
      <c r="L193">
        <v>2.62</v>
      </c>
      <c r="M193">
        <v>3.18</v>
      </c>
      <c r="N193">
        <v>3.75</v>
      </c>
      <c r="O193">
        <f>CONVERT(Nozzles[[#This Row],[LWN/I1 Neck Thickness]],"in","mm")</f>
        <v>66.548000000000002</v>
      </c>
      <c r="P193">
        <f>CONVERT(Nozzles[[#This Row],[HB/I2 Neck Thickness]],"in","mm")</f>
        <v>80.771999999999991</v>
      </c>
      <c r="Q193">
        <f>CONVERT(Nozzles[[#This Row],[F/I3 Neck Thickness]],"in","mm")</f>
        <v>95.25</v>
      </c>
      <c r="R193">
        <v>12</v>
      </c>
      <c r="S193">
        <v>1.1200000000000001</v>
      </c>
      <c r="T193">
        <v>11.5</v>
      </c>
      <c r="U193">
        <v>9.8800000000000008</v>
      </c>
      <c r="V193">
        <v>8.75</v>
      </c>
      <c r="W193">
        <v>1.25</v>
      </c>
      <c r="X193">
        <v>1</v>
      </c>
      <c r="Y193">
        <v>6.75</v>
      </c>
      <c r="Z193">
        <v>7</v>
      </c>
      <c r="AA193">
        <v>235</v>
      </c>
      <c r="AB193">
        <v>20</v>
      </c>
      <c r="AC193">
        <v>300</v>
      </c>
      <c r="AD193">
        <v>25</v>
      </c>
      <c r="AE193">
        <v>350</v>
      </c>
      <c r="AF193">
        <v>32</v>
      </c>
      <c r="AG193">
        <v>12</v>
      </c>
      <c r="AH193" t="s">
        <v>36</v>
      </c>
      <c r="AI193">
        <f>25.4*(Nozzles[[#This Row],[Relief Dia NR]]-Nozzles[[#This Row],[HB/I2 Bore]])/2</f>
        <v>37.972999999999999</v>
      </c>
      <c r="AJ193">
        <f>Nozzles[[#This Row],[LWN/I1 Bore]]/Nozzles[[#This Row],[LWN/I1 Neck Thickness]]</f>
        <v>2.1984732824427478</v>
      </c>
      <c r="AK193">
        <f>Nozzles[[#This Row],[HB/I2 Bore]]/Nozzles[[#This Row],[HB/I2 Neck Thickness]]</f>
        <v>1.811320754716981</v>
      </c>
      <c r="AL193">
        <f>Nozzles[[#This Row],[F/I3 Bore]]/Nozzles[[#This Row],[F/I3 Neck Thickness]]</f>
        <v>1.536</v>
      </c>
    </row>
    <row r="194" spans="1:38" x14ac:dyDescent="0.25">
      <c r="A194">
        <v>8</v>
      </c>
      <c r="B194">
        <v>600</v>
      </c>
      <c r="C194">
        <v>16.5</v>
      </c>
      <c r="D194">
        <v>2.19</v>
      </c>
      <c r="E194">
        <v>10.62</v>
      </c>
      <c r="F194">
        <v>13.25</v>
      </c>
      <c r="G194">
        <v>15.12</v>
      </c>
      <c r="H194">
        <v>16</v>
      </c>
      <c r="I194">
        <v>7.62</v>
      </c>
      <c r="J194">
        <v>7.62</v>
      </c>
      <c r="K194">
        <v>7.62</v>
      </c>
      <c r="L194">
        <v>2.82</v>
      </c>
      <c r="M194">
        <v>3.75</v>
      </c>
      <c r="N194">
        <v>4.1900000000000004</v>
      </c>
      <c r="O194">
        <f>CONVERT(Nozzles[[#This Row],[LWN/I1 Neck Thickness]],"in","mm")</f>
        <v>71.628</v>
      </c>
      <c r="P194">
        <f>CONVERT(Nozzles[[#This Row],[HB/I2 Neck Thickness]],"in","mm")</f>
        <v>95.25</v>
      </c>
      <c r="Q194">
        <f>CONVERT(Nozzles[[#This Row],[F/I3 Neck Thickness]],"in","mm")</f>
        <v>106.426</v>
      </c>
      <c r="R194">
        <v>12</v>
      </c>
      <c r="S194">
        <v>1.25</v>
      </c>
      <c r="T194">
        <v>13.75</v>
      </c>
      <c r="U194">
        <v>11.94</v>
      </c>
      <c r="V194">
        <v>10.75</v>
      </c>
      <c r="W194">
        <v>1.38</v>
      </c>
      <c r="X194">
        <v>1.1299999999999999</v>
      </c>
      <c r="Y194">
        <v>7.75</v>
      </c>
      <c r="Z194">
        <v>8</v>
      </c>
      <c r="AA194">
        <v>335</v>
      </c>
      <c r="AB194">
        <v>26</v>
      </c>
      <c r="AC194">
        <v>427</v>
      </c>
      <c r="AD194">
        <v>38</v>
      </c>
      <c r="AE194">
        <v>478</v>
      </c>
      <c r="AF194">
        <v>44</v>
      </c>
      <c r="AG194">
        <v>12</v>
      </c>
      <c r="AH194" t="s">
        <v>36</v>
      </c>
      <c r="AI194">
        <f>25.4*(Nozzles[[#This Row],[Relief Dia NR]]-Nozzles[[#This Row],[HB/I2 Bore]])/2</f>
        <v>39.750999999999998</v>
      </c>
      <c r="AJ194">
        <f>Nozzles[[#This Row],[LWN/I1 Bore]]/Nozzles[[#This Row],[LWN/I1 Neck Thickness]]</f>
        <v>2.7021276595744683</v>
      </c>
      <c r="AK194">
        <f>Nozzles[[#This Row],[HB/I2 Bore]]/Nozzles[[#This Row],[HB/I2 Neck Thickness]]</f>
        <v>2.032</v>
      </c>
      <c r="AL194">
        <f>Nozzles[[#This Row],[F/I3 Bore]]/Nozzles[[#This Row],[F/I3 Neck Thickness]]</f>
        <v>1.8186157517899759</v>
      </c>
    </row>
    <row r="195" spans="1:38" x14ac:dyDescent="0.25">
      <c r="A195">
        <v>10</v>
      </c>
      <c r="B195">
        <v>600</v>
      </c>
      <c r="C195">
        <v>20</v>
      </c>
      <c r="D195">
        <v>2.5</v>
      </c>
      <c r="E195">
        <v>12.75</v>
      </c>
      <c r="F195">
        <v>16.25</v>
      </c>
      <c r="G195">
        <v>17.38</v>
      </c>
      <c r="H195">
        <v>18.25</v>
      </c>
      <c r="I195">
        <v>9.56</v>
      </c>
      <c r="J195">
        <v>9.56</v>
      </c>
      <c r="K195">
        <v>9.56</v>
      </c>
      <c r="L195">
        <v>3.35</v>
      </c>
      <c r="M195">
        <v>3.91</v>
      </c>
      <c r="N195">
        <v>4.3499999999999996</v>
      </c>
      <c r="O195">
        <f>CONVERT(Nozzles[[#This Row],[LWN/I1 Neck Thickness]],"in","mm")</f>
        <v>85.09</v>
      </c>
      <c r="P195">
        <f>CONVERT(Nozzles[[#This Row],[HB/I2 Neck Thickness]],"in","mm")</f>
        <v>99.313999999999993</v>
      </c>
      <c r="Q195">
        <f>CONVERT(Nozzles[[#This Row],[F/I3 Neck Thickness]],"in","mm")</f>
        <v>110.49000000000001</v>
      </c>
      <c r="R195">
        <v>16</v>
      </c>
      <c r="S195">
        <v>1.38</v>
      </c>
      <c r="T195">
        <v>17</v>
      </c>
      <c r="U195">
        <v>15</v>
      </c>
      <c r="V195">
        <v>13.5</v>
      </c>
      <c r="W195">
        <v>1.5</v>
      </c>
      <c r="X195">
        <v>1.25</v>
      </c>
      <c r="Y195">
        <v>8.5</v>
      </c>
      <c r="Z195">
        <v>8.75</v>
      </c>
      <c r="AA195">
        <v>650</v>
      </c>
      <c r="AB195">
        <v>38</v>
      </c>
      <c r="AC195">
        <v>747</v>
      </c>
      <c r="AD195">
        <v>47</v>
      </c>
      <c r="AE195">
        <v>824</v>
      </c>
      <c r="AF195">
        <v>54</v>
      </c>
      <c r="AG195">
        <v>16</v>
      </c>
      <c r="AH195" t="s">
        <v>36</v>
      </c>
      <c r="AI195">
        <f>25.4*(Nozzles[[#This Row],[Relief Dia NR]]-Nozzles[[#This Row],[HB/I2 Bore]])/2</f>
        <v>50.03799999999999</v>
      </c>
      <c r="AJ195">
        <f>Nozzles[[#This Row],[LWN/I1 Bore]]/Nozzles[[#This Row],[LWN/I1 Neck Thickness]]</f>
        <v>2.8537313432835822</v>
      </c>
      <c r="AK195">
        <f>Nozzles[[#This Row],[HB/I2 Bore]]/Nozzles[[#This Row],[HB/I2 Neck Thickness]]</f>
        <v>2.4450127877237851</v>
      </c>
      <c r="AL195">
        <f>Nozzles[[#This Row],[F/I3 Bore]]/Nozzles[[#This Row],[F/I3 Neck Thickness]]</f>
        <v>2.1977011494252876</v>
      </c>
    </row>
    <row r="196" spans="1:38" x14ac:dyDescent="0.25">
      <c r="A196">
        <v>12</v>
      </c>
      <c r="B196">
        <v>600</v>
      </c>
      <c r="C196">
        <v>22</v>
      </c>
      <c r="D196">
        <v>2.62</v>
      </c>
      <c r="E196">
        <v>15</v>
      </c>
      <c r="F196">
        <v>18.25</v>
      </c>
      <c r="G196">
        <v>19.38</v>
      </c>
      <c r="H196">
        <v>20.12</v>
      </c>
      <c r="I196">
        <v>11.38</v>
      </c>
      <c r="J196">
        <v>11.38</v>
      </c>
      <c r="K196">
        <v>11.38</v>
      </c>
      <c r="L196">
        <v>3.44</v>
      </c>
      <c r="M196">
        <v>4</v>
      </c>
      <c r="N196">
        <v>4.37</v>
      </c>
      <c r="O196">
        <f>CONVERT(Nozzles[[#This Row],[LWN/I1 Neck Thickness]],"in","mm")</f>
        <v>87.375999999999991</v>
      </c>
      <c r="P196">
        <f>CONVERT(Nozzles[[#This Row],[HB/I2 Neck Thickness]],"in","mm")</f>
        <v>101.6</v>
      </c>
      <c r="Q196">
        <f>CONVERT(Nozzles[[#This Row],[F/I3 Neck Thickness]],"in","mm")</f>
        <v>110.998</v>
      </c>
      <c r="R196">
        <v>20</v>
      </c>
      <c r="S196">
        <v>1.38</v>
      </c>
      <c r="T196">
        <v>19.25</v>
      </c>
      <c r="U196">
        <v>17.25</v>
      </c>
      <c r="V196">
        <v>15.75</v>
      </c>
      <c r="W196">
        <v>1.5</v>
      </c>
      <c r="X196">
        <v>1.25</v>
      </c>
      <c r="Y196">
        <v>8.75</v>
      </c>
      <c r="Z196">
        <v>9</v>
      </c>
      <c r="AA196">
        <v>771</v>
      </c>
      <c r="AB196">
        <v>45</v>
      </c>
      <c r="AC196">
        <v>877</v>
      </c>
      <c r="AD196">
        <v>55</v>
      </c>
      <c r="AE196">
        <v>949</v>
      </c>
      <c r="AF196">
        <v>61</v>
      </c>
      <c r="AG196">
        <v>16</v>
      </c>
      <c r="AH196" t="s">
        <v>36</v>
      </c>
      <c r="AI196">
        <f>25.4*(Nozzles[[#This Row],[Relief Dia NR]]-Nozzles[[#This Row],[HB/I2 Bore]])/2</f>
        <v>55.498999999999988</v>
      </c>
      <c r="AJ196">
        <f>Nozzles[[#This Row],[LWN/I1 Bore]]/Nozzles[[#This Row],[LWN/I1 Neck Thickness]]</f>
        <v>3.308139534883721</v>
      </c>
      <c r="AK196">
        <f>Nozzles[[#This Row],[HB/I2 Bore]]/Nozzles[[#This Row],[HB/I2 Neck Thickness]]</f>
        <v>2.8450000000000002</v>
      </c>
      <c r="AL196">
        <f>Nozzles[[#This Row],[F/I3 Bore]]/Nozzles[[#This Row],[F/I3 Neck Thickness]]</f>
        <v>2.6041189931350117</v>
      </c>
    </row>
    <row r="197" spans="1:38" x14ac:dyDescent="0.25">
      <c r="A197">
        <v>14</v>
      </c>
      <c r="B197">
        <v>600</v>
      </c>
      <c r="C197">
        <v>23.75</v>
      </c>
      <c r="D197">
        <v>2.75</v>
      </c>
      <c r="E197">
        <v>16.25</v>
      </c>
      <c r="F197">
        <v>19.38</v>
      </c>
      <c r="G197">
        <v>20.12</v>
      </c>
      <c r="H197">
        <v>22.25</v>
      </c>
      <c r="I197">
        <v>14</v>
      </c>
      <c r="J197">
        <v>14</v>
      </c>
      <c r="K197">
        <v>14</v>
      </c>
      <c r="L197">
        <v>2.69</v>
      </c>
      <c r="M197">
        <v>3.06</v>
      </c>
      <c r="N197">
        <v>4.13</v>
      </c>
      <c r="O197">
        <f>CONVERT(Nozzles[[#This Row],[LWN/I1 Neck Thickness]],"in","mm")</f>
        <v>68.325999999999993</v>
      </c>
      <c r="P197">
        <f>CONVERT(Nozzles[[#This Row],[HB/I2 Neck Thickness]],"in","mm")</f>
        <v>77.724000000000004</v>
      </c>
      <c r="Q197">
        <f>CONVERT(Nozzles[[#This Row],[F/I3 Neck Thickness]],"in","mm")</f>
        <v>104.902</v>
      </c>
      <c r="R197">
        <v>20</v>
      </c>
      <c r="S197">
        <v>1.5</v>
      </c>
      <c r="T197">
        <v>20.75</v>
      </c>
      <c r="U197">
        <v>18.559999999999999</v>
      </c>
      <c r="V197">
        <v>17</v>
      </c>
      <c r="W197">
        <v>1.62</v>
      </c>
      <c r="X197">
        <v>1.38</v>
      </c>
      <c r="Y197">
        <v>9.25</v>
      </c>
      <c r="Z197">
        <v>9.5</v>
      </c>
      <c r="AA197">
        <v>708</v>
      </c>
      <c r="AB197">
        <v>40</v>
      </c>
      <c r="AC197">
        <v>781</v>
      </c>
      <c r="AD197">
        <v>47</v>
      </c>
      <c r="AE197">
        <v>994</v>
      </c>
      <c r="AF197">
        <v>67</v>
      </c>
      <c r="AG197">
        <v>16</v>
      </c>
      <c r="AH197" t="s">
        <v>36</v>
      </c>
      <c r="AI197">
        <f>25.4*(Nozzles[[#This Row],[Relief Dia NR]]-Nozzles[[#This Row],[HB/I2 Bore]])/2</f>
        <v>38.099999999999994</v>
      </c>
      <c r="AJ197">
        <f>Nozzles[[#This Row],[LWN/I1 Bore]]/Nozzles[[#This Row],[LWN/I1 Neck Thickness]]</f>
        <v>5.2044609665427508</v>
      </c>
      <c r="AK197">
        <f>Nozzles[[#This Row],[HB/I2 Bore]]/Nozzles[[#This Row],[HB/I2 Neck Thickness]]</f>
        <v>4.5751633986928102</v>
      </c>
      <c r="AL197">
        <f>Nozzles[[#This Row],[F/I3 Bore]]/Nozzles[[#This Row],[F/I3 Neck Thickness]]</f>
        <v>3.3898305084745766</v>
      </c>
    </row>
    <row r="198" spans="1:38" x14ac:dyDescent="0.25">
      <c r="A198">
        <v>16</v>
      </c>
      <c r="B198">
        <v>600</v>
      </c>
      <c r="C198">
        <v>27</v>
      </c>
      <c r="D198">
        <v>3</v>
      </c>
      <c r="E198">
        <v>18.5</v>
      </c>
      <c r="F198">
        <v>23.25</v>
      </c>
      <c r="G198">
        <v>24.12</v>
      </c>
      <c r="H198">
        <v>25</v>
      </c>
      <c r="I198">
        <v>16</v>
      </c>
      <c r="J198">
        <v>16</v>
      </c>
      <c r="K198">
        <v>16</v>
      </c>
      <c r="L198">
        <v>3.63</v>
      </c>
      <c r="M198">
        <v>4.0599999999999996</v>
      </c>
      <c r="N198">
        <v>4.5</v>
      </c>
      <c r="O198">
        <f>CONVERT(Nozzles[[#This Row],[LWN/I1 Neck Thickness]],"in","mm")</f>
        <v>92.202000000000012</v>
      </c>
      <c r="P198">
        <f>CONVERT(Nozzles[[#This Row],[HB/I2 Neck Thickness]],"in","mm")</f>
        <v>103.124</v>
      </c>
      <c r="Q198">
        <f>CONVERT(Nozzles[[#This Row],[F/I3 Neck Thickness]],"in","mm")</f>
        <v>114.3</v>
      </c>
      <c r="R198">
        <v>20</v>
      </c>
      <c r="S198">
        <v>1.62</v>
      </c>
      <c r="T198">
        <v>23.75</v>
      </c>
      <c r="U198">
        <v>21.38</v>
      </c>
      <c r="V198">
        <v>19.5</v>
      </c>
      <c r="W198">
        <v>1.75</v>
      </c>
      <c r="X198">
        <v>1.5</v>
      </c>
      <c r="Y198">
        <v>10</v>
      </c>
      <c r="Z198">
        <v>10.25</v>
      </c>
      <c r="AA198">
        <v>1055</v>
      </c>
      <c r="AB198">
        <v>63</v>
      </c>
      <c r="AC198">
        <v>1151</v>
      </c>
      <c r="AD198">
        <v>73</v>
      </c>
      <c r="AE198">
        <v>1248</v>
      </c>
      <c r="AF198">
        <v>82</v>
      </c>
      <c r="AG198">
        <v>16</v>
      </c>
      <c r="AH198" t="s">
        <v>36</v>
      </c>
      <c r="AI198">
        <f>25.4*(Nozzles[[#This Row],[Relief Dia NR]]-Nozzles[[#This Row],[HB/I2 Bore]])/2</f>
        <v>44.449999999999996</v>
      </c>
      <c r="AJ198">
        <f>Nozzles[[#This Row],[LWN/I1 Bore]]/Nozzles[[#This Row],[LWN/I1 Neck Thickness]]</f>
        <v>4.4077134986225897</v>
      </c>
      <c r="AK198">
        <f>Nozzles[[#This Row],[HB/I2 Bore]]/Nozzles[[#This Row],[HB/I2 Neck Thickness]]</f>
        <v>3.9408866995073897</v>
      </c>
      <c r="AL198">
        <f>Nozzles[[#This Row],[F/I3 Bore]]/Nozzles[[#This Row],[F/I3 Neck Thickness]]</f>
        <v>3.5555555555555554</v>
      </c>
    </row>
    <row r="199" spans="1:38" x14ac:dyDescent="0.25">
      <c r="A199">
        <v>18</v>
      </c>
      <c r="B199">
        <v>600</v>
      </c>
      <c r="C199">
        <v>29.25</v>
      </c>
      <c r="D199">
        <v>3.25</v>
      </c>
      <c r="E199">
        <v>21</v>
      </c>
      <c r="F199">
        <v>24.12</v>
      </c>
      <c r="G199">
        <v>26.25</v>
      </c>
      <c r="H199">
        <v>27.75</v>
      </c>
      <c r="I199">
        <v>18</v>
      </c>
      <c r="J199">
        <v>18</v>
      </c>
      <c r="K199">
        <v>18</v>
      </c>
      <c r="L199">
        <v>3.06</v>
      </c>
      <c r="M199">
        <v>4.13</v>
      </c>
      <c r="N199">
        <v>4.88</v>
      </c>
      <c r="O199">
        <f>CONVERT(Nozzles[[#This Row],[LWN/I1 Neck Thickness]],"in","mm")</f>
        <v>77.724000000000004</v>
      </c>
      <c r="P199">
        <f>CONVERT(Nozzles[[#This Row],[HB/I2 Neck Thickness]],"in","mm")</f>
        <v>104.902</v>
      </c>
      <c r="Q199">
        <f>CONVERT(Nozzles[[#This Row],[F/I3 Neck Thickness]],"in","mm")</f>
        <v>123.95200000000001</v>
      </c>
      <c r="R199">
        <v>20</v>
      </c>
      <c r="S199">
        <v>1.75</v>
      </c>
      <c r="T199">
        <v>25.75</v>
      </c>
      <c r="U199">
        <v>23.19</v>
      </c>
      <c r="V199">
        <v>21.5</v>
      </c>
      <c r="W199">
        <v>1.88</v>
      </c>
      <c r="X199">
        <v>1.63</v>
      </c>
      <c r="Y199">
        <v>10.75</v>
      </c>
      <c r="Z199">
        <v>11</v>
      </c>
      <c r="AA199">
        <v>1044</v>
      </c>
      <c r="AB199">
        <v>57</v>
      </c>
      <c r="AC199">
        <v>1283</v>
      </c>
      <c r="AD199">
        <v>81</v>
      </c>
      <c r="AE199">
        <v>1456</v>
      </c>
      <c r="AF199">
        <v>99</v>
      </c>
      <c r="AG199">
        <v>16</v>
      </c>
      <c r="AH199" t="s">
        <v>36</v>
      </c>
      <c r="AI199">
        <f>25.4*(Nozzles[[#This Row],[Relief Dia NR]]-Nozzles[[#This Row],[HB/I2 Bore]])/2</f>
        <v>44.449999999999996</v>
      </c>
      <c r="AJ199">
        <f>Nozzles[[#This Row],[LWN/I1 Bore]]/Nozzles[[#This Row],[LWN/I1 Neck Thickness]]</f>
        <v>5.8823529411764701</v>
      </c>
      <c r="AK199">
        <f>Nozzles[[#This Row],[HB/I2 Bore]]/Nozzles[[#This Row],[HB/I2 Neck Thickness]]</f>
        <v>4.358353510895884</v>
      </c>
      <c r="AL199">
        <f>Nozzles[[#This Row],[F/I3 Bore]]/Nozzles[[#This Row],[F/I3 Neck Thickness]]</f>
        <v>3.6885245901639343</v>
      </c>
    </row>
    <row r="200" spans="1:38" x14ac:dyDescent="0.25">
      <c r="A200">
        <v>20</v>
      </c>
      <c r="B200">
        <v>600</v>
      </c>
      <c r="C200">
        <v>32</v>
      </c>
      <c r="D200">
        <v>3.5</v>
      </c>
      <c r="E200">
        <v>23</v>
      </c>
      <c r="F200">
        <v>27.75</v>
      </c>
      <c r="G200">
        <v>29.25</v>
      </c>
      <c r="H200">
        <v>30.75</v>
      </c>
      <c r="I200">
        <v>20</v>
      </c>
      <c r="J200">
        <v>20</v>
      </c>
      <c r="K200">
        <v>20</v>
      </c>
      <c r="L200">
        <v>3.88</v>
      </c>
      <c r="M200">
        <v>4.63</v>
      </c>
      <c r="N200">
        <v>5.38</v>
      </c>
      <c r="O200">
        <f>CONVERT(Nozzles[[#This Row],[LWN/I1 Neck Thickness]],"in","mm")</f>
        <v>98.552000000000007</v>
      </c>
      <c r="P200">
        <f>CONVERT(Nozzles[[#This Row],[HB/I2 Neck Thickness]],"in","mm")</f>
        <v>117.602</v>
      </c>
      <c r="Q200">
        <f>CONVERT(Nozzles[[#This Row],[F/I3 Neck Thickness]],"in","mm")</f>
        <v>136.65199999999999</v>
      </c>
      <c r="R200">
        <v>24</v>
      </c>
      <c r="S200">
        <v>1.75</v>
      </c>
      <c r="T200">
        <v>28.5</v>
      </c>
      <c r="U200">
        <v>25.94</v>
      </c>
      <c r="V200">
        <v>24</v>
      </c>
      <c r="W200">
        <v>1.88</v>
      </c>
      <c r="X200">
        <v>1.63</v>
      </c>
      <c r="Y200">
        <v>11.5</v>
      </c>
      <c r="Z200">
        <v>11.75</v>
      </c>
      <c r="AA200">
        <v>1398</v>
      </c>
      <c r="AB200">
        <v>82</v>
      </c>
      <c r="AC200">
        <v>1582</v>
      </c>
      <c r="AD200">
        <v>101</v>
      </c>
      <c r="AE200">
        <v>1767</v>
      </c>
      <c r="AF200">
        <v>121</v>
      </c>
      <c r="AG200">
        <v>16</v>
      </c>
      <c r="AH200" t="s">
        <v>36</v>
      </c>
      <c r="AI200">
        <f>25.4*(Nozzles[[#This Row],[Relief Dia NR]]-Nozzles[[#This Row],[HB/I2 Bore]])/2</f>
        <v>50.8</v>
      </c>
      <c r="AJ200">
        <f>Nozzles[[#This Row],[LWN/I1 Bore]]/Nozzles[[#This Row],[LWN/I1 Neck Thickness]]</f>
        <v>5.1546391752577323</v>
      </c>
      <c r="AK200">
        <f>Nozzles[[#This Row],[HB/I2 Bore]]/Nozzles[[#This Row],[HB/I2 Neck Thickness]]</f>
        <v>4.319654427645788</v>
      </c>
      <c r="AL200">
        <f>Nozzles[[#This Row],[F/I3 Bore]]/Nozzles[[#This Row],[F/I3 Neck Thickness]]</f>
        <v>3.7174721189591078</v>
      </c>
    </row>
    <row r="201" spans="1:38" x14ac:dyDescent="0.25">
      <c r="A201">
        <v>24</v>
      </c>
      <c r="B201">
        <v>600</v>
      </c>
      <c r="C201">
        <v>37</v>
      </c>
      <c r="D201">
        <v>4</v>
      </c>
      <c r="E201">
        <v>27.25</v>
      </c>
      <c r="F201">
        <v>30.75</v>
      </c>
      <c r="G201">
        <v>32</v>
      </c>
      <c r="H201">
        <v>33.619999999999997</v>
      </c>
      <c r="I201">
        <v>24</v>
      </c>
      <c r="J201">
        <v>24</v>
      </c>
      <c r="K201">
        <v>24</v>
      </c>
      <c r="L201">
        <v>3.38</v>
      </c>
      <c r="M201">
        <v>4</v>
      </c>
      <c r="N201">
        <v>4.8099999999999996</v>
      </c>
      <c r="O201">
        <f>CONVERT(Nozzles[[#This Row],[LWN/I1 Neck Thickness]],"in","mm")</f>
        <v>85.852000000000004</v>
      </c>
      <c r="P201">
        <f>CONVERT(Nozzles[[#This Row],[HB/I2 Neck Thickness]],"in","mm")</f>
        <v>101.6</v>
      </c>
      <c r="Q201">
        <f>CONVERT(Nozzles[[#This Row],[F/I3 Neck Thickness]],"in","mm")</f>
        <v>122.17400000000001</v>
      </c>
      <c r="R201">
        <v>24</v>
      </c>
      <c r="S201">
        <v>2</v>
      </c>
      <c r="T201">
        <v>33</v>
      </c>
      <c r="U201">
        <v>30.06</v>
      </c>
      <c r="V201">
        <v>28.25</v>
      </c>
      <c r="W201">
        <v>2.12</v>
      </c>
      <c r="X201">
        <v>1.88</v>
      </c>
      <c r="Y201">
        <v>13</v>
      </c>
      <c r="Z201">
        <v>13.5</v>
      </c>
      <c r="AA201">
        <v>1574</v>
      </c>
      <c r="AB201">
        <v>82</v>
      </c>
      <c r="AC201">
        <v>1736</v>
      </c>
      <c r="AD201">
        <v>100</v>
      </c>
      <c r="AE201">
        <v>1946</v>
      </c>
      <c r="AF201">
        <v>123</v>
      </c>
      <c r="AG201">
        <v>16</v>
      </c>
      <c r="AH201" t="s">
        <v>36</v>
      </c>
      <c r="AI201">
        <f>25.4*(Nozzles[[#This Row],[Relief Dia NR]]-Nozzles[[#This Row],[HB/I2 Bore]])/2</f>
        <v>53.974999999999994</v>
      </c>
      <c r="AJ201">
        <f>Nozzles[[#This Row],[LWN/I1 Bore]]/Nozzles[[#This Row],[LWN/I1 Neck Thickness]]</f>
        <v>7.1005917159763312</v>
      </c>
      <c r="AK201">
        <f>Nozzles[[#This Row],[HB/I2 Bore]]/Nozzles[[#This Row],[HB/I2 Neck Thickness]]</f>
        <v>6</v>
      </c>
      <c r="AL201">
        <f>Nozzles[[#This Row],[F/I3 Bore]]/Nozzles[[#This Row],[F/I3 Neck Thickness]]</f>
        <v>4.9896049896049899</v>
      </c>
    </row>
    <row r="202" spans="1:38" x14ac:dyDescent="0.25">
      <c r="A202">
        <v>1</v>
      </c>
      <c r="B202">
        <v>900</v>
      </c>
      <c r="C202">
        <v>5.88</v>
      </c>
      <c r="D202">
        <v>1.1200000000000001</v>
      </c>
      <c r="E202">
        <v>2</v>
      </c>
      <c r="F202">
        <v>3.25</v>
      </c>
      <c r="G202">
        <v>4</v>
      </c>
      <c r="H202">
        <v>4.62</v>
      </c>
      <c r="I202">
        <v>0.96</v>
      </c>
      <c r="J202">
        <v>0.96</v>
      </c>
      <c r="K202">
        <v>0.96</v>
      </c>
      <c r="L202">
        <v>1.1499999999999999</v>
      </c>
      <c r="M202">
        <v>1.52</v>
      </c>
      <c r="N202">
        <v>1.83</v>
      </c>
      <c r="O202">
        <f>CONVERT(Nozzles[[#This Row],[LWN/I1 Neck Thickness]],"in","mm")</f>
        <v>29.21</v>
      </c>
      <c r="P202">
        <f>CONVERT(Nozzles[[#This Row],[HB/I2 Neck Thickness]],"in","mm")</f>
        <v>38.608000000000004</v>
      </c>
      <c r="Q202">
        <f>CONVERT(Nozzles[[#This Row],[F/I3 Neck Thickness]],"in","mm")</f>
        <v>46.481999999999999</v>
      </c>
      <c r="R202">
        <v>4</v>
      </c>
      <c r="S202">
        <v>1</v>
      </c>
      <c r="T202">
        <v>4</v>
      </c>
      <c r="U202">
        <v>2.56</v>
      </c>
      <c r="V202">
        <v>2.12</v>
      </c>
      <c r="W202">
        <v>1.1200000000000001</v>
      </c>
      <c r="X202">
        <v>0.88</v>
      </c>
      <c r="Y202">
        <v>5</v>
      </c>
      <c r="Z202">
        <v>5</v>
      </c>
      <c r="AA202">
        <v>29</v>
      </c>
      <c r="AB202">
        <v>2.2000000000000002</v>
      </c>
      <c r="AC202">
        <v>41</v>
      </c>
      <c r="AD202">
        <v>3.4</v>
      </c>
      <c r="AE202">
        <v>51</v>
      </c>
      <c r="AF202">
        <v>4.5999999999999996</v>
      </c>
      <c r="AG202">
        <v>12</v>
      </c>
      <c r="AH202" t="s">
        <v>36</v>
      </c>
      <c r="AI202">
        <f>25.4*(Nozzles[[#This Row],[Relief Dia NR]]-Nozzles[[#This Row],[HB/I2 Bore]])/2</f>
        <v>14.732000000000001</v>
      </c>
      <c r="AJ202">
        <f>Nozzles[[#This Row],[LWN/I1 Bore]]/Nozzles[[#This Row],[LWN/I1 Neck Thickness]]</f>
        <v>0.83478260869565224</v>
      </c>
      <c r="AK202">
        <f>Nozzles[[#This Row],[HB/I2 Bore]]/Nozzles[[#This Row],[HB/I2 Neck Thickness]]</f>
        <v>0.63157894736842102</v>
      </c>
      <c r="AL202">
        <f>Nozzles[[#This Row],[F/I3 Bore]]/Nozzles[[#This Row],[F/I3 Neck Thickness]]</f>
        <v>0.52459016393442615</v>
      </c>
    </row>
    <row r="203" spans="1:38" x14ac:dyDescent="0.25">
      <c r="A203">
        <v>1.5</v>
      </c>
      <c r="B203">
        <v>900</v>
      </c>
      <c r="C203">
        <v>7</v>
      </c>
      <c r="D203">
        <v>1.25</v>
      </c>
      <c r="E203">
        <v>2.88</v>
      </c>
      <c r="F203">
        <v>4</v>
      </c>
      <c r="G203">
        <v>5.5</v>
      </c>
      <c r="H203">
        <v>6</v>
      </c>
      <c r="I203">
        <v>1.5</v>
      </c>
      <c r="J203">
        <v>1.5</v>
      </c>
      <c r="K203">
        <v>1.5</v>
      </c>
      <c r="L203">
        <v>1.25</v>
      </c>
      <c r="M203">
        <v>2</v>
      </c>
      <c r="N203">
        <v>2.25</v>
      </c>
      <c r="O203">
        <f>CONVERT(Nozzles[[#This Row],[LWN/I1 Neck Thickness]],"in","mm")</f>
        <v>31.75</v>
      </c>
      <c r="P203">
        <f>CONVERT(Nozzles[[#This Row],[HB/I2 Neck Thickness]],"in","mm")</f>
        <v>50.8</v>
      </c>
      <c r="Q203">
        <f>CONVERT(Nozzles[[#This Row],[F/I3 Neck Thickness]],"in","mm")</f>
        <v>57.15</v>
      </c>
      <c r="R203">
        <v>4</v>
      </c>
      <c r="S203">
        <v>1.1200000000000001</v>
      </c>
      <c r="T203">
        <v>4.88</v>
      </c>
      <c r="U203">
        <v>3.25</v>
      </c>
      <c r="V203">
        <v>2.75</v>
      </c>
      <c r="W203">
        <v>1.25</v>
      </c>
      <c r="X203">
        <v>1</v>
      </c>
      <c r="Y203">
        <v>5.5</v>
      </c>
      <c r="Z203">
        <v>5.5</v>
      </c>
      <c r="AA203">
        <v>43</v>
      </c>
      <c r="AB203">
        <v>3.1</v>
      </c>
      <c r="AC203">
        <v>71</v>
      </c>
      <c r="AD203">
        <v>6.2</v>
      </c>
      <c r="AE203">
        <v>82</v>
      </c>
      <c r="AF203">
        <v>7.5</v>
      </c>
      <c r="AG203">
        <v>12</v>
      </c>
      <c r="AH203" t="s">
        <v>36</v>
      </c>
      <c r="AI203">
        <f>25.4*(Nozzles[[#This Row],[Relief Dia NR]]-Nozzles[[#This Row],[HB/I2 Bore]])/2</f>
        <v>15.875</v>
      </c>
      <c r="AJ203">
        <f>Nozzles[[#This Row],[LWN/I1 Bore]]/Nozzles[[#This Row],[LWN/I1 Neck Thickness]]</f>
        <v>1.2</v>
      </c>
      <c r="AK203">
        <f>Nozzles[[#This Row],[HB/I2 Bore]]/Nozzles[[#This Row],[HB/I2 Neck Thickness]]</f>
        <v>0.75</v>
      </c>
      <c r="AL203">
        <f>Nozzles[[#This Row],[F/I3 Bore]]/Nozzles[[#This Row],[F/I3 Neck Thickness]]</f>
        <v>0.66666666666666663</v>
      </c>
    </row>
    <row r="204" spans="1:38" x14ac:dyDescent="0.25">
      <c r="A204">
        <v>2</v>
      </c>
      <c r="B204">
        <v>900</v>
      </c>
      <c r="C204">
        <v>8.5</v>
      </c>
      <c r="D204">
        <v>1.5</v>
      </c>
      <c r="E204">
        <v>3.62</v>
      </c>
      <c r="F204">
        <v>5.5</v>
      </c>
      <c r="G204">
        <v>6</v>
      </c>
      <c r="H204">
        <v>7</v>
      </c>
      <c r="I204">
        <v>1.94</v>
      </c>
      <c r="J204">
        <v>1.94</v>
      </c>
      <c r="K204">
        <v>1.94</v>
      </c>
      <c r="L204">
        <v>1.78</v>
      </c>
      <c r="M204">
        <v>2.0299999999999998</v>
      </c>
      <c r="N204">
        <v>2.5299999999999998</v>
      </c>
      <c r="O204">
        <f>CONVERT(Nozzles[[#This Row],[LWN/I1 Neck Thickness]],"in","mm")</f>
        <v>45.212000000000003</v>
      </c>
      <c r="P204">
        <f>CONVERT(Nozzles[[#This Row],[HB/I2 Neck Thickness]],"in","mm")</f>
        <v>51.561999999999998</v>
      </c>
      <c r="Q204">
        <f>CONVERT(Nozzles[[#This Row],[F/I3 Neck Thickness]],"in","mm")</f>
        <v>64.262</v>
      </c>
      <c r="R204">
        <v>8</v>
      </c>
      <c r="S204">
        <v>1</v>
      </c>
      <c r="T204">
        <v>6.5</v>
      </c>
      <c r="U204">
        <v>5.0599999999999996</v>
      </c>
      <c r="V204">
        <v>4.12</v>
      </c>
      <c r="W204">
        <v>1.1200000000000001</v>
      </c>
      <c r="X204">
        <v>0.88</v>
      </c>
      <c r="Y204">
        <v>5.75</v>
      </c>
      <c r="Z204">
        <v>5.75</v>
      </c>
      <c r="AA204">
        <v>80</v>
      </c>
      <c r="AB204">
        <v>5.9</v>
      </c>
      <c r="AC204">
        <v>92</v>
      </c>
      <c r="AD204">
        <v>7.2</v>
      </c>
      <c r="AE204">
        <v>117</v>
      </c>
      <c r="AF204">
        <v>10.1</v>
      </c>
      <c r="AG204">
        <v>12</v>
      </c>
      <c r="AH204" t="s">
        <v>36</v>
      </c>
      <c r="AI204">
        <f>25.4*(Nozzles[[#This Row],[Relief Dia NR]]-Nozzles[[#This Row],[HB/I2 Bore]])/2</f>
        <v>27.686</v>
      </c>
      <c r="AJ204">
        <f>Nozzles[[#This Row],[LWN/I1 Bore]]/Nozzles[[#This Row],[LWN/I1 Neck Thickness]]</f>
        <v>1.0898876404494382</v>
      </c>
      <c r="AK204">
        <f>Nozzles[[#This Row],[HB/I2 Bore]]/Nozzles[[#This Row],[HB/I2 Neck Thickness]]</f>
        <v>0.95566502463054193</v>
      </c>
      <c r="AL204">
        <f>Nozzles[[#This Row],[F/I3 Bore]]/Nozzles[[#This Row],[F/I3 Neck Thickness]]</f>
        <v>0.76679841897233203</v>
      </c>
    </row>
    <row r="205" spans="1:38" x14ac:dyDescent="0.25">
      <c r="A205">
        <v>2.5</v>
      </c>
      <c r="B205">
        <v>900</v>
      </c>
      <c r="C205">
        <v>9.6199999999999992</v>
      </c>
      <c r="D205">
        <v>1.62</v>
      </c>
      <c r="E205">
        <v>4.12</v>
      </c>
      <c r="F205">
        <v>6.38</v>
      </c>
      <c r="G205">
        <v>7</v>
      </c>
      <c r="H205">
        <v>8.25</v>
      </c>
      <c r="I205">
        <v>2.3199999999999998</v>
      </c>
      <c r="J205">
        <v>2.3199999999999998</v>
      </c>
      <c r="K205">
        <v>2.3199999999999998</v>
      </c>
      <c r="L205">
        <v>2.0299999999999998</v>
      </c>
      <c r="M205">
        <v>2.34</v>
      </c>
      <c r="N205">
        <v>2.97</v>
      </c>
      <c r="O205">
        <f>CONVERT(Nozzles[[#This Row],[LWN/I1 Neck Thickness]],"in","mm")</f>
        <v>51.561999999999998</v>
      </c>
      <c r="P205">
        <f>CONVERT(Nozzles[[#This Row],[HB/I2 Neck Thickness]],"in","mm")</f>
        <v>59.436</v>
      </c>
      <c r="Q205">
        <f>CONVERT(Nozzles[[#This Row],[F/I3 Neck Thickness]],"in","mm")</f>
        <v>75.438000000000002</v>
      </c>
      <c r="R205">
        <v>8</v>
      </c>
      <c r="S205">
        <v>1.1200000000000001</v>
      </c>
      <c r="T205">
        <v>7.5</v>
      </c>
      <c r="U205">
        <v>5.88</v>
      </c>
      <c r="V205">
        <v>4.88</v>
      </c>
      <c r="W205">
        <v>1.25</v>
      </c>
      <c r="X205">
        <v>1</v>
      </c>
      <c r="Y205">
        <v>6.25</v>
      </c>
      <c r="Z205">
        <v>6.25</v>
      </c>
      <c r="AA205">
        <v>107</v>
      </c>
      <c r="AB205">
        <v>8</v>
      </c>
      <c r="AC205">
        <v>123</v>
      </c>
      <c r="AD205">
        <v>10</v>
      </c>
      <c r="AE205">
        <v>158</v>
      </c>
      <c r="AF205">
        <v>14</v>
      </c>
      <c r="AG205">
        <v>12</v>
      </c>
      <c r="AH205" t="s">
        <v>36</v>
      </c>
      <c r="AI205">
        <f>25.4*(Nozzles[[#This Row],[Relief Dia NR]]-Nozzles[[#This Row],[HB/I2 Bore]])/2</f>
        <v>32.512</v>
      </c>
      <c r="AJ205">
        <f>Nozzles[[#This Row],[LWN/I1 Bore]]/Nozzles[[#This Row],[LWN/I1 Neck Thickness]]</f>
        <v>1.1428571428571428</v>
      </c>
      <c r="AK205">
        <f>Nozzles[[#This Row],[HB/I2 Bore]]/Nozzles[[#This Row],[HB/I2 Neck Thickness]]</f>
        <v>0.99145299145299148</v>
      </c>
      <c r="AL205">
        <f>Nozzles[[#This Row],[F/I3 Bore]]/Nozzles[[#This Row],[F/I3 Neck Thickness]]</f>
        <v>0.78114478114478103</v>
      </c>
    </row>
    <row r="206" spans="1:38" x14ac:dyDescent="0.25">
      <c r="A206">
        <v>3</v>
      </c>
      <c r="B206">
        <v>900</v>
      </c>
      <c r="C206">
        <v>9.5</v>
      </c>
      <c r="D206">
        <v>1.5</v>
      </c>
      <c r="E206">
        <v>5</v>
      </c>
      <c r="F206">
        <v>7</v>
      </c>
      <c r="G206">
        <v>7.75</v>
      </c>
      <c r="H206">
        <v>8.25</v>
      </c>
      <c r="I206">
        <v>2.9</v>
      </c>
      <c r="J206">
        <v>2.9</v>
      </c>
      <c r="K206">
        <v>2.9</v>
      </c>
      <c r="L206">
        <v>2.0499999999999998</v>
      </c>
      <c r="M206">
        <v>2.4300000000000002</v>
      </c>
      <c r="N206">
        <v>2.68</v>
      </c>
      <c r="O206">
        <f>CONVERT(Nozzles[[#This Row],[LWN/I1 Neck Thickness]],"in","mm")</f>
        <v>52.069999999999993</v>
      </c>
      <c r="P206">
        <f>CONVERT(Nozzles[[#This Row],[HB/I2 Neck Thickness]],"in","mm")</f>
        <v>61.722000000000001</v>
      </c>
      <c r="Q206">
        <f>CONVERT(Nozzles[[#This Row],[F/I3 Neck Thickness]],"in","mm")</f>
        <v>68.071999999999989</v>
      </c>
      <c r="R206">
        <v>8</v>
      </c>
      <c r="S206">
        <v>1</v>
      </c>
      <c r="T206">
        <v>7.5</v>
      </c>
      <c r="U206">
        <v>6.06</v>
      </c>
      <c r="V206">
        <v>5</v>
      </c>
      <c r="W206">
        <v>1.1200000000000001</v>
      </c>
      <c r="X206">
        <v>0.88</v>
      </c>
      <c r="Y206">
        <v>5.75</v>
      </c>
      <c r="Z206">
        <v>5.75</v>
      </c>
      <c r="AA206">
        <v>114</v>
      </c>
      <c r="AB206">
        <v>9</v>
      </c>
      <c r="AC206">
        <v>136</v>
      </c>
      <c r="AD206">
        <v>12</v>
      </c>
      <c r="AE206">
        <v>151</v>
      </c>
      <c r="AF206">
        <v>13</v>
      </c>
      <c r="AG206">
        <v>12</v>
      </c>
      <c r="AH206" t="s">
        <v>36</v>
      </c>
      <c r="AI206">
        <f>25.4*(Nozzles[[#This Row],[Relief Dia NR]]-Nozzles[[#This Row],[HB/I2 Bore]])/2</f>
        <v>26.669999999999998</v>
      </c>
      <c r="AJ206">
        <f>Nozzles[[#This Row],[LWN/I1 Bore]]/Nozzles[[#This Row],[LWN/I1 Neck Thickness]]</f>
        <v>1.4146341463414636</v>
      </c>
      <c r="AK206">
        <f>Nozzles[[#This Row],[HB/I2 Bore]]/Nozzles[[#This Row],[HB/I2 Neck Thickness]]</f>
        <v>1.1934156378600822</v>
      </c>
      <c r="AL206">
        <f>Nozzles[[#This Row],[F/I3 Bore]]/Nozzles[[#This Row],[F/I3 Neck Thickness]]</f>
        <v>1.0820895522388059</v>
      </c>
    </row>
    <row r="207" spans="1:38" x14ac:dyDescent="0.25">
      <c r="A207">
        <v>4</v>
      </c>
      <c r="B207">
        <v>900</v>
      </c>
      <c r="C207">
        <v>11.5</v>
      </c>
      <c r="D207">
        <v>1.75</v>
      </c>
      <c r="E207">
        <v>6.19</v>
      </c>
      <c r="F207">
        <v>8.8800000000000008</v>
      </c>
      <c r="G207">
        <v>9.8800000000000008</v>
      </c>
      <c r="H207">
        <v>10.38</v>
      </c>
      <c r="I207">
        <v>3.83</v>
      </c>
      <c r="J207">
        <v>3.83</v>
      </c>
      <c r="K207">
        <v>3.83</v>
      </c>
      <c r="L207">
        <v>2.5299999999999998</v>
      </c>
      <c r="M207">
        <v>3.03</v>
      </c>
      <c r="N207">
        <v>3.28</v>
      </c>
      <c r="O207">
        <f>CONVERT(Nozzles[[#This Row],[LWN/I1 Neck Thickness]],"in","mm")</f>
        <v>64.262</v>
      </c>
      <c r="P207">
        <f>CONVERT(Nozzles[[#This Row],[HB/I2 Neck Thickness]],"in","mm")</f>
        <v>76.962000000000003</v>
      </c>
      <c r="Q207">
        <f>CONVERT(Nozzles[[#This Row],[F/I3 Neck Thickness]],"in","mm")</f>
        <v>83.311999999999998</v>
      </c>
      <c r="R207">
        <v>8</v>
      </c>
      <c r="S207">
        <v>1.25</v>
      </c>
      <c r="T207">
        <v>9.25</v>
      </c>
      <c r="U207">
        <v>7.44</v>
      </c>
      <c r="V207">
        <v>6.25</v>
      </c>
      <c r="W207">
        <v>1.38</v>
      </c>
      <c r="X207">
        <v>1.1299999999999999</v>
      </c>
      <c r="Y207">
        <v>6.75</v>
      </c>
      <c r="Z207">
        <v>6.75</v>
      </c>
      <c r="AA207">
        <v>177</v>
      </c>
      <c r="AB207">
        <v>14</v>
      </c>
      <c r="AC207">
        <v>211</v>
      </c>
      <c r="AD207">
        <v>18</v>
      </c>
      <c r="AE207">
        <v>228</v>
      </c>
      <c r="AF207">
        <v>21</v>
      </c>
      <c r="AG207">
        <v>12</v>
      </c>
      <c r="AH207" t="s">
        <v>36</v>
      </c>
      <c r="AI207">
        <f>25.4*(Nozzles[[#This Row],[Relief Dia NR]]-Nozzles[[#This Row],[HB/I2 Bore]])/2</f>
        <v>30.733999999999998</v>
      </c>
      <c r="AJ207">
        <f>Nozzles[[#This Row],[LWN/I1 Bore]]/Nozzles[[#This Row],[LWN/I1 Neck Thickness]]</f>
        <v>1.5138339920948618</v>
      </c>
      <c r="AK207">
        <f>Nozzles[[#This Row],[HB/I2 Bore]]/Nozzles[[#This Row],[HB/I2 Neck Thickness]]</f>
        <v>1.2640264026402641</v>
      </c>
      <c r="AL207">
        <f>Nozzles[[#This Row],[F/I3 Bore]]/Nozzles[[#This Row],[F/I3 Neck Thickness]]</f>
        <v>1.1676829268292683</v>
      </c>
    </row>
    <row r="208" spans="1:38" x14ac:dyDescent="0.25">
      <c r="A208">
        <v>5</v>
      </c>
      <c r="B208">
        <v>900</v>
      </c>
      <c r="C208">
        <v>13.75</v>
      </c>
      <c r="D208">
        <v>2</v>
      </c>
      <c r="E208">
        <v>7.31</v>
      </c>
      <c r="F208">
        <v>10.38</v>
      </c>
      <c r="G208">
        <v>11</v>
      </c>
      <c r="H208">
        <v>12.12</v>
      </c>
      <c r="I208">
        <v>4.8099999999999996</v>
      </c>
      <c r="J208">
        <v>4.8099999999999996</v>
      </c>
      <c r="K208">
        <v>4.8099999999999996</v>
      </c>
      <c r="L208">
        <v>2.79</v>
      </c>
      <c r="M208">
        <v>3.1</v>
      </c>
      <c r="N208">
        <v>3.66</v>
      </c>
      <c r="O208">
        <f>CONVERT(Nozzles[[#This Row],[LWN/I1 Neck Thickness]],"in","mm")</f>
        <v>70.866</v>
      </c>
      <c r="P208">
        <f>CONVERT(Nozzles[[#This Row],[HB/I2 Neck Thickness]],"in","mm")</f>
        <v>78.740000000000009</v>
      </c>
      <c r="Q208">
        <f>CONVERT(Nozzles[[#This Row],[F/I3 Neck Thickness]],"in","mm")</f>
        <v>92.963999999999999</v>
      </c>
      <c r="R208">
        <v>8</v>
      </c>
      <c r="S208">
        <v>1.38</v>
      </c>
      <c r="T208">
        <v>11</v>
      </c>
      <c r="U208">
        <v>9</v>
      </c>
      <c r="V208">
        <v>7.5</v>
      </c>
      <c r="W208">
        <v>1.5</v>
      </c>
      <c r="X208">
        <v>1.25</v>
      </c>
      <c r="Y208">
        <v>7.5</v>
      </c>
      <c r="Z208">
        <v>7.5</v>
      </c>
      <c r="AA208">
        <v>242</v>
      </c>
      <c r="AB208">
        <v>19</v>
      </c>
      <c r="AC208">
        <v>265</v>
      </c>
      <c r="AD208">
        <v>22</v>
      </c>
      <c r="AE208">
        <v>309</v>
      </c>
      <c r="AF208">
        <v>28</v>
      </c>
      <c r="AG208">
        <v>12</v>
      </c>
      <c r="AH208" t="s">
        <v>36</v>
      </c>
      <c r="AI208">
        <f>25.4*(Nozzles[[#This Row],[Relief Dia NR]]-Nozzles[[#This Row],[HB/I2 Bore]])/2</f>
        <v>34.163000000000004</v>
      </c>
      <c r="AJ208">
        <f>Nozzles[[#This Row],[LWN/I1 Bore]]/Nozzles[[#This Row],[LWN/I1 Neck Thickness]]</f>
        <v>1.7240143369175625</v>
      </c>
      <c r="AK208">
        <f>Nozzles[[#This Row],[HB/I2 Bore]]/Nozzles[[#This Row],[HB/I2 Neck Thickness]]</f>
        <v>1.5516129032258064</v>
      </c>
      <c r="AL208">
        <f>Nozzles[[#This Row],[F/I3 Bore]]/Nozzles[[#This Row],[F/I3 Neck Thickness]]</f>
        <v>1.3142076502732238</v>
      </c>
    </row>
    <row r="209" spans="1:38" x14ac:dyDescent="0.25">
      <c r="A209">
        <v>6</v>
      </c>
      <c r="B209">
        <v>900</v>
      </c>
      <c r="C209">
        <v>15</v>
      </c>
      <c r="D209">
        <v>2.19</v>
      </c>
      <c r="E209">
        <v>8.5</v>
      </c>
      <c r="F209">
        <v>11</v>
      </c>
      <c r="G209">
        <v>12.12</v>
      </c>
      <c r="H209">
        <v>13.5</v>
      </c>
      <c r="I209">
        <v>5.76</v>
      </c>
      <c r="J209">
        <v>5.76</v>
      </c>
      <c r="K209">
        <v>5.76</v>
      </c>
      <c r="L209">
        <v>2.62</v>
      </c>
      <c r="M209">
        <v>3.18</v>
      </c>
      <c r="N209">
        <v>3.87</v>
      </c>
      <c r="O209">
        <f>CONVERT(Nozzles[[#This Row],[LWN/I1 Neck Thickness]],"in","mm")</f>
        <v>66.548000000000002</v>
      </c>
      <c r="P209">
        <f>CONVERT(Nozzles[[#This Row],[HB/I2 Neck Thickness]],"in","mm")</f>
        <v>80.771999999999991</v>
      </c>
      <c r="Q209">
        <f>CONVERT(Nozzles[[#This Row],[F/I3 Neck Thickness]],"in","mm")</f>
        <v>98.298000000000002</v>
      </c>
      <c r="R209">
        <v>12</v>
      </c>
      <c r="S209">
        <v>1.25</v>
      </c>
      <c r="T209">
        <v>12.5</v>
      </c>
      <c r="U209">
        <v>10.69</v>
      </c>
      <c r="V209">
        <v>9.25</v>
      </c>
      <c r="W209">
        <v>1.38</v>
      </c>
      <c r="X209">
        <v>1.1299999999999999</v>
      </c>
      <c r="Y209">
        <v>7.5</v>
      </c>
      <c r="Z209">
        <v>7.75</v>
      </c>
      <c r="AA209">
        <v>271</v>
      </c>
      <c r="AB209">
        <v>20</v>
      </c>
      <c r="AC209">
        <v>317</v>
      </c>
      <c r="AD209">
        <v>25</v>
      </c>
      <c r="AE209">
        <v>377</v>
      </c>
      <c r="AF209">
        <v>33</v>
      </c>
      <c r="AG209">
        <v>12</v>
      </c>
      <c r="AH209" t="s">
        <v>36</v>
      </c>
      <c r="AI209">
        <f>25.4*(Nozzles[[#This Row],[Relief Dia NR]]-Nozzles[[#This Row],[HB/I2 Bore]])/2</f>
        <v>44.323</v>
      </c>
      <c r="AJ209">
        <f>Nozzles[[#This Row],[LWN/I1 Bore]]/Nozzles[[#This Row],[LWN/I1 Neck Thickness]]</f>
        <v>2.1984732824427478</v>
      </c>
      <c r="AK209">
        <f>Nozzles[[#This Row],[HB/I2 Bore]]/Nozzles[[#This Row],[HB/I2 Neck Thickness]]</f>
        <v>1.811320754716981</v>
      </c>
      <c r="AL209">
        <f>Nozzles[[#This Row],[F/I3 Bore]]/Nozzles[[#This Row],[F/I3 Neck Thickness]]</f>
        <v>1.4883720930232558</v>
      </c>
    </row>
    <row r="210" spans="1:38" x14ac:dyDescent="0.25">
      <c r="A210">
        <v>8</v>
      </c>
      <c r="B210">
        <v>900</v>
      </c>
      <c r="C210">
        <v>18.5</v>
      </c>
      <c r="D210">
        <v>2.5</v>
      </c>
      <c r="E210">
        <v>10.62</v>
      </c>
      <c r="F210">
        <v>15.12</v>
      </c>
      <c r="G210">
        <v>16.25</v>
      </c>
      <c r="H210">
        <v>17.38</v>
      </c>
      <c r="I210">
        <v>7.62</v>
      </c>
      <c r="J210">
        <v>7.62</v>
      </c>
      <c r="K210">
        <v>7.62</v>
      </c>
      <c r="L210">
        <v>3.75</v>
      </c>
      <c r="M210">
        <v>4.32</v>
      </c>
      <c r="N210">
        <v>4.88</v>
      </c>
      <c r="O210">
        <f>CONVERT(Nozzles[[#This Row],[LWN/I1 Neck Thickness]],"in","mm")</f>
        <v>95.25</v>
      </c>
      <c r="P210">
        <f>CONVERT(Nozzles[[#This Row],[HB/I2 Neck Thickness]],"in","mm")</f>
        <v>109.72800000000001</v>
      </c>
      <c r="Q210">
        <f>CONVERT(Nozzles[[#This Row],[F/I3 Neck Thickness]],"in","mm")</f>
        <v>123.95200000000001</v>
      </c>
      <c r="R210">
        <v>12</v>
      </c>
      <c r="S210">
        <v>1.5</v>
      </c>
      <c r="T210">
        <v>15.5</v>
      </c>
      <c r="U210">
        <v>13.31</v>
      </c>
      <c r="V210">
        <v>11.75</v>
      </c>
      <c r="W210">
        <v>1.62</v>
      </c>
      <c r="X210">
        <v>1.38</v>
      </c>
      <c r="Y210">
        <v>8.75</v>
      </c>
      <c r="Z210">
        <v>8.75</v>
      </c>
      <c r="AA210">
        <v>474</v>
      </c>
      <c r="AB210">
        <v>38</v>
      </c>
      <c r="AC210">
        <v>528</v>
      </c>
      <c r="AD210">
        <v>46</v>
      </c>
      <c r="AE210">
        <v>584</v>
      </c>
      <c r="AF210">
        <v>54</v>
      </c>
      <c r="AG210">
        <v>12</v>
      </c>
      <c r="AH210" t="s">
        <v>36</v>
      </c>
      <c r="AI210">
        <f>25.4*(Nozzles[[#This Row],[Relief Dia NR]]-Nozzles[[#This Row],[HB/I2 Bore]])/2</f>
        <v>52.450999999999993</v>
      </c>
      <c r="AJ210">
        <f>Nozzles[[#This Row],[LWN/I1 Bore]]/Nozzles[[#This Row],[LWN/I1 Neck Thickness]]</f>
        <v>2.032</v>
      </c>
      <c r="AK210">
        <f>Nozzles[[#This Row],[HB/I2 Bore]]/Nozzles[[#This Row],[HB/I2 Neck Thickness]]</f>
        <v>1.7638888888888888</v>
      </c>
      <c r="AL210">
        <f>Nozzles[[#This Row],[F/I3 Bore]]/Nozzles[[#This Row],[F/I3 Neck Thickness]]</f>
        <v>1.5614754098360657</v>
      </c>
    </row>
    <row r="211" spans="1:38" x14ac:dyDescent="0.25">
      <c r="A211">
        <v>10</v>
      </c>
      <c r="B211">
        <v>900</v>
      </c>
      <c r="C211">
        <v>21.5</v>
      </c>
      <c r="D211">
        <v>2.75</v>
      </c>
      <c r="E211">
        <v>12.75</v>
      </c>
      <c r="F211">
        <v>17.38</v>
      </c>
      <c r="G211">
        <v>18.25</v>
      </c>
      <c r="H211">
        <v>20.12</v>
      </c>
      <c r="I211">
        <v>9.56</v>
      </c>
      <c r="J211">
        <v>9.56</v>
      </c>
      <c r="K211">
        <v>9.56</v>
      </c>
      <c r="L211">
        <v>3.91</v>
      </c>
      <c r="M211">
        <v>4.3499999999999996</v>
      </c>
      <c r="N211">
        <v>5.28</v>
      </c>
      <c r="O211">
        <f>CONVERT(Nozzles[[#This Row],[LWN/I1 Neck Thickness]],"in","mm")</f>
        <v>99.313999999999993</v>
      </c>
      <c r="P211">
        <f>CONVERT(Nozzles[[#This Row],[HB/I2 Neck Thickness]],"in","mm")</f>
        <v>110.49000000000001</v>
      </c>
      <c r="Q211">
        <f>CONVERT(Nozzles[[#This Row],[F/I3 Neck Thickness]],"in","mm")</f>
        <v>134.11200000000002</v>
      </c>
      <c r="R211">
        <v>16</v>
      </c>
      <c r="S211">
        <v>1.5</v>
      </c>
      <c r="T211">
        <v>18.5</v>
      </c>
      <c r="U211">
        <v>16.309999999999999</v>
      </c>
      <c r="V211">
        <v>14.5</v>
      </c>
      <c r="W211">
        <v>1.62</v>
      </c>
      <c r="X211">
        <v>1.38</v>
      </c>
      <c r="Y211">
        <v>9.25</v>
      </c>
      <c r="Z211">
        <v>9.25</v>
      </c>
      <c r="AA211">
        <v>804</v>
      </c>
      <c r="AB211">
        <v>47</v>
      </c>
      <c r="AC211">
        <v>880</v>
      </c>
      <c r="AD211">
        <v>54</v>
      </c>
      <c r="AE211">
        <v>1049</v>
      </c>
      <c r="AF211">
        <v>70</v>
      </c>
      <c r="AG211">
        <v>16</v>
      </c>
      <c r="AH211" t="s">
        <v>36</v>
      </c>
      <c r="AI211">
        <f>25.4*(Nozzles[[#This Row],[Relief Dia NR]]-Nozzles[[#This Row],[HB/I2 Bore]])/2</f>
        <v>62.737999999999992</v>
      </c>
      <c r="AJ211">
        <f>Nozzles[[#This Row],[LWN/I1 Bore]]/Nozzles[[#This Row],[LWN/I1 Neck Thickness]]</f>
        <v>2.4450127877237851</v>
      </c>
      <c r="AK211">
        <f>Nozzles[[#This Row],[HB/I2 Bore]]/Nozzles[[#This Row],[HB/I2 Neck Thickness]]</f>
        <v>2.1977011494252876</v>
      </c>
      <c r="AL211">
        <f>Nozzles[[#This Row],[F/I3 Bore]]/Nozzles[[#This Row],[F/I3 Neck Thickness]]</f>
        <v>1.8106060606060606</v>
      </c>
    </row>
    <row r="212" spans="1:38" x14ac:dyDescent="0.25">
      <c r="A212">
        <v>12</v>
      </c>
      <c r="B212">
        <v>900</v>
      </c>
      <c r="C212">
        <v>24</v>
      </c>
      <c r="D212">
        <v>3.12</v>
      </c>
      <c r="E212">
        <v>15</v>
      </c>
      <c r="F212">
        <v>20.12</v>
      </c>
      <c r="G212">
        <v>22.25</v>
      </c>
      <c r="H212">
        <v>23.25</v>
      </c>
      <c r="I212">
        <v>11.38</v>
      </c>
      <c r="J212">
        <v>11.38</v>
      </c>
      <c r="K212">
        <v>11.38</v>
      </c>
      <c r="L212">
        <v>4.37</v>
      </c>
      <c r="M212">
        <v>5.44</v>
      </c>
      <c r="N212">
        <v>5.94</v>
      </c>
      <c r="O212">
        <f>CONVERT(Nozzles[[#This Row],[LWN/I1 Neck Thickness]],"in","mm")</f>
        <v>110.998</v>
      </c>
      <c r="P212">
        <f>CONVERT(Nozzles[[#This Row],[HB/I2 Neck Thickness]],"in","mm")</f>
        <v>138.17599999999999</v>
      </c>
      <c r="Q212">
        <f>CONVERT(Nozzles[[#This Row],[F/I3 Neck Thickness]],"in","mm")</f>
        <v>150.876</v>
      </c>
      <c r="R212">
        <v>20</v>
      </c>
      <c r="S212">
        <v>1.5</v>
      </c>
      <c r="T212">
        <v>21</v>
      </c>
      <c r="U212">
        <v>18.809999999999999</v>
      </c>
      <c r="V212">
        <v>16.5</v>
      </c>
      <c r="W212">
        <v>1.62</v>
      </c>
      <c r="X212">
        <v>1.38</v>
      </c>
      <c r="Y212">
        <v>10</v>
      </c>
      <c r="Z212">
        <v>10</v>
      </c>
      <c r="AA212">
        <v>1038</v>
      </c>
      <c r="AB212">
        <v>61</v>
      </c>
      <c r="AC212">
        <v>1245</v>
      </c>
      <c r="AD212">
        <v>81</v>
      </c>
      <c r="AE212">
        <v>1345</v>
      </c>
      <c r="AF212">
        <v>92</v>
      </c>
      <c r="AG212">
        <v>16</v>
      </c>
      <c r="AH212" t="s">
        <v>36</v>
      </c>
      <c r="AI212">
        <f>25.4*(Nozzles[[#This Row],[Relief Dia NR]]-Nozzles[[#This Row],[HB/I2 Bore]])/2</f>
        <v>65.023999999999987</v>
      </c>
      <c r="AJ212">
        <f>Nozzles[[#This Row],[LWN/I1 Bore]]/Nozzles[[#This Row],[LWN/I1 Neck Thickness]]</f>
        <v>2.6041189931350117</v>
      </c>
      <c r="AK212">
        <f>Nozzles[[#This Row],[HB/I2 Bore]]/Nozzles[[#This Row],[HB/I2 Neck Thickness]]</f>
        <v>2.0919117647058822</v>
      </c>
      <c r="AL212">
        <f>Nozzles[[#This Row],[F/I3 Bore]]/Nozzles[[#This Row],[F/I3 Neck Thickness]]</f>
        <v>1.9158249158249159</v>
      </c>
    </row>
    <row r="213" spans="1:38" x14ac:dyDescent="0.25">
      <c r="A213">
        <v>14</v>
      </c>
      <c r="B213">
        <v>900</v>
      </c>
      <c r="C213">
        <v>25.25</v>
      </c>
      <c r="D213">
        <v>3.38</v>
      </c>
      <c r="E213">
        <v>16.25</v>
      </c>
      <c r="F213">
        <v>22.25</v>
      </c>
      <c r="G213">
        <v>23.25</v>
      </c>
      <c r="H213">
        <v>24.12</v>
      </c>
      <c r="I213">
        <v>14</v>
      </c>
      <c r="J213">
        <v>14</v>
      </c>
      <c r="K213">
        <v>14</v>
      </c>
      <c r="L213">
        <v>4.13</v>
      </c>
      <c r="M213">
        <v>4.63</v>
      </c>
      <c r="N213">
        <v>5.0599999999999996</v>
      </c>
      <c r="O213">
        <f>CONVERT(Nozzles[[#This Row],[LWN/I1 Neck Thickness]],"in","mm")</f>
        <v>104.902</v>
      </c>
      <c r="P213">
        <f>CONVERT(Nozzles[[#This Row],[HB/I2 Neck Thickness]],"in","mm")</f>
        <v>117.602</v>
      </c>
      <c r="Q213">
        <f>CONVERT(Nozzles[[#This Row],[F/I3 Neck Thickness]],"in","mm")</f>
        <v>128.524</v>
      </c>
      <c r="R213">
        <v>20</v>
      </c>
      <c r="S213">
        <v>1.62</v>
      </c>
      <c r="T213">
        <v>22</v>
      </c>
      <c r="U213">
        <v>19.62</v>
      </c>
      <c r="V213">
        <v>17.75</v>
      </c>
      <c r="W213">
        <v>1.75</v>
      </c>
      <c r="X213">
        <v>1.5</v>
      </c>
      <c r="Y213">
        <v>10.75</v>
      </c>
      <c r="Z213">
        <v>11</v>
      </c>
      <c r="AA213">
        <v>1068</v>
      </c>
      <c r="AB213">
        <v>67</v>
      </c>
      <c r="AC213">
        <v>1166</v>
      </c>
      <c r="AD213">
        <v>77</v>
      </c>
      <c r="AE213">
        <v>1254</v>
      </c>
      <c r="AF213">
        <v>86</v>
      </c>
      <c r="AG213">
        <v>16</v>
      </c>
      <c r="AH213" t="s">
        <v>36</v>
      </c>
      <c r="AI213">
        <f>25.4*(Nozzles[[#This Row],[Relief Dia NR]]-Nozzles[[#This Row],[HB/I2 Bore]])/2</f>
        <v>47.625</v>
      </c>
      <c r="AJ213">
        <f>Nozzles[[#This Row],[LWN/I1 Bore]]/Nozzles[[#This Row],[LWN/I1 Neck Thickness]]</f>
        <v>3.3898305084745766</v>
      </c>
      <c r="AK213">
        <f>Nozzles[[#This Row],[HB/I2 Bore]]/Nozzles[[#This Row],[HB/I2 Neck Thickness]]</f>
        <v>3.0237580993520519</v>
      </c>
      <c r="AL213">
        <f>Nozzles[[#This Row],[F/I3 Bore]]/Nozzles[[#This Row],[F/I3 Neck Thickness]]</f>
        <v>2.766798418972332</v>
      </c>
    </row>
    <row r="214" spans="1:38" x14ac:dyDescent="0.25">
      <c r="A214">
        <v>16</v>
      </c>
      <c r="B214">
        <v>900</v>
      </c>
      <c r="C214">
        <v>27.75</v>
      </c>
      <c r="D214">
        <v>3.5</v>
      </c>
      <c r="E214">
        <v>18.5</v>
      </c>
      <c r="F214">
        <v>23.25</v>
      </c>
      <c r="G214">
        <v>25</v>
      </c>
      <c r="H214">
        <v>26.5</v>
      </c>
      <c r="I214">
        <v>16</v>
      </c>
      <c r="J214">
        <v>16</v>
      </c>
      <c r="K214">
        <v>16</v>
      </c>
      <c r="L214">
        <v>3.63</v>
      </c>
      <c r="M214">
        <v>4.5</v>
      </c>
      <c r="N214">
        <v>5.25</v>
      </c>
      <c r="O214">
        <f>CONVERT(Nozzles[[#This Row],[LWN/I1 Neck Thickness]],"in","mm")</f>
        <v>92.202000000000012</v>
      </c>
      <c r="P214">
        <f>CONVERT(Nozzles[[#This Row],[HB/I2 Neck Thickness]],"in","mm")</f>
        <v>114.3</v>
      </c>
      <c r="Q214">
        <f>CONVERT(Nozzles[[#This Row],[F/I3 Neck Thickness]],"in","mm")</f>
        <v>133.35</v>
      </c>
      <c r="R214">
        <v>20</v>
      </c>
      <c r="S214">
        <v>1.75</v>
      </c>
      <c r="T214">
        <v>24.25</v>
      </c>
      <c r="U214">
        <v>21.69</v>
      </c>
      <c r="V214">
        <v>20</v>
      </c>
      <c r="W214">
        <v>1.88</v>
      </c>
      <c r="X214">
        <v>1.63</v>
      </c>
      <c r="Y214">
        <v>11.25</v>
      </c>
      <c r="Z214">
        <v>11.5</v>
      </c>
      <c r="AA214">
        <v>1100</v>
      </c>
      <c r="AB214">
        <v>63</v>
      </c>
      <c r="AC214">
        <v>1282</v>
      </c>
      <c r="AD214">
        <v>82</v>
      </c>
      <c r="AE214">
        <v>1451</v>
      </c>
      <c r="AF214">
        <v>99</v>
      </c>
      <c r="AG214">
        <v>16</v>
      </c>
      <c r="AH214" t="s">
        <v>36</v>
      </c>
      <c r="AI214">
        <f>25.4*(Nozzles[[#This Row],[Relief Dia NR]]-Nozzles[[#This Row],[HB/I2 Bore]])/2</f>
        <v>50.8</v>
      </c>
      <c r="AJ214">
        <f>Nozzles[[#This Row],[LWN/I1 Bore]]/Nozzles[[#This Row],[LWN/I1 Neck Thickness]]</f>
        <v>4.4077134986225897</v>
      </c>
      <c r="AK214">
        <f>Nozzles[[#This Row],[HB/I2 Bore]]/Nozzles[[#This Row],[HB/I2 Neck Thickness]]</f>
        <v>3.5555555555555554</v>
      </c>
      <c r="AL214">
        <f>Nozzles[[#This Row],[F/I3 Bore]]/Nozzles[[#This Row],[F/I3 Neck Thickness]]</f>
        <v>3.0476190476190474</v>
      </c>
    </row>
    <row r="215" spans="1:38" x14ac:dyDescent="0.25">
      <c r="A215">
        <v>18</v>
      </c>
      <c r="B215">
        <v>900</v>
      </c>
      <c r="C215">
        <v>31</v>
      </c>
      <c r="D215">
        <v>4</v>
      </c>
      <c r="E215">
        <v>21</v>
      </c>
      <c r="F215">
        <v>26</v>
      </c>
      <c r="G215">
        <v>27.75</v>
      </c>
      <c r="H215">
        <v>29.25</v>
      </c>
      <c r="I215">
        <v>18</v>
      </c>
      <c r="J215">
        <v>18</v>
      </c>
      <c r="K215">
        <v>18</v>
      </c>
      <c r="L215">
        <v>4</v>
      </c>
      <c r="M215">
        <v>4.88</v>
      </c>
      <c r="N215">
        <v>5.62</v>
      </c>
      <c r="O215">
        <f>CONVERT(Nozzles[[#This Row],[LWN/I1 Neck Thickness]],"in","mm")</f>
        <v>101.6</v>
      </c>
      <c r="P215">
        <f>CONVERT(Nozzles[[#This Row],[HB/I2 Neck Thickness]],"in","mm")</f>
        <v>123.95200000000001</v>
      </c>
      <c r="Q215">
        <f>CONVERT(Nozzles[[#This Row],[F/I3 Neck Thickness]],"in","mm")</f>
        <v>142.74800000000002</v>
      </c>
      <c r="R215">
        <v>20</v>
      </c>
      <c r="S215">
        <v>2</v>
      </c>
      <c r="T215">
        <v>27</v>
      </c>
      <c r="U215">
        <v>24.06</v>
      </c>
      <c r="V215">
        <v>22.25</v>
      </c>
      <c r="W215">
        <v>2.12</v>
      </c>
      <c r="X215">
        <v>1.88</v>
      </c>
      <c r="Y215">
        <v>12.75</v>
      </c>
      <c r="Z215">
        <v>13.25</v>
      </c>
      <c r="AA215">
        <v>1365</v>
      </c>
      <c r="AB215">
        <v>78</v>
      </c>
      <c r="AC215">
        <v>1555</v>
      </c>
      <c r="AD215">
        <v>99</v>
      </c>
      <c r="AE215">
        <v>1715</v>
      </c>
      <c r="AF215">
        <v>118</v>
      </c>
      <c r="AG215">
        <v>16</v>
      </c>
      <c r="AH215" t="s">
        <v>36</v>
      </c>
      <c r="AI215">
        <f>25.4*(Nozzles[[#This Row],[Relief Dia NR]]-Nozzles[[#This Row],[HB/I2 Bore]])/2</f>
        <v>53.974999999999994</v>
      </c>
      <c r="AJ215">
        <f>Nozzles[[#This Row],[LWN/I1 Bore]]/Nozzles[[#This Row],[LWN/I1 Neck Thickness]]</f>
        <v>4.5</v>
      </c>
      <c r="AK215">
        <f>Nozzles[[#This Row],[HB/I2 Bore]]/Nozzles[[#This Row],[HB/I2 Neck Thickness]]</f>
        <v>3.6885245901639343</v>
      </c>
      <c r="AL215">
        <f>Nozzles[[#This Row],[F/I3 Bore]]/Nozzles[[#This Row],[F/I3 Neck Thickness]]</f>
        <v>3.2028469750889679</v>
      </c>
    </row>
    <row r="216" spans="1:38" x14ac:dyDescent="0.25">
      <c r="A216">
        <v>20</v>
      </c>
      <c r="B216">
        <v>900</v>
      </c>
      <c r="C216">
        <v>33.75</v>
      </c>
      <c r="D216">
        <v>4.25</v>
      </c>
      <c r="E216">
        <v>23</v>
      </c>
      <c r="F216">
        <v>27.75</v>
      </c>
      <c r="G216">
        <v>30.75</v>
      </c>
      <c r="H216">
        <v>32</v>
      </c>
      <c r="I216">
        <v>20</v>
      </c>
      <c r="J216">
        <v>20</v>
      </c>
      <c r="K216">
        <v>20</v>
      </c>
      <c r="L216">
        <v>3.88</v>
      </c>
      <c r="M216">
        <v>5.38</v>
      </c>
      <c r="N216">
        <v>6</v>
      </c>
      <c r="O216">
        <f>CONVERT(Nozzles[[#This Row],[LWN/I1 Neck Thickness]],"in","mm")</f>
        <v>98.552000000000007</v>
      </c>
      <c r="P216">
        <f>CONVERT(Nozzles[[#This Row],[HB/I2 Neck Thickness]],"in","mm")</f>
        <v>136.65199999999999</v>
      </c>
      <c r="Q216">
        <f>CONVERT(Nozzles[[#This Row],[F/I3 Neck Thickness]],"in","mm")</f>
        <v>152.4</v>
      </c>
      <c r="R216">
        <v>20</v>
      </c>
      <c r="S216">
        <v>2.12</v>
      </c>
      <c r="T216">
        <v>29.5</v>
      </c>
      <c r="U216">
        <v>26.38</v>
      </c>
      <c r="V216">
        <v>24.5</v>
      </c>
      <c r="W216">
        <v>2.25</v>
      </c>
      <c r="X216">
        <v>2</v>
      </c>
      <c r="Y216">
        <v>13.75</v>
      </c>
      <c r="Z216">
        <v>14.25</v>
      </c>
      <c r="AA216">
        <v>1525</v>
      </c>
      <c r="AB216">
        <v>82</v>
      </c>
      <c r="AC216">
        <v>1857</v>
      </c>
      <c r="AD216">
        <v>121</v>
      </c>
      <c r="AE216">
        <v>1994</v>
      </c>
      <c r="AF216">
        <v>139</v>
      </c>
      <c r="AG216">
        <v>16</v>
      </c>
      <c r="AH216" t="s">
        <v>36</v>
      </c>
      <c r="AI216">
        <f>25.4*(Nozzles[[#This Row],[Relief Dia NR]]-Nozzles[[#This Row],[HB/I2 Bore]])/2</f>
        <v>57.15</v>
      </c>
      <c r="AJ216">
        <f>Nozzles[[#This Row],[LWN/I1 Bore]]/Nozzles[[#This Row],[LWN/I1 Neck Thickness]]</f>
        <v>5.1546391752577323</v>
      </c>
      <c r="AK216">
        <f>Nozzles[[#This Row],[HB/I2 Bore]]/Nozzles[[#This Row],[HB/I2 Neck Thickness]]</f>
        <v>3.7174721189591078</v>
      </c>
      <c r="AL216">
        <f>Nozzles[[#This Row],[F/I3 Bore]]/Nozzles[[#This Row],[F/I3 Neck Thickness]]</f>
        <v>3.3333333333333335</v>
      </c>
    </row>
    <row r="217" spans="1:38" x14ac:dyDescent="0.25">
      <c r="A217">
        <v>24</v>
      </c>
      <c r="B217">
        <v>900</v>
      </c>
      <c r="C217">
        <v>41</v>
      </c>
      <c r="D217">
        <v>5.5</v>
      </c>
      <c r="E217">
        <v>27.25</v>
      </c>
      <c r="F217">
        <v>33.619999999999997</v>
      </c>
      <c r="G217">
        <v>35</v>
      </c>
      <c r="H217">
        <v>36</v>
      </c>
      <c r="I217">
        <v>24</v>
      </c>
      <c r="J217">
        <v>24</v>
      </c>
      <c r="K217">
        <v>24</v>
      </c>
      <c r="L217">
        <v>4.8099999999999996</v>
      </c>
      <c r="M217">
        <v>5.5</v>
      </c>
      <c r="N217">
        <v>6</v>
      </c>
      <c r="O217">
        <f>CONVERT(Nozzles[[#This Row],[LWN/I1 Neck Thickness]],"in","mm")</f>
        <v>122.17400000000001</v>
      </c>
      <c r="P217">
        <f>CONVERT(Nozzles[[#This Row],[HB/I2 Neck Thickness]],"in","mm")</f>
        <v>139.69999999999999</v>
      </c>
      <c r="Q217">
        <f>CONVERT(Nozzles[[#This Row],[F/I3 Neck Thickness]],"in","mm")</f>
        <v>152.4</v>
      </c>
      <c r="R217">
        <v>20</v>
      </c>
      <c r="S217">
        <v>2.62</v>
      </c>
      <c r="T217">
        <v>35.5</v>
      </c>
      <c r="U217">
        <v>31.62</v>
      </c>
      <c r="V217">
        <v>29.5</v>
      </c>
      <c r="W217">
        <v>2.75</v>
      </c>
      <c r="X217">
        <v>2.5</v>
      </c>
      <c r="Y217">
        <v>17.25</v>
      </c>
      <c r="Z217">
        <v>18</v>
      </c>
      <c r="AA217">
        <v>2360</v>
      </c>
      <c r="AB217">
        <v>123</v>
      </c>
      <c r="AC217">
        <v>2515</v>
      </c>
      <c r="AD217">
        <v>144</v>
      </c>
      <c r="AE217">
        <v>2625</v>
      </c>
      <c r="AF217">
        <v>160</v>
      </c>
      <c r="AG217">
        <v>16</v>
      </c>
      <c r="AH217" t="s">
        <v>36</v>
      </c>
      <c r="AI217">
        <f>25.4*(Nozzles[[#This Row],[Relief Dia NR]]-Nozzles[[#This Row],[HB/I2 Bore]])/2</f>
        <v>69.849999999999994</v>
      </c>
      <c r="AJ217">
        <f>Nozzles[[#This Row],[LWN/I1 Bore]]/Nozzles[[#This Row],[LWN/I1 Neck Thickness]]</f>
        <v>4.9896049896049899</v>
      </c>
      <c r="AK217">
        <f>Nozzles[[#This Row],[HB/I2 Bore]]/Nozzles[[#This Row],[HB/I2 Neck Thickness]]</f>
        <v>4.3636363636363633</v>
      </c>
      <c r="AL217">
        <f>Nozzles[[#This Row],[F/I3 Bore]]/Nozzles[[#This Row],[F/I3 Neck Thickness]]</f>
        <v>4</v>
      </c>
    </row>
    <row r="218" spans="1:38" x14ac:dyDescent="0.25">
      <c r="A218">
        <v>1</v>
      </c>
      <c r="B218">
        <v>1500</v>
      </c>
      <c r="C218">
        <v>5.88</v>
      </c>
      <c r="D218">
        <v>1.1200000000000001</v>
      </c>
      <c r="E218">
        <v>2</v>
      </c>
      <c r="F218">
        <v>3.25</v>
      </c>
      <c r="G218">
        <v>4</v>
      </c>
      <c r="H218">
        <v>4.62</v>
      </c>
      <c r="I218">
        <v>0.96</v>
      </c>
      <c r="J218">
        <v>0.96</v>
      </c>
      <c r="K218">
        <v>0.96</v>
      </c>
      <c r="L218">
        <v>1.1499999999999999</v>
      </c>
      <c r="M218">
        <v>1.52</v>
      </c>
      <c r="N218">
        <v>1.83</v>
      </c>
      <c r="O218">
        <f>CONVERT(Nozzles[[#This Row],[LWN/I1 Neck Thickness]],"in","mm")</f>
        <v>29.21</v>
      </c>
      <c r="P218">
        <f>CONVERT(Nozzles[[#This Row],[HB/I2 Neck Thickness]],"in","mm")</f>
        <v>38.608000000000004</v>
      </c>
      <c r="Q218">
        <f>CONVERT(Nozzles[[#This Row],[F/I3 Neck Thickness]],"in","mm")</f>
        <v>46.481999999999999</v>
      </c>
      <c r="R218">
        <v>4</v>
      </c>
      <c r="S218">
        <v>1</v>
      </c>
      <c r="T218">
        <v>4</v>
      </c>
      <c r="U218">
        <v>2.56</v>
      </c>
      <c r="V218">
        <v>2.12</v>
      </c>
      <c r="W218">
        <v>1.1200000000000001</v>
      </c>
      <c r="X218">
        <v>0.88</v>
      </c>
      <c r="Y218">
        <v>5</v>
      </c>
      <c r="Z218">
        <v>5</v>
      </c>
      <c r="AA218">
        <v>29</v>
      </c>
      <c r="AB218">
        <v>2.2000000000000002</v>
      </c>
      <c r="AC218">
        <v>41</v>
      </c>
      <c r="AD218">
        <v>3.4</v>
      </c>
      <c r="AE218">
        <v>51</v>
      </c>
      <c r="AF218">
        <v>4.5999999999999996</v>
      </c>
      <c r="AG218">
        <v>12</v>
      </c>
      <c r="AH218" t="s">
        <v>36</v>
      </c>
      <c r="AI218">
        <f>25.4*(Nozzles[[#This Row],[Relief Dia NR]]-Nozzles[[#This Row],[HB/I2 Bore]])/2</f>
        <v>14.732000000000001</v>
      </c>
      <c r="AJ218">
        <f>Nozzles[[#This Row],[LWN/I1 Bore]]/Nozzles[[#This Row],[LWN/I1 Neck Thickness]]</f>
        <v>0.83478260869565224</v>
      </c>
      <c r="AK218">
        <f>Nozzles[[#This Row],[HB/I2 Bore]]/Nozzles[[#This Row],[HB/I2 Neck Thickness]]</f>
        <v>0.63157894736842102</v>
      </c>
      <c r="AL218">
        <f>Nozzles[[#This Row],[F/I3 Bore]]/Nozzles[[#This Row],[F/I3 Neck Thickness]]</f>
        <v>0.52459016393442615</v>
      </c>
    </row>
    <row r="219" spans="1:38" x14ac:dyDescent="0.25">
      <c r="A219">
        <v>1.5</v>
      </c>
      <c r="B219">
        <v>1500</v>
      </c>
      <c r="C219">
        <v>7</v>
      </c>
      <c r="D219">
        <v>1.25</v>
      </c>
      <c r="E219">
        <v>2.88</v>
      </c>
      <c r="F219">
        <v>4.62</v>
      </c>
      <c r="G219">
        <v>5.5</v>
      </c>
      <c r="H219">
        <v>6</v>
      </c>
      <c r="I219">
        <v>1.5</v>
      </c>
      <c r="J219">
        <v>1.5</v>
      </c>
      <c r="K219">
        <v>1.5</v>
      </c>
      <c r="L219">
        <v>1.25</v>
      </c>
      <c r="M219">
        <v>2</v>
      </c>
      <c r="N219">
        <v>2.25</v>
      </c>
      <c r="O219">
        <f>CONVERT(Nozzles[[#This Row],[LWN/I1 Neck Thickness]],"in","mm")</f>
        <v>31.75</v>
      </c>
      <c r="P219">
        <f>CONVERT(Nozzles[[#This Row],[HB/I2 Neck Thickness]],"in","mm")</f>
        <v>50.8</v>
      </c>
      <c r="Q219">
        <f>CONVERT(Nozzles[[#This Row],[F/I3 Neck Thickness]],"in","mm")</f>
        <v>57.15</v>
      </c>
      <c r="R219">
        <v>4</v>
      </c>
      <c r="S219">
        <v>1.1200000000000001</v>
      </c>
      <c r="T219">
        <v>4.88</v>
      </c>
      <c r="U219">
        <v>3.25</v>
      </c>
      <c r="V219">
        <v>2.75</v>
      </c>
      <c r="W219">
        <v>1.25</v>
      </c>
      <c r="X219">
        <v>1</v>
      </c>
      <c r="Y219">
        <v>5.5</v>
      </c>
      <c r="Z219">
        <v>5.5</v>
      </c>
      <c r="AA219">
        <v>54</v>
      </c>
      <c r="AB219">
        <v>4.3</v>
      </c>
      <c r="AC219">
        <v>71</v>
      </c>
      <c r="AD219">
        <v>6.2</v>
      </c>
      <c r="AE219">
        <v>82</v>
      </c>
      <c r="AF219">
        <v>7.5</v>
      </c>
      <c r="AG219">
        <v>12</v>
      </c>
      <c r="AH219" t="s">
        <v>36</v>
      </c>
      <c r="AI219">
        <f>25.4*(Nozzles[[#This Row],[Relief Dia NR]]-Nozzles[[#This Row],[HB/I2 Bore]])/2</f>
        <v>15.875</v>
      </c>
      <c r="AJ219">
        <f>Nozzles[[#This Row],[LWN/I1 Bore]]/Nozzles[[#This Row],[LWN/I1 Neck Thickness]]</f>
        <v>1.2</v>
      </c>
      <c r="AK219">
        <f>Nozzles[[#This Row],[HB/I2 Bore]]/Nozzles[[#This Row],[HB/I2 Neck Thickness]]</f>
        <v>0.75</v>
      </c>
      <c r="AL219">
        <f>Nozzles[[#This Row],[F/I3 Bore]]/Nozzles[[#This Row],[F/I3 Neck Thickness]]</f>
        <v>0.66666666666666663</v>
      </c>
    </row>
    <row r="220" spans="1:38" x14ac:dyDescent="0.25">
      <c r="A220">
        <v>2</v>
      </c>
      <c r="B220">
        <v>1500</v>
      </c>
      <c r="C220">
        <v>8.5</v>
      </c>
      <c r="D220">
        <v>1.5</v>
      </c>
      <c r="E220">
        <v>3.62</v>
      </c>
      <c r="F220">
        <v>5.5</v>
      </c>
      <c r="G220">
        <v>6</v>
      </c>
      <c r="H220">
        <v>7</v>
      </c>
      <c r="I220">
        <v>1.94</v>
      </c>
      <c r="J220">
        <v>1.94</v>
      </c>
      <c r="K220">
        <v>1.94</v>
      </c>
      <c r="L220">
        <v>1.78</v>
      </c>
      <c r="M220">
        <v>2.0299999999999998</v>
      </c>
      <c r="N220">
        <v>2.5299999999999998</v>
      </c>
      <c r="O220">
        <f>CONVERT(Nozzles[[#This Row],[LWN/I1 Neck Thickness]],"in","mm")</f>
        <v>45.212000000000003</v>
      </c>
      <c r="P220">
        <f>CONVERT(Nozzles[[#This Row],[HB/I2 Neck Thickness]],"in","mm")</f>
        <v>51.561999999999998</v>
      </c>
      <c r="Q220">
        <f>CONVERT(Nozzles[[#This Row],[F/I3 Neck Thickness]],"in","mm")</f>
        <v>64.262</v>
      </c>
      <c r="R220">
        <v>8</v>
      </c>
      <c r="S220">
        <v>1</v>
      </c>
      <c r="T220">
        <v>6.5</v>
      </c>
      <c r="U220">
        <v>5.0599999999999996</v>
      </c>
      <c r="V220">
        <v>4.12</v>
      </c>
      <c r="W220">
        <v>1.1200000000000001</v>
      </c>
      <c r="X220">
        <v>0.88</v>
      </c>
      <c r="Y220">
        <v>5.75</v>
      </c>
      <c r="Z220">
        <v>5.75</v>
      </c>
      <c r="AA220">
        <v>80</v>
      </c>
      <c r="AB220">
        <v>5.9</v>
      </c>
      <c r="AC220">
        <v>92</v>
      </c>
      <c r="AD220">
        <v>7.2</v>
      </c>
      <c r="AE220">
        <v>117</v>
      </c>
      <c r="AF220">
        <v>10.1</v>
      </c>
      <c r="AG220">
        <v>12</v>
      </c>
      <c r="AH220" t="s">
        <v>36</v>
      </c>
      <c r="AI220">
        <f>25.4*(Nozzles[[#This Row],[Relief Dia NR]]-Nozzles[[#This Row],[HB/I2 Bore]])/2</f>
        <v>27.686</v>
      </c>
      <c r="AJ220">
        <f>Nozzles[[#This Row],[LWN/I1 Bore]]/Nozzles[[#This Row],[LWN/I1 Neck Thickness]]</f>
        <v>1.0898876404494382</v>
      </c>
      <c r="AK220">
        <f>Nozzles[[#This Row],[HB/I2 Bore]]/Nozzles[[#This Row],[HB/I2 Neck Thickness]]</f>
        <v>0.95566502463054193</v>
      </c>
      <c r="AL220">
        <f>Nozzles[[#This Row],[F/I3 Bore]]/Nozzles[[#This Row],[F/I3 Neck Thickness]]</f>
        <v>0.76679841897233203</v>
      </c>
    </row>
    <row r="221" spans="1:38" x14ac:dyDescent="0.25">
      <c r="A221">
        <v>2.5</v>
      </c>
      <c r="B221">
        <v>1500</v>
      </c>
      <c r="C221">
        <v>9.6199999999999992</v>
      </c>
      <c r="D221">
        <v>1.62</v>
      </c>
      <c r="E221">
        <v>4.12</v>
      </c>
      <c r="F221">
        <v>6.38</v>
      </c>
      <c r="G221">
        <v>7</v>
      </c>
      <c r="H221">
        <v>8.25</v>
      </c>
      <c r="I221">
        <v>2.3199999999999998</v>
      </c>
      <c r="J221">
        <v>2.3199999999999998</v>
      </c>
      <c r="K221">
        <v>2.3199999999999998</v>
      </c>
      <c r="L221">
        <v>2.0299999999999998</v>
      </c>
      <c r="M221">
        <v>2.34</v>
      </c>
      <c r="N221">
        <v>2.97</v>
      </c>
      <c r="O221">
        <f>CONVERT(Nozzles[[#This Row],[LWN/I1 Neck Thickness]],"in","mm")</f>
        <v>51.561999999999998</v>
      </c>
      <c r="P221">
        <f>CONVERT(Nozzles[[#This Row],[HB/I2 Neck Thickness]],"in","mm")</f>
        <v>59.436</v>
      </c>
      <c r="Q221">
        <f>CONVERT(Nozzles[[#This Row],[F/I3 Neck Thickness]],"in","mm")</f>
        <v>75.438000000000002</v>
      </c>
      <c r="R221">
        <v>8</v>
      </c>
      <c r="S221">
        <v>1.1200000000000001</v>
      </c>
      <c r="T221">
        <v>7.5</v>
      </c>
      <c r="U221">
        <v>5.88</v>
      </c>
      <c r="V221">
        <v>4.88</v>
      </c>
      <c r="W221">
        <v>1.25</v>
      </c>
      <c r="X221">
        <v>1</v>
      </c>
      <c r="Y221">
        <v>6.25</v>
      </c>
      <c r="Z221">
        <v>6.25</v>
      </c>
      <c r="AA221">
        <v>107</v>
      </c>
      <c r="AB221">
        <v>8</v>
      </c>
      <c r="AC221">
        <v>123</v>
      </c>
      <c r="AD221">
        <v>10</v>
      </c>
      <c r="AE221">
        <v>158</v>
      </c>
      <c r="AF221">
        <v>14</v>
      </c>
      <c r="AG221">
        <v>12</v>
      </c>
      <c r="AH221" t="s">
        <v>36</v>
      </c>
      <c r="AI221">
        <f>25.4*(Nozzles[[#This Row],[Relief Dia NR]]-Nozzles[[#This Row],[HB/I2 Bore]])/2</f>
        <v>32.512</v>
      </c>
      <c r="AJ221">
        <f>Nozzles[[#This Row],[LWN/I1 Bore]]/Nozzles[[#This Row],[LWN/I1 Neck Thickness]]</f>
        <v>1.1428571428571428</v>
      </c>
      <c r="AK221">
        <f>Nozzles[[#This Row],[HB/I2 Bore]]/Nozzles[[#This Row],[HB/I2 Neck Thickness]]</f>
        <v>0.99145299145299148</v>
      </c>
      <c r="AL221">
        <f>Nozzles[[#This Row],[F/I3 Bore]]/Nozzles[[#This Row],[F/I3 Neck Thickness]]</f>
        <v>0.78114478114478103</v>
      </c>
    </row>
    <row r="222" spans="1:38" x14ac:dyDescent="0.25">
      <c r="A222">
        <v>3</v>
      </c>
      <c r="B222">
        <v>1500</v>
      </c>
      <c r="C222">
        <v>10.5</v>
      </c>
      <c r="D222">
        <v>1.88</v>
      </c>
      <c r="E222">
        <v>5</v>
      </c>
      <c r="F222">
        <v>7</v>
      </c>
      <c r="G222">
        <v>7.75</v>
      </c>
      <c r="H222">
        <v>8.8800000000000008</v>
      </c>
      <c r="I222">
        <v>2.9</v>
      </c>
      <c r="J222">
        <v>2.9</v>
      </c>
      <c r="K222">
        <v>2.9</v>
      </c>
      <c r="L222">
        <v>2.0499999999999998</v>
      </c>
      <c r="M222">
        <v>2.4300000000000002</v>
      </c>
      <c r="N222">
        <v>2.99</v>
      </c>
      <c r="O222">
        <f>CONVERT(Nozzles[[#This Row],[LWN/I1 Neck Thickness]],"in","mm")</f>
        <v>52.069999999999993</v>
      </c>
      <c r="P222">
        <f>CONVERT(Nozzles[[#This Row],[HB/I2 Neck Thickness]],"in","mm")</f>
        <v>61.722000000000001</v>
      </c>
      <c r="Q222">
        <f>CONVERT(Nozzles[[#This Row],[F/I3 Neck Thickness]],"in","mm")</f>
        <v>75.945999999999998</v>
      </c>
      <c r="R222">
        <v>8</v>
      </c>
      <c r="S222">
        <v>1.25</v>
      </c>
      <c r="T222">
        <v>8</v>
      </c>
      <c r="U222">
        <v>6.19</v>
      </c>
      <c r="V222">
        <v>5.25</v>
      </c>
      <c r="W222">
        <v>1.38</v>
      </c>
      <c r="X222">
        <v>1.1299999999999999</v>
      </c>
      <c r="Y222">
        <v>7</v>
      </c>
      <c r="Z222">
        <v>7</v>
      </c>
      <c r="AA222">
        <v>124</v>
      </c>
      <c r="AB222">
        <v>9</v>
      </c>
      <c r="AC222">
        <v>144</v>
      </c>
      <c r="AD222">
        <v>12</v>
      </c>
      <c r="AE222">
        <v>177</v>
      </c>
      <c r="AF222">
        <v>16</v>
      </c>
      <c r="AG222">
        <v>12</v>
      </c>
      <c r="AH222" t="s">
        <v>36</v>
      </c>
      <c r="AI222">
        <f>25.4*(Nozzles[[#This Row],[Relief Dia NR]]-Nozzles[[#This Row],[HB/I2 Bore]])/2</f>
        <v>29.844999999999999</v>
      </c>
      <c r="AJ222">
        <f>Nozzles[[#This Row],[LWN/I1 Bore]]/Nozzles[[#This Row],[LWN/I1 Neck Thickness]]</f>
        <v>1.4146341463414636</v>
      </c>
      <c r="AK222">
        <f>Nozzles[[#This Row],[HB/I2 Bore]]/Nozzles[[#This Row],[HB/I2 Neck Thickness]]</f>
        <v>1.1934156378600822</v>
      </c>
      <c r="AL222">
        <f>Nozzles[[#This Row],[F/I3 Bore]]/Nozzles[[#This Row],[F/I3 Neck Thickness]]</f>
        <v>0.96989966555183937</v>
      </c>
    </row>
    <row r="223" spans="1:38" x14ac:dyDescent="0.25">
      <c r="A223">
        <v>4</v>
      </c>
      <c r="B223">
        <v>1500</v>
      </c>
      <c r="C223">
        <v>12.25</v>
      </c>
      <c r="D223">
        <v>2.12</v>
      </c>
      <c r="E223">
        <v>6.19</v>
      </c>
      <c r="F223">
        <v>8.8800000000000008</v>
      </c>
      <c r="G223">
        <v>9.8800000000000008</v>
      </c>
      <c r="H223">
        <v>11</v>
      </c>
      <c r="I223">
        <v>3.83</v>
      </c>
      <c r="J223">
        <v>3.83</v>
      </c>
      <c r="K223">
        <v>3.83</v>
      </c>
      <c r="L223">
        <v>2.5299999999999998</v>
      </c>
      <c r="M223">
        <v>3.03</v>
      </c>
      <c r="N223">
        <v>3.59</v>
      </c>
      <c r="O223">
        <f>CONVERT(Nozzles[[#This Row],[LWN/I1 Neck Thickness]],"in","mm")</f>
        <v>64.262</v>
      </c>
      <c r="P223">
        <f>CONVERT(Nozzles[[#This Row],[HB/I2 Neck Thickness]],"in","mm")</f>
        <v>76.962000000000003</v>
      </c>
      <c r="Q223">
        <f>CONVERT(Nozzles[[#This Row],[F/I3 Neck Thickness]],"in","mm")</f>
        <v>91.186000000000007</v>
      </c>
      <c r="R223">
        <v>8</v>
      </c>
      <c r="S223">
        <v>1.38</v>
      </c>
      <c r="T223">
        <v>9.5</v>
      </c>
      <c r="U223">
        <v>7.5</v>
      </c>
      <c r="V223">
        <v>6.38</v>
      </c>
      <c r="W223">
        <v>1.5</v>
      </c>
      <c r="X223">
        <v>1.25</v>
      </c>
      <c r="Y223">
        <v>7.75</v>
      </c>
      <c r="Z223">
        <v>7.75</v>
      </c>
      <c r="AA223">
        <v>187</v>
      </c>
      <c r="AB223">
        <v>14</v>
      </c>
      <c r="AC223">
        <v>218</v>
      </c>
      <c r="AD223">
        <v>18</v>
      </c>
      <c r="AE223">
        <v>257</v>
      </c>
      <c r="AF223">
        <v>24</v>
      </c>
      <c r="AG223">
        <v>12</v>
      </c>
      <c r="AH223" t="s">
        <v>36</v>
      </c>
      <c r="AI223">
        <f>25.4*(Nozzles[[#This Row],[Relief Dia NR]]-Nozzles[[#This Row],[HB/I2 Bore]])/2</f>
        <v>32.384999999999998</v>
      </c>
      <c r="AJ223">
        <f>Nozzles[[#This Row],[LWN/I1 Bore]]/Nozzles[[#This Row],[LWN/I1 Neck Thickness]]</f>
        <v>1.5138339920948618</v>
      </c>
      <c r="AK223">
        <f>Nozzles[[#This Row],[HB/I2 Bore]]/Nozzles[[#This Row],[HB/I2 Neck Thickness]]</f>
        <v>1.2640264026402641</v>
      </c>
      <c r="AL223">
        <f>Nozzles[[#This Row],[F/I3 Bore]]/Nozzles[[#This Row],[F/I3 Neck Thickness]]</f>
        <v>1.0668523676880224</v>
      </c>
    </row>
    <row r="224" spans="1:38" x14ac:dyDescent="0.25">
      <c r="A224">
        <v>5</v>
      </c>
      <c r="B224">
        <v>1500</v>
      </c>
      <c r="C224">
        <v>14.75</v>
      </c>
      <c r="D224">
        <v>2.88</v>
      </c>
      <c r="E224">
        <v>7.31</v>
      </c>
      <c r="F224">
        <v>10.38</v>
      </c>
      <c r="G224">
        <v>12.12</v>
      </c>
      <c r="H224">
        <v>13.5</v>
      </c>
      <c r="I224">
        <v>4.8099999999999996</v>
      </c>
      <c r="J224">
        <v>4.8099999999999996</v>
      </c>
      <c r="K224">
        <v>4.8099999999999996</v>
      </c>
      <c r="L224">
        <v>2.79</v>
      </c>
      <c r="M224">
        <v>3.66</v>
      </c>
      <c r="N224">
        <v>4.34</v>
      </c>
      <c r="O224">
        <f>CONVERT(Nozzles[[#This Row],[LWN/I1 Neck Thickness]],"in","mm")</f>
        <v>70.866</v>
      </c>
      <c r="P224">
        <f>CONVERT(Nozzles[[#This Row],[HB/I2 Neck Thickness]],"in","mm")</f>
        <v>92.963999999999999</v>
      </c>
      <c r="Q224">
        <f>CONVERT(Nozzles[[#This Row],[F/I3 Neck Thickness]],"in","mm")</f>
        <v>110.236</v>
      </c>
      <c r="R224">
        <v>8</v>
      </c>
      <c r="S224">
        <v>1.62</v>
      </c>
      <c r="T224">
        <v>11.5</v>
      </c>
      <c r="U224">
        <v>9.1199999999999992</v>
      </c>
      <c r="V224">
        <v>7.75</v>
      </c>
      <c r="W224">
        <v>1.75</v>
      </c>
      <c r="X224">
        <v>1.5</v>
      </c>
      <c r="Y224">
        <v>9.75</v>
      </c>
      <c r="Z224">
        <v>9.75</v>
      </c>
      <c r="AA224">
        <v>271</v>
      </c>
      <c r="AB224">
        <v>19</v>
      </c>
      <c r="AC224">
        <v>328</v>
      </c>
      <c r="AD224">
        <v>28</v>
      </c>
      <c r="AE224">
        <v>376</v>
      </c>
      <c r="AF224">
        <v>35</v>
      </c>
      <c r="AG224">
        <v>12</v>
      </c>
      <c r="AH224" t="s">
        <v>36</v>
      </c>
      <c r="AI224">
        <f>25.4*(Nozzles[[#This Row],[Relief Dia NR]]-Nozzles[[#This Row],[HB/I2 Bore]])/2</f>
        <v>37.338000000000001</v>
      </c>
      <c r="AJ224">
        <f>Nozzles[[#This Row],[LWN/I1 Bore]]/Nozzles[[#This Row],[LWN/I1 Neck Thickness]]</f>
        <v>1.7240143369175625</v>
      </c>
      <c r="AK224">
        <f>Nozzles[[#This Row],[HB/I2 Bore]]/Nozzles[[#This Row],[HB/I2 Neck Thickness]]</f>
        <v>1.3142076502732238</v>
      </c>
      <c r="AL224">
        <f>Nozzles[[#This Row],[F/I3 Bore]]/Nozzles[[#This Row],[F/I3 Neck Thickness]]</f>
        <v>1.1082949308755761</v>
      </c>
    </row>
    <row r="225" spans="1:38" x14ac:dyDescent="0.25">
      <c r="A225">
        <v>6</v>
      </c>
      <c r="B225">
        <v>1500</v>
      </c>
      <c r="C225">
        <v>15.5</v>
      </c>
      <c r="D225">
        <v>3.25</v>
      </c>
      <c r="E225">
        <v>8.5</v>
      </c>
      <c r="F225">
        <v>12.12</v>
      </c>
      <c r="G225">
        <v>13.5</v>
      </c>
      <c r="H225">
        <v>14.25</v>
      </c>
      <c r="I225">
        <v>5.76</v>
      </c>
      <c r="J225">
        <v>5.76</v>
      </c>
      <c r="K225">
        <v>5.76</v>
      </c>
      <c r="L225">
        <v>3.18</v>
      </c>
      <c r="M225">
        <v>3.87</v>
      </c>
      <c r="N225">
        <v>4.25</v>
      </c>
      <c r="O225">
        <f>CONVERT(Nozzles[[#This Row],[LWN/I1 Neck Thickness]],"in","mm")</f>
        <v>80.771999999999991</v>
      </c>
      <c r="P225">
        <f>CONVERT(Nozzles[[#This Row],[HB/I2 Neck Thickness]],"in","mm")</f>
        <v>98.298000000000002</v>
      </c>
      <c r="Q225">
        <f>CONVERT(Nozzles[[#This Row],[F/I3 Neck Thickness]],"in","mm")</f>
        <v>107.95</v>
      </c>
      <c r="R225">
        <v>12</v>
      </c>
      <c r="S225">
        <v>1.5</v>
      </c>
      <c r="T225">
        <v>12.5</v>
      </c>
      <c r="U225">
        <v>10.31</v>
      </c>
      <c r="V225">
        <v>9</v>
      </c>
      <c r="W225">
        <v>1.62</v>
      </c>
      <c r="X225">
        <v>1.38</v>
      </c>
      <c r="Y225">
        <v>10.25</v>
      </c>
      <c r="Z225">
        <v>10.5</v>
      </c>
      <c r="AA225">
        <v>332</v>
      </c>
      <c r="AB225">
        <v>25</v>
      </c>
      <c r="AC225">
        <v>380</v>
      </c>
      <c r="AD225">
        <v>33</v>
      </c>
      <c r="AE225">
        <v>408</v>
      </c>
      <c r="AF225">
        <v>38</v>
      </c>
      <c r="AG225">
        <v>12</v>
      </c>
      <c r="AH225" t="s">
        <v>36</v>
      </c>
      <c r="AI225">
        <f>25.4*(Nozzles[[#This Row],[Relief Dia NR]]-Nozzles[[#This Row],[HB/I2 Bore]])/2</f>
        <v>41.148000000000003</v>
      </c>
      <c r="AJ225">
        <f>Nozzles[[#This Row],[LWN/I1 Bore]]/Nozzles[[#This Row],[LWN/I1 Neck Thickness]]</f>
        <v>1.811320754716981</v>
      </c>
      <c r="AK225">
        <f>Nozzles[[#This Row],[HB/I2 Bore]]/Nozzles[[#This Row],[HB/I2 Neck Thickness]]</f>
        <v>1.4883720930232558</v>
      </c>
      <c r="AL225">
        <f>Nozzles[[#This Row],[F/I3 Bore]]/Nozzles[[#This Row],[F/I3 Neck Thickness]]</f>
        <v>1.3552941176470588</v>
      </c>
    </row>
    <row r="226" spans="1:38" x14ac:dyDescent="0.25">
      <c r="A226">
        <v>8</v>
      </c>
      <c r="B226">
        <v>1500</v>
      </c>
      <c r="C226">
        <v>19</v>
      </c>
      <c r="D226">
        <v>3.62</v>
      </c>
      <c r="E226">
        <v>10.62</v>
      </c>
      <c r="F226">
        <v>15.12</v>
      </c>
      <c r="G226">
        <v>16.25</v>
      </c>
      <c r="H226">
        <v>17.38</v>
      </c>
      <c r="I226">
        <v>7.62</v>
      </c>
      <c r="J226">
        <v>7.62</v>
      </c>
      <c r="K226">
        <v>7.62</v>
      </c>
      <c r="L226">
        <v>3.75</v>
      </c>
      <c r="M226">
        <v>4.32</v>
      </c>
      <c r="N226">
        <v>4.88</v>
      </c>
      <c r="O226">
        <f>CONVERT(Nozzles[[#This Row],[LWN/I1 Neck Thickness]],"in","mm")</f>
        <v>95.25</v>
      </c>
      <c r="P226">
        <f>CONVERT(Nozzles[[#This Row],[HB/I2 Neck Thickness]],"in","mm")</f>
        <v>109.72800000000001</v>
      </c>
      <c r="Q226">
        <f>CONVERT(Nozzles[[#This Row],[F/I3 Neck Thickness]],"in","mm")</f>
        <v>123.95200000000001</v>
      </c>
      <c r="R226">
        <v>12</v>
      </c>
      <c r="S226">
        <v>1.75</v>
      </c>
      <c r="T226">
        <v>15.5</v>
      </c>
      <c r="U226">
        <v>12.94</v>
      </c>
      <c r="V226">
        <v>11.5</v>
      </c>
      <c r="W226">
        <v>1.88</v>
      </c>
      <c r="X226">
        <v>1.63</v>
      </c>
      <c r="Y226">
        <v>11.5</v>
      </c>
      <c r="Z226">
        <v>12.75</v>
      </c>
      <c r="AA226">
        <v>498</v>
      </c>
      <c r="AB226">
        <v>38</v>
      </c>
      <c r="AC226">
        <v>541</v>
      </c>
      <c r="AD226">
        <v>46</v>
      </c>
      <c r="AE226">
        <v>585</v>
      </c>
      <c r="AF226">
        <v>54</v>
      </c>
      <c r="AG226">
        <v>12</v>
      </c>
      <c r="AH226" t="s">
        <v>36</v>
      </c>
      <c r="AI226">
        <f>25.4*(Nozzles[[#This Row],[Relief Dia NR]]-Nozzles[[#This Row],[HB/I2 Bore]])/2</f>
        <v>49.275999999999996</v>
      </c>
      <c r="AJ226">
        <f>Nozzles[[#This Row],[LWN/I1 Bore]]/Nozzles[[#This Row],[LWN/I1 Neck Thickness]]</f>
        <v>2.032</v>
      </c>
      <c r="AK226">
        <f>Nozzles[[#This Row],[HB/I2 Bore]]/Nozzles[[#This Row],[HB/I2 Neck Thickness]]</f>
        <v>1.7638888888888888</v>
      </c>
      <c r="AL226">
        <f>Nozzles[[#This Row],[F/I3 Bore]]/Nozzles[[#This Row],[F/I3 Neck Thickness]]</f>
        <v>1.5614754098360657</v>
      </c>
    </row>
    <row r="227" spans="1:38" x14ac:dyDescent="0.25">
      <c r="A227">
        <v>10</v>
      </c>
      <c r="B227">
        <v>1500</v>
      </c>
      <c r="C227">
        <v>23</v>
      </c>
      <c r="D227">
        <v>4.25</v>
      </c>
      <c r="E227">
        <v>12.75</v>
      </c>
      <c r="F227">
        <v>17.38</v>
      </c>
      <c r="G227">
        <v>20.12</v>
      </c>
      <c r="H227">
        <v>22.25</v>
      </c>
      <c r="I227">
        <v>9.56</v>
      </c>
      <c r="J227">
        <v>9.56</v>
      </c>
      <c r="K227">
        <v>9.56</v>
      </c>
      <c r="L227">
        <v>3.91</v>
      </c>
      <c r="M227">
        <v>5.28</v>
      </c>
      <c r="N227">
        <v>6.35</v>
      </c>
      <c r="O227">
        <f>CONVERT(Nozzles[[#This Row],[LWN/I1 Neck Thickness]],"in","mm")</f>
        <v>99.313999999999993</v>
      </c>
      <c r="P227">
        <f>CONVERT(Nozzles[[#This Row],[HB/I2 Neck Thickness]],"in","mm")</f>
        <v>134.11200000000002</v>
      </c>
      <c r="Q227">
        <f>CONVERT(Nozzles[[#This Row],[F/I3 Neck Thickness]],"in","mm")</f>
        <v>161.29</v>
      </c>
      <c r="R227">
        <v>12</v>
      </c>
      <c r="S227">
        <v>2</v>
      </c>
      <c r="T227">
        <v>19</v>
      </c>
      <c r="U227">
        <v>16.059999999999999</v>
      </c>
      <c r="V227">
        <v>14.5</v>
      </c>
      <c r="W227">
        <v>2.12</v>
      </c>
      <c r="X227">
        <v>1.88</v>
      </c>
      <c r="Y227">
        <v>13.25</v>
      </c>
      <c r="Z227">
        <v>13.5</v>
      </c>
      <c r="AA227">
        <v>889</v>
      </c>
      <c r="AB227">
        <v>47</v>
      </c>
      <c r="AC227">
        <v>1088</v>
      </c>
      <c r="AD227">
        <v>70</v>
      </c>
      <c r="AE227">
        <v>1243</v>
      </c>
      <c r="AF227">
        <v>90</v>
      </c>
      <c r="AG227">
        <v>16</v>
      </c>
      <c r="AH227" t="s">
        <v>36</v>
      </c>
      <c r="AI227">
        <f>25.4*(Nozzles[[#This Row],[Relief Dia NR]]-Nozzles[[#This Row],[HB/I2 Bore]])/2</f>
        <v>62.737999999999992</v>
      </c>
      <c r="AJ227">
        <f>Nozzles[[#This Row],[LWN/I1 Bore]]/Nozzles[[#This Row],[LWN/I1 Neck Thickness]]</f>
        <v>2.4450127877237851</v>
      </c>
      <c r="AK227">
        <f>Nozzles[[#This Row],[HB/I2 Bore]]/Nozzles[[#This Row],[HB/I2 Neck Thickness]]</f>
        <v>1.8106060606060606</v>
      </c>
      <c r="AL227">
        <f>Nozzles[[#This Row],[F/I3 Bore]]/Nozzles[[#This Row],[F/I3 Neck Thickness]]</f>
        <v>1.5055118110236223</v>
      </c>
    </row>
    <row r="228" spans="1:38" x14ac:dyDescent="0.25">
      <c r="A228">
        <v>12</v>
      </c>
      <c r="B228">
        <v>1500</v>
      </c>
      <c r="C228">
        <v>26.5</v>
      </c>
      <c r="D228">
        <v>4.88</v>
      </c>
      <c r="E228">
        <v>15</v>
      </c>
      <c r="F228">
        <v>22.25</v>
      </c>
      <c r="G228">
        <v>23.25</v>
      </c>
      <c r="H228">
        <v>24.12</v>
      </c>
      <c r="I228">
        <v>11.38</v>
      </c>
      <c r="J228">
        <v>11.38</v>
      </c>
      <c r="K228">
        <v>11.38</v>
      </c>
      <c r="L228">
        <v>5.44</v>
      </c>
      <c r="M228">
        <v>5.94</v>
      </c>
      <c r="N228">
        <v>6.37</v>
      </c>
      <c r="O228">
        <f>CONVERT(Nozzles[[#This Row],[LWN/I1 Neck Thickness]],"in","mm")</f>
        <v>138.17599999999999</v>
      </c>
      <c r="P228">
        <f>CONVERT(Nozzles[[#This Row],[HB/I2 Neck Thickness]],"in","mm")</f>
        <v>150.876</v>
      </c>
      <c r="Q228">
        <f>CONVERT(Nozzles[[#This Row],[F/I3 Neck Thickness]],"in","mm")</f>
        <v>161.798</v>
      </c>
      <c r="R228">
        <v>16</v>
      </c>
      <c r="S228">
        <v>2.12</v>
      </c>
      <c r="T228">
        <v>22.5</v>
      </c>
      <c r="U228">
        <v>19.38</v>
      </c>
      <c r="V228">
        <v>17.75</v>
      </c>
      <c r="W228">
        <v>2.25</v>
      </c>
      <c r="X228">
        <v>2</v>
      </c>
      <c r="Y228">
        <v>14.75</v>
      </c>
      <c r="Z228">
        <v>15.25</v>
      </c>
      <c r="AA228">
        <v>1348</v>
      </c>
      <c r="AB228">
        <v>81</v>
      </c>
      <c r="AC228">
        <v>1426</v>
      </c>
      <c r="AD228">
        <v>92</v>
      </c>
      <c r="AE228">
        <v>1495</v>
      </c>
      <c r="AF228">
        <v>101</v>
      </c>
      <c r="AG228">
        <v>16</v>
      </c>
      <c r="AH228" t="s">
        <v>36</v>
      </c>
      <c r="AI228">
        <f>25.4*(Nozzles[[#This Row],[Relief Dia NR]]-Nozzles[[#This Row],[HB/I2 Bore]])/2</f>
        <v>80.898999999999987</v>
      </c>
      <c r="AJ228">
        <f>Nozzles[[#This Row],[LWN/I1 Bore]]/Nozzles[[#This Row],[LWN/I1 Neck Thickness]]</f>
        <v>2.0919117647058822</v>
      </c>
      <c r="AK228">
        <f>Nozzles[[#This Row],[HB/I2 Bore]]/Nozzles[[#This Row],[HB/I2 Neck Thickness]]</f>
        <v>1.9158249158249159</v>
      </c>
      <c r="AL228">
        <f>Nozzles[[#This Row],[F/I3 Bore]]/Nozzles[[#This Row],[F/I3 Neck Thickness]]</f>
        <v>1.7864992150706438</v>
      </c>
    </row>
    <row r="229" spans="1:38" x14ac:dyDescent="0.25">
      <c r="A229">
        <v>14</v>
      </c>
      <c r="B229">
        <v>1500</v>
      </c>
      <c r="C229">
        <v>29.5</v>
      </c>
      <c r="D229">
        <v>5.25</v>
      </c>
      <c r="E229">
        <v>16.25</v>
      </c>
      <c r="F229">
        <v>23.25</v>
      </c>
      <c r="G229">
        <v>25</v>
      </c>
      <c r="H229">
        <v>27.75</v>
      </c>
      <c r="I229">
        <v>14</v>
      </c>
      <c r="J229">
        <v>14</v>
      </c>
      <c r="K229">
        <v>14</v>
      </c>
      <c r="L229">
        <v>4.63</v>
      </c>
      <c r="M229">
        <v>5.5</v>
      </c>
      <c r="N229">
        <v>6.88</v>
      </c>
      <c r="O229">
        <f>CONVERT(Nozzles[[#This Row],[LWN/I1 Neck Thickness]],"in","mm")</f>
        <v>117.602</v>
      </c>
      <c r="P229">
        <f>CONVERT(Nozzles[[#This Row],[HB/I2 Neck Thickness]],"in","mm")</f>
        <v>139.69999999999999</v>
      </c>
      <c r="Q229">
        <f>CONVERT(Nozzles[[#This Row],[F/I3 Neck Thickness]],"in","mm")</f>
        <v>174.75199999999998</v>
      </c>
      <c r="R229">
        <v>16</v>
      </c>
      <c r="S229">
        <v>2.38</v>
      </c>
      <c r="T229">
        <v>25</v>
      </c>
      <c r="U229">
        <v>21.5</v>
      </c>
      <c r="V229">
        <v>19.5</v>
      </c>
      <c r="W229">
        <v>2.5</v>
      </c>
      <c r="X229">
        <v>2.25</v>
      </c>
      <c r="Y229">
        <v>16</v>
      </c>
      <c r="Z229">
        <v>16.75</v>
      </c>
      <c r="AA229">
        <v>1443</v>
      </c>
      <c r="AB229">
        <v>77</v>
      </c>
      <c r="AC229">
        <v>1579</v>
      </c>
      <c r="AD229">
        <v>95</v>
      </c>
      <c r="AE229">
        <v>1794</v>
      </c>
      <c r="AF229">
        <v>128</v>
      </c>
      <c r="AG229">
        <v>16</v>
      </c>
      <c r="AH229" t="s">
        <v>36</v>
      </c>
      <c r="AI229">
        <f>25.4*(Nozzles[[#This Row],[Relief Dia NR]]-Nozzles[[#This Row],[HB/I2 Bore]])/2</f>
        <v>69.849999999999994</v>
      </c>
      <c r="AJ229">
        <f>Nozzles[[#This Row],[LWN/I1 Bore]]/Nozzles[[#This Row],[LWN/I1 Neck Thickness]]</f>
        <v>3.0237580993520519</v>
      </c>
      <c r="AK229">
        <f>Nozzles[[#This Row],[HB/I2 Bore]]/Nozzles[[#This Row],[HB/I2 Neck Thickness]]</f>
        <v>2.5454545454545454</v>
      </c>
      <c r="AL229">
        <f>Nozzles[[#This Row],[F/I3 Bore]]/Nozzles[[#This Row],[F/I3 Neck Thickness]]</f>
        <v>2.0348837209302326</v>
      </c>
    </row>
    <row r="230" spans="1:38" x14ac:dyDescent="0.25">
      <c r="A230">
        <v>16</v>
      </c>
      <c r="B230">
        <v>1500</v>
      </c>
      <c r="C230">
        <v>32.5</v>
      </c>
      <c r="D230">
        <v>5.75</v>
      </c>
      <c r="E230">
        <v>18.5</v>
      </c>
      <c r="F230">
        <v>26.25</v>
      </c>
      <c r="G230">
        <v>29.25</v>
      </c>
      <c r="H230">
        <v>30.75</v>
      </c>
      <c r="I230">
        <v>16</v>
      </c>
      <c r="J230">
        <v>16</v>
      </c>
      <c r="K230">
        <v>16</v>
      </c>
      <c r="L230">
        <v>5.13</v>
      </c>
      <c r="M230">
        <v>6.63</v>
      </c>
      <c r="N230">
        <v>7.38</v>
      </c>
      <c r="O230">
        <f>CONVERT(Nozzles[[#This Row],[LWN/I1 Neck Thickness]],"in","mm")</f>
        <v>130.30199999999999</v>
      </c>
      <c r="P230">
        <f>CONVERT(Nozzles[[#This Row],[HB/I2 Neck Thickness]],"in","mm")</f>
        <v>168.40199999999999</v>
      </c>
      <c r="Q230">
        <f>CONVERT(Nozzles[[#This Row],[F/I3 Neck Thickness]],"in","mm")</f>
        <v>187.452</v>
      </c>
      <c r="R230">
        <v>16</v>
      </c>
      <c r="S230">
        <v>2.62</v>
      </c>
      <c r="T230">
        <v>27.75</v>
      </c>
      <c r="U230">
        <v>23.88</v>
      </c>
      <c r="V230">
        <v>21.75</v>
      </c>
      <c r="W230">
        <v>2.75</v>
      </c>
      <c r="X230">
        <v>2.5</v>
      </c>
      <c r="Y230">
        <v>17.5</v>
      </c>
      <c r="Z230">
        <v>18.5</v>
      </c>
      <c r="AA230">
        <v>1771</v>
      </c>
      <c r="AB230">
        <v>96</v>
      </c>
      <c r="AC230">
        <v>1999</v>
      </c>
      <c r="AD230">
        <v>133</v>
      </c>
      <c r="AE230">
        <v>2111</v>
      </c>
      <c r="AF230">
        <v>153</v>
      </c>
      <c r="AG230">
        <v>16</v>
      </c>
      <c r="AH230" t="s">
        <v>36</v>
      </c>
      <c r="AI230">
        <f>25.4*(Nozzles[[#This Row],[Relief Dia NR]]-Nozzles[[#This Row],[HB/I2 Bore]])/2</f>
        <v>73.024999999999991</v>
      </c>
      <c r="AJ230">
        <f>Nozzles[[#This Row],[LWN/I1 Bore]]/Nozzles[[#This Row],[LWN/I1 Neck Thickness]]</f>
        <v>3.1189083820662771</v>
      </c>
      <c r="AK230">
        <f>Nozzles[[#This Row],[HB/I2 Bore]]/Nozzles[[#This Row],[HB/I2 Neck Thickness]]</f>
        <v>2.4132730015082955</v>
      </c>
      <c r="AL230">
        <f>Nozzles[[#This Row],[F/I3 Bore]]/Nozzles[[#This Row],[F/I3 Neck Thickness]]</f>
        <v>2.1680216802168024</v>
      </c>
    </row>
    <row r="231" spans="1:38" x14ac:dyDescent="0.25">
      <c r="A231">
        <v>18</v>
      </c>
      <c r="B231">
        <v>1500</v>
      </c>
      <c r="C231">
        <v>36</v>
      </c>
      <c r="D231">
        <v>6.38</v>
      </c>
      <c r="E231">
        <v>21</v>
      </c>
      <c r="F231">
        <v>27.75</v>
      </c>
      <c r="G231">
        <v>30.75</v>
      </c>
      <c r="H231">
        <v>33.619999999999997</v>
      </c>
      <c r="I231">
        <v>18</v>
      </c>
      <c r="J231">
        <v>18</v>
      </c>
      <c r="K231">
        <v>18</v>
      </c>
      <c r="L231">
        <v>4.88</v>
      </c>
      <c r="M231">
        <v>6.38</v>
      </c>
      <c r="N231">
        <v>7.81</v>
      </c>
      <c r="O231">
        <f>CONVERT(Nozzles[[#This Row],[LWN/I1 Neck Thickness]],"in","mm")</f>
        <v>123.95200000000001</v>
      </c>
      <c r="P231">
        <f>CONVERT(Nozzles[[#This Row],[HB/I2 Neck Thickness]],"in","mm")</f>
        <v>162.05199999999999</v>
      </c>
      <c r="Q231">
        <f>CONVERT(Nozzles[[#This Row],[F/I3 Neck Thickness]],"in","mm")</f>
        <v>198.374</v>
      </c>
      <c r="R231">
        <v>16</v>
      </c>
      <c r="S231">
        <v>2.88</v>
      </c>
      <c r="T231">
        <v>30.5</v>
      </c>
      <c r="U231">
        <v>26.25</v>
      </c>
      <c r="V231">
        <v>23.5</v>
      </c>
      <c r="W231">
        <v>3</v>
      </c>
      <c r="X231">
        <v>2.75</v>
      </c>
      <c r="Y231">
        <v>19.5</v>
      </c>
      <c r="Z231">
        <v>20.75</v>
      </c>
      <c r="AA231">
        <v>2070</v>
      </c>
      <c r="AB231">
        <v>99</v>
      </c>
      <c r="AC231">
        <v>2285</v>
      </c>
      <c r="AD231">
        <v>138</v>
      </c>
      <c r="AE231">
        <v>2481</v>
      </c>
      <c r="AF231">
        <v>180</v>
      </c>
      <c r="AG231">
        <v>16</v>
      </c>
      <c r="AH231" t="s">
        <v>36</v>
      </c>
      <c r="AI231">
        <f>25.4*(Nozzles[[#This Row],[Relief Dia NR]]-Nozzles[[#This Row],[HB/I2 Bore]])/2</f>
        <v>69.849999999999994</v>
      </c>
      <c r="AJ231">
        <f>Nozzles[[#This Row],[LWN/I1 Bore]]/Nozzles[[#This Row],[LWN/I1 Neck Thickness]]</f>
        <v>3.6885245901639343</v>
      </c>
      <c r="AK231">
        <f>Nozzles[[#This Row],[HB/I2 Bore]]/Nozzles[[#This Row],[HB/I2 Neck Thickness]]</f>
        <v>2.8213166144200628</v>
      </c>
      <c r="AL231">
        <f>Nozzles[[#This Row],[F/I3 Bore]]/Nozzles[[#This Row],[F/I3 Neck Thickness]]</f>
        <v>2.3047375160051216</v>
      </c>
    </row>
    <row r="232" spans="1:38" x14ac:dyDescent="0.25">
      <c r="A232">
        <v>20</v>
      </c>
      <c r="B232">
        <v>1500</v>
      </c>
      <c r="C232">
        <v>38.75</v>
      </c>
      <c r="D232">
        <v>7</v>
      </c>
      <c r="E232">
        <v>23</v>
      </c>
      <c r="F232">
        <v>30.75</v>
      </c>
      <c r="G232">
        <v>33</v>
      </c>
      <c r="H232">
        <v>36</v>
      </c>
      <c r="I232">
        <v>20</v>
      </c>
      <c r="J232">
        <v>20</v>
      </c>
      <c r="K232">
        <v>20</v>
      </c>
      <c r="L232">
        <v>5.38</v>
      </c>
      <c r="M232">
        <v>6.5</v>
      </c>
      <c r="N232">
        <v>8</v>
      </c>
      <c r="O232">
        <f>CONVERT(Nozzles[[#This Row],[LWN/I1 Neck Thickness]],"in","mm")</f>
        <v>136.65199999999999</v>
      </c>
      <c r="P232">
        <f>CONVERT(Nozzles[[#This Row],[HB/I2 Neck Thickness]],"in","mm")</f>
        <v>165.1</v>
      </c>
      <c r="Q232">
        <f>CONVERT(Nozzles[[#This Row],[F/I3 Neck Thickness]],"in","mm")</f>
        <v>203.2</v>
      </c>
      <c r="R232">
        <v>16</v>
      </c>
      <c r="S232">
        <v>3.12</v>
      </c>
      <c r="T232">
        <v>32.75</v>
      </c>
      <c r="U232">
        <v>28.12</v>
      </c>
      <c r="V232">
        <v>25.25</v>
      </c>
      <c r="W232">
        <v>3.25</v>
      </c>
      <c r="X232">
        <v>3</v>
      </c>
      <c r="Y232">
        <v>21.25</v>
      </c>
      <c r="Z232">
        <v>22.25</v>
      </c>
      <c r="AA232">
        <v>2417</v>
      </c>
      <c r="AB232">
        <v>121</v>
      </c>
      <c r="AC232">
        <v>2558</v>
      </c>
      <c r="AD232">
        <v>153</v>
      </c>
      <c r="AE232">
        <v>2727</v>
      </c>
      <c r="AF232">
        <v>200</v>
      </c>
      <c r="AG232">
        <v>16</v>
      </c>
      <c r="AH232" t="s">
        <v>36</v>
      </c>
      <c r="AI232">
        <f>25.4*(Nozzles[[#This Row],[Relief Dia NR]]-Nozzles[[#This Row],[HB/I2 Bore]])/2</f>
        <v>66.674999999999997</v>
      </c>
      <c r="AJ232">
        <f>Nozzles[[#This Row],[LWN/I1 Bore]]/Nozzles[[#This Row],[LWN/I1 Neck Thickness]]</f>
        <v>3.7174721189591078</v>
      </c>
      <c r="AK232">
        <f>Nozzles[[#This Row],[HB/I2 Bore]]/Nozzles[[#This Row],[HB/I2 Neck Thickness]]</f>
        <v>3.0769230769230771</v>
      </c>
      <c r="AL232">
        <f>Nozzles[[#This Row],[F/I3 Bore]]/Nozzles[[#This Row],[F/I3 Neck Thickness]]</f>
        <v>2.5</v>
      </c>
    </row>
    <row r="233" spans="1:38" x14ac:dyDescent="0.25">
      <c r="A233">
        <v>24</v>
      </c>
      <c r="B233">
        <v>1500</v>
      </c>
      <c r="C233">
        <v>46</v>
      </c>
      <c r="D233">
        <v>8</v>
      </c>
      <c r="E233">
        <v>27.25</v>
      </c>
      <c r="F233">
        <v>36</v>
      </c>
      <c r="G233">
        <v>37.5</v>
      </c>
      <c r="H233">
        <v>40.5</v>
      </c>
      <c r="I233">
        <v>24</v>
      </c>
      <c r="J233">
        <v>24</v>
      </c>
      <c r="K233">
        <v>24</v>
      </c>
      <c r="L233">
        <v>6</v>
      </c>
      <c r="M233">
        <v>6.75</v>
      </c>
      <c r="N233">
        <v>8.25</v>
      </c>
      <c r="O233">
        <f>CONVERT(Nozzles[[#This Row],[LWN/I1 Neck Thickness]],"in","mm")</f>
        <v>152.4</v>
      </c>
      <c r="P233">
        <f>CONVERT(Nozzles[[#This Row],[HB/I2 Neck Thickness]],"in","mm")</f>
        <v>171.45</v>
      </c>
      <c r="Q233">
        <f>CONVERT(Nozzles[[#This Row],[F/I3 Neck Thickness]],"in","mm")</f>
        <v>209.54999999999998</v>
      </c>
      <c r="R233">
        <v>16</v>
      </c>
      <c r="S233">
        <v>3.62</v>
      </c>
      <c r="T233">
        <v>39</v>
      </c>
      <c r="U233">
        <v>33.619999999999997</v>
      </c>
      <c r="V233">
        <v>30</v>
      </c>
      <c r="W233">
        <v>3.75</v>
      </c>
      <c r="X233">
        <v>3.5</v>
      </c>
      <c r="Y233">
        <v>24.25</v>
      </c>
      <c r="Z233">
        <v>25.5</v>
      </c>
      <c r="AA233">
        <v>3470</v>
      </c>
      <c r="AB233">
        <v>160</v>
      </c>
      <c r="AC233">
        <v>3545</v>
      </c>
      <c r="AD233">
        <v>185</v>
      </c>
      <c r="AE233">
        <v>3675</v>
      </c>
      <c r="AF233">
        <v>237</v>
      </c>
      <c r="AG233">
        <v>16</v>
      </c>
      <c r="AH233" t="s">
        <v>36</v>
      </c>
      <c r="AI233">
        <f>25.4*(Nozzles[[#This Row],[Relief Dia NR]]-Nozzles[[#This Row],[HB/I2 Bore]])/2</f>
        <v>76.199999999999989</v>
      </c>
      <c r="AJ233">
        <f>Nozzles[[#This Row],[LWN/I1 Bore]]/Nozzles[[#This Row],[LWN/I1 Neck Thickness]]</f>
        <v>4</v>
      </c>
      <c r="AK233">
        <f>Nozzles[[#This Row],[HB/I2 Bore]]/Nozzles[[#This Row],[HB/I2 Neck Thickness]]</f>
        <v>3.5555555555555554</v>
      </c>
      <c r="AL233">
        <f>Nozzles[[#This Row],[F/I3 Bore]]/Nozzles[[#This Row],[F/I3 Neck Thickness]]</f>
        <v>2.9090909090909092</v>
      </c>
    </row>
    <row r="234" spans="1:38" x14ac:dyDescent="0.25">
      <c r="A234">
        <v>1</v>
      </c>
      <c r="B234">
        <v>2500</v>
      </c>
      <c r="C234">
        <v>6.25</v>
      </c>
      <c r="D234">
        <v>1.38</v>
      </c>
      <c r="E234">
        <v>2</v>
      </c>
      <c r="F234">
        <v>4</v>
      </c>
      <c r="G234">
        <v>4.62</v>
      </c>
      <c r="H234">
        <v>5.5</v>
      </c>
      <c r="I234">
        <v>0.96</v>
      </c>
      <c r="J234">
        <v>0.96</v>
      </c>
      <c r="K234">
        <v>0.96</v>
      </c>
      <c r="L234">
        <v>1.52</v>
      </c>
      <c r="M234">
        <v>1.83</v>
      </c>
      <c r="N234">
        <v>2.27</v>
      </c>
      <c r="O234">
        <f>CONVERT(Nozzles[[#This Row],[LWN/I1 Neck Thickness]],"in","mm")</f>
        <v>38.608000000000004</v>
      </c>
      <c r="P234">
        <f>CONVERT(Nozzles[[#This Row],[HB/I2 Neck Thickness]],"in","mm")</f>
        <v>46.481999999999999</v>
      </c>
      <c r="Q234">
        <f>CONVERT(Nozzles[[#This Row],[F/I3 Neck Thickness]],"in","mm")</f>
        <v>57.658000000000001</v>
      </c>
      <c r="R234">
        <v>4</v>
      </c>
      <c r="S234">
        <v>1</v>
      </c>
      <c r="T234">
        <v>4.25</v>
      </c>
      <c r="U234">
        <v>2.81</v>
      </c>
      <c r="V234">
        <v>2.25</v>
      </c>
      <c r="W234">
        <v>1.1200000000000001</v>
      </c>
      <c r="X234">
        <v>0.88</v>
      </c>
      <c r="Y234">
        <v>5.5</v>
      </c>
      <c r="Z234">
        <v>5.5</v>
      </c>
      <c r="AA234">
        <v>43</v>
      </c>
      <c r="AB234">
        <v>3.4</v>
      </c>
      <c r="AC234">
        <v>54</v>
      </c>
      <c r="AD234">
        <v>4.5999999999999996</v>
      </c>
      <c r="AE234">
        <v>71</v>
      </c>
      <c r="AF234">
        <v>6.5</v>
      </c>
      <c r="AG234">
        <v>12</v>
      </c>
      <c r="AH234" t="s">
        <v>36</v>
      </c>
      <c r="AI234">
        <f>25.4*(Nozzles[[#This Row],[Relief Dia NR]]-Nozzles[[#This Row],[HB/I2 Bore]])/2</f>
        <v>16.382999999999999</v>
      </c>
      <c r="AJ234">
        <f>Nozzles[[#This Row],[LWN/I1 Bore]]/Nozzles[[#This Row],[LWN/I1 Neck Thickness]]</f>
        <v>0.63157894736842102</v>
      </c>
      <c r="AK234">
        <f>Nozzles[[#This Row],[HB/I2 Bore]]/Nozzles[[#This Row],[HB/I2 Neck Thickness]]</f>
        <v>0.52459016393442615</v>
      </c>
      <c r="AL234">
        <f>Nozzles[[#This Row],[F/I3 Bore]]/Nozzles[[#This Row],[F/I3 Neck Thickness]]</f>
        <v>0.4229074889867841</v>
      </c>
    </row>
    <row r="235" spans="1:38" x14ac:dyDescent="0.25">
      <c r="A235">
        <v>1.5</v>
      </c>
      <c r="B235">
        <v>2500</v>
      </c>
      <c r="C235">
        <v>8</v>
      </c>
      <c r="D235">
        <v>1.75</v>
      </c>
      <c r="E235">
        <v>2.88</v>
      </c>
      <c r="F235">
        <v>5.5</v>
      </c>
      <c r="G235">
        <v>6</v>
      </c>
      <c r="H235">
        <v>7</v>
      </c>
      <c r="I235">
        <v>1.5</v>
      </c>
      <c r="J235">
        <v>1.5</v>
      </c>
      <c r="K235">
        <v>1.5</v>
      </c>
      <c r="L235">
        <v>2</v>
      </c>
      <c r="M235">
        <v>2.25</v>
      </c>
      <c r="N235">
        <v>2.75</v>
      </c>
      <c r="O235">
        <f>CONVERT(Nozzles[[#This Row],[LWN/I1 Neck Thickness]],"in","mm")</f>
        <v>50.8</v>
      </c>
      <c r="P235">
        <f>CONVERT(Nozzles[[#This Row],[HB/I2 Neck Thickness]],"in","mm")</f>
        <v>57.15</v>
      </c>
      <c r="Q235">
        <f>CONVERT(Nozzles[[#This Row],[F/I3 Neck Thickness]],"in","mm")</f>
        <v>69.849999999999994</v>
      </c>
      <c r="R235">
        <v>4</v>
      </c>
      <c r="S235">
        <v>1.25</v>
      </c>
      <c r="T235">
        <v>5.75</v>
      </c>
      <c r="U235">
        <v>3.94</v>
      </c>
      <c r="V235">
        <v>3.12</v>
      </c>
      <c r="W235">
        <v>1.38</v>
      </c>
      <c r="X235">
        <v>1.1299999999999999</v>
      </c>
      <c r="Y235">
        <v>6.75</v>
      </c>
      <c r="Z235">
        <v>6.75</v>
      </c>
      <c r="AA235">
        <v>79</v>
      </c>
      <c r="AB235">
        <v>6.2</v>
      </c>
      <c r="AC235">
        <v>89</v>
      </c>
      <c r="AD235">
        <v>7.5</v>
      </c>
      <c r="AE235">
        <v>112</v>
      </c>
      <c r="AF235">
        <v>10.4</v>
      </c>
      <c r="AG235">
        <v>12</v>
      </c>
      <c r="AH235" t="s">
        <v>36</v>
      </c>
      <c r="AI235">
        <f>25.4*(Nozzles[[#This Row],[Relief Dia NR]]-Nozzles[[#This Row],[HB/I2 Bore]])/2</f>
        <v>20.574000000000002</v>
      </c>
      <c r="AJ235">
        <f>Nozzles[[#This Row],[LWN/I1 Bore]]/Nozzles[[#This Row],[LWN/I1 Neck Thickness]]</f>
        <v>0.75</v>
      </c>
      <c r="AK235">
        <f>Nozzles[[#This Row],[HB/I2 Bore]]/Nozzles[[#This Row],[HB/I2 Neck Thickness]]</f>
        <v>0.66666666666666663</v>
      </c>
      <c r="AL235">
        <f>Nozzles[[#This Row],[F/I3 Bore]]/Nozzles[[#This Row],[F/I3 Neck Thickness]]</f>
        <v>0.54545454545454541</v>
      </c>
    </row>
    <row r="236" spans="1:38" x14ac:dyDescent="0.25">
      <c r="A236">
        <v>2</v>
      </c>
      <c r="B236">
        <v>2500</v>
      </c>
      <c r="C236">
        <v>9.25</v>
      </c>
      <c r="D236">
        <v>2</v>
      </c>
      <c r="E236">
        <v>3.62</v>
      </c>
      <c r="F236">
        <v>6</v>
      </c>
      <c r="G236">
        <v>7</v>
      </c>
      <c r="H236">
        <v>8</v>
      </c>
      <c r="I236">
        <v>1.94</v>
      </c>
      <c r="J236">
        <v>1.94</v>
      </c>
      <c r="K236">
        <v>1.94</v>
      </c>
      <c r="L236">
        <v>2.0299999999999998</v>
      </c>
      <c r="M236">
        <v>2.5299999999999998</v>
      </c>
      <c r="N236">
        <v>3.03</v>
      </c>
      <c r="O236">
        <f>CONVERT(Nozzles[[#This Row],[LWN/I1 Neck Thickness]],"in","mm")</f>
        <v>51.561999999999998</v>
      </c>
      <c r="P236">
        <f>CONVERT(Nozzles[[#This Row],[HB/I2 Neck Thickness]],"in","mm")</f>
        <v>64.262</v>
      </c>
      <c r="Q236">
        <f>CONVERT(Nozzles[[#This Row],[F/I3 Neck Thickness]],"in","mm")</f>
        <v>76.962000000000003</v>
      </c>
      <c r="R236">
        <v>8</v>
      </c>
      <c r="S236">
        <v>1.1200000000000001</v>
      </c>
      <c r="T236">
        <v>6.75</v>
      </c>
      <c r="U236">
        <v>5.12</v>
      </c>
      <c r="V236">
        <v>3.75</v>
      </c>
      <c r="W236">
        <v>1.25</v>
      </c>
      <c r="X236">
        <v>1</v>
      </c>
      <c r="Y236">
        <v>7</v>
      </c>
      <c r="Z236">
        <v>7</v>
      </c>
      <c r="AA236">
        <v>99</v>
      </c>
      <c r="AB236">
        <v>7.2</v>
      </c>
      <c r="AC236">
        <v>123</v>
      </c>
      <c r="AD236">
        <v>10</v>
      </c>
      <c r="AE236">
        <v>149</v>
      </c>
      <c r="AF236">
        <v>13.4</v>
      </c>
      <c r="AG236">
        <v>12</v>
      </c>
      <c r="AH236" t="s">
        <v>36</v>
      </c>
      <c r="AI236">
        <f>25.4*(Nozzles[[#This Row],[Relief Dia NR]]-Nozzles[[#This Row],[HB/I2 Bore]])/2</f>
        <v>22.986999999999998</v>
      </c>
      <c r="AJ236">
        <f>Nozzles[[#This Row],[LWN/I1 Bore]]/Nozzles[[#This Row],[LWN/I1 Neck Thickness]]</f>
        <v>0.95566502463054193</v>
      </c>
      <c r="AK236">
        <f>Nozzles[[#This Row],[HB/I2 Bore]]/Nozzles[[#This Row],[HB/I2 Neck Thickness]]</f>
        <v>0.76679841897233203</v>
      </c>
      <c r="AL236">
        <f>Nozzles[[#This Row],[F/I3 Bore]]/Nozzles[[#This Row],[F/I3 Neck Thickness]]</f>
        <v>0.64026402640264024</v>
      </c>
    </row>
    <row r="237" spans="1:38" x14ac:dyDescent="0.25">
      <c r="A237">
        <v>2.5</v>
      </c>
      <c r="B237">
        <v>2500</v>
      </c>
      <c r="C237">
        <v>10.5</v>
      </c>
      <c r="D237">
        <v>2.25</v>
      </c>
      <c r="E237">
        <v>4.12</v>
      </c>
      <c r="F237">
        <v>7</v>
      </c>
      <c r="G237">
        <v>7.75</v>
      </c>
      <c r="H237">
        <v>8.8800000000000008</v>
      </c>
      <c r="I237">
        <v>2.3199999999999998</v>
      </c>
      <c r="J237">
        <v>2.3199999999999998</v>
      </c>
      <c r="K237">
        <v>2.3199999999999998</v>
      </c>
      <c r="L237">
        <v>2.34</v>
      </c>
      <c r="M237">
        <v>2.72</v>
      </c>
      <c r="N237">
        <v>3.28</v>
      </c>
      <c r="O237">
        <f>CONVERT(Nozzles[[#This Row],[LWN/I1 Neck Thickness]],"in","mm")</f>
        <v>59.436</v>
      </c>
      <c r="P237">
        <f>CONVERT(Nozzles[[#This Row],[HB/I2 Neck Thickness]],"in","mm")</f>
        <v>69.087999999999994</v>
      </c>
      <c r="Q237">
        <f>CONVERT(Nozzles[[#This Row],[F/I3 Neck Thickness]],"in","mm")</f>
        <v>83.311999999999998</v>
      </c>
      <c r="R237">
        <v>8</v>
      </c>
      <c r="S237">
        <v>1.25</v>
      </c>
      <c r="T237">
        <v>7.75</v>
      </c>
      <c r="U237">
        <v>5.94</v>
      </c>
      <c r="V237">
        <v>4.5</v>
      </c>
      <c r="W237">
        <v>1.38</v>
      </c>
      <c r="X237">
        <v>1.1299999999999999</v>
      </c>
      <c r="Y237">
        <v>7.75</v>
      </c>
      <c r="Z237">
        <v>8</v>
      </c>
      <c r="AA237">
        <v>135</v>
      </c>
      <c r="AB237">
        <v>10</v>
      </c>
      <c r="AC237">
        <v>153</v>
      </c>
      <c r="AD237">
        <v>12</v>
      </c>
      <c r="AE237">
        <v>184</v>
      </c>
      <c r="AF237">
        <v>16</v>
      </c>
      <c r="AG237">
        <v>12</v>
      </c>
      <c r="AH237" t="s">
        <v>36</v>
      </c>
      <c r="AI237">
        <f>25.4*(Nozzles[[#This Row],[Relief Dia NR]]-Nozzles[[#This Row],[HB/I2 Bore]])/2</f>
        <v>27.686</v>
      </c>
      <c r="AJ237">
        <f>Nozzles[[#This Row],[LWN/I1 Bore]]/Nozzles[[#This Row],[LWN/I1 Neck Thickness]]</f>
        <v>0.99145299145299148</v>
      </c>
      <c r="AK237">
        <f>Nozzles[[#This Row],[HB/I2 Bore]]/Nozzles[[#This Row],[HB/I2 Neck Thickness]]</f>
        <v>0.85294117647058809</v>
      </c>
      <c r="AL237">
        <f>Nozzles[[#This Row],[F/I3 Bore]]/Nozzles[[#This Row],[F/I3 Neck Thickness]]</f>
        <v>0.70731707317073167</v>
      </c>
    </row>
    <row r="238" spans="1:38" x14ac:dyDescent="0.25">
      <c r="A238">
        <v>3</v>
      </c>
      <c r="B238">
        <v>2500</v>
      </c>
      <c r="C238">
        <v>12</v>
      </c>
      <c r="D238">
        <v>2.62</v>
      </c>
      <c r="E238">
        <v>5</v>
      </c>
      <c r="F238">
        <v>8.25</v>
      </c>
      <c r="G238">
        <v>9.8800000000000008</v>
      </c>
      <c r="H238">
        <v>11</v>
      </c>
      <c r="I238">
        <v>2.9</v>
      </c>
      <c r="J238">
        <v>2.9</v>
      </c>
      <c r="K238">
        <v>2.9</v>
      </c>
      <c r="L238">
        <v>2.68</v>
      </c>
      <c r="M238">
        <v>3.49</v>
      </c>
      <c r="N238">
        <v>4.05</v>
      </c>
      <c r="O238">
        <f>CONVERT(Nozzles[[#This Row],[LWN/I1 Neck Thickness]],"in","mm")</f>
        <v>68.071999999999989</v>
      </c>
      <c r="P238">
        <f>CONVERT(Nozzles[[#This Row],[HB/I2 Neck Thickness]],"in","mm")</f>
        <v>88.646000000000001</v>
      </c>
      <c r="Q238">
        <f>CONVERT(Nozzles[[#This Row],[F/I3 Neck Thickness]],"in","mm")</f>
        <v>102.87</v>
      </c>
      <c r="R238">
        <v>8</v>
      </c>
      <c r="S238">
        <v>1.38</v>
      </c>
      <c r="T238">
        <v>9</v>
      </c>
      <c r="U238">
        <v>7</v>
      </c>
      <c r="V238">
        <v>5.25</v>
      </c>
      <c r="W238">
        <v>1.5</v>
      </c>
      <c r="X238">
        <v>1.25</v>
      </c>
      <c r="Y238">
        <v>8.75</v>
      </c>
      <c r="Z238">
        <v>9</v>
      </c>
      <c r="AA238">
        <v>186</v>
      </c>
      <c r="AB238">
        <v>13</v>
      </c>
      <c r="AC238">
        <v>232</v>
      </c>
      <c r="AD238">
        <v>20</v>
      </c>
      <c r="AE238">
        <v>267</v>
      </c>
      <c r="AF238">
        <v>25</v>
      </c>
      <c r="AG238">
        <v>12</v>
      </c>
      <c r="AH238" t="s">
        <v>36</v>
      </c>
      <c r="AI238">
        <f>25.4*(Nozzles[[#This Row],[Relief Dia NR]]-Nozzles[[#This Row],[HB/I2 Bore]])/2</f>
        <v>29.844999999999999</v>
      </c>
      <c r="AJ238">
        <f>Nozzles[[#This Row],[LWN/I1 Bore]]/Nozzles[[#This Row],[LWN/I1 Neck Thickness]]</f>
        <v>1.0820895522388059</v>
      </c>
      <c r="AK238">
        <f>Nozzles[[#This Row],[HB/I2 Bore]]/Nozzles[[#This Row],[HB/I2 Neck Thickness]]</f>
        <v>0.83094555873925491</v>
      </c>
      <c r="AL238">
        <f>Nozzles[[#This Row],[F/I3 Bore]]/Nozzles[[#This Row],[F/I3 Neck Thickness]]</f>
        <v>0.71604938271604934</v>
      </c>
    </row>
    <row r="239" spans="1:38" x14ac:dyDescent="0.25">
      <c r="A239">
        <v>4</v>
      </c>
      <c r="B239">
        <v>2500</v>
      </c>
      <c r="C239">
        <v>14</v>
      </c>
      <c r="D239">
        <v>3</v>
      </c>
      <c r="E239">
        <v>6.19</v>
      </c>
      <c r="F239">
        <v>9.8800000000000008</v>
      </c>
      <c r="G239">
        <v>11</v>
      </c>
      <c r="H239">
        <v>12.12</v>
      </c>
      <c r="I239">
        <v>3.83</v>
      </c>
      <c r="J239">
        <v>3.83</v>
      </c>
      <c r="K239">
        <v>3.83</v>
      </c>
      <c r="L239">
        <v>3.03</v>
      </c>
      <c r="M239">
        <v>3.59</v>
      </c>
      <c r="N239">
        <v>4.1500000000000004</v>
      </c>
      <c r="O239">
        <f>CONVERT(Nozzles[[#This Row],[LWN/I1 Neck Thickness]],"in","mm")</f>
        <v>76.962000000000003</v>
      </c>
      <c r="P239">
        <f>CONVERT(Nozzles[[#This Row],[HB/I2 Neck Thickness]],"in","mm")</f>
        <v>91.186000000000007</v>
      </c>
      <c r="Q239">
        <f>CONVERT(Nozzles[[#This Row],[F/I3 Neck Thickness]],"in","mm")</f>
        <v>105.41000000000001</v>
      </c>
      <c r="R239">
        <v>8</v>
      </c>
      <c r="S239">
        <v>1.62</v>
      </c>
      <c r="T239">
        <v>10.75</v>
      </c>
      <c r="U239">
        <v>8.3800000000000008</v>
      </c>
      <c r="V239">
        <v>6.5</v>
      </c>
      <c r="W239">
        <v>1.75</v>
      </c>
      <c r="X239">
        <v>1.5</v>
      </c>
      <c r="Y239">
        <v>10</v>
      </c>
      <c r="Z239">
        <v>10.25</v>
      </c>
      <c r="AA239">
        <v>259</v>
      </c>
      <c r="AB239">
        <v>18</v>
      </c>
      <c r="AC239">
        <v>293</v>
      </c>
      <c r="AD239">
        <v>24</v>
      </c>
      <c r="AE239">
        <v>328</v>
      </c>
      <c r="AF239">
        <v>29</v>
      </c>
      <c r="AG239">
        <v>12</v>
      </c>
      <c r="AH239" t="s">
        <v>36</v>
      </c>
      <c r="AI239">
        <f>25.4*(Nozzles[[#This Row],[Relief Dia NR]]-Nozzles[[#This Row],[HB/I2 Bore]])/2</f>
        <v>33.908999999999999</v>
      </c>
      <c r="AJ239">
        <f>Nozzles[[#This Row],[LWN/I1 Bore]]/Nozzles[[#This Row],[LWN/I1 Neck Thickness]]</f>
        <v>1.2640264026402641</v>
      </c>
      <c r="AK239">
        <f>Nozzles[[#This Row],[HB/I2 Bore]]/Nozzles[[#This Row],[HB/I2 Neck Thickness]]</f>
        <v>1.0668523676880224</v>
      </c>
      <c r="AL239">
        <f>Nozzles[[#This Row],[F/I3 Bore]]/Nozzles[[#This Row],[F/I3 Neck Thickness]]</f>
        <v>0.92289156626506019</v>
      </c>
    </row>
    <row r="240" spans="1:38" x14ac:dyDescent="0.25">
      <c r="A240">
        <v>5</v>
      </c>
      <c r="B240">
        <v>2500</v>
      </c>
      <c r="C240">
        <v>16.5</v>
      </c>
      <c r="D240">
        <v>3.62</v>
      </c>
      <c r="E240">
        <v>7.31</v>
      </c>
      <c r="F240">
        <v>11</v>
      </c>
      <c r="G240">
        <v>13.5</v>
      </c>
      <c r="H240">
        <v>15.25</v>
      </c>
      <c r="I240">
        <v>4.8099999999999996</v>
      </c>
      <c r="J240">
        <v>4.8099999999999996</v>
      </c>
      <c r="K240">
        <v>4.8099999999999996</v>
      </c>
      <c r="L240">
        <v>3.1</v>
      </c>
      <c r="M240">
        <v>4.3499999999999996</v>
      </c>
      <c r="N240">
        <v>5.22</v>
      </c>
      <c r="O240">
        <f>CONVERT(Nozzles[[#This Row],[LWN/I1 Neck Thickness]],"in","mm")</f>
        <v>78.740000000000009</v>
      </c>
      <c r="P240">
        <f>CONVERT(Nozzles[[#This Row],[HB/I2 Neck Thickness]],"in","mm")</f>
        <v>110.49000000000001</v>
      </c>
      <c r="Q240">
        <f>CONVERT(Nozzles[[#This Row],[F/I3 Neck Thickness]],"in","mm")</f>
        <v>132.58800000000002</v>
      </c>
      <c r="R240">
        <v>8</v>
      </c>
      <c r="S240">
        <v>1.88</v>
      </c>
      <c r="T240">
        <v>12.75</v>
      </c>
      <c r="U240">
        <v>10</v>
      </c>
      <c r="V240">
        <v>8</v>
      </c>
      <c r="W240">
        <v>2</v>
      </c>
      <c r="X240">
        <v>1.25</v>
      </c>
      <c r="Y240">
        <v>11.75</v>
      </c>
      <c r="Z240">
        <v>12.25</v>
      </c>
      <c r="AA240">
        <v>347</v>
      </c>
      <c r="AB240">
        <v>22</v>
      </c>
      <c r="AC240">
        <v>422</v>
      </c>
      <c r="AD240">
        <v>35</v>
      </c>
      <c r="AE240">
        <v>477</v>
      </c>
      <c r="AF240">
        <v>47</v>
      </c>
      <c r="AG240">
        <v>12</v>
      </c>
      <c r="AH240" t="s">
        <v>36</v>
      </c>
      <c r="AI240">
        <f>25.4*(Nozzles[[#This Row],[Relief Dia NR]]-Nozzles[[#This Row],[HB/I2 Bore]])/2</f>
        <v>40.513000000000005</v>
      </c>
      <c r="AJ240">
        <f>Nozzles[[#This Row],[LWN/I1 Bore]]/Nozzles[[#This Row],[LWN/I1 Neck Thickness]]</f>
        <v>1.5516129032258064</v>
      </c>
      <c r="AK240">
        <f>Nozzles[[#This Row],[HB/I2 Bore]]/Nozzles[[#This Row],[HB/I2 Neck Thickness]]</f>
        <v>1.1057471264367815</v>
      </c>
      <c r="AL240">
        <f>Nozzles[[#This Row],[F/I3 Bore]]/Nozzles[[#This Row],[F/I3 Neck Thickness]]</f>
        <v>0.92145593869731801</v>
      </c>
    </row>
    <row r="241" spans="1:38" x14ac:dyDescent="0.25">
      <c r="A241">
        <v>6</v>
      </c>
      <c r="B241">
        <v>2500</v>
      </c>
      <c r="C241">
        <v>19</v>
      </c>
      <c r="D241">
        <v>4.25</v>
      </c>
      <c r="E241">
        <v>8.5</v>
      </c>
      <c r="F241">
        <v>13.5</v>
      </c>
      <c r="G241">
        <v>15.12</v>
      </c>
      <c r="H241">
        <v>17.38</v>
      </c>
      <c r="I241">
        <v>5.76</v>
      </c>
      <c r="J241">
        <v>5.76</v>
      </c>
      <c r="K241">
        <v>5.76</v>
      </c>
      <c r="L241">
        <v>3.87</v>
      </c>
      <c r="M241">
        <v>4.68</v>
      </c>
      <c r="N241">
        <v>5.81</v>
      </c>
      <c r="O241">
        <f>CONVERT(Nozzles[[#This Row],[LWN/I1 Neck Thickness]],"in","mm")</f>
        <v>98.298000000000002</v>
      </c>
      <c r="P241">
        <f>CONVERT(Nozzles[[#This Row],[HB/I2 Neck Thickness]],"in","mm")</f>
        <v>118.872</v>
      </c>
      <c r="Q241">
        <f>CONVERT(Nozzles[[#This Row],[F/I3 Neck Thickness]],"in","mm")</f>
        <v>147.57400000000001</v>
      </c>
      <c r="R241">
        <v>8</v>
      </c>
      <c r="S241">
        <v>2.12</v>
      </c>
      <c r="T241">
        <v>14.5</v>
      </c>
      <c r="U241">
        <v>11.38</v>
      </c>
      <c r="V241">
        <v>9.25</v>
      </c>
      <c r="W241">
        <v>2.25</v>
      </c>
      <c r="X241">
        <v>2</v>
      </c>
      <c r="Y241">
        <v>13.5</v>
      </c>
      <c r="Z241">
        <v>14</v>
      </c>
      <c r="AA241">
        <v>499</v>
      </c>
      <c r="AB241">
        <v>33</v>
      </c>
      <c r="AC241">
        <v>545</v>
      </c>
      <c r="AD241">
        <v>44</v>
      </c>
      <c r="AE241">
        <v>609</v>
      </c>
      <c r="AF241">
        <v>60</v>
      </c>
      <c r="AG241">
        <v>12</v>
      </c>
      <c r="AH241" t="s">
        <v>36</v>
      </c>
      <c r="AI241">
        <f>25.4*(Nozzles[[#This Row],[Relief Dia NR]]-Nozzles[[#This Row],[HB/I2 Bore]])/2</f>
        <v>44.323</v>
      </c>
      <c r="AJ241">
        <f>Nozzles[[#This Row],[LWN/I1 Bore]]/Nozzles[[#This Row],[LWN/I1 Neck Thickness]]</f>
        <v>1.4883720930232558</v>
      </c>
      <c r="AK241">
        <f>Nozzles[[#This Row],[HB/I2 Bore]]/Nozzles[[#This Row],[HB/I2 Neck Thickness]]</f>
        <v>1.2307692307692308</v>
      </c>
      <c r="AL241">
        <f>Nozzles[[#This Row],[F/I3 Bore]]/Nozzles[[#This Row],[F/I3 Neck Thickness]]</f>
        <v>0.99139414802065406</v>
      </c>
    </row>
    <row r="242" spans="1:38" x14ac:dyDescent="0.25">
      <c r="A242">
        <v>8</v>
      </c>
      <c r="B242">
        <v>2500</v>
      </c>
      <c r="C242">
        <v>21.75</v>
      </c>
      <c r="D242">
        <v>5</v>
      </c>
      <c r="E242">
        <v>10.62</v>
      </c>
      <c r="F242">
        <v>15.12</v>
      </c>
      <c r="G242">
        <v>18.25</v>
      </c>
      <c r="H242">
        <v>20.12</v>
      </c>
      <c r="I242">
        <v>7.62</v>
      </c>
      <c r="J242">
        <v>7.62</v>
      </c>
      <c r="K242">
        <v>7.62</v>
      </c>
      <c r="L242">
        <v>3.75</v>
      </c>
      <c r="M242">
        <v>5.32</v>
      </c>
      <c r="N242">
        <v>6.25</v>
      </c>
      <c r="O242">
        <f>CONVERT(Nozzles[[#This Row],[LWN/I1 Neck Thickness]],"in","mm")</f>
        <v>95.25</v>
      </c>
      <c r="P242">
        <f>CONVERT(Nozzles[[#This Row],[HB/I2 Neck Thickness]],"in","mm")</f>
        <v>135.12799999999999</v>
      </c>
      <c r="Q242">
        <f>CONVERT(Nozzles[[#This Row],[F/I3 Neck Thickness]],"in","mm")</f>
        <v>158.75</v>
      </c>
      <c r="R242">
        <v>12</v>
      </c>
      <c r="S242">
        <v>2.12</v>
      </c>
      <c r="T242">
        <v>17.25</v>
      </c>
      <c r="U242">
        <v>14.12</v>
      </c>
      <c r="V242">
        <v>12</v>
      </c>
      <c r="W242">
        <v>2.25</v>
      </c>
      <c r="X242">
        <v>2</v>
      </c>
      <c r="Y242">
        <v>15</v>
      </c>
      <c r="Z242">
        <v>15.5</v>
      </c>
      <c r="AA242">
        <v>647</v>
      </c>
      <c r="AB242">
        <v>38</v>
      </c>
      <c r="AC242">
        <v>735</v>
      </c>
      <c r="AD242">
        <v>61</v>
      </c>
      <c r="AE242">
        <v>785</v>
      </c>
      <c r="AF242">
        <v>77</v>
      </c>
      <c r="AG242">
        <v>12</v>
      </c>
      <c r="AH242" t="s">
        <v>36</v>
      </c>
      <c r="AI242">
        <f>25.4*(Nozzles[[#This Row],[Relief Dia NR]]-Nozzles[[#This Row],[HB/I2 Bore]])/2</f>
        <v>55.625999999999998</v>
      </c>
      <c r="AJ242">
        <f>Nozzles[[#This Row],[LWN/I1 Bore]]/Nozzles[[#This Row],[LWN/I1 Neck Thickness]]</f>
        <v>2.032</v>
      </c>
      <c r="AK242">
        <f>Nozzles[[#This Row],[HB/I2 Bore]]/Nozzles[[#This Row],[HB/I2 Neck Thickness]]</f>
        <v>1.4323308270676691</v>
      </c>
      <c r="AL242">
        <f>Nozzles[[#This Row],[F/I3 Bore]]/Nozzles[[#This Row],[F/I3 Neck Thickness]]</f>
        <v>1.2192000000000001</v>
      </c>
    </row>
    <row r="243" spans="1:38" x14ac:dyDescent="0.25">
      <c r="A243">
        <v>10</v>
      </c>
      <c r="B243">
        <v>2500</v>
      </c>
      <c r="C243">
        <v>26.5</v>
      </c>
      <c r="D243">
        <v>6.5</v>
      </c>
      <c r="E243">
        <v>12.75</v>
      </c>
      <c r="F243">
        <v>20.12</v>
      </c>
      <c r="G243">
        <v>22.25</v>
      </c>
      <c r="H243">
        <v>24.12</v>
      </c>
      <c r="I243">
        <v>9.56</v>
      </c>
      <c r="J243">
        <v>9.56</v>
      </c>
      <c r="K243">
        <v>9.56</v>
      </c>
      <c r="L243">
        <v>5.28</v>
      </c>
      <c r="M243">
        <v>6.35</v>
      </c>
      <c r="N243">
        <v>7.28</v>
      </c>
      <c r="O243">
        <f>CONVERT(Nozzles[[#This Row],[LWN/I1 Neck Thickness]],"in","mm")</f>
        <v>134.11200000000002</v>
      </c>
      <c r="P243">
        <f>CONVERT(Nozzles[[#This Row],[HB/I2 Neck Thickness]],"in","mm")</f>
        <v>161.29</v>
      </c>
      <c r="Q243">
        <f>CONVERT(Nozzles[[#This Row],[F/I3 Neck Thickness]],"in","mm")</f>
        <v>184.91200000000001</v>
      </c>
      <c r="R243">
        <v>12</v>
      </c>
      <c r="S243">
        <v>2.62</v>
      </c>
      <c r="T243">
        <v>21.25</v>
      </c>
      <c r="U243">
        <v>17.38</v>
      </c>
      <c r="V243">
        <v>14.75</v>
      </c>
      <c r="W243">
        <v>2.75</v>
      </c>
      <c r="X243">
        <v>2.5</v>
      </c>
      <c r="Y243">
        <v>19.25</v>
      </c>
      <c r="Z243">
        <v>20</v>
      </c>
      <c r="AA243">
        <v>1342</v>
      </c>
      <c r="AB243">
        <v>70</v>
      </c>
      <c r="AC243">
        <v>1451</v>
      </c>
      <c r="AD243">
        <v>90</v>
      </c>
      <c r="AE243">
        <v>1545</v>
      </c>
      <c r="AF243">
        <v>109</v>
      </c>
      <c r="AG243">
        <v>16</v>
      </c>
      <c r="AH243" t="s">
        <v>36</v>
      </c>
      <c r="AI243">
        <f>25.4*(Nozzles[[#This Row],[Relief Dia NR]]-Nozzles[[#This Row],[HB/I2 Bore]])/2</f>
        <v>65.912999999999997</v>
      </c>
      <c r="AJ243">
        <f>Nozzles[[#This Row],[LWN/I1 Bore]]/Nozzles[[#This Row],[LWN/I1 Neck Thickness]]</f>
        <v>1.8106060606060606</v>
      </c>
      <c r="AK243">
        <f>Nozzles[[#This Row],[HB/I2 Bore]]/Nozzles[[#This Row],[HB/I2 Neck Thickness]]</f>
        <v>1.5055118110236223</v>
      </c>
      <c r="AL243">
        <f>Nozzles[[#This Row],[F/I3 Bore]]/Nozzles[[#This Row],[F/I3 Neck Thickness]]</f>
        <v>1.3131868131868132</v>
      </c>
    </row>
    <row r="244" spans="1:38" x14ac:dyDescent="0.25">
      <c r="A244">
        <v>12</v>
      </c>
      <c r="B244">
        <v>2500</v>
      </c>
      <c r="C244">
        <v>30</v>
      </c>
      <c r="D244">
        <v>7.25</v>
      </c>
      <c r="E244">
        <v>15</v>
      </c>
      <c r="F244">
        <v>22.25</v>
      </c>
      <c r="G244">
        <v>25</v>
      </c>
      <c r="H244">
        <v>27.75</v>
      </c>
      <c r="I244">
        <v>11.38</v>
      </c>
      <c r="J244">
        <v>11.38</v>
      </c>
      <c r="K244">
        <v>11.38</v>
      </c>
      <c r="L244">
        <v>5.44</v>
      </c>
      <c r="M244">
        <v>6.81</v>
      </c>
      <c r="N244">
        <v>8.19</v>
      </c>
      <c r="O244">
        <f>CONVERT(Nozzles[[#This Row],[LWN/I1 Neck Thickness]],"in","mm")</f>
        <v>138.17599999999999</v>
      </c>
      <c r="P244">
        <f>CONVERT(Nozzles[[#This Row],[HB/I2 Neck Thickness]],"in","mm")</f>
        <v>172.97399999999999</v>
      </c>
      <c r="Q244">
        <f>CONVERT(Nozzles[[#This Row],[F/I3 Neck Thickness]],"in","mm")</f>
        <v>208.02599999999998</v>
      </c>
      <c r="R244">
        <v>12</v>
      </c>
      <c r="S244">
        <v>2.88</v>
      </c>
      <c r="T244">
        <v>24.38</v>
      </c>
      <c r="U244">
        <v>20.12</v>
      </c>
      <c r="V244">
        <v>17.38</v>
      </c>
      <c r="W244">
        <v>3</v>
      </c>
      <c r="X244">
        <v>2.75</v>
      </c>
      <c r="Y244">
        <v>21.25</v>
      </c>
      <c r="Z244">
        <v>22</v>
      </c>
      <c r="AA244">
        <v>1713</v>
      </c>
      <c r="AB244">
        <v>81</v>
      </c>
      <c r="AC244">
        <v>1844</v>
      </c>
      <c r="AD244">
        <v>110</v>
      </c>
      <c r="AE244">
        <v>1966</v>
      </c>
      <c r="AF244">
        <v>143</v>
      </c>
      <c r="AG244">
        <v>16</v>
      </c>
      <c r="AH244" t="s">
        <v>36</v>
      </c>
      <c r="AI244">
        <f>25.4*(Nozzles[[#This Row],[Relief Dia NR]]-Nozzles[[#This Row],[HB/I2 Bore]])/2</f>
        <v>76.199999999999974</v>
      </c>
      <c r="AJ244">
        <f>Nozzles[[#This Row],[LWN/I1 Bore]]/Nozzles[[#This Row],[LWN/I1 Neck Thickness]]</f>
        <v>2.0919117647058822</v>
      </c>
      <c r="AK244">
        <f>Nozzles[[#This Row],[HB/I2 Bore]]/Nozzles[[#This Row],[HB/I2 Neck Thickness]]</f>
        <v>1.6710719530102791</v>
      </c>
      <c r="AL244">
        <f>Nozzles[[#This Row],[F/I3 Bore]]/Nozzles[[#This Row],[F/I3 Neck Thickness]]</f>
        <v>1.3894993894993897</v>
      </c>
    </row>
  </sheetData>
  <sortState ref="M3:M8">
    <sortCondition ref="M22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7"/>
  <sheetViews>
    <sheetView zoomScale="55" zoomScaleNormal="55" workbookViewId="0">
      <selection activeCell="D12" sqref="D12"/>
    </sheetView>
  </sheetViews>
  <sheetFormatPr defaultRowHeight="13.2" x14ac:dyDescent="0.25"/>
  <cols>
    <col min="1" max="1" width="23" bestFit="1" customWidth="1"/>
    <col min="7" max="8" width="9.109375" customWidth="1"/>
  </cols>
  <sheetData>
    <row r="1" spans="1:8" ht="212.25" customHeight="1" x14ac:dyDescent="0.25">
      <c r="A1" t="s">
        <v>52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x14ac:dyDescent="0.25">
      <c r="A2" t="s">
        <v>53</v>
      </c>
      <c r="B2">
        <v>450</v>
      </c>
      <c r="C2">
        <v>1125</v>
      </c>
      <c r="D2">
        <v>1500</v>
      </c>
      <c r="E2">
        <v>2225</v>
      </c>
      <c r="F2">
        <v>3350</v>
      </c>
      <c r="G2">
        <v>5575</v>
      </c>
      <c r="H2">
        <v>9275</v>
      </c>
    </row>
    <row r="3" spans="1:8" x14ac:dyDescent="0.25">
      <c r="A3" s="32">
        <v>-20</v>
      </c>
      <c r="B3">
        <v>285</v>
      </c>
      <c r="C3">
        <v>740</v>
      </c>
      <c r="D3">
        <v>990</v>
      </c>
      <c r="E3">
        <v>1480</v>
      </c>
      <c r="F3">
        <v>2220</v>
      </c>
      <c r="G3">
        <v>3705</v>
      </c>
      <c r="H3">
        <v>6170</v>
      </c>
    </row>
    <row r="4" spans="1:8" x14ac:dyDescent="0.25">
      <c r="A4" s="32">
        <v>100</v>
      </c>
      <c r="B4">
        <v>285</v>
      </c>
      <c r="C4">
        <v>740</v>
      </c>
      <c r="D4">
        <v>990</v>
      </c>
      <c r="E4">
        <v>1480</v>
      </c>
      <c r="F4">
        <v>2220</v>
      </c>
      <c r="G4">
        <v>3705</v>
      </c>
      <c r="H4">
        <v>6170</v>
      </c>
    </row>
    <row r="5" spans="1:8" x14ac:dyDescent="0.25">
      <c r="A5" s="33">
        <v>200</v>
      </c>
      <c r="B5">
        <v>260</v>
      </c>
      <c r="C5">
        <v>675</v>
      </c>
      <c r="D5">
        <v>900</v>
      </c>
      <c r="E5">
        <v>1350</v>
      </c>
      <c r="F5">
        <v>2025</v>
      </c>
      <c r="G5">
        <v>3375</v>
      </c>
      <c r="H5">
        <v>5625</v>
      </c>
    </row>
    <row r="6" spans="1:8" x14ac:dyDescent="0.25">
      <c r="A6" s="33">
        <v>300</v>
      </c>
      <c r="B6">
        <v>230</v>
      </c>
      <c r="C6">
        <v>655</v>
      </c>
      <c r="D6">
        <v>875</v>
      </c>
      <c r="E6">
        <v>1315</v>
      </c>
      <c r="F6">
        <v>1970</v>
      </c>
      <c r="G6">
        <v>3280</v>
      </c>
      <c r="H6">
        <v>5470</v>
      </c>
    </row>
    <row r="7" spans="1:8" x14ac:dyDescent="0.25">
      <c r="A7" s="33">
        <v>400</v>
      </c>
      <c r="B7">
        <v>200</v>
      </c>
      <c r="C7">
        <v>635</v>
      </c>
      <c r="D7">
        <v>845</v>
      </c>
      <c r="E7">
        <v>1270</v>
      </c>
      <c r="F7">
        <v>1900</v>
      </c>
      <c r="G7">
        <v>3170</v>
      </c>
      <c r="H7">
        <v>5280</v>
      </c>
    </row>
    <row r="8" spans="1:8" x14ac:dyDescent="0.25">
      <c r="A8" s="33">
        <v>500</v>
      </c>
      <c r="B8">
        <v>170</v>
      </c>
      <c r="C8">
        <v>600</v>
      </c>
      <c r="D8">
        <v>800</v>
      </c>
      <c r="E8">
        <v>1200</v>
      </c>
      <c r="F8">
        <v>1795</v>
      </c>
      <c r="G8">
        <v>2995</v>
      </c>
      <c r="H8">
        <v>4990</v>
      </c>
    </row>
    <row r="9" spans="1:8" x14ac:dyDescent="0.25">
      <c r="A9" s="33">
        <v>600</v>
      </c>
      <c r="B9">
        <v>140</v>
      </c>
      <c r="C9">
        <v>550</v>
      </c>
      <c r="D9">
        <v>730</v>
      </c>
      <c r="E9">
        <v>1095</v>
      </c>
      <c r="F9">
        <v>1640</v>
      </c>
      <c r="G9">
        <v>2735</v>
      </c>
      <c r="H9">
        <v>4560</v>
      </c>
    </row>
    <row r="10" spans="1:8" x14ac:dyDescent="0.25">
      <c r="A10" s="33">
        <v>650</v>
      </c>
      <c r="B10">
        <v>125</v>
      </c>
      <c r="C10">
        <v>535</v>
      </c>
      <c r="D10">
        <v>715</v>
      </c>
      <c r="E10">
        <v>1075</v>
      </c>
      <c r="F10">
        <v>1610</v>
      </c>
      <c r="G10">
        <v>2685</v>
      </c>
      <c r="H10">
        <v>4475</v>
      </c>
    </row>
    <row r="11" spans="1:8" x14ac:dyDescent="0.25">
      <c r="A11" s="33">
        <v>700</v>
      </c>
      <c r="B11">
        <v>110</v>
      </c>
      <c r="C11">
        <v>535</v>
      </c>
      <c r="D11">
        <v>710</v>
      </c>
      <c r="E11">
        <v>1065</v>
      </c>
      <c r="F11">
        <v>1600</v>
      </c>
      <c r="G11">
        <v>2665</v>
      </c>
      <c r="H11">
        <v>4440</v>
      </c>
    </row>
    <row r="12" spans="1:8" x14ac:dyDescent="0.25">
      <c r="A12" s="33">
        <v>750</v>
      </c>
      <c r="B12">
        <v>95</v>
      </c>
      <c r="C12">
        <v>505</v>
      </c>
      <c r="D12">
        <v>670</v>
      </c>
      <c r="E12">
        <v>1010</v>
      </c>
      <c r="F12">
        <v>1510</v>
      </c>
      <c r="G12">
        <v>2520</v>
      </c>
      <c r="H12">
        <v>4200</v>
      </c>
    </row>
    <row r="13" spans="1:8" x14ac:dyDescent="0.25">
      <c r="A13" s="33">
        <v>800</v>
      </c>
      <c r="B13">
        <v>80</v>
      </c>
      <c r="C13">
        <v>410</v>
      </c>
      <c r="D13">
        <v>550</v>
      </c>
      <c r="E13">
        <v>825</v>
      </c>
      <c r="F13">
        <v>1235</v>
      </c>
      <c r="G13">
        <v>2060</v>
      </c>
      <c r="H13">
        <v>3430</v>
      </c>
    </row>
    <row r="14" spans="1:8" x14ac:dyDescent="0.25">
      <c r="A14" s="33">
        <v>850</v>
      </c>
      <c r="B14">
        <v>65</v>
      </c>
      <c r="C14">
        <v>270</v>
      </c>
      <c r="D14">
        <v>355</v>
      </c>
      <c r="E14">
        <v>535</v>
      </c>
      <c r="F14">
        <v>805</v>
      </c>
      <c r="G14">
        <v>1340</v>
      </c>
      <c r="H14">
        <v>2230</v>
      </c>
    </row>
    <row r="15" spans="1:8" x14ac:dyDescent="0.25">
      <c r="A15" s="33">
        <v>900</v>
      </c>
      <c r="B15">
        <v>50</v>
      </c>
      <c r="C15">
        <v>170</v>
      </c>
      <c r="D15">
        <v>230</v>
      </c>
      <c r="E15">
        <v>345</v>
      </c>
      <c r="F15">
        <v>515</v>
      </c>
      <c r="G15">
        <v>860</v>
      </c>
      <c r="H15">
        <v>1430</v>
      </c>
    </row>
    <row r="16" spans="1:8" x14ac:dyDescent="0.25">
      <c r="A16" s="33">
        <v>950</v>
      </c>
      <c r="B16">
        <v>35</v>
      </c>
      <c r="C16">
        <v>105</v>
      </c>
      <c r="D16">
        <v>140</v>
      </c>
      <c r="E16">
        <v>205</v>
      </c>
      <c r="F16">
        <v>310</v>
      </c>
      <c r="G16">
        <v>515</v>
      </c>
      <c r="H16">
        <v>860</v>
      </c>
    </row>
    <row r="17" spans="1:8" x14ac:dyDescent="0.25">
      <c r="A17" s="33">
        <v>1000</v>
      </c>
      <c r="B17">
        <v>20</v>
      </c>
      <c r="C17">
        <v>50</v>
      </c>
      <c r="D17">
        <v>70</v>
      </c>
      <c r="E17">
        <v>105</v>
      </c>
      <c r="F17">
        <v>155</v>
      </c>
      <c r="G17">
        <v>260</v>
      </c>
      <c r="H17">
        <v>430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843"/>
  <sheetViews>
    <sheetView workbookViewId="0"/>
  </sheetViews>
  <sheetFormatPr defaultRowHeight="13.2" x14ac:dyDescent="0.25"/>
  <cols>
    <col min="2" max="2" width="9.44140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>
        <f>ROW()-1</f>
        <v>1</v>
      </c>
      <c r="B2">
        <f>2.2*(Table4[[#This Row],[m]]*1000)/((1000^2)/(25.4^2))</f>
        <v>1.4193519999999999</v>
      </c>
    </row>
    <row r="3" spans="1:2" x14ac:dyDescent="0.25">
      <c r="A3">
        <f>ROW()-1</f>
        <v>2</v>
      </c>
      <c r="B3">
        <f>2.2*(Table4[[#This Row],[m]]*1000)/((1000^2)/(25.4^2))</f>
        <v>2.8387039999999999</v>
      </c>
    </row>
    <row r="4" spans="1:2" x14ac:dyDescent="0.25">
      <c r="A4">
        <f t="shared" ref="A4:A21" si="0">ROW()-1</f>
        <v>3</v>
      </c>
      <c r="B4" s="42">
        <f>2.2*(Table4[[#This Row],[m]]*1000)/((1000^2)/(25.4^2))</f>
        <v>4.2580559999999998</v>
      </c>
    </row>
    <row r="5" spans="1:2" x14ac:dyDescent="0.25">
      <c r="A5">
        <f t="shared" si="0"/>
        <v>4</v>
      </c>
      <c r="B5" s="42">
        <f>2.2*(Table4[[#This Row],[m]]*1000)/((1000^2)/(25.4^2))</f>
        <v>5.6774079999999998</v>
      </c>
    </row>
    <row r="6" spans="1:2" x14ac:dyDescent="0.25">
      <c r="A6">
        <f t="shared" si="0"/>
        <v>5</v>
      </c>
      <c r="B6" s="42">
        <f>2.2*(Table4[[#This Row],[m]]*1000)/((1000^2)/(25.4^2))</f>
        <v>7.0967599999999997</v>
      </c>
    </row>
    <row r="7" spans="1:2" x14ac:dyDescent="0.25">
      <c r="A7">
        <f t="shared" si="0"/>
        <v>6</v>
      </c>
      <c r="B7" s="42">
        <f>2.2*(Table4[[#This Row],[m]]*1000)/((1000^2)/(25.4^2))</f>
        <v>8.5161119999999997</v>
      </c>
    </row>
    <row r="8" spans="1:2" x14ac:dyDescent="0.25">
      <c r="A8">
        <f t="shared" si="0"/>
        <v>7</v>
      </c>
      <c r="B8" s="42">
        <f>2.2*(Table4[[#This Row],[m]]*1000)/((1000^2)/(25.4^2))</f>
        <v>9.9354639999999996</v>
      </c>
    </row>
    <row r="9" spans="1:2" x14ac:dyDescent="0.25">
      <c r="A9">
        <f t="shared" si="0"/>
        <v>8</v>
      </c>
      <c r="B9" s="42">
        <f>2.2*(Table4[[#This Row],[m]]*1000)/((1000^2)/(25.4^2))</f>
        <v>11.354816</v>
      </c>
    </row>
    <row r="10" spans="1:2" x14ac:dyDescent="0.25">
      <c r="A10">
        <f t="shared" si="0"/>
        <v>9</v>
      </c>
      <c r="B10" s="42">
        <f>2.2*(Table4[[#This Row],[m]]*1000)/((1000^2)/(25.4^2))</f>
        <v>12.774168</v>
      </c>
    </row>
    <row r="11" spans="1:2" x14ac:dyDescent="0.25">
      <c r="A11">
        <f t="shared" si="0"/>
        <v>10</v>
      </c>
      <c r="B11" s="42">
        <f>2.2*(Table4[[#This Row],[m]]*1000)/((1000^2)/(25.4^2))</f>
        <v>14.193519999999999</v>
      </c>
    </row>
    <row r="12" spans="1:2" x14ac:dyDescent="0.25">
      <c r="A12">
        <f t="shared" si="0"/>
        <v>11</v>
      </c>
      <c r="B12" s="42">
        <f>2.2*(Table4[[#This Row],[m]]*1000)/((1000^2)/(25.4^2))</f>
        <v>15.612872000000001</v>
      </c>
    </row>
    <row r="13" spans="1:2" x14ac:dyDescent="0.25">
      <c r="A13">
        <f t="shared" si="0"/>
        <v>12</v>
      </c>
      <c r="B13" s="42">
        <f>2.2*(Table4[[#This Row],[m]]*1000)/((1000^2)/(25.4^2))</f>
        <v>17.032223999999999</v>
      </c>
    </row>
    <row r="14" spans="1:2" x14ac:dyDescent="0.25">
      <c r="A14">
        <f t="shared" si="0"/>
        <v>13</v>
      </c>
      <c r="B14" s="42">
        <f>2.2*(Table4[[#This Row],[m]]*1000)/((1000^2)/(25.4^2))</f>
        <v>18.451575999999999</v>
      </c>
    </row>
    <row r="15" spans="1:2" x14ac:dyDescent="0.25">
      <c r="A15">
        <f t="shared" si="0"/>
        <v>14</v>
      </c>
      <c r="B15" s="42">
        <f>2.2*(Table4[[#This Row],[m]]*1000)/((1000^2)/(25.4^2))</f>
        <v>19.870927999999999</v>
      </c>
    </row>
    <row r="16" spans="1:2" x14ac:dyDescent="0.25">
      <c r="A16">
        <f t="shared" si="0"/>
        <v>15</v>
      </c>
      <c r="B16" s="42">
        <f>2.2*(Table4[[#This Row],[m]]*1000)/((1000^2)/(25.4^2))</f>
        <v>21.290279999999999</v>
      </c>
    </row>
    <row r="17" spans="1:2" x14ac:dyDescent="0.25">
      <c r="A17">
        <f t="shared" si="0"/>
        <v>16</v>
      </c>
      <c r="B17" s="42">
        <f>2.2*(Table4[[#This Row],[m]]*1000)/((1000^2)/(25.4^2))</f>
        <v>22.709631999999999</v>
      </c>
    </row>
    <row r="18" spans="1:2" x14ac:dyDescent="0.25">
      <c r="A18">
        <f t="shared" si="0"/>
        <v>17</v>
      </c>
      <c r="B18" s="42">
        <f>2.2*(Table4[[#This Row],[m]]*1000)/((1000^2)/(25.4^2))</f>
        <v>24.128983999999999</v>
      </c>
    </row>
    <row r="19" spans="1:2" x14ac:dyDescent="0.25">
      <c r="A19">
        <f t="shared" si="0"/>
        <v>18</v>
      </c>
      <c r="B19" s="42">
        <f>2.2*(Table4[[#This Row],[m]]*1000)/((1000^2)/(25.4^2))</f>
        <v>25.548335999999999</v>
      </c>
    </row>
    <row r="20" spans="1:2" x14ac:dyDescent="0.25">
      <c r="A20">
        <f t="shared" si="0"/>
        <v>19</v>
      </c>
      <c r="B20" s="42">
        <f>2.2*(Table4[[#This Row],[m]]*1000)/((1000^2)/(25.4^2))</f>
        <v>26.967687999999999</v>
      </c>
    </row>
    <row r="21" spans="1:2" x14ac:dyDescent="0.25">
      <c r="A21">
        <f t="shared" si="0"/>
        <v>20</v>
      </c>
      <c r="B21" s="42">
        <f>2.2*(Table4[[#This Row],[m]]*1000)/((1000^2)/(25.4^2))</f>
        <v>28.387039999999999</v>
      </c>
    </row>
    <row r="22" spans="1:2" x14ac:dyDescent="0.25">
      <c r="A22">
        <f t="shared" ref="A22:A30" si="1">ROW()-1</f>
        <v>21</v>
      </c>
      <c r="B22" s="42">
        <f>2.2*(Table4[[#This Row],[m]]*1000)/((1000^2)/(25.4^2))</f>
        <v>29.806392000000002</v>
      </c>
    </row>
    <row r="23" spans="1:2" x14ac:dyDescent="0.25">
      <c r="A23">
        <f t="shared" si="1"/>
        <v>22</v>
      </c>
      <c r="B23" s="42">
        <f>2.2*(Table4[[#This Row],[m]]*1000)/((1000^2)/(25.4^2))</f>
        <v>31.225744000000002</v>
      </c>
    </row>
    <row r="24" spans="1:2" x14ac:dyDescent="0.25">
      <c r="A24">
        <f t="shared" si="1"/>
        <v>23</v>
      </c>
      <c r="B24" s="42">
        <f>2.2*(Table4[[#This Row],[m]]*1000)/((1000^2)/(25.4^2))</f>
        <v>32.645096000000002</v>
      </c>
    </row>
    <row r="25" spans="1:2" x14ac:dyDescent="0.25">
      <c r="A25">
        <f t="shared" si="1"/>
        <v>24</v>
      </c>
      <c r="B25" s="42">
        <f>2.2*(Table4[[#This Row],[m]]*1000)/((1000^2)/(25.4^2))</f>
        <v>34.064447999999999</v>
      </c>
    </row>
    <row r="26" spans="1:2" x14ac:dyDescent="0.25">
      <c r="A26">
        <f t="shared" si="1"/>
        <v>25</v>
      </c>
      <c r="B26" s="42">
        <f>2.2*(Table4[[#This Row],[m]]*1000)/((1000^2)/(25.4^2))</f>
        <v>35.483800000000002</v>
      </c>
    </row>
    <row r="27" spans="1:2" x14ac:dyDescent="0.25">
      <c r="A27">
        <f t="shared" si="1"/>
        <v>26</v>
      </c>
      <c r="B27" s="42">
        <f>2.2*(Table4[[#This Row],[m]]*1000)/((1000^2)/(25.4^2))</f>
        <v>36.903151999999999</v>
      </c>
    </row>
    <row r="28" spans="1:2" x14ac:dyDescent="0.25">
      <c r="A28">
        <f t="shared" si="1"/>
        <v>27</v>
      </c>
      <c r="B28" s="42">
        <f>2.2*(Table4[[#This Row],[m]]*1000)/((1000^2)/(25.4^2))</f>
        <v>38.322504000000002</v>
      </c>
    </row>
    <row r="29" spans="1:2" x14ac:dyDescent="0.25">
      <c r="A29">
        <f t="shared" si="1"/>
        <v>28</v>
      </c>
      <c r="B29" s="42">
        <f>2.2*(Table4[[#This Row],[m]]*1000)/((1000^2)/(25.4^2))</f>
        <v>39.741855999999999</v>
      </c>
    </row>
    <row r="30" spans="1:2" x14ac:dyDescent="0.25">
      <c r="A30">
        <f t="shared" si="1"/>
        <v>29</v>
      </c>
      <c r="B30" s="42">
        <f>2.2*(Table4[[#This Row],[m]]*1000)/((1000^2)/(25.4^2))</f>
        <v>41.161208000000002</v>
      </c>
    </row>
    <row r="31" spans="1:2" x14ac:dyDescent="0.25">
      <c r="A31">
        <f t="shared" ref="A31:A94" si="2">ROW()-1</f>
        <v>30</v>
      </c>
      <c r="B31" s="42">
        <f>2.2*(Table4[[#This Row],[m]]*1000)/((1000^2)/(25.4^2))</f>
        <v>42.580559999999998</v>
      </c>
    </row>
    <row r="32" spans="1:2" x14ac:dyDescent="0.25">
      <c r="A32">
        <f t="shared" si="2"/>
        <v>31</v>
      </c>
      <c r="B32" s="42">
        <f>2.2*(Table4[[#This Row],[m]]*1000)/((1000^2)/(25.4^2))</f>
        <v>43.999911999999995</v>
      </c>
    </row>
    <row r="33" spans="1:2" x14ac:dyDescent="0.25">
      <c r="A33">
        <f t="shared" si="2"/>
        <v>32</v>
      </c>
      <c r="B33" s="42">
        <f>2.2*(Table4[[#This Row],[m]]*1000)/((1000^2)/(25.4^2))</f>
        <v>45.419263999999998</v>
      </c>
    </row>
    <row r="34" spans="1:2" x14ac:dyDescent="0.25">
      <c r="A34">
        <f t="shared" si="2"/>
        <v>33</v>
      </c>
      <c r="B34" s="42">
        <f>2.2*(Table4[[#This Row],[m]]*1000)/((1000^2)/(25.4^2))</f>
        <v>46.838615999999995</v>
      </c>
    </row>
    <row r="35" spans="1:2" x14ac:dyDescent="0.25">
      <c r="A35">
        <f t="shared" si="2"/>
        <v>34</v>
      </c>
      <c r="B35" s="42">
        <f>2.2*(Table4[[#This Row],[m]]*1000)/((1000^2)/(25.4^2))</f>
        <v>48.257967999999998</v>
      </c>
    </row>
    <row r="36" spans="1:2" x14ac:dyDescent="0.25">
      <c r="A36">
        <f t="shared" si="2"/>
        <v>35</v>
      </c>
      <c r="B36" s="42">
        <f>2.2*(Table4[[#This Row],[m]]*1000)/((1000^2)/(25.4^2))</f>
        <v>49.677319999999995</v>
      </c>
    </row>
    <row r="37" spans="1:2" x14ac:dyDescent="0.25">
      <c r="A37">
        <f t="shared" si="2"/>
        <v>36</v>
      </c>
      <c r="B37" s="42">
        <f>2.2*(Table4[[#This Row],[m]]*1000)/((1000^2)/(25.4^2))</f>
        <v>51.096671999999998</v>
      </c>
    </row>
    <row r="38" spans="1:2" x14ac:dyDescent="0.25">
      <c r="A38">
        <f t="shared" si="2"/>
        <v>37</v>
      </c>
      <c r="B38" s="42">
        <f>2.2*(Table4[[#This Row],[m]]*1000)/((1000^2)/(25.4^2))</f>
        <v>52.516023999999994</v>
      </c>
    </row>
    <row r="39" spans="1:2" x14ac:dyDescent="0.25">
      <c r="A39">
        <f t="shared" si="2"/>
        <v>38</v>
      </c>
      <c r="B39" s="42">
        <f>2.2*(Table4[[#This Row],[m]]*1000)/((1000^2)/(25.4^2))</f>
        <v>53.935375999999998</v>
      </c>
    </row>
    <row r="40" spans="1:2" x14ac:dyDescent="0.25">
      <c r="A40">
        <f t="shared" si="2"/>
        <v>39</v>
      </c>
      <c r="B40" s="42">
        <f>2.2*(Table4[[#This Row],[m]]*1000)/((1000^2)/(25.4^2))</f>
        <v>55.354727999999994</v>
      </c>
    </row>
    <row r="41" spans="1:2" x14ac:dyDescent="0.25">
      <c r="A41">
        <f t="shared" si="2"/>
        <v>40</v>
      </c>
      <c r="B41" s="42">
        <f>2.2*(Table4[[#This Row],[m]]*1000)/((1000^2)/(25.4^2))</f>
        <v>56.774079999999998</v>
      </c>
    </row>
    <row r="42" spans="1:2" x14ac:dyDescent="0.25">
      <c r="A42">
        <f t="shared" si="2"/>
        <v>41</v>
      </c>
      <c r="B42" s="42">
        <f>2.2*(Table4[[#This Row],[m]]*1000)/((1000^2)/(25.4^2))</f>
        <v>58.193432000000001</v>
      </c>
    </row>
    <row r="43" spans="1:2" x14ac:dyDescent="0.25">
      <c r="A43">
        <f t="shared" si="2"/>
        <v>42</v>
      </c>
      <c r="B43" s="42">
        <f>2.2*(Table4[[#This Row],[m]]*1000)/((1000^2)/(25.4^2))</f>
        <v>59.612784000000005</v>
      </c>
    </row>
    <row r="44" spans="1:2" x14ac:dyDescent="0.25">
      <c r="A44">
        <f t="shared" si="2"/>
        <v>43</v>
      </c>
      <c r="B44" s="42">
        <f>2.2*(Table4[[#This Row],[m]]*1000)/((1000^2)/(25.4^2))</f>
        <v>61.032136000000001</v>
      </c>
    </row>
    <row r="45" spans="1:2" x14ac:dyDescent="0.25">
      <c r="A45">
        <f t="shared" si="2"/>
        <v>44</v>
      </c>
      <c r="B45" s="42">
        <f>2.2*(Table4[[#This Row],[m]]*1000)/((1000^2)/(25.4^2))</f>
        <v>62.451488000000005</v>
      </c>
    </row>
    <row r="46" spans="1:2" x14ac:dyDescent="0.25">
      <c r="A46">
        <f t="shared" si="2"/>
        <v>45</v>
      </c>
      <c r="B46" s="42">
        <f>2.2*(Table4[[#This Row],[m]]*1000)/((1000^2)/(25.4^2))</f>
        <v>63.870840000000001</v>
      </c>
    </row>
    <row r="47" spans="1:2" x14ac:dyDescent="0.25">
      <c r="A47">
        <f t="shared" si="2"/>
        <v>46</v>
      </c>
      <c r="B47" s="42">
        <f>2.2*(Table4[[#This Row],[m]]*1000)/((1000^2)/(25.4^2))</f>
        <v>65.290192000000005</v>
      </c>
    </row>
    <row r="48" spans="1:2" x14ac:dyDescent="0.25">
      <c r="A48">
        <f t="shared" si="2"/>
        <v>47</v>
      </c>
      <c r="B48" s="42">
        <f>2.2*(Table4[[#This Row],[m]]*1000)/((1000^2)/(25.4^2))</f>
        <v>66.709544000000008</v>
      </c>
    </row>
    <row r="49" spans="1:2" x14ac:dyDescent="0.25">
      <c r="A49">
        <f t="shared" si="2"/>
        <v>48</v>
      </c>
      <c r="B49" s="42">
        <f>2.2*(Table4[[#This Row],[m]]*1000)/((1000^2)/(25.4^2))</f>
        <v>68.128895999999997</v>
      </c>
    </row>
    <row r="50" spans="1:2" x14ac:dyDescent="0.25">
      <c r="A50">
        <f t="shared" si="2"/>
        <v>49</v>
      </c>
      <c r="B50" s="42">
        <f>2.2*(Table4[[#This Row],[m]]*1000)/((1000^2)/(25.4^2))</f>
        <v>69.548248000000001</v>
      </c>
    </row>
    <row r="51" spans="1:2" x14ac:dyDescent="0.25">
      <c r="A51">
        <f t="shared" si="2"/>
        <v>50</v>
      </c>
      <c r="B51" s="42">
        <f>2.2*(Table4[[#This Row],[m]]*1000)/((1000^2)/(25.4^2))</f>
        <v>70.967600000000004</v>
      </c>
    </row>
    <row r="52" spans="1:2" x14ac:dyDescent="0.25">
      <c r="A52">
        <f t="shared" si="2"/>
        <v>51</v>
      </c>
      <c r="B52" s="42">
        <f>2.2*(Table4[[#This Row],[m]]*1000)/((1000^2)/(25.4^2))</f>
        <v>72.386952000000008</v>
      </c>
    </row>
    <row r="53" spans="1:2" x14ac:dyDescent="0.25">
      <c r="A53">
        <f t="shared" si="2"/>
        <v>52</v>
      </c>
      <c r="B53" s="42">
        <f>2.2*(Table4[[#This Row],[m]]*1000)/((1000^2)/(25.4^2))</f>
        <v>73.806303999999997</v>
      </c>
    </row>
    <row r="54" spans="1:2" x14ac:dyDescent="0.25">
      <c r="A54">
        <f t="shared" si="2"/>
        <v>53</v>
      </c>
      <c r="B54" s="42">
        <f>2.2*(Table4[[#This Row],[m]]*1000)/((1000^2)/(25.4^2))</f>
        <v>75.225656000000001</v>
      </c>
    </row>
    <row r="55" spans="1:2" x14ac:dyDescent="0.25">
      <c r="A55">
        <f t="shared" si="2"/>
        <v>54</v>
      </c>
      <c r="B55" s="42">
        <f>2.2*(Table4[[#This Row],[m]]*1000)/((1000^2)/(25.4^2))</f>
        <v>76.645008000000004</v>
      </c>
    </row>
    <row r="56" spans="1:2" x14ac:dyDescent="0.25">
      <c r="A56">
        <f t="shared" si="2"/>
        <v>55</v>
      </c>
      <c r="B56" s="42">
        <f>2.2*(Table4[[#This Row],[m]]*1000)/((1000^2)/(25.4^2))</f>
        <v>78.064360000000008</v>
      </c>
    </row>
    <row r="57" spans="1:2" x14ac:dyDescent="0.25">
      <c r="A57">
        <f t="shared" si="2"/>
        <v>56</v>
      </c>
      <c r="B57" s="42">
        <f>2.2*(Table4[[#This Row],[m]]*1000)/((1000^2)/(25.4^2))</f>
        <v>79.483711999999997</v>
      </c>
    </row>
    <row r="58" spans="1:2" x14ac:dyDescent="0.25">
      <c r="A58">
        <f t="shared" si="2"/>
        <v>57</v>
      </c>
      <c r="B58" s="42">
        <f>2.2*(Table4[[#This Row],[m]]*1000)/((1000^2)/(25.4^2))</f>
        <v>80.903064000000001</v>
      </c>
    </row>
    <row r="59" spans="1:2" x14ac:dyDescent="0.25">
      <c r="A59">
        <f t="shared" si="2"/>
        <v>58</v>
      </c>
      <c r="B59" s="42">
        <f>2.2*(Table4[[#This Row],[m]]*1000)/((1000^2)/(25.4^2))</f>
        <v>82.322416000000004</v>
      </c>
    </row>
    <row r="60" spans="1:2" x14ac:dyDescent="0.25">
      <c r="A60">
        <f t="shared" si="2"/>
        <v>59</v>
      </c>
      <c r="B60" s="42">
        <f>2.2*(Table4[[#This Row],[m]]*1000)/((1000^2)/(25.4^2))</f>
        <v>83.741768000000008</v>
      </c>
    </row>
    <row r="61" spans="1:2" x14ac:dyDescent="0.25">
      <c r="A61">
        <f t="shared" si="2"/>
        <v>60</v>
      </c>
      <c r="B61" s="42">
        <f>2.2*(Table4[[#This Row],[m]]*1000)/((1000^2)/(25.4^2))</f>
        <v>85.161119999999997</v>
      </c>
    </row>
    <row r="62" spans="1:2" x14ac:dyDescent="0.25">
      <c r="A62">
        <f t="shared" si="2"/>
        <v>61</v>
      </c>
      <c r="B62" s="42">
        <f>2.2*(Table4[[#This Row],[m]]*1000)/((1000^2)/(25.4^2))</f>
        <v>86.580471999999986</v>
      </c>
    </row>
    <row r="63" spans="1:2" x14ac:dyDescent="0.25">
      <c r="A63">
        <f t="shared" si="2"/>
        <v>62</v>
      </c>
      <c r="B63" s="42">
        <f>2.2*(Table4[[#This Row],[m]]*1000)/((1000^2)/(25.4^2))</f>
        <v>87.99982399999999</v>
      </c>
    </row>
    <row r="64" spans="1:2" x14ac:dyDescent="0.25">
      <c r="A64">
        <f t="shared" si="2"/>
        <v>63</v>
      </c>
      <c r="B64" s="42">
        <f>2.2*(Table4[[#This Row],[m]]*1000)/((1000^2)/(25.4^2))</f>
        <v>89.419175999999993</v>
      </c>
    </row>
    <row r="65" spans="1:2" x14ac:dyDescent="0.25">
      <c r="A65">
        <f t="shared" si="2"/>
        <v>64</v>
      </c>
      <c r="B65" s="42">
        <f>2.2*(Table4[[#This Row],[m]]*1000)/((1000^2)/(25.4^2))</f>
        <v>90.838527999999997</v>
      </c>
    </row>
    <row r="66" spans="1:2" x14ac:dyDescent="0.25">
      <c r="A66">
        <f t="shared" si="2"/>
        <v>65</v>
      </c>
      <c r="B66" s="42">
        <f>2.2*(Table4[[#This Row],[m]]*1000)/((1000^2)/(25.4^2))</f>
        <v>92.257879999999986</v>
      </c>
    </row>
    <row r="67" spans="1:2" x14ac:dyDescent="0.25">
      <c r="A67">
        <f t="shared" si="2"/>
        <v>66</v>
      </c>
      <c r="B67" s="42">
        <f>2.2*(Table4[[#This Row],[m]]*1000)/((1000^2)/(25.4^2))</f>
        <v>93.677231999999989</v>
      </c>
    </row>
    <row r="68" spans="1:2" x14ac:dyDescent="0.25">
      <c r="A68">
        <f t="shared" si="2"/>
        <v>67</v>
      </c>
      <c r="B68" s="42">
        <f>2.2*(Table4[[#This Row],[m]]*1000)/((1000^2)/(25.4^2))</f>
        <v>95.096583999999993</v>
      </c>
    </row>
    <row r="69" spans="1:2" x14ac:dyDescent="0.25">
      <c r="A69">
        <f t="shared" si="2"/>
        <v>68</v>
      </c>
      <c r="B69" s="42">
        <f>2.2*(Table4[[#This Row],[m]]*1000)/((1000^2)/(25.4^2))</f>
        <v>96.515935999999996</v>
      </c>
    </row>
    <row r="70" spans="1:2" x14ac:dyDescent="0.25">
      <c r="A70">
        <f t="shared" si="2"/>
        <v>69</v>
      </c>
      <c r="B70" s="42">
        <f>2.2*(Table4[[#This Row],[m]]*1000)/((1000^2)/(25.4^2))</f>
        <v>97.935287999999986</v>
      </c>
    </row>
    <row r="71" spans="1:2" x14ac:dyDescent="0.25">
      <c r="A71">
        <f t="shared" si="2"/>
        <v>70</v>
      </c>
      <c r="B71" s="42">
        <f>2.2*(Table4[[#This Row],[m]]*1000)/((1000^2)/(25.4^2))</f>
        <v>99.354639999999989</v>
      </c>
    </row>
    <row r="72" spans="1:2" x14ac:dyDescent="0.25">
      <c r="A72">
        <f t="shared" si="2"/>
        <v>71</v>
      </c>
      <c r="B72" s="42">
        <f>2.2*(Table4[[#This Row],[m]]*1000)/((1000^2)/(25.4^2))</f>
        <v>100.77399199999999</v>
      </c>
    </row>
    <row r="73" spans="1:2" x14ac:dyDescent="0.25">
      <c r="A73">
        <f t="shared" si="2"/>
        <v>72</v>
      </c>
      <c r="B73" s="42">
        <f>2.2*(Table4[[#This Row],[m]]*1000)/((1000^2)/(25.4^2))</f>
        <v>102.193344</v>
      </c>
    </row>
    <row r="74" spans="1:2" x14ac:dyDescent="0.25">
      <c r="A74">
        <f t="shared" si="2"/>
        <v>73</v>
      </c>
      <c r="B74" s="42">
        <f>2.2*(Table4[[#This Row],[m]]*1000)/((1000^2)/(25.4^2))</f>
        <v>103.61269599999999</v>
      </c>
    </row>
    <row r="75" spans="1:2" x14ac:dyDescent="0.25">
      <c r="A75">
        <f t="shared" si="2"/>
        <v>74</v>
      </c>
      <c r="B75" s="42">
        <f>2.2*(Table4[[#This Row],[m]]*1000)/((1000^2)/(25.4^2))</f>
        <v>105.03204799999999</v>
      </c>
    </row>
    <row r="76" spans="1:2" x14ac:dyDescent="0.25">
      <c r="A76">
        <f t="shared" si="2"/>
        <v>75</v>
      </c>
      <c r="B76" s="42">
        <f>2.2*(Table4[[#This Row],[m]]*1000)/((1000^2)/(25.4^2))</f>
        <v>106.45139999999999</v>
      </c>
    </row>
    <row r="77" spans="1:2" x14ac:dyDescent="0.25">
      <c r="A77">
        <f t="shared" si="2"/>
        <v>76</v>
      </c>
      <c r="B77" s="42">
        <f>2.2*(Table4[[#This Row],[m]]*1000)/((1000^2)/(25.4^2))</f>
        <v>107.870752</v>
      </c>
    </row>
    <row r="78" spans="1:2" x14ac:dyDescent="0.25">
      <c r="A78">
        <f t="shared" si="2"/>
        <v>77</v>
      </c>
      <c r="B78" s="42">
        <f>2.2*(Table4[[#This Row],[m]]*1000)/((1000^2)/(25.4^2))</f>
        <v>109.29010399999999</v>
      </c>
    </row>
    <row r="79" spans="1:2" x14ac:dyDescent="0.25">
      <c r="A79">
        <f t="shared" si="2"/>
        <v>78</v>
      </c>
      <c r="B79" s="42">
        <f>2.2*(Table4[[#This Row],[m]]*1000)/((1000^2)/(25.4^2))</f>
        <v>110.70945599999999</v>
      </c>
    </row>
    <row r="80" spans="1:2" x14ac:dyDescent="0.25">
      <c r="A80">
        <f t="shared" si="2"/>
        <v>79</v>
      </c>
      <c r="B80" s="42">
        <f>2.2*(Table4[[#This Row],[m]]*1000)/((1000^2)/(25.4^2))</f>
        <v>112.12880799999999</v>
      </c>
    </row>
    <row r="81" spans="1:2" x14ac:dyDescent="0.25">
      <c r="A81">
        <f t="shared" si="2"/>
        <v>80</v>
      </c>
      <c r="B81" s="42">
        <f>2.2*(Table4[[#This Row],[m]]*1000)/((1000^2)/(25.4^2))</f>
        <v>113.54816</v>
      </c>
    </row>
    <row r="82" spans="1:2" x14ac:dyDescent="0.25">
      <c r="A82">
        <f t="shared" si="2"/>
        <v>81</v>
      </c>
      <c r="B82" s="42">
        <f>2.2*(Table4[[#This Row],[m]]*1000)/((1000^2)/(25.4^2))</f>
        <v>114.96751199999999</v>
      </c>
    </row>
    <row r="83" spans="1:2" x14ac:dyDescent="0.25">
      <c r="A83">
        <f t="shared" si="2"/>
        <v>82</v>
      </c>
      <c r="B83" s="42">
        <f>2.2*(Table4[[#This Row],[m]]*1000)/((1000^2)/(25.4^2))</f>
        <v>116.386864</v>
      </c>
    </row>
    <row r="84" spans="1:2" x14ac:dyDescent="0.25">
      <c r="A84">
        <f t="shared" si="2"/>
        <v>83</v>
      </c>
      <c r="B84" s="42">
        <f>2.2*(Table4[[#This Row],[m]]*1000)/((1000^2)/(25.4^2))</f>
        <v>117.80621600000001</v>
      </c>
    </row>
    <row r="85" spans="1:2" x14ac:dyDescent="0.25">
      <c r="A85">
        <f t="shared" si="2"/>
        <v>84</v>
      </c>
      <c r="B85" s="42">
        <f>2.2*(Table4[[#This Row],[m]]*1000)/((1000^2)/(25.4^2))</f>
        <v>119.22556800000001</v>
      </c>
    </row>
    <row r="86" spans="1:2" x14ac:dyDescent="0.25">
      <c r="A86">
        <f t="shared" si="2"/>
        <v>85</v>
      </c>
      <c r="B86" s="42">
        <f>2.2*(Table4[[#This Row],[m]]*1000)/((1000^2)/(25.4^2))</f>
        <v>120.64492000000001</v>
      </c>
    </row>
    <row r="87" spans="1:2" x14ac:dyDescent="0.25">
      <c r="A87">
        <f t="shared" si="2"/>
        <v>86</v>
      </c>
      <c r="B87" s="42">
        <f>2.2*(Table4[[#This Row],[m]]*1000)/((1000^2)/(25.4^2))</f>
        <v>122.064272</v>
      </c>
    </row>
    <row r="88" spans="1:2" x14ac:dyDescent="0.25">
      <c r="A88">
        <f t="shared" si="2"/>
        <v>87</v>
      </c>
      <c r="B88" s="42">
        <f>2.2*(Table4[[#This Row],[m]]*1000)/((1000^2)/(25.4^2))</f>
        <v>123.48362400000001</v>
      </c>
    </row>
    <row r="89" spans="1:2" x14ac:dyDescent="0.25">
      <c r="A89">
        <f t="shared" si="2"/>
        <v>88</v>
      </c>
      <c r="B89" s="42">
        <f>2.2*(Table4[[#This Row],[m]]*1000)/((1000^2)/(25.4^2))</f>
        <v>124.90297600000001</v>
      </c>
    </row>
    <row r="90" spans="1:2" x14ac:dyDescent="0.25">
      <c r="A90">
        <f t="shared" si="2"/>
        <v>89</v>
      </c>
      <c r="B90" s="42">
        <f>2.2*(Table4[[#This Row],[m]]*1000)/((1000^2)/(25.4^2))</f>
        <v>126.32232800000001</v>
      </c>
    </row>
    <row r="91" spans="1:2" x14ac:dyDescent="0.25">
      <c r="A91">
        <f t="shared" si="2"/>
        <v>90</v>
      </c>
      <c r="B91" s="42">
        <f>2.2*(Table4[[#This Row],[m]]*1000)/((1000^2)/(25.4^2))</f>
        <v>127.74168</v>
      </c>
    </row>
    <row r="92" spans="1:2" x14ac:dyDescent="0.25">
      <c r="A92">
        <f t="shared" si="2"/>
        <v>91</v>
      </c>
      <c r="B92" s="42">
        <f>2.2*(Table4[[#This Row],[m]]*1000)/((1000^2)/(25.4^2))</f>
        <v>129.16103200000001</v>
      </c>
    </row>
    <row r="93" spans="1:2" x14ac:dyDescent="0.25">
      <c r="A93">
        <f t="shared" si="2"/>
        <v>92</v>
      </c>
      <c r="B93" s="42">
        <f>2.2*(Table4[[#This Row],[m]]*1000)/((1000^2)/(25.4^2))</f>
        <v>130.58038400000001</v>
      </c>
    </row>
    <row r="94" spans="1:2" x14ac:dyDescent="0.25">
      <c r="A94">
        <f t="shared" si="2"/>
        <v>93</v>
      </c>
      <c r="B94" s="42">
        <f>2.2*(Table4[[#This Row],[m]]*1000)/((1000^2)/(25.4^2))</f>
        <v>131.99973600000001</v>
      </c>
    </row>
    <row r="95" spans="1:2" x14ac:dyDescent="0.25">
      <c r="A95">
        <f t="shared" ref="A95:A158" si="3">ROW()-1</f>
        <v>94</v>
      </c>
      <c r="B95" s="42">
        <f>2.2*(Table4[[#This Row],[m]]*1000)/((1000^2)/(25.4^2))</f>
        <v>133.41908800000002</v>
      </c>
    </row>
    <row r="96" spans="1:2" x14ac:dyDescent="0.25">
      <c r="A96">
        <f t="shared" si="3"/>
        <v>95</v>
      </c>
      <c r="B96" s="42">
        <f>2.2*(Table4[[#This Row],[m]]*1000)/((1000^2)/(25.4^2))</f>
        <v>134.83844000000002</v>
      </c>
    </row>
    <row r="97" spans="1:2" x14ac:dyDescent="0.25">
      <c r="A97">
        <f t="shared" si="3"/>
        <v>96</v>
      </c>
      <c r="B97" s="42">
        <f>2.2*(Table4[[#This Row],[m]]*1000)/((1000^2)/(25.4^2))</f>
        <v>136.25779199999999</v>
      </c>
    </row>
    <row r="98" spans="1:2" x14ac:dyDescent="0.25">
      <c r="A98">
        <f t="shared" si="3"/>
        <v>97</v>
      </c>
      <c r="B98" s="42">
        <f>2.2*(Table4[[#This Row],[m]]*1000)/((1000^2)/(25.4^2))</f>
        <v>137.677144</v>
      </c>
    </row>
    <row r="99" spans="1:2" x14ac:dyDescent="0.25">
      <c r="A99">
        <f t="shared" si="3"/>
        <v>98</v>
      </c>
      <c r="B99" s="42">
        <f>2.2*(Table4[[#This Row],[m]]*1000)/((1000^2)/(25.4^2))</f>
        <v>139.096496</v>
      </c>
    </row>
    <row r="100" spans="1:2" x14ac:dyDescent="0.25">
      <c r="A100">
        <f t="shared" si="3"/>
        <v>99</v>
      </c>
      <c r="B100" s="42">
        <f>2.2*(Table4[[#This Row],[m]]*1000)/((1000^2)/(25.4^2))</f>
        <v>140.51584800000001</v>
      </c>
    </row>
    <row r="101" spans="1:2" x14ac:dyDescent="0.25">
      <c r="A101">
        <f t="shared" si="3"/>
        <v>100</v>
      </c>
      <c r="B101" s="42">
        <f>2.2*(Table4[[#This Row],[m]]*1000)/((1000^2)/(25.4^2))</f>
        <v>141.93520000000001</v>
      </c>
    </row>
    <row r="102" spans="1:2" x14ac:dyDescent="0.25">
      <c r="A102">
        <f t="shared" si="3"/>
        <v>101</v>
      </c>
      <c r="B102" s="42">
        <f>2.2*(Table4[[#This Row],[m]]*1000)/((1000^2)/(25.4^2))</f>
        <v>143.35455200000001</v>
      </c>
    </row>
    <row r="103" spans="1:2" x14ac:dyDescent="0.25">
      <c r="A103">
        <f t="shared" si="3"/>
        <v>102</v>
      </c>
      <c r="B103" s="42">
        <f>2.2*(Table4[[#This Row],[m]]*1000)/((1000^2)/(25.4^2))</f>
        <v>144.77390400000002</v>
      </c>
    </row>
    <row r="104" spans="1:2" x14ac:dyDescent="0.25">
      <c r="A104">
        <f t="shared" si="3"/>
        <v>103</v>
      </c>
      <c r="B104" s="42">
        <f>2.2*(Table4[[#This Row],[m]]*1000)/((1000^2)/(25.4^2))</f>
        <v>146.19325599999999</v>
      </c>
    </row>
    <row r="105" spans="1:2" x14ac:dyDescent="0.25">
      <c r="A105">
        <f t="shared" si="3"/>
        <v>104</v>
      </c>
      <c r="B105" s="42">
        <f>2.2*(Table4[[#This Row],[m]]*1000)/((1000^2)/(25.4^2))</f>
        <v>147.61260799999999</v>
      </c>
    </row>
    <row r="106" spans="1:2" x14ac:dyDescent="0.25">
      <c r="A106">
        <f t="shared" si="3"/>
        <v>105</v>
      </c>
      <c r="B106" s="42">
        <f>2.2*(Table4[[#This Row],[m]]*1000)/((1000^2)/(25.4^2))</f>
        <v>149.03196</v>
      </c>
    </row>
    <row r="107" spans="1:2" x14ac:dyDescent="0.25">
      <c r="A107">
        <f t="shared" si="3"/>
        <v>106</v>
      </c>
      <c r="B107" s="42">
        <f>2.2*(Table4[[#This Row],[m]]*1000)/((1000^2)/(25.4^2))</f>
        <v>150.451312</v>
      </c>
    </row>
    <row r="108" spans="1:2" x14ac:dyDescent="0.25">
      <c r="A108">
        <f t="shared" si="3"/>
        <v>107</v>
      </c>
      <c r="B108" s="42">
        <f>2.2*(Table4[[#This Row],[m]]*1000)/((1000^2)/(25.4^2))</f>
        <v>151.870664</v>
      </c>
    </row>
    <row r="109" spans="1:2" x14ac:dyDescent="0.25">
      <c r="A109">
        <f t="shared" si="3"/>
        <v>108</v>
      </c>
      <c r="B109" s="42">
        <f>2.2*(Table4[[#This Row],[m]]*1000)/((1000^2)/(25.4^2))</f>
        <v>153.29001600000001</v>
      </c>
    </row>
    <row r="110" spans="1:2" x14ac:dyDescent="0.25">
      <c r="A110">
        <f t="shared" si="3"/>
        <v>109</v>
      </c>
      <c r="B110" s="42">
        <f>2.2*(Table4[[#This Row],[m]]*1000)/((1000^2)/(25.4^2))</f>
        <v>154.70936800000001</v>
      </c>
    </row>
    <row r="111" spans="1:2" x14ac:dyDescent="0.25">
      <c r="A111">
        <f t="shared" si="3"/>
        <v>110</v>
      </c>
      <c r="B111" s="42">
        <f>2.2*(Table4[[#This Row],[m]]*1000)/((1000^2)/(25.4^2))</f>
        <v>156.12872000000002</v>
      </c>
    </row>
    <row r="112" spans="1:2" x14ac:dyDescent="0.25">
      <c r="A112">
        <f t="shared" si="3"/>
        <v>111</v>
      </c>
      <c r="B112" s="42">
        <f>2.2*(Table4[[#This Row],[m]]*1000)/((1000^2)/(25.4^2))</f>
        <v>157.54807199999999</v>
      </c>
    </row>
    <row r="113" spans="1:2" x14ac:dyDescent="0.25">
      <c r="A113">
        <f t="shared" si="3"/>
        <v>112</v>
      </c>
      <c r="B113" s="42">
        <f>2.2*(Table4[[#This Row],[m]]*1000)/((1000^2)/(25.4^2))</f>
        <v>158.96742399999999</v>
      </c>
    </row>
    <row r="114" spans="1:2" x14ac:dyDescent="0.25">
      <c r="A114">
        <f t="shared" si="3"/>
        <v>113</v>
      </c>
      <c r="B114" s="42">
        <f>2.2*(Table4[[#This Row],[m]]*1000)/((1000^2)/(25.4^2))</f>
        <v>160.386776</v>
      </c>
    </row>
    <row r="115" spans="1:2" x14ac:dyDescent="0.25">
      <c r="A115">
        <f t="shared" si="3"/>
        <v>114</v>
      </c>
      <c r="B115" s="42">
        <f>2.2*(Table4[[#This Row],[m]]*1000)/((1000^2)/(25.4^2))</f>
        <v>161.806128</v>
      </c>
    </row>
    <row r="116" spans="1:2" x14ac:dyDescent="0.25">
      <c r="A116">
        <f t="shared" si="3"/>
        <v>115</v>
      </c>
      <c r="B116" s="42">
        <f>2.2*(Table4[[#This Row],[m]]*1000)/((1000^2)/(25.4^2))</f>
        <v>163.22548</v>
      </c>
    </row>
    <row r="117" spans="1:2" x14ac:dyDescent="0.25">
      <c r="A117">
        <f t="shared" si="3"/>
        <v>116</v>
      </c>
      <c r="B117" s="42">
        <f>2.2*(Table4[[#This Row],[m]]*1000)/((1000^2)/(25.4^2))</f>
        <v>164.64483200000001</v>
      </c>
    </row>
    <row r="118" spans="1:2" x14ac:dyDescent="0.25">
      <c r="A118">
        <f t="shared" si="3"/>
        <v>117</v>
      </c>
      <c r="B118" s="42">
        <f>2.2*(Table4[[#This Row],[m]]*1000)/((1000^2)/(25.4^2))</f>
        <v>166.06418400000001</v>
      </c>
    </row>
    <row r="119" spans="1:2" x14ac:dyDescent="0.25">
      <c r="A119">
        <f t="shared" si="3"/>
        <v>118</v>
      </c>
      <c r="B119" s="42">
        <f>2.2*(Table4[[#This Row],[m]]*1000)/((1000^2)/(25.4^2))</f>
        <v>167.48353600000002</v>
      </c>
    </row>
    <row r="120" spans="1:2" x14ac:dyDescent="0.25">
      <c r="A120">
        <f t="shared" si="3"/>
        <v>119</v>
      </c>
      <c r="B120" s="42">
        <f>2.2*(Table4[[#This Row],[m]]*1000)/((1000^2)/(25.4^2))</f>
        <v>168.90288799999999</v>
      </c>
    </row>
    <row r="121" spans="1:2" x14ac:dyDescent="0.25">
      <c r="A121">
        <f t="shared" si="3"/>
        <v>120</v>
      </c>
      <c r="B121" s="42">
        <f>2.2*(Table4[[#This Row],[m]]*1000)/((1000^2)/(25.4^2))</f>
        <v>170.32223999999999</v>
      </c>
    </row>
    <row r="122" spans="1:2" x14ac:dyDescent="0.25">
      <c r="A122">
        <f t="shared" si="3"/>
        <v>121</v>
      </c>
      <c r="B122" s="42">
        <f>2.2*(Table4[[#This Row],[m]]*1000)/((1000^2)/(25.4^2))</f>
        <v>171.741592</v>
      </c>
    </row>
    <row r="123" spans="1:2" x14ac:dyDescent="0.25">
      <c r="A123">
        <f t="shared" si="3"/>
        <v>122</v>
      </c>
      <c r="B123" s="42">
        <f>2.2*(Table4[[#This Row],[m]]*1000)/((1000^2)/(25.4^2))</f>
        <v>173.16094399999997</v>
      </c>
    </row>
    <row r="124" spans="1:2" x14ac:dyDescent="0.25">
      <c r="A124">
        <f t="shared" si="3"/>
        <v>123</v>
      </c>
      <c r="B124" s="42">
        <f>2.2*(Table4[[#This Row],[m]]*1000)/((1000^2)/(25.4^2))</f>
        <v>174.58029599999998</v>
      </c>
    </row>
    <row r="125" spans="1:2" x14ac:dyDescent="0.25">
      <c r="A125">
        <f t="shared" si="3"/>
        <v>124</v>
      </c>
      <c r="B125" s="42">
        <f>2.2*(Table4[[#This Row],[m]]*1000)/((1000^2)/(25.4^2))</f>
        <v>175.99964799999998</v>
      </c>
    </row>
    <row r="126" spans="1:2" x14ac:dyDescent="0.25">
      <c r="A126">
        <f t="shared" si="3"/>
        <v>125</v>
      </c>
      <c r="B126" s="42">
        <f>2.2*(Table4[[#This Row],[m]]*1000)/((1000^2)/(25.4^2))</f>
        <v>177.41899999999998</v>
      </c>
    </row>
    <row r="127" spans="1:2" x14ac:dyDescent="0.25">
      <c r="A127">
        <f t="shared" si="3"/>
        <v>126</v>
      </c>
      <c r="B127" s="42">
        <f>2.2*(Table4[[#This Row],[m]]*1000)/((1000^2)/(25.4^2))</f>
        <v>178.83835199999999</v>
      </c>
    </row>
    <row r="128" spans="1:2" x14ac:dyDescent="0.25">
      <c r="A128">
        <f t="shared" si="3"/>
        <v>127</v>
      </c>
      <c r="B128" s="42">
        <f>2.2*(Table4[[#This Row],[m]]*1000)/((1000^2)/(25.4^2))</f>
        <v>180.25770399999999</v>
      </c>
    </row>
    <row r="129" spans="1:2" x14ac:dyDescent="0.25">
      <c r="A129">
        <f t="shared" si="3"/>
        <v>128</v>
      </c>
      <c r="B129" s="42">
        <f>2.2*(Table4[[#This Row],[m]]*1000)/((1000^2)/(25.4^2))</f>
        <v>181.67705599999999</v>
      </c>
    </row>
    <row r="130" spans="1:2" x14ac:dyDescent="0.25">
      <c r="A130">
        <f t="shared" si="3"/>
        <v>129</v>
      </c>
      <c r="B130" s="42">
        <f>2.2*(Table4[[#This Row],[m]]*1000)/((1000^2)/(25.4^2))</f>
        <v>183.096408</v>
      </c>
    </row>
    <row r="131" spans="1:2" x14ac:dyDescent="0.25">
      <c r="A131">
        <f t="shared" si="3"/>
        <v>130</v>
      </c>
      <c r="B131" s="42">
        <f>2.2*(Table4[[#This Row],[m]]*1000)/((1000^2)/(25.4^2))</f>
        <v>184.51575999999997</v>
      </c>
    </row>
    <row r="132" spans="1:2" x14ac:dyDescent="0.25">
      <c r="A132">
        <f t="shared" si="3"/>
        <v>131</v>
      </c>
      <c r="B132" s="42">
        <f>2.2*(Table4[[#This Row],[m]]*1000)/((1000^2)/(25.4^2))</f>
        <v>185.93511199999998</v>
      </c>
    </row>
    <row r="133" spans="1:2" x14ac:dyDescent="0.25">
      <c r="A133">
        <f t="shared" si="3"/>
        <v>132</v>
      </c>
      <c r="B133" s="42">
        <f>2.2*(Table4[[#This Row],[m]]*1000)/((1000^2)/(25.4^2))</f>
        <v>187.35446399999998</v>
      </c>
    </row>
    <row r="134" spans="1:2" x14ac:dyDescent="0.25">
      <c r="A134">
        <f t="shared" si="3"/>
        <v>133</v>
      </c>
      <c r="B134" s="42">
        <f>2.2*(Table4[[#This Row],[m]]*1000)/((1000^2)/(25.4^2))</f>
        <v>188.77381599999998</v>
      </c>
    </row>
    <row r="135" spans="1:2" x14ac:dyDescent="0.25">
      <c r="A135">
        <f t="shared" si="3"/>
        <v>134</v>
      </c>
      <c r="B135" s="42">
        <f>2.2*(Table4[[#This Row],[m]]*1000)/((1000^2)/(25.4^2))</f>
        <v>190.19316799999999</v>
      </c>
    </row>
    <row r="136" spans="1:2" x14ac:dyDescent="0.25">
      <c r="A136">
        <f t="shared" si="3"/>
        <v>135</v>
      </c>
      <c r="B136" s="42">
        <f>2.2*(Table4[[#This Row],[m]]*1000)/((1000^2)/(25.4^2))</f>
        <v>191.61251999999999</v>
      </c>
    </row>
    <row r="137" spans="1:2" x14ac:dyDescent="0.25">
      <c r="A137">
        <f t="shared" si="3"/>
        <v>136</v>
      </c>
      <c r="B137" s="42">
        <f>2.2*(Table4[[#This Row],[m]]*1000)/((1000^2)/(25.4^2))</f>
        <v>193.03187199999999</v>
      </c>
    </row>
    <row r="138" spans="1:2" x14ac:dyDescent="0.25">
      <c r="A138">
        <f t="shared" si="3"/>
        <v>137</v>
      </c>
      <c r="B138" s="42">
        <f>2.2*(Table4[[#This Row],[m]]*1000)/((1000^2)/(25.4^2))</f>
        <v>194.45122399999997</v>
      </c>
    </row>
    <row r="139" spans="1:2" x14ac:dyDescent="0.25">
      <c r="A139">
        <f t="shared" si="3"/>
        <v>138</v>
      </c>
      <c r="B139" s="42">
        <f>2.2*(Table4[[#This Row],[m]]*1000)/((1000^2)/(25.4^2))</f>
        <v>195.87057599999997</v>
      </c>
    </row>
    <row r="140" spans="1:2" x14ac:dyDescent="0.25">
      <c r="A140">
        <f t="shared" si="3"/>
        <v>139</v>
      </c>
      <c r="B140" s="42">
        <f>2.2*(Table4[[#This Row],[m]]*1000)/((1000^2)/(25.4^2))</f>
        <v>197.28992799999997</v>
      </c>
    </row>
    <row r="141" spans="1:2" x14ac:dyDescent="0.25">
      <c r="A141">
        <f t="shared" si="3"/>
        <v>140</v>
      </c>
      <c r="B141" s="42">
        <f>2.2*(Table4[[#This Row],[m]]*1000)/((1000^2)/(25.4^2))</f>
        <v>198.70927999999998</v>
      </c>
    </row>
    <row r="142" spans="1:2" x14ac:dyDescent="0.25">
      <c r="A142">
        <f t="shared" si="3"/>
        <v>141</v>
      </c>
      <c r="B142" s="42">
        <f>2.2*(Table4[[#This Row],[m]]*1000)/((1000^2)/(25.4^2))</f>
        <v>200.12863199999998</v>
      </c>
    </row>
    <row r="143" spans="1:2" x14ac:dyDescent="0.25">
      <c r="A143">
        <f t="shared" si="3"/>
        <v>142</v>
      </c>
      <c r="B143" s="42">
        <f>2.2*(Table4[[#This Row],[m]]*1000)/((1000^2)/(25.4^2))</f>
        <v>201.54798399999999</v>
      </c>
    </row>
    <row r="144" spans="1:2" x14ac:dyDescent="0.25">
      <c r="A144">
        <f t="shared" si="3"/>
        <v>143</v>
      </c>
      <c r="B144" s="42">
        <f>2.2*(Table4[[#This Row],[m]]*1000)/((1000^2)/(25.4^2))</f>
        <v>202.96733599999999</v>
      </c>
    </row>
    <row r="145" spans="1:2" x14ac:dyDescent="0.25">
      <c r="A145">
        <f t="shared" si="3"/>
        <v>144</v>
      </c>
      <c r="B145" s="42">
        <f>2.2*(Table4[[#This Row],[m]]*1000)/((1000^2)/(25.4^2))</f>
        <v>204.38668799999999</v>
      </c>
    </row>
    <row r="146" spans="1:2" x14ac:dyDescent="0.25">
      <c r="A146">
        <f t="shared" si="3"/>
        <v>145</v>
      </c>
      <c r="B146" s="42">
        <f>2.2*(Table4[[#This Row],[m]]*1000)/((1000^2)/(25.4^2))</f>
        <v>205.80603999999997</v>
      </c>
    </row>
    <row r="147" spans="1:2" x14ac:dyDescent="0.25">
      <c r="A147">
        <f t="shared" si="3"/>
        <v>146</v>
      </c>
      <c r="B147" s="42">
        <f>2.2*(Table4[[#This Row],[m]]*1000)/((1000^2)/(25.4^2))</f>
        <v>207.22539199999997</v>
      </c>
    </row>
    <row r="148" spans="1:2" x14ac:dyDescent="0.25">
      <c r="A148">
        <f t="shared" si="3"/>
        <v>147</v>
      </c>
      <c r="B148" s="42">
        <f>2.2*(Table4[[#This Row],[m]]*1000)/((1000^2)/(25.4^2))</f>
        <v>208.64474399999997</v>
      </c>
    </row>
    <row r="149" spans="1:2" x14ac:dyDescent="0.25">
      <c r="A149">
        <f t="shared" si="3"/>
        <v>148</v>
      </c>
      <c r="B149" s="42">
        <f>2.2*(Table4[[#This Row],[m]]*1000)/((1000^2)/(25.4^2))</f>
        <v>210.06409599999998</v>
      </c>
    </row>
    <row r="150" spans="1:2" x14ac:dyDescent="0.25">
      <c r="A150">
        <f t="shared" si="3"/>
        <v>149</v>
      </c>
      <c r="B150" s="42">
        <f>2.2*(Table4[[#This Row],[m]]*1000)/((1000^2)/(25.4^2))</f>
        <v>211.48344799999998</v>
      </c>
    </row>
    <row r="151" spans="1:2" x14ac:dyDescent="0.25">
      <c r="A151">
        <f t="shared" si="3"/>
        <v>150</v>
      </c>
      <c r="B151" s="42">
        <f>2.2*(Table4[[#This Row],[m]]*1000)/((1000^2)/(25.4^2))</f>
        <v>212.90279999999998</v>
      </c>
    </row>
    <row r="152" spans="1:2" x14ac:dyDescent="0.25">
      <c r="A152">
        <f t="shared" si="3"/>
        <v>151</v>
      </c>
      <c r="B152" s="42">
        <f>2.2*(Table4[[#This Row],[m]]*1000)/((1000^2)/(25.4^2))</f>
        <v>214.32215199999999</v>
      </c>
    </row>
    <row r="153" spans="1:2" x14ac:dyDescent="0.25">
      <c r="A153">
        <f t="shared" si="3"/>
        <v>152</v>
      </c>
      <c r="B153" s="42">
        <f>2.2*(Table4[[#This Row],[m]]*1000)/((1000^2)/(25.4^2))</f>
        <v>215.74150399999999</v>
      </c>
    </row>
    <row r="154" spans="1:2" x14ac:dyDescent="0.25">
      <c r="A154">
        <f t="shared" si="3"/>
        <v>153</v>
      </c>
      <c r="B154" s="42">
        <f>2.2*(Table4[[#This Row],[m]]*1000)/((1000^2)/(25.4^2))</f>
        <v>217.16085599999997</v>
      </c>
    </row>
    <row r="155" spans="1:2" x14ac:dyDescent="0.25">
      <c r="A155">
        <f t="shared" si="3"/>
        <v>154</v>
      </c>
      <c r="B155" s="42">
        <f>2.2*(Table4[[#This Row],[m]]*1000)/((1000^2)/(25.4^2))</f>
        <v>218.58020799999997</v>
      </c>
    </row>
    <row r="156" spans="1:2" x14ac:dyDescent="0.25">
      <c r="A156">
        <f t="shared" si="3"/>
        <v>155</v>
      </c>
      <c r="B156" s="42">
        <f>2.2*(Table4[[#This Row],[m]]*1000)/((1000^2)/(25.4^2))</f>
        <v>219.99955999999997</v>
      </c>
    </row>
    <row r="157" spans="1:2" x14ac:dyDescent="0.25">
      <c r="A157">
        <f t="shared" si="3"/>
        <v>156</v>
      </c>
      <c r="B157" s="42">
        <f>2.2*(Table4[[#This Row],[m]]*1000)/((1000^2)/(25.4^2))</f>
        <v>221.41891199999998</v>
      </c>
    </row>
    <row r="158" spans="1:2" x14ac:dyDescent="0.25">
      <c r="A158">
        <f t="shared" si="3"/>
        <v>157</v>
      </c>
      <c r="B158" s="42">
        <f>2.2*(Table4[[#This Row],[m]]*1000)/((1000^2)/(25.4^2))</f>
        <v>222.83826399999998</v>
      </c>
    </row>
    <row r="159" spans="1:2" x14ac:dyDescent="0.25">
      <c r="A159">
        <f t="shared" ref="A159:A222" si="4">ROW()-1</f>
        <v>158</v>
      </c>
      <c r="B159" s="42">
        <f>2.2*(Table4[[#This Row],[m]]*1000)/((1000^2)/(25.4^2))</f>
        <v>224.25761599999998</v>
      </c>
    </row>
    <row r="160" spans="1:2" x14ac:dyDescent="0.25">
      <c r="A160">
        <f t="shared" si="4"/>
        <v>159</v>
      </c>
      <c r="B160" s="42">
        <f>2.2*(Table4[[#This Row],[m]]*1000)/((1000^2)/(25.4^2))</f>
        <v>225.67696799999999</v>
      </c>
    </row>
    <row r="161" spans="1:2" x14ac:dyDescent="0.25">
      <c r="A161">
        <f t="shared" si="4"/>
        <v>160</v>
      </c>
      <c r="B161" s="42">
        <f>2.2*(Table4[[#This Row],[m]]*1000)/((1000^2)/(25.4^2))</f>
        <v>227.09631999999999</v>
      </c>
    </row>
    <row r="162" spans="1:2" x14ac:dyDescent="0.25">
      <c r="A162">
        <f t="shared" si="4"/>
        <v>161</v>
      </c>
      <c r="B162" s="42">
        <f>2.2*(Table4[[#This Row],[m]]*1000)/((1000^2)/(25.4^2))</f>
        <v>228.51567199999997</v>
      </c>
    </row>
    <row r="163" spans="1:2" x14ac:dyDescent="0.25">
      <c r="A163">
        <f t="shared" si="4"/>
        <v>162</v>
      </c>
      <c r="B163" s="42">
        <f>2.2*(Table4[[#This Row],[m]]*1000)/((1000^2)/(25.4^2))</f>
        <v>229.93502399999997</v>
      </c>
    </row>
    <row r="164" spans="1:2" x14ac:dyDescent="0.25">
      <c r="A164">
        <f t="shared" si="4"/>
        <v>163</v>
      </c>
      <c r="B164" s="42">
        <f>2.2*(Table4[[#This Row],[m]]*1000)/((1000^2)/(25.4^2))</f>
        <v>231.35437599999997</v>
      </c>
    </row>
    <row r="165" spans="1:2" x14ac:dyDescent="0.25">
      <c r="A165">
        <f t="shared" si="4"/>
        <v>164</v>
      </c>
      <c r="B165" s="42">
        <f>2.2*(Table4[[#This Row],[m]]*1000)/((1000^2)/(25.4^2))</f>
        <v>232.77372800000001</v>
      </c>
    </row>
    <row r="166" spans="1:2" x14ac:dyDescent="0.25">
      <c r="A166">
        <f t="shared" si="4"/>
        <v>165</v>
      </c>
      <c r="B166" s="42">
        <f>2.2*(Table4[[#This Row],[m]]*1000)/((1000^2)/(25.4^2))</f>
        <v>234.19308000000001</v>
      </c>
    </row>
    <row r="167" spans="1:2" x14ac:dyDescent="0.25">
      <c r="A167">
        <f t="shared" si="4"/>
        <v>166</v>
      </c>
      <c r="B167" s="42">
        <f>2.2*(Table4[[#This Row],[m]]*1000)/((1000^2)/(25.4^2))</f>
        <v>235.61243200000001</v>
      </c>
    </row>
    <row r="168" spans="1:2" x14ac:dyDescent="0.25">
      <c r="A168">
        <f t="shared" si="4"/>
        <v>167</v>
      </c>
      <c r="B168" s="42">
        <f>2.2*(Table4[[#This Row],[m]]*1000)/((1000^2)/(25.4^2))</f>
        <v>237.03178400000002</v>
      </c>
    </row>
    <row r="169" spans="1:2" x14ac:dyDescent="0.25">
      <c r="A169">
        <f t="shared" si="4"/>
        <v>168</v>
      </c>
      <c r="B169" s="42">
        <f>2.2*(Table4[[#This Row],[m]]*1000)/((1000^2)/(25.4^2))</f>
        <v>238.45113600000002</v>
      </c>
    </row>
    <row r="170" spans="1:2" x14ac:dyDescent="0.25">
      <c r="A170">
        <f t="shared" si="4"/>
        <v>169</v>
      </c>
      <c r="B170" s="42">
        <f>2.2*(Table4[[#This Row],[m]]*1000)/((1000^2)/(25.4^2))</f>
        <v>239.87048800000002</v>
      </c>
    </row>
    <row r="171" spans="1:2" x14ac:dyDescent="0.25">
      <c r="A171">
        <f t="shared" si="4"/>
        <v>170</v>
      </c>
      <c r="B171" s="42">
        <f>2.2*(Table4[[#This Row],[m]]*1000)/((1000^2)/(25.4^2))</f>
        <v>241.28984000000003</v>
      </c>
    </row>
    <row r="172" spans="1:2" x14ac:dyDescent="0.25">
      <c r="A172">
        <f t="shared" si="4"/>
        <v>171</v>
      </c>
      <c r="B172" s="42">
        <f>2.2*(Table4[[#This Row],[m]]*1000)/((1000^2)/(25.4^2))</f>
        <v>242.709192</v>
      </c>
    </row>
    <row r="173" spans="1:2" x14ac:dyDescent="0.25">
      <c r="A173">
        <f t="shared" si="4"/>
        <v>172</v>
      </c>
      <c r="B173" s="42">
        <f>2.2*(Table4[[#This Row],[m]]*1000)/((1000^2)/(25.4^2))</f>
        <v>244.12854400000001</v>
      </c>
    </row>
    <row r="174" spans="1:2" x14ac:dyDescent="0.25">
      <c r="A174">
        <f t="shared" si="4"/>
        <v>173</v>
      </c>
      <c r="B174" s="42">
        <f>2.2*(Table4[[#This Row],[m]]*1000)/((1000^2)/(25.4^2))</f>
        <v>245.54789600000001</v>
      </c>
    </row>
    <row r="175" spans="1:2" x14ac:dyDescent="0.25">
      <c r="A175">
        <f t="shared" si="4"/>
        <v>174</v>
      </c>
      <c r="B175" s="42">
        <f>2.2*(Table4[[#This Row],[m]]*1000)/((1000^2)/(25.4^2))</f>
        <v>246.96724800000001</v>
      </c>
    </row>
    <row r="176" spans="1:2" x14ac:dyDescent="0.25">
      <c r="A176">
        <f t="shared" si="4"/>
        <v>175</v>
      </c>
      <c r="B176" s="42">
        <f>2.2*(Table4[[#This Row],[m]]*1000)/((1000^2)/(25.4^2))</f>
        <v>248.38660000000002</v>
      </c>
    </row>
    <row r="177" spans="1:2" x14ac:dyDescent="0.25">
      <c r="A177">
        <f t="shared" si="4"/>
        <v>176</v>
      </c>
      <c r="B177" s="42">
        <f>2.2*(Table4[[#This Row],[m]]*1000)/((1000^2)/(25.4^2))</f>
        <v>249.80595200000002</v>
      </c>
    </row>
    <row r="178" spans="1:2" x14ac:dyDescent="0.25">
      <c r="A178">
        <f t="shared" si="4"/>
        <v>177</v>
      </c>
      <c r="B178" s="42">
        <f>2.2*(Table4[[#This Row],[m]]*1000)/((1000^2)/(25.4^2))</f>
        <v>251.22530400000002</v>
      </c>
    </row>
    <row r="179" spans="1:2" x14ac:dyDescent="0.25">
      <c r="A179">
        <f t="shared" si="4"/>
        <v>178</v>
      </c>
      <c r="B179" s="42">
        <f>2.2*(Table4[[#This Row],[m]]*1000)/((1000^2)/(25.4^2))</f>
        <v>252.64465600000003</v>
      </c>
    </row>
    <row r="180" spans="1:2" x14ac:dyDescent="0.25">
      <c r="A180">
        <f t="shared" si="4"/>
        <v>179</v>
      </c>
      <c r="B180" s="42">
        <f>2.2*(Table4[[#This Row],[m]]*1000)/((1000^2)/(25.4^2))</f>
        <v>254.064008</v>
      </c>
    </row>
    <row r="181" spans="1:2" x14ac:dyDescent="0.25">
      <c r="A181">
        <f t="shared" si="4"/>
        <v>180</v>
      </c>
      <c r="B181" s="42">
        <f>2.2*(Table4[[#This Row],[m]]*1000)/((1000^2)/(25.4^2))</f>
        <v>255.48336</v>
      </c>
    </row>
    <row r="182" spans="1:2" x14ac:dyDescent="0.25">
      <c r="A182">
        <f t="shared" si="4"/>
        <v>181</v>
      </c>
      <c r="B182" s="42">
        <f>2.2*(Table4[[#This Row],[m]]*1000)/((1000^2)/(25.4^2))</f>
        <v>256.90271200000001</v>
      </c>
    </row>
    <row r="183" spans="1:2" x14ac:dyDescent="0.25">
      <c r="A183">
        <f t="shared" si="4"/>
        <v>182</v>
      </c>
      <c r="B183" s="42">
        <f>2.2*(Table4[[#This Row],[m]]*1000)/((1000^2)/(25.4^2))</f>
        <v>258.32206400000001</v>
      </c>
    </row>
    <row r="184" spans="1:2" x14ac:dyDescent="0.25">
      <c r="A184">
        <f t="shared" si="4"/>
        <v>183</v>
      </c>
      <c r="B184" s="42">
        <f>2.2*(Table4[[#This Row],[m]]*1000)/((1000^2)/(25.4^2))</f>
        <v>259.74141600000002</v>
      </c>
    </row>
    <row r="185" spans="1:2" x14ac:dyDescent="0.25">
      <c r="A185">
        <f t="shared" si="4"/>
        <v>184</v>
      </c>
      <c r="B185" s="42">
        <f>2.2*(Table4[[#This Row],[m]]*1000)/((1000^2)/(25.4^2))</f>
        <v>261.16076800000002</v>
      </c>
    </row>
    <row r="186" spans="1:2" x14ac:dyDescent="0.25">
      <c r="A186">
        <f t="shared" si="4"/>
        <v>185</v>
      </c>
      <c r="B186" s="42">
        <f>2.2*(Table4[[#This Row],[m]]*1000)/((1000^2)/(25.4^2))</f>
        <v>262.58012000000002</v>
      </c>
    </row>
    <row r="187" spans="1:2" x14ac:dyDescent="0.25">
      <c r="A187">
        <f t="shared" si="4"/>
        <v>186</v>
      </c>
      <c r="B187" s="42">
        <f>2.2*(Table4[[#This Row],[m]]*1000)/((1000^2)/(25.4^2))</f>
        <v>263.99947200000003</v>
      </c>
    </row>
    <row r="188" spans="1:2" x14ac:dyDescent="0.25">
      <c r="A188">
        <f t="shared" si="4"/>
        <v>187</v>
      </c>
      <c r="B188" s="42">
        <f>2.2*(Table4[[#This Row],[m]]*1000)/((1000^2)/(25.4^2))</f>
        <v>265.41882400000003</v>
      </c>
    </row>
    <row r="189" spans="1:2" x14ac:dyDescent="0.25">
      <c r="A189">
        <f t="shared" si="4"/>
        <v>188</v>
      </c>
      <c r="B189" s="42">
        <f>2.2*(Table4[[#This Row],[m]]*1000)/((1000^2)/(25.4^2))</f>
        <v>266.83817600000003</v>
      </c>
    </row>
    <row r="190" spans="1:2" x14ac:dyDescent="0.25">
      <c r="A190">
        <f t="shared" si="4"/>
        <v>189</v>
      </c>
      <c r="B190" s="42">
        <f>2.2*(Table4[[#This Row],[m]]*1000)/((1000^2)/(25.4^2))</f>
        <v>268.25752800000004</v>
      </c>
    </row>
    <row r="191" spans="1:2" x14ac:dyDescent="0.25">
      <c r="A191">
        <f t="shared" si="4"/>
        <v>190</v>
      </c>
      <c r="B191" s="42">
        <f>2.2*(Table4[[#This Row],[m]]*1000)/((1000^2)/(25.4^2))</f>
        <v>269.67688000000004</v>
      </c>
    </row>
    <row r="192" spans="1:2" x14ac:dyDescent="0.25">
      <c r="A192">
        <f t="shared" si="4"/>
        <v>191</v>
      </c>
      <c r="B192" s="42">
        <f>2.2*(Table4[[#This Row],[m]]*1000)/((1000^2)/(25.4^2))</f>
        <v>271.09623199999999</v>
      </c>
    </row>
    <row r="193" spans="1:2" x14ac:dyDescent="0.25">
      <c r="A193">
        <f t="shared" si="4"/>
        <v>192</v>
      </c>
      <c r="B193" s="42">
        <f>2.2*(Table4[[#This Row],[m]]*1000)/((1000^2)/(25.4^2))</f>
        <v>272.51558399999999</v>
      </c>
    </row>
    <row r="194" spans="1:2" x14ac:dyDescent="0.25">
      <c r="A194">
        <f t="shared" si="4"/>
        <v>193</v>
      </c>
      <c r="B194" s="42">
        <f>2.2*(Table4[[#This Row],[m]]*1000)/((1000^2)/(25.4^2))</f>
        <v>273.93493599999999</v>
      </c>
    </row>
    <row r="195" spans="1:2" x14ac:dyDescent="0.25">
      <c r="A195">
        <f t="shared" si="4"/>
        <v>194</v>
      </c>
      <c r="B195" s="42">
        <f>2.2*(Table4[[#This Row],[m]]*1000)/((1000^2)/(25.4^2))</f>
        <v>275.354288</v>
      </c>
    </row>
    <row r="196" spans="1:2" x14ac:dyDescent="0.25">
      <c r="A196">
        <f t="shared" si="4"/>
        <v>195</v>
      </c>
      <c r="B196" s="42">
        <f>2.2*(Table4[[#This Row],[m]]*1000)/((1000^2)/(25.4^2))</f>
        <v>276.77364</v>
      </c>
    </row>
    <row r="197" spans="1:2" x14ac:dyDescent="0.25">
      <c r="A197">
        <f t="shared" si="4"/>
        <v>196</v>
      </c>
      <c r="B197" s="42">
        <f>2.2*(Table4[[#This Row],[m]]*1000)/((1000^2)/(25.4^2))</f>
        <v>278.192992</v>
      </c>
    </row>
    <row r="198" spans="1:2" x14ac:dyDescent="0.25">
      <c r="A198">
        <f t="shared" si="4"/>
        <v>197</v>
      </c>
      <c r="B198" s="42">
        <f>2.2*(Table4[[#This Row],[m]]*1000)/((1000^2)/(25.4^2))</f>
        <v>279.61234400000001</v>
      </c>
    </row>
    <row r="199" spans="1:2" x14ac:dyDescent="0.25">
      <c r="A199">
        <f t="shared" si="4"/>
        <v>198</v>
      </c>
      <c r="B199" s="42">
        <f>2.2*(Table4[[#This Row],[m]]*1000)/((1000^2)/(25.4^2))</f>
        <v>281.03169600000001</v>
      </c>
    </row>
    <row r="200" spans="1:2" x14ac:dyDescent="0.25">
      <c r="A200">
        <f t="shared" si="4"/>
        <v>199</v>
      </c>
      <c r="B200" s="42">
        <f>2.2*(Table4[[#This Row],[m]]*1000)/((1000^2)/(25.4^2))</f>
        <v>282.45104800000001</v>
      </c>
    </row>
    <row r="201" spans="1:2" x14ac:dyDescent="0.25">
      <c r="A201">
        <f t="shared" si="4"/>
        <v>200</v>
      </c>
      <c r="B201" s="42">
        <f>2.2*(Table4[[#This Row],[m]]*1000)/((1000^2)/(25.4^2))</f>
        <v>283.87040000000002</v>
      </c>
    </row>
    <row r="202" spans="1:2" x14ac:dyDescent="0.25">
      <c r="A202">
        <f t="shared" si="4"/>
        <v>201</v>
      </c>
      <c r="B202" s="42">
        <f>2.2*(Table4[[#This Row],[m]]*1000)/((1000^2)/(25.4^2))</f>
        <v>285.28975200000002</v>
      </c>
    </row>
    <row r="203" spans="1:2" x14ac:dyDescent="0.25">
      <c r="A203">
        <f t="shared" si="4"/>
        <v>202</v>
      </c>
      <c r="B203" s="42">
        <f>2.2*(Table4[[#This Row],[m]]*1000)/((1000^2)/(25.4^2))</f>
        <v>286.70910400000002</v>
      </c>
    </row>
    <row r="204" spans="1:2" x14ac:dyDescent="0.25">
      <c r="A204">
        <f t="shared" si="4"/>
        <v>203</v>
      </c>
      <c r="B204" s="42">
        <f>2.2*(Table4[[#This Row],[m]]*1000)/((1000^2)/(25.4^2))</f>
        <v>288.12845600000003</v>
      </c>
    </row>
    <row r="205" spans="1:2" x14ac:dyDescent="0.25">
      <c r="A205">
        <f t="shared" si="4"/>
        <v>204</v>
      </c>
      <c r="B205" s="42">
        <f>2.2*(Table4[[#This Row],[m]]*1000)/((1000^2)/(25.4^2))</f>
        <v>289.54780800000003</v>
      </c>
    </row>
    <row r="206" spans="1:2" x14ac:dyDescent="0.25">
      <c r="A206">
        <f t="shared" si="4"/>
        <v>205</v>
      </c>
      <c r="B206" s="42">
        <f>2.2*(Table4[[#This Row],[m]]*1000)/((1000^2)/(25.4^2))</f>
        <v>290.96716000000004</v>
      </c>
    </row>
    <row r="207" spans="1:2" x14ac:dyDescent="0.25">
      <c r="A207">
        <f t="shared" si="4"/>
        <v>206</v>
      </c>
      <c r="B207" s="42">
        <f>2.2*(Table4[[#This Row],[m]]*1000)/((1000^2)/(25.4^2))</f>
        <v>292.38651199999998</v>
      </c>
    </row>
    <row r="208" spans="1:2" x14ac:dyDescent="0.25">
      <c r="A208">
        <f t="shared" si="4"/>
        <v>207</v>
      </c>
      <c r="B208" s="42">
        <f>2.2*(Table4[[#This Row],[m]]*1000)/((1000^2)/(25.4^2))</f>
        <v>293.80586399999999</v>
      </c>
    </row>
    <row r="209" spans="1:2" x14ac:dyDescent="0.25">
      <c r="A209">
        <f t="shared" si="4"/>
        <v>208</v>
      </c>
      <c r="B209" s="42">
        <f>2.2*(Table4[[#This Row],[m]]*1000)/((1000^2)/(25.4^2))</f>
        <v>295.22521599999999</v>
      </c>
    </row>
    <row r="210" spans="1:2" x14ac:dyDescent="0.25">
      <c r="A210">
        <f t="shared" si="4"/>
        <v>209</v>
      </c>
      <c r="B210" s="42">
        <f>2.2*(Table4[[#This Row],[m]]*1000)/((1000^2)/(25.4^2))</f>
        <v>296.64456799999999</v>
      </c>
    </row>
    <row r="211" spans="1:2" x14ac:dyDescent="0.25">
      <c r="A211">
        <f t="shared" si="4"/>
        <v>210</v>
      </c>
      <c r="B211" s="42">
        <f>2.2*(Table4[[#This Row],[m]]*1000)/((1000^2)/(25.4^2))</f>
        <v>298.06392</v>
      </c>
    </row>
    <row r="212" spans="1:2" x14ac:dyDescent="0.25">
      <c r="A212">
        <f t="shared" si="4"/>
        <v>211</v>
      </c>
      <c r="B212" s="42">
        <f>2.2*(Table4[[#This Row],[m]]*1000)/((1000^2)/(25.4^2))</f>
        <v>299.483272</v>
      </c>
    </row>
    <row r="213" spans="1:2" x14ac:dyDescent="0.25">
      <c r="A213">
        <f t="shared" si="4"/>
        <v>212</v>
      </c>
      <c r="B213" s="42">
        <f>2.2*(Table4[[#This Row],[m]]*1000)/((1000^2)/(25.4^2))</f>
        <v>300.902624</v>
      </c>
    </row>
    <row r="214" spans="1:2" x14ac:dyDescent="0.25">
      <c r="A214">
        <f t="shared" si="4"/>
        <v>213</v>
      </c>
      <c r="B214" s="42">
        <f>2.2*(Table4[[#This Row],[m]]*1000)/((1000^2)/(25.4^2))</f>
        <v>302.32197600000001</v>
      </c>
    </row>
    <row r="215" spans="1:2" x14ac:dyDescent="0.25">
      <c r="A215">
        <f t="shared" si="4"/>
        <v>214</v>
      </c>
      <c r="B215" s="42">
        <f>2.2*(Table4[[#This Row],[m]]*1000)/((1000^2)/(25.4^2))</f>
        <v>303.74132800000001</v>
      </c>
    </row>
    <row r="216" spans="1:2" x14ac:dyDescent="0.25">
      <c r="A216">
        <f t="shared" si="4"/>
        <v>215</v>
      </c>
      <c r="B216" s="42">
        <f>2.2*(Table4[[#This Row],[m]]*1000)/((1000^2)/(25.4^2))</f>
        <v>305.16068000000001</v>
      </c>
    </row>
    <row r="217" spans="1:2" x14ac:dyDescent="0.25">
      <c r="A217">
        <f t="shared" si="4"/>
        <v>216</v>
      </c>
      <c r="B217" s="42">
        <f>2.2*(Table4[[#This Row],[m]]*1000)/((1000^2)/(25.4^2))</f>
        <v>306.58003200000002</v>
      </c>
    </row>
    <row r="218" spans="1:2" x14ac:dyDescent="0.25">
      <c r="A218">
        <f t="shared" si="4"/>
        <v>217</v>
      </c>
      <c r="B218" s="42">
        <f>2.2*(Table4[[#This Row],[m]]*1000)/((1000^2)/(25.4^2))</f>
        <v>307.99938400000002</v>
      </c>
    </row>
    <row r="219" spans="1:2" x14ac:dyDescent="0.25">
      <c r="A219">
        <f t="shared" si="4"/>
        <v>218</v>
      </c>
      <c r="B219" s="42">
        <f>2.2*(Table4[[#This Row],[m]]*1000)/((1000^2)/(25.4^2))</f>
        <v>309.41873600000002</v>
      </c>
    </row>
    <row r="220" spans="1:2" x14ac:dyDescent="0.25">
      <c r="A220">
        <f t="shared" si="4"/>
        <v>219</v>
      </c>
      <c r="B220" s="42">
        <f>2.2*(Table4[[#This Row],[m]]*1000)/((1000^2)/(25.4^2))</f>
        <v>310.83808800000003</v>
      </c>
    </row>
    <row r="221" spans="1:2" x14ac:dyDescent="0.25">
      <c r="A221">
        <f t="shared" si="4"/>
        <v>220</v>
      </c>
      <c r="B221" s="42">
        <f>2.2*(Table4[[#This Row],[m]]*1000)/((1000^2)/(25.4^2))</f>
        <v>312.25744000000003</v>
      </c>
    </row>
    <row r="222" spans="1:2" x14ac:dyDescent="0.25">
      <c r="A222">
        <f t="shared" si="4"/>
        <v>221</v>
      </c>
      <c r="B222" s="42">
        <f>2.2*(Table4[[#This Row],[m]]*1000)/((1000^2)/(25.4^2))</f>
        <v>313.67679200000003</v>
      </c>
    </row>
    <row r="223" spans="1:2" x14ac:dyDescent="0.25">
      <c r="A223">
        <f t="shared" ref="A223:A286" si="5">ROW()-1</f>
        <v>222</v>
      </c>
      <c r="B223" s="42">
        <f>2.2*(Table4[[#This Row],[m]]*1000)/((1000^2)/(25.4^2))</f>
        <v>315.09614399999998</v>
      </c>
    </row>
    <row r="224" spans="1:2" x14ac:dyDescent="0.25">
      <c r="A224">
        <f t="shared" si="5"/>
        <v>223</v>
      </c>
      <c r="B224" s="42">
        <f>2.2*(Table4[[#This Row],[m]]*1000)/((1000^2)/(25.4^2))</f>
        <v>316.51549599999998</v>
      </c>
    </row>
    <row r="225" spans="1:2" x14ac:dyDescent="0.25">
      <c r="A225">
        <f t="shared" si="5"/>
        <v>224</v>
      </c>
      <c r="B225" s="42">
        <f>2.2*(Table4[[#This Row],[m]]*1000)/((1000^2)/(25.4^2))</f>
        <v>317.93484799999999</v>
      </c>
    </row>
    <row r="226" spans="1:2" x14ac:dyDescent="0.25">
      <c r="A226">
        <f t="shared" si="5"/>
        <v>225</v>
      </c>
      <c r="B226" s="42">
        <f>2.2*(Table4[[#This Row],[m]]*1000)/((1000^2)/(25.4^2))</f>
        <v>319.35419999999999</v>
      </c>
    </row>
    <row r="227" spans="1:2" x14ac:dyDescent="0.25">
      <c r="A227">
        <f t="shared" si="5"/>
        <v>226</v>
      </c>
      <c r="B227" s="42">
        <f>2.2*(Table4[[#This Row],[m]]*1000)/((1000^2)/(25.4^2))</f>
        <v>320.773552</v>
      </c>
    </row>
    <row r="228" spans="1:2" x14ac:dyDescent="0.25">
      <c r="A228">
        <f t="shared" si="5"/>
        <v>227</v>
      </c>
      <c r="B228" s="42">
        <f>2.2*(Table4[[#This Row],[m]]*1000)/((1000^2)/(25.4^2))</f>
        <v>322.192904</v>
      </c>
    </row>
    <row r="229" spans="1:2" x14ac:dyDescent="0.25">
      <c r="A229">
        <f t="shared" si="5"/>
        <v>228</v>
      </c>
      <c r="B229" s="42">
        <f>2.2*(Table4[[#This Row],[m]]*1000)/((1000^2)/(25.4^2))</f>
        <v>323.612256</v>
      </c>
    </row>
    <row r="230" spans="1:2" x14ac:dyDescent="0.25">
      <c r="A230">
        <f t="shared" si="5"/>
        <v>229</v>
      </c>
      <c r="B230" s="42">
        <f>2.2*(Table4[[#This Row],[m]]*1000)/((1000^2)/(25.4^2))</f>
        <v>325.03160800000001</v>
      </c>
    </row>
    <row r="231" spans="1:2" x14ac:dyDescent="0.25">
      <c r="A231">
        <f t="shared" si="5"/>
        <v>230</v>
      </c>
      <c r="B231" s="42">
        <f>2.2*(Table4[[#This Row],[m]]*1000)/((1000^2)/(25.4^2))</f>
        <v>326.45096000000001</v>
      </c>
    </row>
    <row r="232" spans="1:2" x14ac:dyDescent="0.25">
      <c r="A232">
        <f t="shared" si="5"/>
        <v>231</v>
      </c>
      <c r="B232" s="42">
        <f>2.2*(Table4[[#This Row],[m]]*1000)/((1000^2)/(25.4^2))</f>
        <v>327.87031200000001</v>
      </c>
    </row>
    <row r="233" spans="1:2" x14ac:dyDescent="0.25">
      <c r="A233">
        <f t="shared" si="5"/>
        <v>232</v>
      </c>
      <c r="B233" s="42">
        <f>2.2*(Table4[[#This Row],[m]]*1000)/((1000^2)/(25.4^2))</f>
        <v>329.28966400000002</v>
      </c>
    </row>
    <row r="234" spans="1:2" x14ac:dyDescent="0.25">
      <c r="A234">
        <f t="shared" si="5"/>
        <v>233</v>
      </c>
      <c r="B234" s="42">
        <f>2.2*(Table4[[#This Row],[m]]*1000)/((1000^2)/(25.4^2))</f>
        <v>330.70901600000002</v>
      </c>
    </row>
    <row r="235" spans="1:2" x14ac:dyDescent="0.25">
      <c r="A235">
        <f t="shared" si="5"/>
        <v>234</v>
      </c>
      <c r="B235" s="42">
        <f>2.2*(Table4[[#This Row],[m]]*1000)/((1000^2)/(25.4^2))</f>
        <v>332.12836800000002</v>
      </c>
    </row>
    <row r="236" spans="1:2" x14ac:dyDescent="0.25">
      <c r="A236">
        <f t="shared" si="5"/>
        <v>235</v>
      </c>
      <c r="B236" s="42">
        <f>2.2*(Table4[[#This Row],[m]]*1000)/((1000^2)/(25.4^2))</f>
        <v>333.54772000000003</v>
      </c>
    </row>
    <row r="237" spans="1:2" x14ac:dyDescent="0.25">
      <c r="A237">
        <f t="shared" si="5"/>
        <v>236</v>
      </c>
      <c r="B237" s="42">
        <f>2.2*(Table4[[#This Row],[m]]*1000)/((1000^2)/(25.4^2))</f>
        <v>334.96707200000003</v>
      </c>
    </row>
    <row r="238" spans="1:2" x14ac:dyDescent="0.25">
      <c r="A238">
        <f t="shared" si="5"/>
        <v>237</v>
      </c>
      <c r="B238" s="42">
        <f>2.2*(Table4[[#This Row],[m]]*1000)/((1000^2)/(25.4^2))</f>
        <v>336.38642400000003</v>
      </c>
    </row>
    <row r="239" spans="1:2" x14ac:dyDescent="0.25">
      <c r="A239">
        <f t="shared" si="5"/>
        <v>238</v>
      </c>
      <c r="B239" s="42">
        <f>2.2*(Table4[[#This Row],[m]]*1000)/((1000^2)/(25.4^2))</f>
        <v>337.80577599999998</v>
      </c>
    </row>
    <row r="240" spans="1:2" x14ac:dyDescent="0.25">
      <c r="A240">
        <f t="shared" si="5"/>
        <v>239</v>
      </c>
      <c r="B240" s="42">
        <f>2.2*(Table4[[#This Row],[m]]*1000)/((1000^2)/(25.4^2))</f>
        <v>339.22512799999998</v>
      </c>
    </row>
    <row r="241" spans="1:2" x14ac:dyDescent="0.25">
      <c r="A241">
        <f t="shared" si="5"/>
        <v>240</v>
      </c>
      <c r="B241" s="42">
        <f>2.2*(Table4[[#This Row],[m]]*1000)/((1000^2)/(25.4^2))</f>
        <v>340.64447999999999</v>
      </c>
    </row>
    <row r="242" spans="1:2" x14ac:dyDescent="0.25">
      <c r="A242">
        <f t="shared" si="5"/>
        <v>241</v>
      </c>
      <c r="B242" s="42">
        <f>2.2*(Table4[[#This Row],[m]]*1000)/((1000^2)/(25.4^2))</f>
        <v>342.06383199999999</v>
      </c>
    </row>
    <row r="243" spans="1:2" x14ac:dyDescent="0.25">
      <c r="A243">
        <f t="shared" si="5"/>
        <v>242</v>
      </c>
      <c r="B243" s="42">
        <f>2.2*(Table4[[#This Row],[m]]*1000)/((1000^2)/(25.4^2))</f>
        <v>343.48318399999999</v>
      </c>
    </row>
    <row r="244" spans="1:2" x14ac:dyDescent="0.25">
      <c r="A244">
        <f t="shared" si="5"/>
        <v>243</v>
      </c>
      <c r="B244" s="42">
        <f>2.2*(Table4[[#This Row],[m]]*1000)/((1000^2)/(25.4^2))</f>
        <v>344.90253599999994</v>
      </c>
    </row>
    <row r="245" spans="1:2" x14ac:dyDescent="0.25">
      <c r="A245">
        <f t="shared" si="5"/>
        <v>244</v>
      </c>
      <c r="B245" s="42">
        <f>2.2*(Table4[[#This Row],[m]]*1000)/((1000^2)/(25.4^2))</f>
        <v>346.32188799999994</v>
      </c>
    </row>
    <row r="246" spans="1:2" x14ac:dyDescent="0.25">
      <c r="A246">
        <f t="shared" si="5"/>
        <v>245</v>
      </c>
      <c r="B246" s="42">
        <f>2.2*(Table4[[#This Row],[m]]*1000)/((1000^2)/(25.4^2))</f>
        <v>347.74123999999995</v>
      </c>
    </row>
    <row r="247" spans="1:2" x14ac:dyDescent="0.25">
      <c r="A247">
        <f t="shared" si="5"/>
        <v>246</v>
      </c>
      <c r="B247" s="42">
        <f>2.2*(Table4[[#This Row],[m]]*1000)/((1000^2)/(25.4^2))</f>
        <v>349.16059199999995</v>
      </c>
    </row>
    <row r="248" spans="1:2" x14ac:dyDescent="0.25">
      <c r="A248">
        <f t="shared" si="5"/>
        <v>247</v>
      </c>
      <c r="B248" s="42">
        <f>2.2*(Table4[[#This Row],[m]]*1000)/((1000^2)/(25.4^2))</f>
        <v>350.57994399999995</v>
      </c>
    </row>
    <row r="249" spans="1:2" x14ac:dyDescent="0.25">
      <c r="A249">
        <f t="shared" si="5"/>
        <v>248</v>
      </c>
      <c r="B249" s="42">
        <f>2.2*(Table4[[#This Row],[m]]*1000)/((1000^2)/(25.4^2))</f>
        <v>351.99929599999996</v>
      </c>
    </row>
    <row r="250" spans="1:2" x14ac:dyDescent="0.25">
      <c r="A250">
        <f t="shared" si="5"/>
        <v>249</v>
      </c>
      <c r="B250" s="42">
        <f>2.2*(Table4[[#This Row],[m]]*1000)/((1000^2)/(25.4^2))</f>
        <v>353.41864799999996</v>
      </c>
    </row>
    <row r="251" spans="1:2" x14ac:dyDescent="0.25">
      <c r="A251">
        <f t="shared" si="5"/>
        <v>250</v>
      </c>
      <c r="B251" s="42">
        <f>2.2*(Table4[[#This Row],[m]]*1000)/((1000^2)/(25.4^2))</f>
        <v>354.83799999999997</v>
      </c>
    </row>
    <row r="252" spans="1:2" x14ac:dyDescent="0.25">
      <c r="A252">
        <f t="shared" si="5"/>
        <v>251</v>
      </c>
      <c r="B252" s="42">
        <f>2.2*(Table4[[#This Row],[m]]*1000)/((1000^2)/(25.4^2))</f>
        <v>356.25735199999997</v>
      </c>
    </row>
    <row r="253" spans="1:2" x14ac:dyDescent="0.25">
      <c r="A253">
        <f t="shared" si="5"/>
        <v>252</v>
      </c>
      <c r="B253" s="42">
        <f>2.2*(Table4[[#This Row],[m]]*1000)/((1000^2)/(25.4^2))</f>
        <v>357.67670399999997</v>
      </c>
    </row>
    <row r="254" spans="1:2" x14ac:dyDescent="0.25">
      <c r="A254">
        <f t="shared" si="5"/>
        <v>253</v>
      </c>
      <c r="B254" s="42">
        <f>2.2*(Table4[[#This Row],[m]]*1000)/((1000^2)/(25.4^2))</f>
        <v>359.09605599999998</v>
      </c>
    </row>
    <row r="255" spans="1:2" x14ac:dyDescent="0.25">
      <c r="A255">
        <f t="shared" si="5"/>
        <v>254</v>
      </c>
      <c r="B255" s="42">
        <f>2.2*(Table4[[#This Row],[m]]*1000)/((1000^2)/(25.4^2))</f>
        <v>360.51540799999998</v>
      </c>
    </row>
    <row r="256" spans="1:2" x14ac:dyDescent="0.25">
      <c r="A256">
        <f t="shared" si="5"/>
        <v>255</v>
      </c>
      <c r="B256" s="42">
        <f>2.2*(Table4[[#This Row],[m]]*1000)/((1000^2)/(25.4^2))</f>
        <v>361.93475999999998</v>
      </c>
    </row>
    <row r="257" spans="1:2" x14ac:dyDescent="0.25">
      <c r="A257">
        <f t="shared" si="5"/>
        <v>256</v>
      </c>
      <c r="B257" s="42">
        <f>2.2*(Table4[[#This Row],[m]]*1000)/((1000^2)/(25.4^2))</f>
        <v>363.35411199999999</v>
      </c>
    </row>
    <row r="258" spans="1:2" x14ac:dyDescent="0.25">
      <c r="A258">
        <f t="shared" si="5"/>
        <v>257</v>
      </c>
      <c r="B258" s="42">
        <f>2.2*(Table4[[#This Row],[m]]*1000)/((1000^2)/(25.4^2))</f>
        <v>364.77346399999999</v>
      </c>
    </row>
    <row r="259" spans="1:2" x14ac:dyDescent="0.25">
      <c r="A259">
        <f t="shared" si="5"/>
        <v>258</v>
      </c>
      <c r="B259" s="42">
        <f>2.2*(Table4[[#This Row],[m]]*1000)/((1000^2)/(25.4^2))</f>
        <v>366.19281599999999</v>
      </c>
    </row>
    <row r="260" spans="1:2" x14ac:dyDescent="0.25">
      <c r="A260">
        <f t="shared" si="5"/>
        <v>259</v>
      </c>
      <c r="B260" s="42">
        <f>2.2*(Table4[[#This Row],[m]]*1000)/((1000^2)/(25.4^2))</f>
        <v>367.61216799999994</v>
      </c>
    </row>
    <row r="261" spans="1:2" x14ac:dyDescent="0.25">
      <c r="A261">
        <f t="shared" si="5"/>
        <v>260</v>
      </c>
      <c r="B261" s="42">
        <f>2.2*(Table4[[#This Row],[m]]*1000)/((1000^2)/(25.4^2))</f>
        <v>369.03151999999994</v>
      </c>
    </row>
    <row r="262" spans="1:2" x14ac:dyDescent="0.25">
      <c r="A262">
        <f t="shared" si="5"/>
        <v>261</v>
      </c>
      <c r="B262" s="42">
        <f>2.2*(Table4[[#This Row],[m]]*1000)/((1000^2)/(25.4^2))</f>
        <v>370.45087199999995</v>
      </c>
    </row>
    <row r="263" spans="1:2" x14ac:dyDescent="0.25">
      <c r="A263">
        <f t="shared" si="5"/>
        <v>262</v>
      </c>
      <c r="B263" s="42">
        <f>2.2*(Table4[[#This Row],[m]]*1000)/((1000^2)/(25.4^2))</f>
        <v>371.87022399999995</v>
      </c>
    </row>
    <row r="264" spans="1:2" x14ac:dyDescent="0.25">
      <c r="A264">
        <f t="shared" si="5"/>
        <v>263</v>
      </c>
      <c r="B264" s="42">
        <f>2.2*(Table4[[#This Row],[m]]*1000)/((1000^2)/(25.4^2))</f>
        <v>373.28957599999995</v>
      </c>
    </row>
    <row r="265" spans="1:2" x14ac:dyDescent="0.25">
      <c r="A265">
        <f t="shared" si="5"/>
        <v>264</v>
      </c>
      <c r="B265" s="42">
        <f>2.2*(Table4[[#This Row],[m]]*1000)/((1000^2)/(25.4^2))</f>
        <v>374.70892799999996</v>
      </c>
    </row>
    <row r="266" spans="1:2" x14ac:dyDescent="0.25">
      <c r="A266">
        <f t="shared" si="5"/>
        <v>265</v>
      </c>
      <c r="B266" s="42">
        <f>2.2*(Table4[[#This Row],[m]]*1000)/((1000^2)/(25.4^2))</f>
        <v>376.12827999999996</v>
      </c>
    </row>
    <row r="267" spans="1:2" x14ac:dyDescent="0.25">
      <c r="A267">
        <f t="shared" si="5"/>
        <v>266</v>
      </c>
      <c r="B267" s="42">
        <f>2.2*(Table4[[#This Row],[m]]*1000)/((1000^2)/(25.4^2))</f>
        <v>377.54763199999996</v>
      </c>
    </row>
    <row r="268" spans="1:2" x14ac:dyDescent="0.25">
      <c r="A268">
        <f t="shared" si="5"/>
        <v>267</v>
      </c>
      <c r="B268" s="42">
        <f>2.2*(Table4[[#This Row],[m]]*1000)/((1000^2)/(25.4^2))</f>
        <v>378.96698399999997</v>
      </c>
    </row>
    <row r="269" spans="1:2" x14ac:dyDescent="0.25">
      <c r="A269">
        <f t="shared" si="5"/>
        <v>268</v>
      </c>
      <c r="B269" s="42">
        <f>2.2*(Table4[[#This Row],[m]]*1000)/((1000^2)/(25.4^2))</f>
        <v>380.38633599999997</v>
      </c>
    </row>
    <row r="270" spans="1:2" x14ac:dyDescent="0.25">
      <c r="A270">
        <f t="shared" si="5"/>
        <v>269</v>
      </c>
      <c r="B270" s="42">
        <f>2.2*(Table4[[#This Row],[m]]*1000)/((1000^2)/(25.4^2))</f>
        <v>381.80568799999998</v>
      </c>
    </row>
    <row r="271" spans="1:2" x14ac:dyDescent="0.25">
      <c r="A271">
        <f t="shared" si="5"/>
        <v>270</v>
      </c>
      <c r="B271" s="42">
        <f>2.2*(Table4[[#This Row],[m]]*1000)/((1000^2)/(25.4^2))</f>
        <v>383.22503999999998</v>
      </c>
    </row>
    <row r="272" spans="1:2" x14ac:dyDescent="0.25">
      <c r="A272">
        <f t="shared" si="5"/>
        <v>271</v>
      </c>
      <c r="B272" s="42">
        <f>2.2*(Table4[[#This Row],[m]]*1000)/((1000^2)/(25.4^2))</f>
        <v>384.64439199999998</v>
      </c>
    </row>
    <row r="273" spans="1:2" x14ac:dyDescent="0.25">
      <c r="A273">
        <f t="shared" si="5"/>
        <v>272</v>
      </c>
      <c r="B273" s="42">
        <f>2.2*(Table4[[#This Row],[m]]*1000)/((1000^2)/(25.4^2))</f>
        <v>386.06374399999999</v>
      </c>
    </row>
    <row r="274" spans="1:2" x14ac:dyDescent="0.25">
      <c r="A274">
        <f t="shared" si="5"/>
        <v>273</v>
      </c>
      <c r="B274" s="42">
        <f>2.2*(Table4[[#This Row],[m]]*1000)/((1000^2)/(25.4^2))</f>
        <v>387.48309599999999</v>
      </c>
    </row>
    <row r="275" spans="1:2" x14ac:dyDescent="0.25">
      <c r="A275">
        <f t="shared" si="5"/>
        <v>274</v>
      </c>
      <c r="B275" s="42">
        <f>2.2*(Table4[[#This Row],[m]]*1000)/((1000^2)/(25.4^2))</f>
        <v>388.90244799999994</v>
      </c>
    </row>
    <row r="276" spans="1:2" x14ac:dyDescent="0.25">
      <c r="A276">
        <f t="shared" si="5"/>
        <v>275</v>
      </c>
      <c r="B276" s="42">
        <f>2.2*(Table4[[#This Row],[m]]*1000)/((1000^2)/(25.4^2))</f>
        <v>390.32179999999994</v>
      </c>
    </row>
    <row r="277" spans="1:2" x14ac:dyDescent="0.25">
      <c r="A277">
        <f t="shared" si="5"/>
        <v>276</v>
      </c>
      <c r="B277" s="42">
        <f>2.2*(Table4[[#This Row],[m]]*1000)/((1000^2)/(25.4^2))</f>
        <v>391.74115199999994</v>
      </c>
    </row>
    <row r="278" spans="1:2" x14ac:dyDescent="0.25">
      <c r="A278">
        <f t="shared" si="5"/>
        <v>277</v>
      </c>
      <c r="B278" s="42">
        <f>2.2*(Table4[[#This Row],[m]]*1000)/((1000^2)/(25.4^2))</f>
        <v>393.16050399999995</v>
      </c>
    </row>
    <row r="279" spans="1:2" x14ac:dyDescent="0.25">
      <c r="A279">
        <f t="shared" si="5"/>
        <v>278</v>
      </c>
      <c r="B279" s="42">
        <f>2.2*(Table4[[#This Row],[m]]*1000)/((1000^2)/(25.4^2))</f>
        <v>394.57985599999995</v>
      </c>
    </row>
    <row r="280" spans="1:2" x14ac:dyDescent="0.25">
      <c r="A280">
        <f t="shared" si="5"/>
        <v>279</v>
      </c>
      <c r="B280" s="42">
        <f>2.2*(Table4[[#This Row],[m]]*1000)/((1000^2)/(25.4^2))</f>
        <v>395.99920799999995</v>
      </c>
    </row>
    <row r="281" spans="1:2" x14ac:dyDescent="0.25">
      <c r="A281">
        <f t="shared" si="5"/>
        <v>280</v>
      </c>
      <c r="B281" s="42">
        <f>2.2*(Table4[[#This Row],[m]]*1000)/((1000^2)/(25.4^2))</f>
        <v>397.41855999999996</v>
      </c>
    </row>
    <row r="282" spans="1:2" x14ac:dyDescent="0.25">
      <c r="A282">
        <f t="shared" si="5"/>
        <v>281</v>
      </c>
      <c r="B282" s="42">
        <f>2.2*(Table4[[#This Row],[m]]*1000)/((1000^2)/(25.4^2))</f>
        <v>398.83791199999996</v>
      </c>
    </row>
    <row r="283" spans="1:2" x14ac:dyDescent="0.25">
      <c r="A283">
        <f t="shared" si="5"/>
        <v>282</v>
      </c>
      <c r="B283" s="42">
        <f>2.2*(Table4[[#This Row],[m]]*1000)/((1000^2)/(25.4^2))</f>
        <v>400.25726399999996</v>
      </c>
    </row>
    <row r="284" spans="1:2" x14ac:dyDescent="0.25">
      <c r="A284">
        <f t="shared" si="5"/>
        <v>283</v>
      </c>
      <c r="B284" s="42">
        <f>2.2*(Table4[[#This Row],[m]]*1000)/((1000^2)/(25.4^2))</f>
        <v>401.67661599999997</v>
      </c>
    </row>
    <row r="285" spans="1:2" x14ac:dyDescent="0.25">
      <c r="A285">
        <f t="shared" si="5"/>
        <v>284</v>
      </c>
      <c r="B285" s="42">
        <f>2.2*(Table4[[#This Row],[m]]*1000)/((1000^2)/(25.4^2))</f>
        <v>403.09596799999997</v>
      </c>
    </row>
    <row r="286" spans="1:2" x14ac:dyDescent="0.25">
      <c r="A286">
        <f t="shared" si="5"/>
        <v>285</v>
      </c>
      <c r="B286" s="42">
        <f>2.2*(Table4[[#This Row],[m]]*1000)/((1000^2)/(25.4^2))</f>
        <v>404.51531999999997</v>
      </c>
    </row>
    <row r="287" spans="1:2" x14ac:dyDescent="0.25">
      <c r="A287">
        <f t="shared" ref="A287:A295" si="6">ROW()-1</f>
        <v>286</v>
      </c>
      <c r="B287" s="42">
        <f>2.2*(Table4[[#This Row],[m]]*1000)/((1000^2)/(25.4^2))</f>
        <v>405.93467199999998</v>
      </c>
    </row>
    <row r="288" spans="1:2" x14ac:dyDescent="0.25">
      <c r="A288">
        <f t="shared" si="6"/>
        <v>287</v>
      </c>
      <c r="B288" s="42">
        <f>2.2*(Table4[[#This Row],[m]]*1000)/((1000^2)/(25.4^2))</f>
        <v>407.35402399999998</v>
      </c>
    </row>
    <row r="289" spans="1:2" x14ac:dyDescent="0.25">
      <c r="A289">
        <f t="shared" si="6"/>
        <v>288</v>
      </c>
      <c r="B289" s="42">
        <f>2.2*(Table4[[#This Row],[m]]*1000)/((1000^2)/(25.4^2))</f>
        <v>408.77337599999998</v>
      </c>
    </row>
    <row r="290" spans="1:2" x14ac:dyDescent="0.25">
      <c r="A290">
        <f t="shared" si="6"/>
        <v>289</v>
      </c>
      <c r="B290" s="42">
        <f>2.2*(Table4[[#This Row],[m]]*1000)/((1000^2)/(25.4^2))</f>
        <v>410.19272799999999</v>
      </c>
    </row>
    <row r="291" spans="1:2" x14ac:dyDescent="0.25">
      <c r="A291">
        <f t="shared" si="6"/>
        <v>290</v>
      </c>
      <c r="B291" s="42">
        <f>2.2*(Table4[[#This Row],[m]]*1000)/((1000^2)/(25.4^2))</f>
        <v>411.61207999999993</v>
      </c>
    </row>
    <row r="292" spans="1:2" x14ac:dyDescent="0.25">
      <c r="A292">
        <f t="shared" si="6"/>
        <v>291</v>
      </c>
      <c r="B292" s="42">
        <f>2.2*(Table4[[#This Row],[m]]*1000)/((1000^2)/(25.4^2))</f>
        <v>413.03143199999994</v>
      </c>
    </row>
    <row r="293" spans="1:2" x14ac:dyDescent="0.25">
      <c r="A293">
        <f t="shared" si="6"/>
        <v>292</v>
      </c>
      <c r="B293" s="42">
        <f>2.2*(Table4[[#This Row],[m]]*1000)/((1000^2)/(25.4^2))</f>
        <v>414.45078399999994</v>
      </c>
    </row>
    <row r="294" spans="1:2" x14ac:dyDescent="0.25">
      <c r="A294">
        <f t="shared" si="6"/>
        <v>293</v>
      </c>
      <c r="B294" s="42">
        <f>2.2*(Table4[[#This Row],[m]]*1000)/((1000^2)/(25.4^2))</f>
        <v>415.87013599999995</v>
      </c>
    </row>
    <row r="295" spans="1:2" x14ac:dyDescent="0.25">
      <c r="A295">
        <f t="shared" si="6"/>
        <v>294</v>
      </c>
      <c r="B295" s="42">
        <f>2.2*(Table4[[#This Row],[m]]*1000)/((1000^2)/(25.4^2))</f>
        <v>417.28948799999995</v>
      </c>
    </row>
    <row r="296" spans="1:2" x14ac:dyDescent="0.25">
      <c r="A296">
        <f t="shared" ref="A296:A359" si="7">ROW()-1</f>
        <v>295</v>
      </c>
      <c r="B296" s="42">
        <f>2.2*(Table4[[#This Row],[m]]*1000)/((1000^2)/(25.4^2))</f>
        <v>418.70883999999995</v>
      </c>
    </row>
    <row r="297" spans="1:2" x14ac:dyDescent="0.25">
      <c r="A297">
        <f t="shared" si="7"/>
        <v>296</v>
      </c>
      <c r="B297" s="42">
        <f>2.2*(Table4[[#This Row],[m]]*1000)/((1000^2)/(25.4^2))</f>
        <v>420.12819199999996</v>
      </c>
    </row>
    <row r="298" spans="1:2" x14ac:dyDescent="0.25">
      <c r="A298">
        <f t="shared" si="7"/>
        <v>297</v>
      </c>
      <c r="B298" s="42">
        <f>2.2*(Table4[[#This Row],[m]]*1000)/((1000^2)/(25.4^2))</f>
        <v>421.54754399999996</v>
      </c>
    </row>
    <row r="299" spans="1:2" x14ac:dyDescent="0.25">
      <c r="A299">
        <f t="shared" si="7"/>
        <v>298</v>
      </c>
      <c r="B299" s="42">
        <f>2.2*(Table4[[#This Row],[m]]*1000)/((1000^2)/(25.4^2))</f>
        <v>422.96689599999996</v>
      </c>
    </row>
    <row r="300" spans="1:2" x14ac:dyDescent="0.25">
      <c r="A300">
        <f t="shared" si="7"/>
        <v>299</v>
      </c>
      <c r="B300" s="42">
        <f>2.2*(Table4[[#This Row],[m]]*1000)/((1000^2)/(25.4^2))</f>
        <v>424.38624799999997</v>
      </c>
    </row>
    <row r="301" spans="1:2" x14ac:dyDescent="0.25">
      <c r="A301">
        <f t="shared" si="7"/>
        <v>300</v>
      </c>
      <c r="B301" s="42">
        <f>2.2*(Table4[[#This Row],[m]]*1000)/((1000^2)/(25.4^2))</f>
        <v>425.80559999999997</v>
      </c>
    </row>
    <row r="302" spans="1:2" x14ac:dyDescent="0.25">
      <c r="A302">
        <f t="shared" si="7"/>
        <v>301</v>
      </c>
      <c r="B302" s="42">
        <f>2.2*(Table4[[#This Row],[m]]*1000)/((1000^2)/(25.4^2))</f>
        <v>427.22495199999997</v>
      </c>
    </row>
    <row r="303" spans="1:2" x14ac:dyDescent="0.25">
      <c r="A303">
        <f t="shared" si="7"/>
        <v>302</v>
      </c>
      <c r="B303" s="42">
        <f>2.2*(Table4[[#This Row],[m]]*1000)/((1000^2)/(25.4^2))</f>
        <v>428.64430399999998</v>
      </c>
    </row>
    <row r="304" spans="1:2" x14ac:dyDescent="0.25">
      <c r="A304">
        <f t="shared" si="7"/>
        <v>303</v>
      </c>
      <c r="B304" s="42">
        <f>2.2*(Table4[[#This Row],[m]]*1000)/((1000^2)/(25.4^2))</f>
        <v>430.06365599999998</v>
      </c>
    </row>
    <row r="305" spans="1:2" x14ac:dyDescent="0.25">
      <c r="A305">
        <f t="shared" si="7"/>
        <v>304</v>
      </c>
      <c r="B305" s="42">
        <f>2.2*(Table4[[#This Row],[m]]*1000)/((1000^2)/(25.4^2))</f>
        <v>431.48300799999998</v>
      </c>
    </row>
    <row r="306" spans="1:2" x14ac:dyDescent="0.25">
      <c r="A306">
        <f t="shared" si="7"/>
        <v>305</v>
      </c>
      <c r="B306" s="42">
        <f>2.2*(Table4[[#This Row],[m]]*1000)/((1000^2)/(25.4^2))</f>
        <v>432.90235999999999</v>
      </c>
    </row>
    <row r="307" spans="1:2" x14ac:dyDescent="0.25">
      <c r="A307">
        <f t="shared" si="7"/>
        <v>306</v>
      </c>
      <c r="B307" s="42">
        <f>2.2*(Table4[[#This Row],[m]]*1000)/((1000^2)/(25.4^2))</f>
        <v>434.32171199999993</v>
      </c>
    </row>
    <row r="308" spans="1:2" x14ac:dyDescent="0.25">
      <c r="A308">
        <f t="shared" si="7"/>
        <v>307</v>
      </c>
      <c r="B308" s="42">
        <f>2.2*(Table4[[#This Row],[m]]*1000)/((1000^2)/(25.4^2))</f>
        <v>435.74106399999994</v>
      </c>
    </row>
    <row r="309" spans="1:2" x14ac:dyDescent="0.25">
      <c r="A309">
        <f t="shared" si="7"/>
        <v>308</v>
      </c>
      <c r="B309" s="42">
        <f>2.2*(Table4[[#This Row],[m]]*1000)/((1000^2)/(25.4^2))</f>
        <v>437.16041599999994</v>
      </c>
    </row>
    <row r="310" spans="1:2" x14ac:dyDescent="0.25">
      <c r="A310">
        <f t="shared" si="7"/>
        <v>309</v>
      </c>
      <c r="B310" s="42">
        <f>2.2*(Table4[[#This Row],[m]]*1000)/((1000^2)/(25.4^2))</f>
        <v>438.57976799999994</v>
      </c>
    </row>
    <row r="311" spans="1:2" x14ac:dyDescent="0.25">
      <c r="A311">
        <f t="shared" si="7"/>
        <v>310</v>
      </c>
      <c r="B311" s="42">
        <f>2.2*(Table4[[#This Row],[m]]*1000)/((1000^2)/(25.4^2))</f>
        <v>439.99911999999995</v>
      </c>
    </row>
    <row r="312" spans="1:2" x14ac:dyDescent="0.25">
      <c r="A312">
        <f t="shared" si="7"/>
        <v>311</v>
      </c>
      <c r="B312" s="42">
        <f>2.2*(Table4[[#This Row],[m]]*1000)/((1000^2)/(25.4^2))</f>
        <v>441.41847199999995</v>
      </c>
    </row>
    <row r="313" spans="1:2" x14ac:dyDescent="0.25">
      <c r="A313">
        <f t="shared" si="7"/>
        <v>312</v>
      </c>
      <c r="B313" s="42">
        <f>2.2*(Table4[[#This Row],[m]]*1000)/((1000^2)/(25.4^2))</f>
        <v>442.83782399999996</v>
      </c>
    </row>
    <row r="314" spans="1:2" x14ac:dyDescent="0.25">
      <c r="A314">
        <f t="shared" si="7"/>
        <v>313</v>
      </c>
      <c r="B314" s="42">
        <f>2.2*(Table4[[#This Row],[m]]*1000)/((1000^2)/(25.4^2))</f>
        <v>444.25717599999996</v>
      </c>
    </row>
    <row r="315" spans="1:2" x14ac:dyDescent="0.25">
      <c r="A315">
        <f t="shared" si="7"/>
        <v>314</v>
      </c>
      <c r="B315" s="42">
        <f>2.2*(Table4[[#This Row],[m]]*1000)/((1000^2)/(25.4^2))</f>
        <v>445.67652799999996</v>
      </c>
    </row>
    <row r="316" spans="1:2" x14ac:dyDescent="0.25">
      <c r="A316">
        <f t="shared" si="7"/>
        <v>315</v>
      </c>
      <c r="B316" s="42">
        <f>2.2*(Table4[[#This Row],[m]]*1000)/((1000^2)/(25.4^2))</f>
        <v>447.09587999999997</v>
      </c>
    </row>
    <row r="317" spans="1:2" x14ac:dyDescent="0.25">
      <c r="A317">
        <f t="shared" si="7"/>
        <v>316</v>
      </c>
      <c r="B317" s="42">
        <f>2.2*(Table4[[#This Row],[m]]*1000)/((1000^2)/(25.4^2))</f>
        <v>448.51523199999997</v>
      </c>
    </row>
    <row r="318" spans="1:2" x14ac:dyDescent="0.25">
      <c r="A318">
        <f t="shared" si="7"/>
        <v>317</v>
      </c>
      <c r="B318" s="42">
        <f>2.2*(Table4[[#This Row],[m]]*1000)/((1000^2)/(25.4^2))</f>
        <v>449.93458399999997</v>
      </c>
    </row>
    <row r="319" spans="1:2" x14ac:dyDescent="0.25">
      <c r="A319">
        <f t="shared" si="7"/>
        <v>318</v>
      </c>
      <c r="B319" s="42">
        <f>2.2*(Table4[[#This Row],[m]]*1000)/((1000^2)/(25.4^2))</f>
        <v>451.35393599999998</v>
      </c>
    </row>
    <row r="320" spans="1:2" x14ac:dyDescent="0.25">
      <c r="A320">
        <f t="shared" si="7"/>
        <v>319</v>
      </c>
      <c r="B320" s="42">
        <f>2.2*(Table4[[#This Row],[m]]*1000)/((1000^2)/(25.4^2))</f>
        <v>452.77328799999998</v>
      </c>
    </row>
    <row r="321" spans="1:2" x14ac:dyDescent="0.25">
      <c r="A321">
        <f t="shared" si="7"/>
        <v>320</v>
      </c>
      <c r="B321" s="42">
        <f>2.2*(Table4[[#This Row],[m]]*1000)/((1000^2)/(25.4^2))</f>
        <v>454.19263999999998</v>
      </c>
    </row>
    <row r="322" spans="1:2" x14ac:dyDescent="0.25">
      <c r="A322">
        <f t="shared" si="7"/>
        <v>321</v>
      </c>
      <c r="B322" s="42">
        <f>2.2*(Table4[[#This Row],[m]]*1000)/((1000^2)/(25.4^2))</f>
        <v>455.61199199999993</v>
      </c>
    </row>
    <row r="323" spans="1:2" x14ac:dyDescent="0.25">
      <c r="A323">
        <f t="shared" si="7"/>
        <v>322</v>
      </c>
      <c r="B323" s="42">
        <f>2.2*(Table4[[#This Row],[m]]*1000)/((1000^2)/(25.4^2))</f>
        <v>457.03134399999993</v>
      </c>
    </row>
    <row r="324" spans="1:2" x14ac:dyDescent="0.25">
      <c r="A324">
        <f t="shared" si="7"/>
        <v>323</v>
      </c>
      <c r="B324" s="42">
        <f>2.2*(Table4[[#This Row],[m]]*1000)/((1000^2)/(25.4^2))</f>
        <v>458.45069599999994</v>
      </c>
    </row>
    <row r="325" spans="1:2" x14ac:dyDescent="0.25">
      <c r="A325">
        <f t="shared" si="7"/>
        <v>324</v>
      </c>
      <c r="B325" s="42">
        <f>2.2*(Table4[[#This Row],[m]]*1000)/((1000^2)/(25.4^2))</f>
        <v>459.87004799999994</v>
      </c>
    </row>
    <row r="326" spans="1:2" x14ac:dyDescent="0.25">
      <c r="A326">
        <f t="shared" si="7"/>
        <v>325</v>
      </c>
      <c r="B326" s="42">
        <f>2.2*(Table4[[#This Row],[m]]*1000)/((1000^2)/(25.4^2))</f>
        <v>461.28939999999994</v>
      </c>
    </row>
    <row r="327" spans="1:2" x14ac:dyDescent="0.25">
      <c r="A327">
        <f t="shared" si="7"/>
        <v>326</v>
      </c>
      <c r="B327" s="42">
        <f>2.2*(Table4[[#This Row],[m]]*1000)/((1000^2)/(25.4^2))</f>
        <v>462.70875199999995</v>
      </c>
    </row>
    <row r="328" spans="1:2" x14ac:dyDescent="0.25">
      <c r="A328">
        <f t="shared" si="7"/>
        <v>327</v>
      </c>
      <c r="B328" s="42">
        <f>2.2*(Table4[[#This Row],[m]]*1000)/((1000^2)/(25.4^2))</f>
        <v>464.12810399999995</v>
      </c>
    </row>
    <row r="329" spans="1:2" x14ac:dyDescent="0.25">
      <c r="A329">
        <f t="shared" si="7"/>
        <v>328</v>
      </c>
      <c r="B329" s="42">
        <f>2.2*(Table4[[#This Row],[m]]*1000)/((1000^2)/(25.4^2))</f>
        <v>465.54745600000001</v>
      </c>
    </row>
    <row r="330" spans="1:2" x14ac:dyDescent="0.25">
      <c r="A330">
        <f t="shared" si="7"/>
        <v>329</v>
      </c>
      <c r="B330" s="42">
        <f>2.2*(Table4[[#This Row],[m]]*1000)/((1000^2)/(25.4^2))</f>
        <v>466.96680800000001</v>
      </c>
    </row>
    <row r="331" spans="1:2" x14ac:dyDescent="0.25">
      <c r="A331">
        <f t="shared" si="7"/>
        <v>330</v>
      </c>
      <c r="B331" s="42">
        <f>2.2*(Table4[[#This Row],[m]]*1000)/((1000^2)/(25.4^2))</f>
        <v>468.38616000000002</v>
      </c>
    </row>
    <row r="332" spans="1:2" x14ac:dyDescent="0.25">
      <c r="A332">
        <f t="shared" si="7"/>
        <v>331</v>
      </c>
      <c r="B332" s="42">
        <f>2.2*(Table4[[#This Row],[m]]*1000)/((1000^2)/(25.4^2))</f>
        <v>469.80551200000002</v>
      </c>
    </row>
    <row r="333" spans="1:2" x14ac:dyDescent="0.25">
      <c r="A333">
        <f t="shared" si="7"/>
        <v>332</v>
      </c>
      <c r="B333" s="42">
        <f>2.2*(Table4[[#This Row],[m]]*1000)/((1000^2)/(25.4^2))</f>
        <v>471.22486400000003</v>
      </c>
    </row>
    <row r="334" spans="1:2" x14ac:dyDescent="0.25">
      <c r="A334">
        <f t="shared" si="7"/>
        <v>333</v>
      </c>
      <c r="B334" s="42">
        <f>2.2*(Table4[[#This Row],[m]]*1000)/((1000^2)/(25.4^2))</f>
        <v>472.64421600000003</v>
      </c>
    </row>
    <row r="335" spans="1:2" x14ac:dyDescent="0.25">
      <c r="A335">
        <f t="shared" si="7"/>
        <v>334</v>
      </c>
      <c r="B335" s="42">
        <f>2.2*(Table4[[#This Row],[m]]*1000)/((1000^2)/(25.4^2))</f>
        <v>474.06356800000003</v>
      </c>
    </row>
    <row r="336" spans="1:2" x14ac:dyDescent="0.25">
      <c r="A336">
        <f t="shared" si="7"/>
        <v>335</v>
      </c>
      <c r="B336" s="42">
        <f>2.2*(Table4[[#This Row],[m]]*1000)/((1000^2)/(25.4^2))</f>
        <v>475.48292000000004</v>
      </c>
    </row>
    <row r="337" spans="1:2" x14ac:dyDescent="0.25">
      <c r="A337">
        <f t="shared" si="7"/>
        <v>336</v>
      </c>
      <c r="B337" s="42">
        <f>2.2*(Table4[[#This Row],[m]]*1000)/((1000^2)/(25.4^2))</f>
        <v>476.90227200000004</v>
      </c>
    </row>
    <row r="338" spans="1:2" x14ac:dyDescent="0.25">
      <c r="A338">
        <f t="shared" si="7"/>
        <v>337</v>
      </c>
      <c r="B338" s="42">
        <f>2.2*(Table4[[#This Row],[m]]*1000)/((1000^2)/(25.4^2))</f>
        <v>478.32162400000004</v>
      </c>
    </row>
    <row r="339" spans="1:2" x14ac:dyDescent="0.25">
      <c r="A339">
        <f t="shared" si="7"/>
        <v>338</v>
      </c>
      <c r="B339" s="42">
        <f>2.2*(Table4[[#This Row],[m]]*1000)/((1000^2)/(25.4^2))</f>
        <v>479.74097600000005</v>
      </c>
    </row>
    <row r="340" spans="1:2" x14ac:dyDescent="0.25">
      <c r="A340">
        <f t="shared" si="7"/>
        <v>339</v>
      </c>
      <c r="B340" s="42">
        <f>2.2*(Table4[[#This Row],[m]]*1000)/((1000^2)/(25.4^2))</f>
        <v>481.16032800000005</v>
      </c>
    </row>
    <row r="341" spans="1:2" x14ac:dyDescent="0.25">
      <c r="A341">
        <f t="shared" si="7"/>
        <v>340</v>
      </c>
      <c r="B341" s="42">
        <f>2.2*(Table4[[#This Row],[m]]*1000)/((1000^2)/(25.4^2))</f>
        <v>482.57968000000005</v>
      </c>
    </row>
    <row r="342" spans="1:2" x14ac:dyDescent="0.25">
      <c r="A342">
        <f t="shared" si="7"/>
        <v>341</v>
      </c>
      <c r="B342" s="42">
        <f>2.2*(Table4[[#This Row],[m]]*1000)/((1000^2)/(25.4^2))</f>
        <v>483.99903200000006</v>
      </c>
    </row>
    <row r="343" spans="1:2" x14ac:dyDescent="0.25">
      <c r="A343">
        <f t="shared" si="7"/>
        <v>342</v>
      </c>
      <c r="B343" s="42">
        <f>2.2*(Table4[[#This Row],[m]]*1000)/((1000^2)/(25.4^2))</f>
        <v>485.418384</v>
      </c>
    </row>
    <row r="344" spans="1:2" x14ac:dyDescent="0.25">
      <c r="A344">
        <f t="shared" si="7"/>
        <v>343</v>
      </c>
      <c r="B344" s="42">
        <f>2.2*(Table4[[#This Row],[m]]*1000)/((1000^2)/(25.4^2))</f>
        <v>486.83773600000001</v>
      </c>
    </row>
    <row r="345" spans="1:2" x14ac:dyDescent="0.25">
      <c r="A345">
        <f t="shared" si="7"/>
        <v>344</v>
      </c>
      <c r="B345" s="42">
        <f>2.2*(Table4[[#This Row],[m]]*1000)/((1000^2)/(25.4^2))</f>
        <v>488.25708800000001</v>
      </c>
    </row>
    <row r="346" spans="1:2" x14ac:dyDescent="0.25">
      <c r="A346">
        <f t="shared" si="7"/>
        <v>345</v>
      </c>
      <c r="B346" s="42">
        <f>2.2*(Table4[[#This Row],[m]]*1000)/((1000^2)/(25.4^2))</f>
        <v>489.67644000000001</v>
      </c>
    </row>
    <row r="347" spans="1:2" x14ac:dyDescent="0.25">
      <c r="A347">
        <f t="shared" si="7"/>
        <v>346</v>
      </c>
      <c r="B347" s="42">
        <f>2.2*(Table4[[#This Row],[m]]*1000)/((1000^2)/(25.4^2))</f>
        <v>491.09579200000002</v>
      </c>
    </row>
    <row r="348" spans="1:2" x14ac:dyDescent="0.25">
      <c r="A348">
        <f t="shared" si="7"/>
        <v>347</v>
      </c>
      <c r="B348" s="42">
        <f>2.2*(Table4[[#This Row],[m]]*1000)/((1000^2)/(25.4^2))</f>
        <v>492.51514400000002</v>
      </c>
    </row>
    <row r="349" spans="1:2" x14ac:dyDescent="0.25">
      <c r="A349">
        <f t="shared" si="7"/>
        <v>348</v>
      </c>
      <c r="B349" s="42">
        <f>2.2*(Table4[[#This Row],[m]]*1000)/((1000^2)/(25.4^2))</f>
        <v>493.93449600000002</v>
      </c>
    </row>
    <row r="350" spans="1:2" x14ac:dyDescent="0.25">
      <c r="A350">
        <f t="shared" si="7"/>
        <v>349</v>
      </c>
      <c r="B350" s="42">
        <f>2.2*(Table4[[#This Row],[m]]*1000)/((1000^2)/(25.4^2))</f>
        <v>495.35384800000003</v>
      </c>
    </row>
    <row r="351" spans="1:2" x14ac:dyDescent="0.25">
      <c r="A351">
        <f t="shared" si="7"/>
        <v>350</v>
      </c>
      <c r="B351" s="42">
        <f>2.2*(Table4[[#This Row],[m]]*1000)/((1000^2)/(25.4^2))</f>
        <v>496.77320000000003</v>
      </c>
    </row>
    <row r="352" spans="1:2" x14ac:dyDescent="0.25">
      <c r="A352">
        <f t="shared" si="7"/>
        <v>351</v>
      </c>
      <c r="B352" s="42">
        <f>2.2*(Table4[[#This Row],[m]]*1000)/((1000^2)/(25.4^2))</f>
        <v>498.19255200000003</v>
      </c>
    </row>
    <row r="353" spans="1:2" x14ac:dyDescent="0.25">
      <c r="A353">
        <f t="shared" si="7"/>
        <v>352</v>
      </c>
      <c r="B353" s="42">
        <f>2.2*(Table4[[#This Row],[m]]*1000)/((1000^2)/(25.4^2))</f>
        <v>499.61190400000004</v>
      </c>
    </row>
    <row r="354" spans="1:2" x14ac:dyDescent="0.25">
      <c r="A354">
        <f t="shared" si="7"/>
        <v>353</v>
      </c>
      <c r="B354" s="42">
        <f>2.2*(Table4[[#This Row],[m]]*1000)/((1000^2)/(25.4^2))</f>
        <v>501.03125600000004</v>
      </c>
    </row>
    <row r="355" spans="1:2" x14ac:dyDescent="0.25">
      <c r="A355">
        <f t="shared" si="7"/>
        <v>354</v>
      </c>
      <c r="B355" s="42">
        <f>2.2*(Table4[[#This Row],[m]]*1000)/((1000^2)/(25.4^2))</f>
        <v>502.45060800000005</v>
      </c>
    </row>
    <row r="356" spans="1:2" x14ac:dyDescent="0.25">
      <c r="A356">
        <f t="shared" si="7"/>
        <v>355</v>
      </c>
      <c r="B356" s="42">
        <f>2.2*(Table4[[#This Row],[m]]*1000)/((1000^2)/(25.4^2))</f>
        <v>503.86996000000005</v>
      </c>
    </row>
    <row r="357" spans="1:2" x14ac:dyDescent="0.25">
      <c r="A357">
        <f t="shared" si="7"/>
        <v>356</v>
      </c>
      <c r="B357" s="42">
        <f>2.2*(Table4[[#This Row],[m]]*1000)/((1000^2)/(25.4^2))</f>
        <v>505.28931200000005</v>
      </c>
    </row>
    <row r="358" spans="1:2" x14ac:dyDescent="0.25">
      <c r="A358">
        <f t="shared" si="7"/>
        <v>357</v>
      </c>
      <c r="B358" s="42">
        <f>2.2*(Table4[[#This Row],[m]]*1000)/((1000^2)/(25.4^2))</f>
        <v>506.70866400000006</v>
      </c>
    </row>
    <row r="359" spans="1:2" x14ac:dyDescent="0.25">
      <c r="A359">
        <f t="shared" si="7"/>
        <v>358</v>
      </c>
      <c r="B359" s="42">
        <f>2.2*(Table4[[#This Row],[m]]*1000)/((1000^2)/(25.4^2))</f>
        <v>508.128016</v>
      </c>
    </row>
    <row r="360" spans="1:2" x14ac:dyDescent="0.25">
      <c r="A360">
        <f t="shared" ref="A360:A423" si="8">ROW()-1</f>
        <v>359</v>
      </c>
      <c r="B360" s="42">
        <f>2.2*(Table4[[#This Row],[m]]*1000)/((1000^2)/(25.4^2))</f>
        <v>509.54736800000001</v>
      </c>
    </row>
    <row r="361" spans="1:2" x14ac:dyDescent="0.25">
      <c r="A361">
        <f t="shared" si="8"/>
        <v>360</v>
      </c>
      <c r="B361" s="42">
        <f>2.2*(Table4[[#This Row],[m]]*1000)/((1000^2)/(25.4^2))</f>
        <v>510.96672000000001</v>
      </c>
    </row>
    <row r="362" spans="1:2" x14ac:dyDescent="0.25">
      <c r="A362">
        <f t="shared" si="8"/>
        <v>361</v>
      </c>
      <c r="B362" s="42">
        <f>2.2*(Table4[[#This Row],[m]]*1000)/((1000^2)/(25.4^2))</f>
        <v>512.38607200000001</v>
      </c>
    </row>
    <row r="363" spans="1:2" x14ac:dyDescent="0.25">
      <c r="A363">
        <f t="shared" si="8"/>
        <v>362</v>
      </c>
      <c r="B363" s="42">
        <f>2.2*(Table4[[#This Row],[m]]*1000)/((1000^2)/(25.4^2))</f>
        <v>513.80542400000002</v>
      </c>
    </row>
    <row r="364" spans="1:2" x14ac:dyDescent="0.25">
      <c r="A364">
        <f t="shared" si="8"/>
        <v>363</v>
      </c>
      <c r="B364" s="42">
        <f>2.2*(Table4[[#This Row],[m]]*1000)/((1000^2)/(25.4^2))</f>
        <v>515.22477600000002</v>
      </c>
    </row>
    <row r="365" spans="1:2" x14ac:dyDescent="0.25">
      <c r="A365">
        <f t="shared" si="8"/>
        <v>364</v>
      </c>
      <c r="B365" s="42">
        <f>2.2*(Table4[[#This Row],[m]]*1000)/((1000^2)/(25.4^2))</f>
        <v>516.64412800000002</v>
      </c>
    </row>
    <row r="366" spans="1:2" x14ac:dyDescent="0.25">
      <c r="A366">
        <f t="shared" si="8"/>
        <v>365</v>
      </c>
      <c r="B366" s="42">
        <f>2.2*(Table4[[#This Row],[m]]*1000)/((1000^2)/(25.4^2))</f>
        <v>518.06348000000003</v>
      </c>
    </row>
    <row r="367" spans="1:2" x14ac:dyDescent="0.25">
      <c r="A367">
        <f t="shared" si="8"/>
        <v>366</v>
      </c>
      <c r="B367" s="42">
        <f>2.2*(Table4[[#This Row],[m]]*1000)/((1000^2)/(25.4^2))</f>
        <v>519.48283200000003</v>
      </c>
    </row>
    <row r="368" spans="1:2" x14ac:dyDescent="0.25">
      <c r="A368">
        <f t="shared" si="8"/>
        <v>367</v>
      </c>
      <c r="B368" s="42">
        <f>2.2*(Table4[[#This Row],[m]]*1000)/((1000^2)/(25.4^2))</f>
        <v>520.90218400000003</v>
      </c>
    </row>
    <row r="369" spans="1:2" x14ac:dyDescent="0.25">
      <c r="A369">
        <f t="shared" si="8"/>
        <v>368</v>
      </c>
      <c r="B369" s="42">
        <f>2.2*(Table4[[#This Row],[m]]*1000)/((1000^2)/(25.4^2))</f>
        <v>522.32153600000004</v>
      </c>
    </row>
    <row r="370" spans="1:2" x14ac:dyDescent="0.25">
      <c r="A370">
        <f t="shared" si="8"/>
        <v>369</v>
      </c>
      <c r="B370" s="42">
        <f>2.2*(Table4[[#This Row],[m]]*1000)/((1000^2)/(25.4^2))</f>
        <v>523.74088800000004</v>
      </c>
    </row>
    <row r="371" spans="1:2" x14ac:dyDescent="0.25">
      <c r="A371">
        <f t="shared" si="8"/>
        <v>370</v>
      </c>
      <c r="B371" s="42">
        <f>2.2*(Table4[[#This Row],[m]]*1000)/((1000^2)/(25.4^2))</f>
        <v>525.16024000000004</v>
      </c>
    </row>
    <row r="372" spans="1:2" x14ac:dyDescent="0.25">
      <c r="A372">
        <f t="shared" si="8"/>
        <v>371</v>
      </c>
      <c r="B372" s="42">
        <f>2.2*(Table4[[#This Row],[m]]*1000)/((1000^2)/(25.4^2))</f>
        <v>526.57959200000005</v>
      </c>
    </row>
    <row r="373" spans="1:2" x14ac:dyDescent="0.25">
      <c r="A373">
        <f t="shared" si="8"/>
        <v>372</v>
      </c>
      <c r="B373" s="42">
        <f>2.2*(Table4[[#This Row],[m]]*1000)/((1000^2)/(25.4^2))</f>
        <v>527.99894400000005</v>
      </c>
    </row>
    <row r="374" spans="1:2" x14ac:dyDescent="0.25">
      <c r="A374">
        <f t="shared" si="8"/>
        <v>373</v>
      </c>
      <c r="B374" s="42">
        <f>2.2*(Table4[[#This Row],[m]]*1000)/((1000^2)/(25.4^2))</f>
        <v>529.41829600000005</v>
      </c>
    </row>
    <row r="375" spans="1:2" x14ac:dyDescent="0.25">
      <c r="A375">
        <f t="shared" si="8"/>
        <v>374</v>
      </c>
      <c r="B375" s="42">
        <f>2.2*(Table4[[#This Row],[m]]*1000)/((1000^2)/(25.4^2))</f>
        <v>530.83764800000006</v>
      </c>
    </row>
    <row r="376" spans="1:2" x14ac:dyDescent="0.25">
      <c r="A376">
        <f t="shared" si="8"/>
        <v>375</v>
      </c>
      <c r="B376" s="42">
        <f>2.2*(Table4[[#This Row],[m]]*1000)/((1000^2)/(25.4^2))</f>
        <v>532.25700000000006</v>
      </c>
    </row>
    <row r="377" spans="1:2" x14ac:dyDescent="0.25">
      <c r="A377">
        <f t="shared" si="8"/>
        <v>376</v>
      </c>
      <c r="B377" s="42">
        <f>2.2*(Table4[[#This Row],[m]]*1000)/((1000^2)/(25.4^2))</f>
        <v>533.67635200000007</v>
      </c>
    </row>
    <row r="378" spans="1:2" x14ac:dyDescent="0.25">
      <c r="A378">
        <f t="shared" si="8"/>
        <v>377</v>
      </c>
      <c r="B378" s="42">
        <f>2.2*(Table4[[#This Row],[m]]*1000)/((1000^2)/(25.4^2))</f>
        <v>535.09570400000007</v>
      </c>
    </row>
    <row r="379" spans="1:2" x14ac:dyDescent="0.25">
      <c r="A379">
        <f t="shared" si="8"/>
        <v>378</v>
      </c>
      <c r="B379" s="42">
        <f>2.2*(Table4[[#This Row],[m]]*1000)/((1000^2)/(25.4^2))</f>
        <v>536.51505600000007</v>
      </c>
    </row>
    <row r="380" spans="1:2" x14ac:dyDescent="0.25">
      <c r="A380">
        <f t="shared" si="8"/>
        <v>379</v>
      </c>
      <c r="B380" s="42">
        <f>2.2*(Table4[[#This Row],[m]]*1000)/((1000^2)/(25.4^2))</f>
        <v>537.93440800000008</v>
      </c>
    </row>
    <row r="381" spans="1:2" x14ac:dyDescent="0.25">
      <c r="A381">
        <f t="shared" si="8"/>
        <v>380</v>
      </c>
      <c r="B381" s="42">
        <f>2.2*(Table4[[#This Row],[m]]*1000)/((1000^2)/(25.4^2))</f>
        <v>539.35376000000008</v>
      </c>
    </row>
    <row r="382" spans="1:2" x14ac:dyDescent="0.25">
      <c r="A382">
        <f t="shared" si="8"/>
        <v>381</v>
      </c>
      <c r="B382" s="42">
        <f>2.2*(Table4[[#This Row],[m]]*1000)/((1000^2)/(25.4^2))</f>
        <v>540.77311199999997</v>
      </c>
    </row>
    <row r="383" spans="1:2" x14ac:dyDescent="0.25">
      <c r="A383">
        <f t="shared" si="8"/>
        <v>382</v>
      </c>
      <c r="B383" s="42">
        <f>2.2*(Table4[[#This Row],[m]]*1000)/((1000^2)/(25.4^2))</f>
        <v>542.19246399999997</v>
      </c>
    </row>
    <row r="384" spans="1:2" x14ac:dyDescent="0.25">
      <c r="A384">
        <f t="shared" si="8"/>
        <v>383</v>
      </c>
      <c r="B384" s="42">
        <f>2.2*(Table4[[#This Row],[m]]*1000)/((1000^2)/(25.4^2))</f>
        <v>543.61181599999998</v>
      </c>
    </row>
    <row r="385" spans="1:2" x14ac:dyDescent="0.25">
      <c r="A385">
        <f t="shared" si="8"/>
        <v>384</v>
      </c>
      <c r="B385" s="42">
        <f>2.2*(Table4[[#This Row],[m]]*1000)/((1000^2)/(25.4^2))</f>
        <v>545.03116799999998</v>
      </c>
    </row>
    <row r="386" spans="1:2" x14ac:dyDescent="0.25">
      <c r="A386">
        <f t="shared" si="8"/>
        <v>385</v>
      </c>
      <c r="B386" s="42">
        <f>2.2*(Table4[[#This Row],[m]]*1000)/((1000^2)/(25.4^2))</f>
        <v>546.45051999999998</v>
      </c>
    </row>
    <row r="387" spans="1:2" x14ac:dyDescent="0.25">
      <c r="A387">
        <f t="shared" si="8"/>
        <v>386</v>
      </c>
      <c r="B387" s="42">
        <f>2.2*(Table4[[#This Row],[m]]*1000)/((1000^2)/(25.4^2))</f>
        <v>547.86987199999999</v>
      </c>
    </row>
    <row r="388" spans="1:2" x14ac:dyDescent="0.25">
      <c r="A388">
        <f t="shared" si="8"/>
        <v>387</v>
      </c>
      <c r="B388" s="42">
        <f>2.2*(Table4[[#This Row],[m]]*1000)/((1000^2)/(25.4^2))</f>
        <v>549.28922399999999</v>
      </c>
    </row>
    <row r="389" spans="1:2" x14ac:dyDescent="0.25">
      <c r="A389">
        <f t="shared" si="8"/>
        <v>388</v>
      </c>
      <c r="B389" s="42">
        <f>2.2*(Table4[[#This Row],[m]]*1000)/((1000^2)/(25.4^2))</f>
        <v>550.70857599999999</v>
      </c>
    </row>
    <row r="390" spans="1:2" x14ac:dyDescent="0.25">
      <c r="A390">
        <f t="shared" si="8"/>
        <v>389</v>
      </c>
      <c r="B390" s="42">
        <f>2.2*(Table4[[#This Row],[m]]*1000)/((1000^2)/(25.4^2))</f>
        <v>552.127928</v>
      </c>
    </row>
    <row r="391" spans="1:2" x14ac:dyDescent="0.25">
      <c r="A391">
        <f t="shared" si="8"/>
        <v>390</v>
      </c>
      <c r="B391" s="42">
        <f>2.2*(Table4[[#This Row],[m]]*1000)/((1000^2)/(25.4^2))</f>
        <v>553.54728</v>
      </c>
    </row>
    <row r="392" spans="1:2" x14ac:dyDescent="0.25">
      <c r="A392">
        <f t="shared" si="8"/>
        <v>391</v>
      </c>
      <c r="B392" s="42">
        <f>2.2*(Table4[[#This Row],[m]]*1000)/((1000^2)/(25.4^2))</f>
        <v>554.966632</v>
      </c>
    </row>
    <row r="393" spans="1:2" x14ac:dyDescent="0.25">
      <c r="A393">
        <f t="shared" si="8"/>
        <v>392</v>
      </c>
      <c r="B393" s="42">
        <f>2.2*(Table4[[#This Row],[m]]*1000)/((1000^2)/(25.4^2))</f>
        <v>556.38598400000001</v>
      </c>
    </row>
    <row r="394" spans="1:2" x14ac:dyDescent="0.25">
      <c r="A394">
        <f t="shared" si="8"/>
        <v>393</v>
      </c>
      <c r="B394" s="42">
        <f>2.2*(Table4[[#This Row],[m]]*1000)/((1000^2)/(25.4^2))</f>
        <v>557.80533600000001</v>
      </c>
    </row>
    <row r="395" spans="1:2" x14ac:dyDescent="0.25">
      <c r="A395">
        <f t="shared" si="8"/>
        <v>394</v>
      </c>
      <c r="B395" s="42">
        <f>2.2*(Table4[[#This Row],[m]]*1000)/((1000^2)/(25.4^2))</f>
        <v>559.22468800000001</v>
      </c>
    </row>
    <row r="396" spans="1:2" x14ac:dyDescent="0.25">
      <c r="A396">
        <f t="shared" si="8"/>
        <v>395</v>
      </c>
      <c r="B396" s="42">
        <f>2.2*(Table4[[#This Row],[m]]*1000)/((1000^2)/(25.4^2))</f>
        <v>560.64404000000002</v>
      </c>
    </row>
    <row r="397" spans="1:2" x14ac:dyDescent="0.25">
      <c r="A397">
        <f t="shared" si="8"/>
        <v>396</v>
      </c>
      <c r="B397" s="42">
        <f>2.2*(Table4[[#This Row],[m]]*1000)/((1000^2)/(25.4^2))</f>
        <v>562.06339200000002</v>
      </c>
    </row>
    <row r="398" spans="1:2" x14ac:dyDescent="0.25">
      <c r="A398">
        <f t="shared" si="8"/>
        <v>397</v>
      </c>
      <c r="B398" s="42">
        <f>2.2*(Table4[[#This Row],[m]]*1000)/((1000^2)/(25.4^2))</f>
        <v>563.48274400000003</v>
      </c>
    </row>
    <row r="399" spans="1:2" x14ac:dyDescent="0.25">
      <c r="A399">
        <f t="shared" si="8"/>
        <v>398</v>
      </c>
      <c r="B399" s="42">
        <f>2.2*(Table4[[#This Row],[m]]*1000)/((1000^2)/(25.4^2))</f>
        <v>564.90209600000003</v>
      </c>
    </row>
    <row r="400" spans="1:2" x14ac:dyDescent="0.25">
      <c r="A400">
        <f t="shared" si="8"/>
        <v>399</v>
      </c>
      <c r="B400" s="42">
        <f>2.2*(Table4[[#This Row],[m]]*1000)/((1000^2)/(25.4^2))</f>
        <v>566.32144800000003</v>
      </c>
    </row>
    <row r="401" spans="1:2" x14ac:dyDescent="0.25">
      <c r="A401">
        <f t="shared" si="8"/>
        <v>400</v>
      </c>
      <c r="B401" s="42">
        <f>2.2*(Table4[[#This Row],[m]]*1000)/((1000^2)/(25.4^2))</f>
        <v>567.74080000000004</v>
      </c>
    </row>
    <row r="402" spans="1:2" x14ac:dyDescent="0.25">
      <c r="A402">
        <f t="shared" si="8"/>
        <v>401</v>
      </c>
      <c r="B402" s="42">
        <f>2.2*(Table4[[#This Row],[m]]*1000)/((1000^2)/(25.4^2))</f>
        <v>569.16015200000004</v>
      </c>
    </row>
    <row r="403" spans="1:2" x14ac:dyDescent="0.25">
      <c r="A403">
        <f t="shared" si="8"/>
        <v>402</v>
      </c>
      <c r="B403" s="42">
        <f>2.2*(Table4[[#This Row],[m]]*1000)/((1000^2)/(25.4^2))</f>
        <v>570.57950400000004</v>
      </c>
    </row>
    <row r="404" spans="1:2" x14ac:dyDescent="0.25">
      <c r="A404">
        <f t="shared" si="8"/>
        <v>403</v>
      </c>
      <c r="B404" s="42">
        <f>2.2*(Table4[[#This Row],[m]]*1000)/((1000^2)/(25.4^2))</f>
        <v>571.99885600000005</v>
      </c>
    </row>
    <row r="405" spans="1:2" x14ac:dyDescent="0.25">
      <c r="A405">
        <f t="shared" si="8"/>
        <v>404</v>
      </c>
      <c r="B405" s="42">
        <f>2.2*(Table4[[#This Row],[m]]*1000)/((1000^2)/(25.4^2))</f>
        <v>573.41820800000005</v>
      </c>
    </row>
    <row r="406" spans="1:2" x14ac:dyDescent="0.25">
      <c r="A406">
        <f t="shared" si="8"/>
        <v>405</v>
      </c>
      <c r="B406" s="42">
        <f>2.2*(Table4[[#This Row],[m]]*1000)/((1000^2)/(25.4^2))</f>
        <v>574.83756000000005</v>
      </c>
    </row>
    <row r="407" spans="1:2" x14ac:dyDescent="0.25">
      <c r="A407">
        <f t="shared" si="8"/>
        <v>406</v>
      </c>
      <c r="B407" s="42">
        <f>2.2*(Table4[[#This Row],[m]]*1000)/((1000^2)/(25.4^2))</f>
        <v>576.25691200000006</v>
      </c>
    </row>
    <row r="408" spans="1:2" x14ac:dyDescent="0.25">
      <c r="A408">
        <f t="shared" si="8"/>
        <v>407</v>
      </c>
      <c r="B408" s="42">
        <f>2.2*(Table4[[#This Row],[m]]*1000)/((1000^2)/(25.4^2))</f>
        <v>577.67626400000006</v>
      </c>
    </row>
    <row r="409" spans="1:2" x14ac:dyDescent="0.25">
      <c r="A409">
        <f t="shared" si="8"/>
        <v>408</v>
      </c>
      <c r="B409" s="42">
        <f>2.2*(Table4[[#This Row],[m]]*1000)/((1000^2)/(25.4^2))</f>
        <v>579.09561600000006</v>
      </c>
    </row>
    <row r="410" spans="1:2" x14ac:dyDescent="0.25">
      <c r="A410">
        <f t="shared" si="8"/>
        <v>409</v>
      </c>
      <c r="B410" s="42">
        <f>2.2*(Table4[[#This Row],[m]]*1000)/((1000^2)/(25.4^2))</f>
        <v>580.51496800000007</v>
      </c>
    </row>
    <row r="411" spans="1:2" x14ac:dyDescent="0.25">
      <c r="A411">
        <f t="shared" si="8"/>
        <v>410</v>
      </c>
      <c r="B411" s="42">
        <f>2.2*(Table4[[#This Row],[m]]*1000)/((1000^2)/(25.4^2))</f>
        <v>581.93432000000007</v>
      </c>
    </row>
    <row r="412" spans="1:2" x14ac:dyDescent="0.25">
      <c r="A412">
        <f t="shared" si="8"/>
        <v>411</v>
      </c>
      <c r="B412" s="42">
        <f>2.2*(Table4[[#This Row],[m]]*1000)/((1000^2)/(25.4^2))</f>
        <v>583.35367200000007</v>
      </c>
    </row>
    <row r="413" spans="1:2" x14ac:dyDescent="0.25">
      <c r="A413">
        <f t="shared" si="8"/>
        <v>412</v>
      </c>
      <c r="B413" s="42">
        <f>2.2*(Table4[[#This Row],[m]]*1000)/((1000^2)/(25.4^2))</f>
        <v>584.77302399999996</v>
      </c>
    </row>
    <row r="414" spans="1:2" x14ac:dyDescent="0.25">
      <c r="A414">
        <f t="shared" si="8"/>
        <v>413</v>
      </c>
      <c r="B414" s="42">
        <f>2.2*(Table4[[#This Row],[m]]*1000)/((1000^2)/(25.4^2))</f>
        <v>586.19237599999997</v>
      </c>
    </row>
    <row r="415" spans="1:2" x14ac:dyDescent="0.25">
      <c r="A415">
        <f t="shared" si="8"/>
        <v>414</v>
      </c>
      <c r="B415" s="42">
        <f>2.2*(Table4[[#This Row],[m]]*1000)/((1000^2)/(25.4^2))</f>
        <v>587.61172799999997</v>
      </c>
    </row>
    <row r="416" spans="1:2" x14ac:dyDescent="0.25">
      <c r="A416">
        <f t="shared" si="8"/>
        <v>415</v>
      </c>
      <c r="B416" s="42">
        <f>2.2*(Table4[[#This Row],[m]]*1000)/((1000^2)/(25.4^2))</f>
        <v>589.03107999999997</v>
      </c>
    </row>
    <row r="417" spans="1:2" x14ac:dyDescent="0.25">
      <c r="A417">
        <f t="shared" si="8"/>
        <v>416</v>
      </c>
      <c r="B417" s="42">
        <f>2.2*(Table4[[#This Row],[m]]*1000)/((1000^2)/(25.4^2))</f>
        <v>590.45043199999998</v>
      </c>
    </row>
    <row r="418" spans="1:2" x14ac:dyDescent="0.25">
      <c r="A418">
        <f t="shared" si="8"/>
        <v>417</v>
      </c>
      <c r="B418" s="42">
        <f>2.2*(Table4[[#This Row],[m]]*1000)/((1000^2)/(25.4^2))</f>
        <v>591.86978399999998</v>
      </c>
    </row>
    <row r="419" spans="1:2" x14ac:dyDescent="0.25">
      <c r="A419">
        <f t="shared" si="8"/>
        <v>418</v>
      </c>
      <c r="B419" s="42">
        <f>2.2*(Table4[[#This Row],[m]]*1000)/((1000^2)/(25.4^2))</f>
        <v>593.28913599999998</v>
      </c>
    </row>
    <row r="420" spans="1:2" x14ac:dyDescent="0.25">
      <c r="A420">
        <f t="shared" si="8"/>
        <v>419</v>
      </c>
      <c r="B420" s="42">
        <f>2.2*(Table4[[#This Row],[m]]*1000)/((1000^2)/(25.4^2))</f>
        <v>594.70848799999999</v>
      </c>
    </row>
    <row r="421" spans="1:2" x14ac:dyDescent="0.25">
      <c r="A421">
        <f t="shared" si="8"/>
        <v>420</v>
      </c>
      <c r="B421" s="42">
        <f>2.2*(Table4[[#This Row],[m]]*1000)/((1000^2)/(25.4^2))</f>
        <v>596.12783999999999</v>
      </c>
    </row>
    <row r="422" spans="1:2" x14ac:dyDescent="0.25">
      <c r="A422">
        <f t="shared" si="8"/>
        <v>421</v>
      </c>
      <c r="B422" s="42">
        <f>2.2*(Table4[[#This Row],[m]]*1000)/((1000^2)/(25.4^2))</f>
        <v>597.547192</v>
      </c>
    </row>
    <row r="423" spans="1:2" x14ac:dyDescent="0.25">
      <c r="A423">
        <f t="shared" si="8"/>
        <v>422</v>
      </c>
      <c r="B423" s="42">
        <f>2.2*(Table4[[#This Row],[m]]*1000)/((1000^2)/(25.4^2))</f>
        <v>598.966544</v>
      </c>
    </row>
    <row r="424" spans="1:2" x14ac:dyDescent="0.25">
      <c r="A424">
        <f t="shared" ref="A424:A487" si="9">ROW()-1</f>
        <v>423</v>
      </c>
      <c r="B424" s="42">
        <f>2.2*(Table4[[#This Row],[m]]*1000)/((1000^2)/(25.4^2))</f>
        <v>600.385896</v>
      </c>
    </row>
    <row r="425" spans="1:2" x14ac:dyDescent="0.25">
      <c r="A425">
        <f t="shared" si="9"/>
        <v>424</v>
      </c>
      <c r="B425" s="42">
        <f>2.2*(Table4[[#This Row],[m]]*1000)/((1000^2)/(25.4^2))</f>
        <v>601.80524800000001</v>
      </c>
    </row>
    <row r="426" spans="1:2" x14ac:dyDescent="0.25">
      <c r="A426">
        <f t="shared" si="9"/>
        <v>425</v>
      </c>
      <c r="B426" s="42">
        <f>2.2*(Table4[[#This Row],[m]]*1000)/((1000^2)/(25.4^2))</f>
        <v>603.22460000000001</v>
      </c>
    </row>
    <row r="427" spans="1:2" x14ac:dyDescent="0.25">
      <c r="A427">
        <f t="shared" si="9"/>
        <v>426</v>
      </c>
      <c r="B427" s="42">
        <f>2.2*(Table4[[#This Row],[m]]*1000)/((1000^2)/(25.4^2))</f>
        <v>604.64395200000001</v>
      </c>
    </row>
    <row r="428" spans="1:2" x14ac:dyDescent="0.25">
      <c r="A428">
        <f t="shared" si="9"/>
        <v>427</v>
      </c>
      <c r="B428" s="42">
        <f>2.2*(Table4[[#This Row],[m]]*1000)/((1000^2)/(25.4^2))</f>
        <v>606.06330400000002</v>
      </c>
    </row>
    <row r="429" spans="1:2" x14ac:dyDescent="0.25">
      <c r="A429">
        <f t="shared" si="9"/>
        <v>428</v>
      </c>
      <c r="B429" s="42">
        <f>2.2*(Table4[[#This Row],[m]]*1000)/((1000^2)/(25.4^2))</f>
        <v>607.48265600000002</v>
      </c>
    </row>
    <row r="430" spans="1:2" x14ac:dyDescent="0.25">
      <c r="A430">
        <f t="shared" si="9"/>
        <v>429</v>
      </c>
      <c r="B430" s="42">
        <f>2.2*(Table4[[#This Row],[m]]*1000)/((1000^2)/(25.4^2))</f>
        <v>608.90200800000002</v>
      </c>
    </row>
    <row r="431" spans="1:2" x14ac:dyDescent="0.25">
      <c r="A431">
        <f t="shared" si="9"/>
        <v>430</v>
      </c>
      <c r="B431" s="42">
        <f>2.2*(Table4[[#This Row],[m]]*1000)/((1000^2)/(25.4^2))</f>
        <v>610.32136000000003</v>
      </c>
    </row>
    <row r="432" spans="1:2" x14ac:dyDescent="0.25">
      <c r="A432">
        <f t="shared" si="9"/>
        <v>431</v>
      </c>
      <c r="B432" s="42">
        <f>2.2*(Table4[[#This Row],[m]]*1000)/((1000^2)/(25.4^2))</f>
        <v>611.74071200000003</v>
      </c>
    </row>
    <row r="433" spans="1:2" x14ac:dyDescent="0.25">
      <c r="A433">
        <f t="shared" si="9"/>
        <v>432</v>
      </c>
      <c r="B433" s="42">
        <f>2.2*(Table4[[#This Row],[m]]*1000)/((1000^2)/(25.4^2))</f>
        <v>613.16006400000003</v>
      </c>
    </row>
    <row r="434" spans="1:2" x14ac:dyDescent="0.25">
      <c r="A434">
        <f t="shared" si="9"/>
        <v>433</v>
      </c>
      <c r="B434" s="42">
        <f>2.2*(Table4[[#This Row],[m]]*1000)/((1000^2)/(25.4^2))</f>
        <v>614.57941600000004</v>
      </c>
    </row>
    <row r="435" spans="1:2" x14ac:dyDescent="0.25">
      <c r="A435">
        <f t="shared" si="9"/>
        <v>434</v>
      </c>
      <c r="B435" s="42">
        <f>2.2*(Table4[[#This Row],[m]]*1000)/((1000^2)/(25.4^2))</f>
        <v>615.99876800000004</v>
      </c>
    </row>
    <row r="436" spans="1:2" x14ac:dyDescent="0.25">
      <c r="A436">
        <f t="shared" si="9"/>
        <v>435</v>
      </c>
      <c r="B436" s="42">
        <f>2.2*(Table4[[#This Row],[m]]*1000)/((1000^2)/(25.4^2))</f>
        <v>617.41812000000004</v>
      </c>
    </row>
    <row r="437" spans="1:2" x14ac:dyDescent="0.25">
      <c r="A437">
        <f t="shared" si="9"/>
        <v>436</v>
      </c>
      <c r="B437" s="42">
        <f>2.2*(Table4[[#This Row],[m]]*1000)/((1000^2)/(25.4^2))</f>
        <v>618.83747200000005</v>
      </c>
    </row>
    <row r="438" spans="1:2" x14ac:dyDescent="0.25">
      <c r="A438">
        <f t="shared" si="9"/>
        <v>437</v>
      </c>
      <c r="B438" s="42">
        <f>2.2*(Table4[[#This Row],[m]]*1000)/((1000^2)/(25.4^2))</f>
        <v>620.25682400000005</v>
      </c>
    </row>
    <row r="439" spans="1:2" x14ac:dyDescent="0.25">
      <c r="A439">
        <f t="shared" si="9"/>
        <v>438</v>
      </c>
      <c r="B439" s="42">
        <f>2.2*(Table4[[#This Row],[m]]*1000)/((1000^2)/(25.4^2))</f>
        <v>621.67617600000005</v>
      </c>
    </row>
    <row r="440" spans="1:2" x14ac:dyDescent="0.25">
      <c r="A440">
        <f t="shared" si="9"/>
        <v>439</v>
      </c>
      <c r="B440" s="42">
        <f>2.2*(Table4[[#This Row],[m]]*1000)/((1000^2)/(25.4^2))</f>
        <v>623.09552800000006</v>
      </c>
    </row>
    <row r="441" spans="1:2" x14ac:dyDescent="0.25">
      <c r="A441">
        <f t="shared" si="9"/>
        <v>440</v>
      </c>
      <c r="B441" s="42">
        <f>2.2*(Table4[[#This Row],[m]]*1000)/((1000^2)/(25.4^2))</f>
        <v>624.51488000000006</v>
      </c>
    </row>
    <row r="442" spans="1:2" x14ac:dyDescent="0.25">
      <c r="A442">
        <f t="shared" si="9"/>
        <v>441</v>
      </c>
      <c r="B442" s="42">
        <f>2.2*(Table4[[#This Row],[m]]*1000)/((1000^2)/(25.4^2))</f>
        <v>625.93423200000007</v>
      </c>
    </row>
    <row r="443" spans="1:2" x14ac:dyDescent="0.25">
      <c r="A443">
        <f t="shared" si="9"/>
        <v>442</v>
      </c>
      <c r="B443" s="42">
        <f>2.2*(Table4[[#This Row],[m]]*1000)/((1000^2)/(25.4^2))</f>
        <v>627.35358400000007</v>
      </c>
    </row>
    <row r="444" spans="1:2" x14ac:dyDescent="0.25">
      <c r="A444">
        <f t="shared" si="9"/>
        <v>443</v>
      </c>
      <c r="B444" s="42">
        <f>2.2*(Table4[[#This Row],[m]]*1000)/((1000^2)/(25.4^2))</f>
        <v>628.77293600000007</v>
      </c>
    </row>
    <row r="445" spans="1:2" x14ac:dyDescent="0.25">
      <c r="A445">
        <f t="shared" si="9"/>
        <v>444</v>
      </c>
      <c r="B445" s="42">
        <f>2.2*(Table4[[#This Row],[m]]*1000)/((1000^2)/(25.4^2))</f>
        <v>630.19228799999996</v>
      </c>
    </row>
    <row r="446" spans="1:2" x14ac:dyDescent="0.25">
      <c r="A446">
        <f t="shared" si="9"/>
        <v>445</v>
      </c>
      <c r="B446" s="42">
        <f>2.2*(Table4[[#This Row],[m]]*1000)/((1000^2)/(25.4^2))</f>
        <v>631.61163999999997</v>
      </c>
    </row>
    <row r="447" spans="1:2" x14ac:dyDescent="0.25">
      <c r="A447">
        <f t="shared" si="9"/>
        <v>446</v>
      </c>
      <c r="B447" s="42">
        <f>2.2*(Table4[[#This Row],[m]]*1000)/((1000^2)/(25.4^2))</f>
        <v>633.03099199999997</v>
      </c>
    </row>
    <row r="448" spans="1:2" x14ac:dyDescent="0.25">
      <c r="A448">
        <f t="shared" si="9"/>
        <v>447</v>
      </c>
      <c r="B448" s="42">
        <f>2.2*(Table4[[#This Row],[m]]*1000)/((1000^2)/(25.4^2))</f>
        <v>634.45034399999997</v>
      </c>
    </row>
    <row r="449" spans="1:2" x14ac:dyDescent="0.25">
      <c r="A449">
        <f t="shared" si="9"/>
        <v>448</v>
      </c>
      <c r="B449" s="42">
        <f>2.2*(Table4[[#This Row],[m]]*1000)/((1000^2)/(25.4^2))</f>
        <v>635.86969599999998</v>
      </c>
    </row>
    <row r="450" spans="1:2" x14ac:dyDescent="0.25">
      <c r="A450">
        <f t="shared" si="9"/>
        <v>449</v>
      </c>
      <c r="B450" s="42">
        <f>2.2*(Table4[[#This Row],[m]]*1000)/((1000^2)/(25.4^2))</f>
        <v>637.28904799999998</v>
      </c>
    </row>
    <row r="451" spans="1:2" x14ac:dyDescent="0.25">
      <c r="A451">
        <f t="shared" si="9"/>
        <v>450</v>
      </c>
      <c r="B451" s="42">
        <f>2.2*(Table4[[#This Row],[m]]*1000)/((1000^2)/(25.4^2))</f>
        <v>638.70839999999998</v>
      </c>
    </row>
    <row r="452" spans="1:2" x14ac:dyDescent="0.25">
      <c r="A452">
        <f t="shared" si="9"/>
        <v>451</v>
      </c>
      <c r="B452" s="42">
        <f>2.2*(Table4[[#This Row],[m]]*1000)/((1000^2)/(25.4^2))</f>
        <v>640.12775199999999</v>
      </c>
    </row>
    <row r="453" spans="1:2" x14ac:dyDescent="0.25">
      <c r="A453">
        <f t="shared" si="9"/>
        <v>452</v>
      </c>
      <c r="B453" s="42">
        <f>2.2*(Table4[[#This Row],[m]]*1000)/((1000^2)/(25.4^2))</f>
        <v>641.54710399999999</v>
      </c>
    </row>
    <row r="454" spans="1:2" x14ac:dyDescent="0.25">
      <c r="A454">
        <f t="shared" si="9"/>
        <v>453</v>
      </c>
      <c r="B454" s="42">
        <f>2.2*(Table4[[#This Row],[m]]*1000)/((1000^2)/(25.4^2))</f>
        <v>642.96645599999999</v>
      </c>
    </row>
    <row r="455" spans="1:2" x14ac:dyDescent="0.25">
      <c r="A455">
        <f t="shared" si="9"/>
        <v>454</v>
      </c>
      <c r="B455" s="42">
        <f>2.2*(Table4[[#This Row],[m]]*1000)/((1000^2)/(25.4^2))</f>
        <v>644.385808</v>
      </c>
    </row>
    <row r="456" spans="1:2" x14ac:dyDescent="0.25">
      <c r="A456">
        <f t="shared" si="9"/>
        <v>455</v>
      </c>
      <c r="B456" s="42">
        <f>2.2*(Table4[[#This Row],[m]]*1000)/((1000^2)/(25.4^2))</f>
        <v>645.80516</v>
      </c>
    </row>
    <row r="457" spans="1:2" x14ac:dyDescent="0.25">
      <c r="A457">
        <f t="shared" si="9"/>
        <v>456</v>
      </c>
      <c r="B457" s="42">
        <f>2.2*(Table4[[#This Row],[m]]*1000)/((1000^2)/(25.4^2))</f>
        <v>647.224512</v>
      </c>
    </row>
    <row r="458" spans="1:2" x14ac:dyDescent="0.25">
      <c r="A458">
        <f t="shared" si="9"/>
        <v>457</v>
      </c>
      <c r="B458" s="42">
        <f>2.2*(Table4[[#This Row],[m]]*1000)/((1000^2)/(25.4^2))</f>
        <v>648.64386400000001</v>
      </c>
    </row>
    <row r="459" spans="1:2" x14ac:dyDescent="0.25">
      <c r="A459">
        <f t="shared" si="9"/>
        <v>458</v>
      </c>
      <c r="B459" s="42">
        <f>2.2*(Table4[[#This Row],[m]]*1000)/((1000^2)/(25.4^2))</f>
        <v>650.06321600000001</v>
      </c>
    </row>
    <row r="460" spans="1:2" x14ac:dyDescent="0.25">
      <c r="A460">
        <f t="shared" si="9"/>
        <v>459</v>
      </c>
      <c r="B460" s="42">
        <f>2.2*(Table4[[#This Row],[m]]*1000)/((1000^2)/(25.4^2))</f>
        <v>651.48256800000001</v>
      </c>
    </row>
    <row r="461" spans="1:2" x14ac:dyDescent="0.25">
      <c r="A461">
        <f t="shared" si="9"/>
        <v>460</v>
      </c>
      <c r="B461" s="42">
        <f>2.2*(Table4[[#This Row],[m]]*1000)/((1000^2)/(25.4^2))</f>
        <v>652.90192000000002</v>
      </c>
    </row>
    <row r="462" spans="1:2" x14ac:dyDescent="0.25">
      <c r="A462">
        <f t="shared" si="9"/>
        <v>461</v>
      </c>
      <c r="B462" s="42">
        <f>2.2*(Table4[[#This Row],[m]]*1000)/((1000^2)/(25.4^2))</f>
        <v>654.32127200000002</v>
      </c>
    </row>
    <row r="463" spans="1:2" x14ac:dyDescent="0.25">
      <c r="A463">
        <f t="shared" si="9"/>
        <v>462</v>
      </c>
      <c r="B463" s="42">
        <f>2.2*(Table4[[#This Row],[m]]*1000)/((1000^2)/(25.4^2))</f>
        <v>655.74062400000003</v>
      </c>
    </row>
    <row r="464" spans="1:2" x14ac:dyDescent="0.25">
      <c r="A464">
        <f t="shared" si="9"/>
        <v>463</v>
      </c>
      <c r="B464" s="42">
        <f>2.2*(Table4[[#This Row],[m]]*1000)/((1000^2)/(25.4^2))</f>
        <v>657.15997600000003</v>
      </c>
    </row>
    <row r="465" spans="1:2" x14ac:dyDescent="0.25">
      <c r="A465">
        <f t="shared" si="9"/>
        <v>464</v>
      </c>
      <c r="B465" s="42">
        <f>2.2*(Table4[[#This Row],[m]]*1000)/((1000^2)/(25.4^2))</f>
        <v>658.57932800000003</v>
      </c>
    </row>
    <row r="466" spans="1:2" x14ac:dyDescent="0.25">
      <c r="A466">
        <f t="shared" si="9"/>
        <v>465</v>
      </c>
      <c r="B466" s="42">
        <f>2.2*(Table4[[#This Row],[m]]*1000)/((1000^2)/(25.4^2))</f>
        <v>659.99868000000004</v>
      </c>
    </row>
    <row r="467" spans="1:2" x14ac:dyDescent="0.25">
      <c r="A467">
        <f t="shared" si="9"/>
        <v>466</v>
      </c>
      <c r="B467" s="42">
        <f>2.2*(Table4[[#This Row],[m]]*1000)/((1000^2)/(25.4^2))</f>
        <v>661.41803200000004</v>
      </c>
    </row>
    <row r="468" spans="1:2" x14ac:dyDescent="0.25">
      <c r="A468">
        <f t="shared" si="9"/>
        <v>467</v>
      </c>
      <c r="B468" s="42">
        <f>2.2*(Table4[[#This Row],[m]]*1000)/((1000^2)/(25.4^2))</f>
        <v>662.83738400000004</v>
      </c>
    </row>
    <row r="469" spans="1:2" x14ac:dyDescent="0.25">
      <c r="A469">
        <f t="shared" si="9"/>
        <v>468</v>
      </c>
      <c r="B469" s="42">
        <f>2.2*(Table4[[#This Row],[m]]*1000)/((1000^2)/(25.4^2))</f>
        <v>664.25673600000005</v>
      </c>
    </row>
    <row r="470" spans="1:2" x14ac:dyDescent="0.25">
      <c r="A470">
        <f t="shared" si="9"/>
        <v>469</v>
      </c>
      <c r="B470" s="42">
        <f>2.2*(Table4[[#This Row],[m]]*1000)/((1000^2)/(25.4^2))</f>
        <v>665.67608800000005</v>
      </c>
    </row>
    <row r="471" spans="1:2" x14ac:dyDescent="0.25">
      <c r="A471">
        <f t="shared" si="9"/>
        <v>470</v>
      </c>
      <c r="B471" s="42">
        <f>2.2*(Table4[[#This Row],[m]]*1000)/((1000^2)/(25.4^2))</f>
        <v>667.09544000000005</v>
      </c>
    </row>
    <row r="472" spans="1:2" x14ac:dyDescent="0.25">
      <c r="A472">
        <f t="shared" si="9"/>
        <v>471</v>
      </c>
      <c r="B472" s="42">
        <f>2.2*(Table4[[#This Row],[m]]*1000)/((1000^2)/(25.4^2))</f>
        <v>668.51479200000006</v>
      </c>
    </row>
    <row r="473" spans="1:2" x14ac:dyDescent="0.25">
      <c r="A473">
        <f t="shared" si="9"/>
        <v>472</v>
      </c>
      <c r="B473" s="42">
        <f>2.2*(Table4[[#This Row],[m]]*1000)/((1000^2)/(25.4^2))</f>
        <v>669.93414400000006</v>
      </c>
    </row>
    <row r="474" spans="1:2" x14ac:dyDescent="0.25">
      <c r="A474">
        <f t="shared" si="9"/>
        <v>473</v>
      </c>
      <c r="B474" s="42">
        <f>2.2*(Table4[[#This Row],[m]]*1000)/((1000^2)/(25.4^2))</f>
        <v>671.35349600000006</v>
      </c>
    </row>
    <row r="475" spans="1:2" x14ac:dyDescent="0.25">
      <c r="A475">
        <f t="shared" si="9"/>
        <v>474</v>
      </c>
      <c r="B475" s="42">
        <f>2.2*(Table4[[#This Row],[m]]*1000)/((1000^2)/(25.4^2))</f>
        <v>672.77284800000007</v>
      </c>
    </row>
    <row r="476" spans="1:2" x14ac:dyDescent="0.25">
      <c r="A476">
        <f t="shared" si="9"/>
        <v>475</v>
      </c>
      <c r="B476" s="42">
        <f>2.2*(Table4[[#This Row],[m]]*1000)/((1000^2)/(25.4^2))</f>
        <v>674.19219999999996</v>
      </c>
    </row>
    <row r="477" spans="1:2" x14ac:dyDescent="0.25">
      <c r="A477">
        <f t="shared" si="9"/>
        <v>476</v>
      </c>
      <c r="B477" s="42">
        <f>2.2*(Table4[[#This Row],[m]]*1000)/((1000^2)/(25.4^2))</f>
        <v>675.61155199999996</v>
      </c>
    </row>
    <row r="478" spans="1:2" x14ac:dyDescent="0.25">
      <c r="A478">
        <f t="shared" si="9"/>
        <v>477</v>
      </c>
      <c r="B478" s="42">
        <f>2.2*(Table4[[#This Row],[m]]*1000)/((1000^2)/(25.4^2))</f>
        <v>677.03090399999996</v>
      </c>
    </row>
    <row r="479" spans="1:2" x14ac:dyDescent="0.25">
      <c r="A479">
        <f t="shared" si="9"/>
        <v>478</v>
      </c>
      <c r="B479" s="42">
        <f>2.2*(Table4[[#This Row],[m]]*1000)/((1000^2)/(25.4^2))</f>
        <v>678.45025599999997</v>
      </c>
    </row>
    <row r="480" spans="1:2" x14ac:dyDescent="0.25">
      <c r="A480">
        <f t="shared" si="9"/>
        <v>479</v>
      </c>
      <c r="B480" s="42">
        <f>2.2*(Table4[[#This Row],[m]]*1000)/((1000^2)/(25.4^2))</f>
        <v>679.86960799999997</v>
      </c>
    </row>
    <row r="481" spans="1:2" x14ac:dyDescent="0.25">
      <c r="A481">
        <f t="shared" si="9"/>
        <v>480</v>
      </c>
      <c r="B481" s="42">
        <f>2.2*(Table4[[#This Row],[m]]*1000)/((1000^2)/(25.4^2))</f>
        <v>681.28895999999997</v>
      </c>
    </row>
    <row r="482" spans="1:2" x14ac:dyDescent="0.25">
      <c r="A482">
        <f t="shared" si="9"/>
        <v>481</v>
      </c>
      <c r="B482" s="42">
        <f>2.2*(Table4[[#This Row],[m]]*1000)/((1000^2)/(25.4^2))</f>
        <v>682.70831199999998</v>
      </c>
    </row>
    <row r="483" spans="1:2" x14ac:dyDescent="0.25">
      <c r="A483">
        <f t="shared" si="9"/>
        <v>482</v>
      </c>
      <c r="B483" s="42">
        <f>2.2*(Table4[[#This Row],[m]]*1000)/((1000^2)/(25.4^2))</f>
        <v>684.12766399999998</v>
      </c>
    </row>
    <row r="484" spans="1:2" x14ac:dyDescent="0.25">
      <c r="A484">
        <f t="shared" si="9"/>
        <v>483</v>
      </c>
      <c r="B484" s="42">
        <f>2.2*(Table4[[#This Row],[m]]*1000)/((1000^2)/(25.4^2))</f>
        <v>685.54701599999999</v>
      </c>
    </row>
    <row r="485" spans="1:2" x14ac:dyDescent="0.25">
      <c r="A485">
        <f t="shared" si="9"/>
        <v>484</v>
      </c>
      <c r="B485" s="42">
        <f>2.2*(Table4[[#This Row],[m]]*1000)/((1000^2)/(25.4^2))</f>
        <v>686.96636799999999</v>
      </c>
    </row>
    <row r="486" spans="1:2" x14ac:dyDescent="0.25">
      <c r="A486">
        <f t="shared" si="9"/>
        <v>485</v>
      </c>
      <c r="B486" s="42">
        <f>2.2*(Table4[[#This Row],[m]]*1000)/((1000^2)/(25.4^2))</f>
        <v>688.38571999999999</v>
      </c>
    </row>
    <row r="487" spans="1:2" x14ac:dyDescent="0.25">
      <c r="A487">
        <f t="shared" si="9"/>
        <v>486</v>
      </c>
      <c r="B487" s="42">
        <f>2.2*(Table4[[#This Row],[m]]*1000)/((1000^2)/(25.4^2))</f>
        <v>689.80507199999988</v>
      </c>
    </row>
    <row r="488" spans="1:2" x14ac:dyDescent="0.25">
      <c r="A488">
        <f t="shared" ref="A488:A551" si="10">ROW()-1</f>
        <v>487</v>
      </c>
      <c r="B488" s="42">
        <f>2.2*(Table4[[#This Row],[m]]*1000)/((1000^2)/(25.4^2))</f>
        <v>691.22442399999989</v>
      </c>
    </row>
    <row r="489" spans="1:2" x14ac:dyDescent="0.25">
      <c r="A489">
        <f t="shared" si="10"/>
        <v>488</v>
      </c>
      <c r="B489" s="42">
        <f>2.2*(Table4[[#This Row],[m]]*1000)/((1000^2)/(25.4^2))</f>
        <v>692.64377599999989</v>
      </c>
    </row>
    <row r="490" spans="1:2" x14ac:dyDescent="0.25">
      <c r="A490">
        <f t="shared" si="10"/>
        <v>489</v>
      </c>
      <c r="B490" s="42">
        <f>2.2*(Table4[[#This Row],[m]]*1000)/((1000^2)/(25.4^2))</f>
        <v>694.06312799999989</v>
      </c>
    </row>
    <row r="491" spans="1:2" x14ac:dyDescent="0.25">
      <c r="A491">
        <f t="shared" si="10"/>
        <v>490</v>
      </c>
      <c r="B491" s="42">
        <f>2.2*(Table4[[#This Row],[m]]*1000)/((1000^2)/(25.4^2))</f>
        <v>695.4824799999999</v>
      </c>
    </row>
    <row r="492" spans="1:2" x14ac:dyDescent="0.25">
      <c r="A492">
        <f t="shared" si="10"/>
        <v>491</v>
      </c>
      <c r="B492" s="42">
        <f>2.2*(Table4[[#This Row],[m]]*1000)/((1000^2)/(25.4^2))</f>
        <v>696.9018319999999</v>
      </c>
    </row>
    <row r="493" spans="1:2" x14ac:dyDescent="0.25">
      <c r="A493">
        <f t="shared" si="10"/>
        <v>492</v>
      </c>
      <c r="B493" s="42">
        <f>2.2*(Table4[[#This Row],[m]]*1000)/((1000^2)/(25.4^2))</f>
        <v>698.3211839999999</v>
      </c>
    </row>
    <row r="494" spans="1:2" x14ac:dyDescent="0.25">
      <c r="A494">
        <f t="shared" si="10"/>
        <v>493</v>
      </c>
      <c r="B494" s="42">
        <f>2.2*(Table4[[#This Row],[m]]*1000)/((1000^2)/(25.4^2))</f>
        <v>699.74053599999991</v>
      </c>
    </row>
    <row r="495" spans="1:2" x14ac:dyDescent="0.25">
      <c r="A495">
        <f t="shared" si="10"/>
        <v>494</v>
      </c>
      <c r="B495" s="42">
        <f>2.2*(Table4[[#This Row],[m]]*1000)/((1000^2)/(25.4^2))</f>
        <v>701.15988799999991</v>
      </c>
    </row>
    <row r="496" spans="1:2" x14ac:dyDescent="0.25">
      <c r="A496">
        <f t="shared" si="10"/>
        <v>495</v>
      </c>
      <c r="B496" s="42">
        <f>2.2*(Table4[[#This Row],[m]]*1000)/((1000^2)/(25.4^2))</f>
        <v>702.57923999999991</v>
      </c>
    </row>
    <row r="497" spans="1:2" x14ac:dyDescent="0.25">
      <c r="A497">
        <f t="shared" si="10"/>
        <v>496</v>
      </c>
      <c r="B497" s="42">
        <f>2.2*(Table4[[#This Row],[m]]*1000)/((1000^2)/(25.4^2))</f>
        <v>703.99859199999992</v>
      </c>
    </row>
    <row r="498" spans="1:2" x14ac:dyDescent="0.25">
      <c r="A498">
        <f t="shared" si="10"/>
        <v>497</v>
      </c>
      <c r="B498" s="42">
        <f>2.2*(Table4[[#This Row],[m]]*1000)/((1000^2)/(25.4^2))</f>
        <v>705.41794399999992</v>
      </c>
    </row>
    <row r="499" spans="1:2" x14ac:dyDescent="0.25">
      <c r="A499">
        <f t="shared" si="10"/>
        <v>498</v>
      </c>
      <c r="B499" s="42">
        <f>2.2*(Table4[[#This Row],[m]]*1000)/((1000^2)/(25.4^2))</f>
        <v>706.83729599999992</v>
      </c>
    </row>
    <row r="500" spans="1:2" x14ac:dyDescent="0.25">
      <c r="A500">
        <f t="shared" si="10"/>
        <v>499</v>
      </c>
      <c r="B500" s="42">
        <f>2.2*(Table4[[#This Row],[m]]*1000)/((1000^2)/(25.4^2))</f>
        <v>708.25664799999993</v>
      </c>
    </row>
    <row r="501" spans="1:2" x14ac:dyDescent="0.25">
      <c r="A501">
        <f t="shared" si="10"/>
        <v>500</v>
      </c>
      <c r="B501" s="42">
        <f>2.2*(Table4[[#This Row],[m]]*1000)/((1000^2)/(25.4^2))</f>
        <v>709.67599999999993</v>
      </c>
    </row>
    <row r="502" spans="1:2" x14ac:dyDescent="0.25">
      <c r="A502">
        <f t="shared" si="10"/>
        <v>501</v>
      </c>
      <c r="B502" s="42">
        <f>2.2*(Table4[[#This Row],[m]]*1000)/((1000^2)/(25.4^2))</f>
        <v>711.09535199999993</v>
      </c>
    </row>
    <row r="503" spans="1:2" x14ac:dyDescent="0.25">
      <c r="A503">
        <f t="shared" si="10"/>
        <v>502</v>
      </c>
      <c r="B503" s="42">
        <f>2.2*(Table4[[#This Row],[m]]*1000)/((1000^2)/(25.4^2))</f>
        <v>712.51470399999994</v>
      </c>
    </row>
    <row r="504" spans="1:2" x14ac:dyDescent="0.25">
      <c r="A504">
        <f t="shared" si="10"/>
        <v>503</v>
      </c>
      <c r="B504" s="42">
        <f>2.2*(Table4[[#This Row],[m]]*1000)/((1000^2)/(25.4^2))</f>
        <v>713.93405599999994</v>
      </c>
    </row>
    <row r="505" spans="1:2" x14ac:dyDescent="0.25">
      <c r="A505">
        <f t="shared" si="10"/>
        <v>504</v>
      </c>
      <c r="B505" s="42">
        <f>2.2*(Table4[[#This Row],[m]]*1000)/((1000^2)/(25.4^2))</f>
        <v>715.35340799999994</v>
      </c>
    </row>
    <row r="506" spans="1:2" x14ac:dyDescent="0.25">
      <c r="A506">
        <f t="shared" si="10"/>
        <v>505</v>
      </c>
      <c r="B506" s="42">
        <f>2.2*(Table4[[#This Row],[m]]*1000)/((1000^2)/(25.4^2))</f>
        <v>716.77275999999995</v>
      </c>
    </row>
    <row r="507" spans="1:2" x14ac:dyDescent="0.25">
      <c r="A507">
        <f t="shared" si="10"/>
        <v>506</v>
      </c>
      <c r="B507" s="42">
        <f>2.2*(Table4[[#This Row],[m]]*1000)/((1000^2)/(25.4^2))</f>
        <v>718.19211199999995</v>
      </c>
    </row>
    <row r="508" spans="1:2" x14ac:dyDescent="0.25">
      <c r="A508">
        <f t="shared" si="10"/>
        <v>507</v>
      </c>
      <c r="B508" s="42">
        <f>2.2*(Table4[[#This Row],[m]]*1000)/((1000^2)/(25.4^2))</f>
        <v>719.61146399999996</v>
      </c>
    </row>
    <row r="509" spans="1:2" x14ac:dyDescent="0.25">
      <c r="A509">
        <f t="shared" si="10"/>
        <v>508</v>
      </c>
      <c r="B509" s="42">
        <f>2.2*(Table4[[#This Row],[m]]*1000)/((1000^2)/(25.4^2))</f>
        <v>721.03081599999996</v>
      </c>
    </row>
    <row r="510" spans="1:2" x14ac:dyDescent="0.25">
      <c r="A510">
        <f t="shared" si="10"/>
        <v>509</v>
      </c>
      <c r="B510" s="42">
        <f>2.2*(Table4[[#This Row],[m]]*1000)/((1000^2)/(25.4^2))</f>
        <v>722.45016799999996</v>
      </c>
    </row>
    <row r="511" spans="1:2" x14ac:dyDescent="0.25">
      <c r="A511">
        <f t="shared" si="10"/>
        <v>510</v>
      </c>
      <c r="B511" s="42">
        <f>2.2*(Table4[[#This Row],[m]]*1000)/((1000^2)/(25.4^2))</f>
        <v>723.86951999999997</v>
      </c>
    </row>
    <row r="512" spans="1:2" x14ac:dyDescent="0.25">
      <c r="A512">
        <f t="shared" si="10"/>
        <v>511</v>
      </c>
      <c r="B512" s="42">
        <f>2.2*(Table4[[#This Row],[m]]*1000)/((1000^2)/(25.4^2))</f>
        <v>725.28887199999997</v>
      </c>
    </row>
    <row r="513" spans="1:2" x14ac:dyDescent="0.25">
      <c r="A513">
        <f t="shared" si="10"/>
        <v>512</v>
      </c>
      <c r="B513" s="42">
        <f>2.2*(Table4[[#This Row],[m]]*1000)/((1000^2)/(25.4^2))</f>
        <v>726.70822399999997</v>
      </c>
    </row>
    <row r="514" spans="1:2" x14ac:dyDescent="0.25">
      <c r="A514">
        <f t="shared" si="10"/>
        <v>513</v>
      </c>
      <c r="B514" s="42">
        <f>2.2*(Table4[[#This Row],[m]]*1000)/((1000^2)/(25.4^2))</f>
        <v>728.12757599999998</v>
      </c>
    </row>
    <row r="515" spans="1:2" x14ac:dyDescent="0.25">
      <c r="A515">
        <f t="shared" si="10"/>
        <v>514</v>
      </c>
      <c r="B515" s="42">
        <f>2.2*(Table4[[#This Row],[m]]*1000)/((1000^2)/(25.4^2))</f>
        <v>729.54692799999998</v>
      </c>
    </row>
    <row r="516" spans="1:2" x14ac:dyDescent="0.25">
      <c r="A516">
        <f t="shared" si="10"/>
        <v>515</v>
      </c>
      <c r="B516" s="42">
        <f>2.2*(Table4[[#This Row],[m]]*1000)/((1000^2)/(25.4^2))</f>
        <v>730.96627999999998</v>
      </c>
    </row>
    <row r="517" spans="1:2" x14ac:dyDescent="0.25">
      <c r="A517">
        <f t="shared" si="10"/>
        <v>516</v>
      </c>
      <c r="B517" s="42">
        <f>2.2*(Table4[[#This Row],[m]]*1000)/((1000^2)/(25.4^2))</f>
        <v>732.38563199999999</v>
      </c>
    </row>
    <row r="518" spans="1:2" x14ac:dyDescent="0.25">
      <c r="A518">
        <f t="shared" si="10"/>
        <v>517</v>
      </c>
      <c r="B518" s="42">
        <f>2.2*(Table4[[#This Row],[m]]*1000)/((1000^2)/(25.4^2))</f>
        <v>733.80498399999988</v>
      </c>
    </row>
    <row r="519" spans="1:2" x14ac:dyDescent="0.25">
      <c r="A519">
        <f t="shared" si="10"/>
        <v>518</v>
      </c>
      <c r="B519" s="42">
        <f>2.2*(Table4[[#This Row],[m]]*1000)/((1000^2)/(25.4^2))</f>
        <v>735.22433599999988</v>
      </c>
    </row>
    <row r="520" spans="1:2" x14ac:dyDescent="0.25">
      <c r="A520">
        <f t="shared" si="10"/>
        <v>519</v>
      </c>
      <c r="B520" s="42">
        <f>2.2*(Table4[[#This Row],[m]]*1000)/((1000^2)/(25.4^2))</f>
        <v>736.64368799999988</v>
      </c>
    </row>
    <row r="521" spans="1:2" x14ac:dyDescent="0.25">
      <c r="A521">
        <f t="shared" si="10"/>
        <v>520</v>
      </c>
      <c r="B521" s="42">
        <f>2.2*(Table4[[#This Row],[m]]*1000)/((1000^2)/(25.4^2))</f>
        <v>738.06303999999989</v>
      </c>
    </row>
    <row r="522" spans="1:2" x14ac:dyDescent="0.25">
      <c r="A522">
        <f t="shared" si="10"/>
        <v>521</v>
      </c>
      <c r="B522" s="42">
        <f>2.2*(Table4[[#This Row],[m]]*1000)/((1000^2)/(25.4^2))</f>
        <v>739.48239199999989</v>
      </c>
    </row>
    <row r="523" spans="1:2" x14ac:dyDescent="0.25">
      <c r="A523">
        <f t="shared" si="10"/>
        <v>522</v>
      </c>
      <c r="B523" s="42">
        <f>2.2*(Table4[[#This Row],[m]]*1000)/((1000^2)/(25.4^2))</f>
        <v>740.90174399999989</v>
      </c>
    </row>
    <row r="524" spans="1:2" x14ac:dyDescent="0.25">
      <c r="A524">
        <f t="shared" si="10"/>
        <v>523</v>
      </c>
      <c r="B524" s="42">
        <f>2.2*(Table4[[#This Row],[m]]*1000)/((1000^2)/(25.4^2))</f>
        <v>742.3210959999999</v>
      </c>
    </row>
    <row r="525" spans="1:2" x14ac:dyDescent="0.25">
      <c r="A525">
        <f t="shared" si="10"/>
        <v>524</v>
      </c>
      <c r="B525" s="42">
        <f>2.2*(Table4[[#This Row],[m]]*1000)/((1000^2)/(25.4^2))</f>
        <v>743.7404479999999</v>
      </c>
    </row>
    <row r="526" spans="1:2" x14ac:dyDescent="0.25">
      <c r="A526">
        <f t="shared" si="10"/>
        <v>525</v>
      </c>
      <c r="B526" s="42">
        <f>2.2*(Table4[[#This Row],[m]]*1000)/((1000^2)/(25.4^2))</f>
        <v>745.1597999999999</v>
      </c>
    </row>
    <row r="527" spans="1:2" x14ac:dyDescent="0.25">
      <c r="A527">
        <f t="shared" si="10"/>
        <v>526</v>
      </c>
      <c r="B527" s="42">
        <f>2.2*(Table4[[#This Row],[m]]*1000)/((1000^2)/(25.4^2))</f>
        <v>746.57915199999991</v>
      </c>
    </row>
    <row r="528" spans="1:2" x14ac:dyDescent="0.25">
      <c r="A528">
        <f t="shared" si="10"/>
        <v>527</v>
      </c>
      <c r="B528" s="42">
        <f>2.2*(Table4[[#This Row],[m]]*1000)/((1000^2)/(25.4^2))</f>
        <v>747.99850399999991</v>
      </c>
    </row>
    <row r="529" spans="1:2" x14ac:dyDescent="0.25">
      <c r="A529">
        <f t="shared" si="10"/>
        <v>528</v>
      </c>
      <c r="B529" s="42">
        <f>2.2*(Table4[[#This Row],[m]]*1000)/((1000^2)/(25.4^2))</f>
        <v>749.41785599999992</v>
      </c>
    </row>
    <row r="530" spans="1:2" x14ac:dyDescent="0.25">
      <c r="A530">
        <f t="shared" si="10"/>
        <v>529</v>
      </c>
      <c r="B530" s="42">
        <f>2.2*(Table4[[#This Row],[m]]*1000)/((1000^2)/(25.4^2))</f>
        <v>750.83720799999992</v>
      </c>
    </row>
    <row r="531" spans="1:2" x14ac:dyDescent="0.25">
      <c r="A531">
        <f t="shared" si="10"/>
        <v>530</v>
      </c>
      <c r="B531" s="42">
        <f>2.2*(Table4[[#This Row],[m]]*1000)/((1000^2)/(25.4^2))</f>
        <v>752.25655999999992</v>
      </c>
    </row>
    <row r="532" spans="1:2" x14ac:dyDescent="0.25">
      <c r="A532">
        <f t="shared" si="10"/>
        <v>531</v>
      </c>
      <c r="B532" s="42">
        <f>2.2*(Table4[[#This Row],[m]]*1000)/((1000^2)/(25.4^2))</f>
        <v>753.67591199999993</v>
      </c>
    </row>
    <row r="533" spans="1:2" x14ac:dyDescent="0.25">
      <c r="A533">
        <f t="shared" si="10"/>
        <v>532</v>
      </c>
      <c r="B533" s="42">
        <f>2.2*(Table4[[#This Row],[m]]*1000)/((1000^2)/(25.4^2))</f>
        <v>755.09526399999993</v>
      </c>
    </row>
    <row r="534" spans="1:2" x14ac:dyDescent="0.25">
      <c r="A534">
        <f t="shared" si="10"/>
        <v>533</v>
      </c>
      <c r="B534" s="42">
        <f>2.2*(Table4[[#This Row],[m]]*1000)/((1000^2)/(25.4^2))</f>
        <v>756.51461599999993</v>
      </c>
    </row>
    <row r="535" spans="1:2" x14ac:dyDescent="0.25">
      <c r="A535">
        <f t="shared" si="10"/>
        <v>534</v>
      </c>
      <c r="B535" s="42">
        <f>2.2*(Table4[[#This Row],[m]]*1000)/((1000^2)/(25.4^2))</f>
        <v>757.93396799999994</v>
      </c>
    </row>
    <row r="536" spans="1:2" x14ac:dyDescent="0.25">
      <c r="A536">
        <f t="shared" si="10"/>
        <v>535</v>
      </c>
      <c r="B536" s="42">
        <f>2.2*(Table4[[#This Row],[m]]*1000)/((1000^2)/(25.4^2))</f>
        <v>759.35331999999994</v>
      </c>
    </row>
    <row r="537" spans="1:2" x14ac:dyDescent="0.25">
      <c r="A537">
        <f t="shared" si="10"/>
        <v>536</v>
      </c>
      <c r="B537" s="42">
        <f>2.2*(Table4[[#This Row],[m]]*1000)/((1000^2)/(25.4^2))</f>
        <v>760.77267199999994</v>
      </c>
    </row>
    <row r="538" spans="1:2" x14ac:dyDescent="0.25">
      <c r="A538">
        <f t="shared" si="10"/>
        <v>537</v>
      </c>
      <c r="B538" s="42">
        <f>2.2*(Table4[[#This Row],[m]]*1000)/((1000^2)/(25.4^2))</f>
        <v>762.19202399999995</v>
      </c>
    </row>
    <row r="539" spans="1:2" x14ac:dyDescent="0.25">
      <c r="A539">
        <f t="shared" si="10"/>
        <v>538</v>
      </c>
      <c r="B539" s="42">
        <f>2.2*(Table4[[#This Row],[m]]*1000)/((1000^2)/(25.4^2))</f>
        <v>763.61137599999995</v>
      </c>
    </row>
    <row r="540" spans="1:2" x14ac:dyDescent="0.25">
      <c r="A540">
        <f t="shared" si="10"/>
        <v>539</v>
      </c>
      <c r="B540" s="42">
        <f>2.2*(Table4[[#This Row],[m]]*1000)/((1000^2)/(25.4^2))</f>
        <v>765.03072799999995</v>
      </c>
    </row>
    <row r="541" spans="1:2" x14ac:dyDescent="0.25">
      <c r="A541">
        <f t="shared" si="10"/>
        <v>540</v>
      </c>
      <c r="B541" s="42">
        <f>2.2*(Table4[[#This Row],[m]]*1000)/((1000^2)/(25.4^2))</f>
        <v>766.45007999999996</v>
      </c>
    </row>
    <row r="542" spans="1:2" x14ac:dyDescent="0.25">
      <c r="A542">
        <f t="shared" si="10"/>
        <v>541</v>
      </c>
      <c r="B542" s="42">
        <f>2.2*(Table4[[#This Row],[m]]*1000)/((1000^2)/(25.4^2))</f>
        <v>767.86943199999996</v>
      </c>
    </row>
    <row r="543" spans="1:2" x14ac:dyDescent="0.25">
      <c r="A543">
        <f t="shared" si="10"/>
        <v>542</v>
      </c>
      <c r="B543" s="42">
        <f>2.2*(Table4[[#This Row],[m]]*1000)/((1000^2)/(25.4^2))</f>
        <v>769.28878399999996</v>
      </c>
    </row>
    <row r="544" spans="1:2" x14ac:dyDescent="0.25">
      <c r="A544">
        <f t="shared" si="10"/>
        <v>543</v>
      </c>
      <c r="B544" s="42">
        <f>2.2*(Table4[[#This Row],[m]]*1000)/((1000^2)/(25.4^2))</f>
        <v>770.70813599999997</v>
      </c>
    </row>
    <row r="545" spans="1:2" x14ac:dyDescent="0.25">
      <c r="A545">
        <f t="shared" si="10"/>
        <v>544</v>
      </c>
      <c r="B545" s="42">
        <f>2.2*(Table4[[#This Row],[m]]*1000)/((1000^2)/(25.4^2))</f>
        <v>772.12748799999997</v>
      </c>
    </row>
    <row r="546" spans="1:2" x14ac:dyDescent="0.25">
      <c r="A546">
        <f t="shared" si="10"/>
        <v>545</v>
      </c>
      <c r="B546" s="42">
        <f>2.2*(Table4[[#This Row],[m]]*1000)/((1000^2)/(25.4^2))</f>
        <v>773.54683999999997</v>
      </c>
    </row>
    <row r="547" spans="1:2" x14ac:dyDescent="0.25">
      <c r="A547">
        <f t="shared" si="10"/>
        <v>546</v>
      </c>
      <c r="B547" s="42">
        <f>2.2*(Table4[[#This Row],[m]]*1000)/((1000^2)/(25.4^2))</f>
        <v>774.96619199999998</v>
      </c>
    </row>
    <row r="548" spans="1:2" x14ac:dyDescent="0.25">
      <c r="A548">
        <f t="shared" si="10"/>
        <v>547</v>
      </c>
      <c r="B548" s="42">
        <f>2.2*(Table4[[#This Row],[m]]*1000)/((1000^2)/(25.4^2))</f>
        <v>776.38554399999998</v>
      </c>
    </row>
    <row r="549" spans="1:2" x14ac:dyDescent="0.25">
      <c r="A549">
        <f t="shared" si="10"/>
        <v>548</v>
      </c>
      <c r="B549" s="42">
        <f>2.2*(Table4[[#This Row],[m]]*1000)/((1000^2)/(25.4^2))</f>
        <v>777.80489599999987</v>
      </c>
    </row>
    <row r="550" spans="1:2" x14ac:dyDescent="0.25">
      <c r="A550">
        <f t="shared" si="10"/>
        <v>549</v>
      </c>
      <c r="B550" s="42">
        <f>2.2*(Table4[[#This Row],[m]]*1000)/((1000^2)/(25.4^2))</f>
        <v>779.22424799999987</v>
      </c>
    </row>
    <row r="551" spans="1:2" x14ac:dyDescent="0.25">
      <c r="A551">
        <f t="shared" si="10"/>
        <v>550</v>
      </c>
      <c r="B551" s="42">
        <f>2.2*(Table4[[#This Row],[m]]*1000)/((1000^2)/(25.4^2))</f>
        <v>780.64359999999988</v>
      </c>
    </row>
    <row r="552" spans="1:2" x14ac:dyDescent="0.25">
      <c r="A552">
        <f t="shared" ref="A552:A615" si="11">ROW()-1</f>
        <v>551</v>
      </c>
      <c r="B552" s="42">
        <f>2.2*(Table4[[#This Row],[m]]*1000)/((1000^2)/(25.4^2))</f>
        <v>782.06295199999988</v>
      </c>
    </row>
    <row r="553" spans="1:2" x14ac:dyDescent="0.25">
      <c r="A553">
        <f t="shared" si="11"/>
        <v>552</v>
      </c>
      <c r="B553" s="42">
        <f>2.2*(Table4[[#This Row],[m]]*1000)/((1000^2)/(25.4^2))</f>
        <v>783.48230399999989</v>
      </c>
    </row>
    <row r="554" spans="1:2" x14ac:dyDescent="0.25">
      <c r="A554">
        <f t="shared" si="11"/>
        <v>553</v>
      </c>
      <c r="B554" s="42">
        <f>2.2*(Table4[[#This Row],[m]]*1000)/((1000^2)/(25.4^2))</f>
        <v>784.90165599999989</v>
      </c>
    </row>
    <row r="555" spans="1:2" x14ac:dyDescent="0.25">
      <c r="A555">
        <f t="shared" si="11"/>
        <v>554</v>
      </c>
      <c r="B555" s="42">
        <f>2.2*(Table4[[#This Row],[m]]*1000)/((1000^2)/(25.4^2))</f>
        <v>786.32100799999989</v>
      </c>
    </row>
    <row r="556" spans="1:2" x14ac:dyDescent="0.25">
      <c r="A556">
        <f t="shared" si="11"/>
        <v>555</v>
      </c>
      <c r="B556" s="42">
        <f>2.2*(Table4[[#This Row],[m]]*1000)/((1000^2)/(25.4^2))</f>
        <v>787.7403599999999</v>
      </c>
    </row>
    <row r="557" spans="1:2" x14ac:dyDescent="0.25">
      <c r="A557">
        <f t="shared" si="11"/>
        <v>556</v>
      </c>
      <c r="B557" s="42">
        <f>2.2*(Table4[[#This Row],[m]]*1000)/((1000^2)/(25.4^2))</f>
        <v>789.1597119999999</v>
      </c>
    </row>
    <row r="558" spans="1:2" x14ac:dyDescent="0.25">
      <c r="A558">
        <f t="shared" si="11"/>
        <v>557</v>
      </c>
      <c r="B558" s="42">
        <f>2.2*(Table4[[#This Row],[m]]*1000)/((1000^2)/(25.4^2))</f>
        <v>790.5790639999999</v>
      </c>
    </row>
    <row r="559" spans="1:2" x14ac:dyDescent="0.25">
      <c r="A559">
        <f t="shared" si="11"/>
        <v>558</v>
      </c>
      <c r="B559" s="42">
        <f>2.2*(Table4[[#This Row],[m]]*1000)/((1000^2)/(25.4^2))</f>
        <v>791.99841599999991</v>
      </c>
    </row>
    <row r="560" spans="1:2" x14ac:dyDescent="0.25">
      <c r="A560">
        <f t="shared" si="11"/>
        <v>559</v>
      </c>
      <c r="B560" s="42">
        <f>2.2*(Table4[[#This Row],[m]]*1000)/((1000^2)/(25.4^2))</f>
        <v>793.41776799999991</v>
      </c>
    </row>
    <row r="561" spans="1:2" x14ac:dyDescent="0.25">
      <c r="A561">
        <f t="shared" si="11"/>
        <v>560</v>
      </c>
      <c r="B561" s="42">
        <f>2.2*(Table4[[#This Row],[m]]*1000)/((1000^2)/(25.4^2))</f>
        <v>794.83711999999991</v>
      </c>
    </row>
    <row r="562" spans="1:2" x14ac:dyDescent="0.25">
      <c r="A562">
        <f t="shared" si="11"/>
        <v>561</v>
      </c>
      <c r="B562" s="42">
        <f>2.2*(Table4[[#This Row],[m]]*1000)/((1000^2)/(25.4^2))</f>
        <v>796.25647199999992</v>
      </c>
    </row>
    <row r="563" spans="1:2" x14ac:dyDescent="0.25">
      <c r="A563">
        <f t="shared" si="11"/>
        <v>562</v>
      </c>
      <c r="B563" s="42">
        <f>2.2*(Table4[[#This Row],[m]]*1000)/((1000^2)/(25.4^2))</f>
        <v>797.67582399999992</v>
      </c>
    </row>
    <row r="564" spans="1:2" x14ac:dyDescent="0.25">
      <c r="A564">
        <f t="shared" si="11"/>
        <v>563</v>
      </c>
      <c r="B564" s="42">
        <f>2.2*(Table4[[#This Row],[m]]*1000)/((1000^2)/(25.4^2))</f>
        <v>799.09517599999992</v>
      </c>
    </row>
    <row r="565" spans="1:2" x14ac:dyDescent="0.25">
      <c r="A565">
        <f t="shared" si="11"/>
        <v>564</v>
      </c>
      <c r="B565" s="42">
        <f>2.2*(Table4[[#This Row],[m]]*1000)/((1000^2)/(25.4^2))</f>
        <v>800.51452799999993</v>
      </c>
    </row>
    <row r="566" spans="1:2" x14ac:dyDescent="0.25">
      <c r="A566">
        <f t="shared" si="11"/>
        <v>565</v>
      </c>
      <c r="B566" s="42">
        <f>2.2*(Table4[[#This Row],[m]]*1000)/((1000^2)/(25.4^2))</f>
        <v>801.93387999999993</v>
      </c>
    </row>
    <row r="567" spans="1:2" x14ac:dyDescent="0.25">
      <c r="A567">
        <f t="shared" si="11"/>
        <v>566</v>
      </c>
      <c r="B567" s="42">
        <f>2.2*(Table4[[#This Row],[m]]*1000)/((1000^2)/(25.4^2))</f>
        <v>803.35323199999993</v>
      </c>
    </row>
    <row r="568" spans="1:2" x14ac:dyDescent="0.25">
      <c r="A568">
        <f t="shared" si="11"/>
        <v>567</v>
      </c>
      <c r="B568" s="42">
        <f>2.2*(Table4[[#This Row],[m]]*1000)/((1000^2)/(25.4^2))</f>
        <v>804.77258399999994</v>
      </c>
    </row>
    <row r="569" spans="1:2" x14ac:dyDescent="0.25">
      <c r="A569">
        <f t="shared" si="11"/>
        <v>568</v>
      </c>
      <c r="B569" s="42">
        <f>2.2*(Table4[[#This Row],[m]]*1000)/((1000^2)/(25.4^2))</f>
        <v>806.19193599999994</v>
      </c>
    </row>
    <row r="570" spans="1:2" x14ac:dyDescent="0.25">
      <c r="A570">
        <f t="shared" si="11"/>
        <v>569</v>
      </c>
      <c r="B570" s="42">
        <f>2.2*(Table4[[#This Row],[m]]*1000)/((1000^2)/(25.4^2))</f>
        <v>807.61128799999994</v>
      </c>
    </row>
    <row r="571" spans="1:2" x14ac:dyDescent="0.25">
      <c r="A571">
        <f t="shared" si="11"/>
        <v>570</v>
      </c>
      <c r="B571" s="42">
        <f>2.2*(Table4[[#This Row],[m]]*1000)/((1000^2)/(25.4^2))</f>
        <v>809.03063999999995</v>
      </c>
    </row>
    <row r="572" spans="1:2" x14ac:dyDescent="0.25">
      <c r="A572">
        <f t="shared" si="11"/>
        <v>571</v>
      </c>
      <c r="B572" s="42">
        <f>2.2*(Table4[[#This Row],[m]]*1000)/((1000^2)/(25.4^2))</f>
        <v>810.44999199999995</v>
      </c>
    </row>
    <row r="573" spans="1:2" x14ac:dyDescent="0.25">
      <c r="A573">
        <f t="shared" si="11"/>
        <v>572</v>
      </c>
      <c r="B573" s="42">
        <f>2.2*(Table4[[#This Row],[m]]*1000)/((1000^2)/(25.4^2))</f>
        <v>811.86934399999996</v>
      </c>
    </row>
    <row r="574" spans="1:2" x14ac:dyDescent="0.25">
      <c r="A574">
        <f t="shared" si="11"/>
        <v>573</v>
      </c>
      <c r="B574" s="42">
        <f>2.2*(Table4[[#This Row],[m]]*1000)/((1000^2)/(25.4^2))</f>
        <v>813.28869599999996</v>
      </c>
    </row>
    <row r="575" spans="1:2" x14ac:dyDescent="0.25">
      <c r="A575">
        <f t="shared" si="11"/>
        <v>574</v>
      </c>
      <c r="B575" s="42">
        <f>2.2*(Table4[[#This Row],[m]]*1000)/((1000^2)/(25.4^2))</f>
        <v>814.70804799999996</v>
      </c>
    </row>
    <row r="576" spans="1:2" x14ac:dyDescent="0.25">
      <c r="A576">
        <f t="shared" si="11"/>
        <v>575</v>
      </c>
      <c r="B576" s="42">
        <f>2.2*(Table4[[#This Row],[m]]*1000)/((1000^2)/(25.4^2))</f>
        <v>816.12739999999997</v>
      </c>
    </row>
    <row r="577" spans="1:2" x14ac:dyDescent="0.25">
      <c r="A577">
        <f t="shared" si="11"/>
        <v>576</v>
      </c>
      <c r="B577" s="42">
        <f>2.2*(Table4[[#This Row],[m]]*1000)/((1000^2)/(25.4^2))</f>
        <v>817.54675199999997</v>
      </c>
    </row>
    <row r="578" spans="1:2" x14ac:dyDescent="0.25">
      <c r="A578">
        <f t="shared" si="11"/>
        <v>577</v>
      </c>
      <c r="B578" s="42">
        <f>2.2*(Table4[[#This Row],[m]]*1000)/((1000^2)/(25.4^2))</f>
        <v>818.96610399999997</v>
      </c>
    </row>
    <row r="579" spans="1:2" x14ac:dyDescent="0.25">
      <c r="A579">
        <f t="shared" si="11"/>
        <v>578</v>
      </c>
      <c r="B579" s="42">
        <f>2.2*(Table4[[#This Row],[m]]*1000)/((1000^2)/(25.4^2))</f>
        <v>820.38545599999998</v>
      </c>
    </row>
    <row r="580" spans="1:2" x14ac:dyDescent="0.25">
      <c r="A580">
        <f t="shared" si="11"/>
        <v>579</v>
      </c>
      <c r="B580" s="42">
        <f>2.2*(Table4[[#This Row],[m]]*1000)/((1000^2)/(25.4^2))</f>
        <v>821.80480799999998</v>
      </c>
    </row>
    <row r="581" spans="1:2" x14ac:dyDescent="0.25">
      <c r="A581">
        <f t="shared" si="11"/>
        <v>580</v>
      </c>
      <c r="B581" s="42">
        <f>2.2*(Table4[[#This Row],[m]]*1000)/((1000^2)/(25.4^2))</f>
        <v>823.22415999999987</v>
      </c>
    </row>
    <row r="582" spans="1:2" x14ac:dyDescent="0.25">
      <c r="A582">
        <f t="shared" si="11"/>
        <v>581</v>
      </c>
      <c r="B582" s="42">
        <f>2.2*(Table4[[#This Row],[m]]*1000)/((1000^2)/(25.4^2))</f>
        <v>824.64351199999987</v>
      </c>
    </row>
    <row r="583" spans="1:2" x14ac:dyDescent="0.25">
      <c r="A583">
        <f t="shared" si="11"/>
        <v>582</v>
      </c>
      <c r="B583" s="42">
        <f>2.2*(Table4[[#This Row],[m]]*1000)/((1000^2)/(25.4^2))</f>
        <v>826.06286399999988</v>
      </c>
    </row>
    <row r="584" spans="1:2" x14ac:dyDescent="0.25">
      <c r="A584">
        <f t="shared" si="11"/>
        <v>583</v>
      </c>
      <c r="B584" s="42">
        <f>2.2*(Table4[[#This Row],[m]]*1000)/((1000^2)/(25.4^2))</f>
        <v>827.48221599999988</v>
      </c>
    </row>
    <row r="585" spans="1:2" x14ac:dyDescent="0.25">
      <c r="A585">
        <f t="shared" si="11"/>
        <v>584</v>
      </c>
      <c r="B585" s="42">
        <f>2.2*(Table4[[#This Row],[m]]*1000)/((1000^2)/(25.4^2))</f>
        <v>828.90156799999988</v>
      </c>
    </row>
    <row r="586" spans="1:2" x14ac:dyDescent="0.25">
      <c r="A586">
        <f t="shared" si="11"/>
        <v>585</v>
      </c>
      <c r="B586" s="42">
        <f>2.2*(Table4[[#This Row],[m]]*1000)/((1000^2)/(25.4^2))</f>
        <v>830.32091999999989</v>
      </c>
    </row>
    <row r="587" spans="1:2" x14ac:dyDescent="0.25">
      <c r="A587">
        <f t="shared" si="11"/>
        <v>586</v>
      </c>
      <c r="B587" s="42">
        <f>2.2*(Table4[[#This Row],[m]]*1000)/((1000^2)/(25.4^2))</f>
        <v>831.74027199999989</v>
      </c>
    </row>
    <row r="588" spans="1:2" x14ac:dyDescent="0.25">
      <c r="A588">
        <f t="shared" si="11"/>
        <v>587</v>
      </c>
      <c r="B588" s="42">
        <f>2.2*(Table4[[#This Row],[m]]*1000)/((1000^2)/(25.4^2))</f>
        <v>833.15962399999989</v>
      </c>
    </row>
    <row r="589" spans="1:2" x14ac:dyDescent="0.25">
      <c r="A589">
        <f t="shared" si="11"/>
        <v>588</v>
      </c>
      <c r="B589" s="42">
        <f>2.2*(Table4[[#This Row],[m]]*1000)/((1000^2)/(25.4^2))</f>
        <v>834.5789759999999</v>
      </c>
    </row>
    <row r="590" spans="1:2" x14ac:dyDescent="0.25">
      <c r="A590">
        <f t="shared" si="11"/>
        <v>589</v>
      </c>
      <c r="B590" s="42">
        <f>2.2*(Table4[[#This Row],[m]]*1000)/((1000^2)/(25.4^2))</f>
        <v>835.9983279999999</v>
      </c>
    </row>
    <row r="591" spans="1:2" x14ac:dyDescent="0.25">
      <c r="A591">
        <f t="shared" si="11"/>
        <v>590</v>
      </c>
      <c r="B591" s="42">
        <f>2.2*(Table4[[#This Row],[m]]*1000)/((1000^2)/(25.4^2))</f>
        <v>837.4176799999999</v>
      </c>
    </row>
    <row r="592" spans="1:2" x14ac:dyDescent="0.25">
      <c r="A592">
        <f t="shared" si="11"/>
        <v>591</v>
      </c>
      <c r="B592" s="42">
        <f>2.2*(Table4[[#This Row],[m]]*1000)/((1000^2)/(25.4^2))</f>
        <v>838.83703199999991</v>
      </c>
    </row>
    <row r="593" spans="1:2" x14ac:dyDescent="0.25">
      <c r="A593">
        <f t="shared" si="11"/>
        <v>592</v>
      </c>
      <c r="B593" s="42">
        <f>2.2*(Table4[[#This Row],[m]]*1000)/((1000^2)/(25.4^2))</f>
        <v>840.25638399999991</v>
      </c>
    </row>
    <row r="594" spans="1:2" x14ac:dyDescent="0.25">
      <c r="A594">
        <f t="shared" si="11"/>
        <v>593</v>
      </c>
      <c r="B594" s="42">
        <f>2.2*(Table4[[#This Row],[m]]*1000)/((1000^2)/(25.4^2))</f>
        <v>841.67573599999992</v>
      </c>
    </row>
    <row r="595" spans="1:2" x14ac:dyDescent="0.25">
      <c r="A595">
        <f t="shared" si="11"/>
        <v>594</v>
      </c>
      <c r="B595" s="42">
        <f>2.2*(Table4[[#This Row],[m]]*1000)/((1000^2)/(25.4^2))</f>
        <v>843.09508799999992</v>
      </c>
    </row>
    <row r="596" spans="1:2" x14ac:dyDescent="0.25">
      <c r="A596">
        <f t="shared" si="11"/>
        <v>595</v>
      </c>
      <c r="B596" s="42">
        <f>2.2*(Table4[[#This Row],[m]]*1000)/((1000^2)/(25.4^2))</f>
        <v>844.51443999999992</v>
      </c>
    </row>
    <row r="597" spans="1:2" x14ac:dyDescent="0.25">
      <c r="A597">
        <f t="shared" si="11"/>
        <v>596</v>
      </c>
      <c r="B597" s="42">
        <f>2.2*(Table4[[#This Row],[m]]*1000)/((1000^2)/(25.4^2))</f>
        <v>845.93379199999993</v>
      </c>
    </row>
    <row r="598" spans="1:2" x14ac:dyDescent="0.25">
      <c r="A598">
        <f t="shared" si="11"/>
        <v>597</v>
      </c>
      <c r="B598" s="42">
        <f>2.2*(Table4[[#This Row],[m]]*1000)/((1000^2)/(25.4^2))</f>
        <v>847.35314399999993</v>
      </c>
    </row>
    <row r="599" spans="1:2" x14ac:dyDescent="0.25">
      <c r="A599">
        <f t="shared" si="11"/>
        <v>598</v>
      </c>
      <c r="B599" s="42">
        <f>2.2*(Table4[[#This Row],[m]]*1000)/((1000^2)/(25.4^2))</f>
        <v>848.77249599999993</v>
      </c>
    </row>
    <row r="600" spans="1:2" x14ac:dyDescent="0.25">
      <c r="A600">
        <f t="shared" si="11"/>
        <v>599</v>
      </c>
      <c r="B600" s="42">
        <f>2.2*(Table4[[#This Row],[m]]*1000)/((1000^2)/(25.4^2))</f>
        <v>850.19184799999994</v>
      </c>
    </row>
    <row r="601" spans="1:2" x14ac:dyDescent="0.25">
      <c r="A601">
        <f t="shared" si="11"/>
        <v>600</v>
      </c>
      <c r="B601" s="42">
        <f>2.2*(Table4[[#This Row],[m]]*1000)/((1000^2)/(25.4^2))</f>
        <v>851.61119999999994</v>
      </c>
    </row>
    <row r="602" spans="1:2" x14ac:dyDescent="0.25">
      <c r="A602">
        <f t="shared" si="11"/>
        <v>601</v>
      </c>
      <c r="B602" s="42">
        <f>2.2*(Table4[[#This Row],[m]]*1000)/((1000^2)/(25.4^2))</f>
        <v>853.03055199999994</v>
      </c>
    </row>
    <row r="603" spans="1:2" x14ac:dyDescent="0.25">
      <c r="A603">
        <f t="shared" si="11"/>
        <v>602</v>
      </c>
      <c r="B603" s="42">
        <f>2.2*(Table4[[#This Row],[m]]*1000)/((1000^2)/(25.4^2))</f>
        <v>854.44990399999995</v>
      </c>
    </row>
    <row r="604" spans="1:2" x14ac:dyDescent="0.25">
      <c r="A604">
        <f t="shared" si="11"/>
        <v>603</v>
      </c>
      <c r="B604" s="42">
        <f>2.2*(Table4[[#This Row],[m]]*1000)/((1000^2)/(25.4^2))</f>
        <v>855.86925599999995</v>
      </c>
    </row>
    <row r="605" spans="1:2" x14ac:dyDescent="0.25">
      <c r="A605">
        <f t="shared" si="11"/>
        <v>604</v>
      </c>
      <c r="B605" s="42">
        <f>2.2*(Table4[[#This Row],[m]]*1000)/((1000^2)/(25.4^2))</f>
        <v>857.28860799999995</v>
      </c>
    </row>
    <row r="606" spans="1:2" x14ac:dyDescent="0.25">
      <c r="A606">
        <f t="shared" si="11"/>
        <v>605</v>
      </c>
      <c r="B606" s="42">
        <f>2.2*(Table4[[#This Row],[m]]*1000)/((1000^2)/(25.4^2))</f>
        <v>858.70795999999996</v>
      </c>
    </row>
    <row r="607" spans="1:2" x14ac:dyDescent="0.25">
      <c r="A607">
        <f t="shared" si="11"/>
        <v>606</v>
      </c>
      <c r="B607" s="42">
        <f>2.2*(Table4[[#This Row],[m]]*1000)/((1000^2)/(25.4^2))</f>
        <v>860.12731199999996</v>
      </c>
    </row>
    <row r="608" spans="1:2" x14ac:dyDescent="0.25">
      <c r="A608">
        <f t="shared" si="11"/>
        <v>607</v>
      </c>
      <c r="B608" s="42">
        <f>2.2*(Table4[[#This Row],[m]]*1000)/((1000^2)/(25.4^2))</f>
        <v>861.54666399999996</v>
      </c>
    </row>
    <row r="609" spans="1:2" x14ac:dyDescent="0.25">
      <c r="A609">
        <f t="shared" si="11"/>
        <v>608</v>
      </c>
      <c r="B609" s="42">
        <f>2.2*(Table4[[#This Row],[m]]*1000)/((1000^2)/(25.4^2))</f>
        <v>862.96601599999997</v>
      </c>
    </row>
    <row r="610" spans="1:2" x14ac:dyDescent="0.25">
      <c r="A610">
        <f t="shared" si="11"/>
        <v>609</v>
      </c>
      <c r="B610" s="42">
        <f>2.2*(Table4[[#This Row],[m]]*1000)/((1000^2)/(25.4^2))</f>
        <v>864.38536799999997</v>
      </c>
    </row>
    <row r="611" spans="1:2" x14ac:dyDescent="0.25">
      <c r="A611">
        <f t="shared" si="11"/>
        <v>610</v>
      </c>
      <c r="B611" s="42">
        <f>2.2*(Table4[[#This Row],[m]]*1000)/((1000^2)/(25.4^2))</f>
        <v>865.80471999999997</v>
      </c>
    </row>
    <row r="612" spans="1:2" x14ac:dyDescent="0.25">
      <c r="A612">
        <f t="shared" si="11"/>
        <v>611</v>
      </c>
      <c r="B612" s="42">
        <f>2.2*(Table4[[#This Row],[m]]*1000)/((1000^2)/(25.4^2))</f>
        <v>867.22407199999986</v>
      </c>
    </row>
    <row r="613" spans="1:2" x14ac:dyDescent="0.25">
      <c r="A613">
        <f t="shared" si="11"/>
        <v>612</v>
      </c>
      <c r="B613" s="42">
        <f>2.2*(Table4[[#This Row],[m]]*1000)/((1000^2)/(25.4^2))</f>
        <v>868.64342399999987</v>
      </c>
    </row>
    <row r="614" spans="1:2" x14ac:dyDescent="0.25">
      <c r="A614">
        <f t="shared" si="11"/>
        <v>613</v>
      </c>
      <c r="B614" s="42">
        <f>2.2*(Table4[[#This Row],[m]]*1000)/((1000^2)/(25.4^2))</f>
        <v>870.06277599999987</v>
      </c>
    </row>
    <row r="615" spans="1:2" x14ac:dyDescent="0.25">
      <c r="A615">
        <f t="shared" si="11"/>
        <v>614</v>
      </c>
      <c r="B615" s="42">
        <f>2.2*(Table4[[#This Row],[m]]*1000)/((1000^2)/(25.4^2))</f>
        <v>871.48212799999988</v>
      </c>
    </row>
    <row r="616" spans="1:2" x14ac:dyDescent="0.25">
      <c r="A616">
        <f t="shared" ref="A616:A679" si="12">ROW()-1</f>
        <v>615</v>
      </c>
      <c r="B616" s="42">
        <f>2.2*(Table4[[#This Row],[m]]*1000)/((1000^2)/(25.4^2))</f>
        <v>872.90147999999988</v>
      </c>
    </row>
    <row r="617" spans="1:2" x14ac:dyDescent="0.25">
      <c r="A617">
        <f t="shared" si="12"/>
        <v>616</v>
      </c>
      <c r="B617" s="42">
        <f>2.2*(Table4[[#This Row],[m]]*1000)/((1000^2)/(25.4^2))</f>
        <v>874.32083199999988</v>
      </c>
    </row>
    <row r="618" spans="1:2" x14ac:dyDescent="0.25">
      <c r="A618">
        <f t="shared" si="12"/>
        <v>617</v>
      </c>
      <c r="B618" s="42">
        <f>2.2*(Table4[[#This Row],[m]]*1000)/((1000^2)/(25.4^2))</f>
        <v>875.74018399999989</v>
      </c>
    </row>
    <row r="619" spans="1:2" x14ac:dyDescent="0.25">
      <c r="A619">
        <f t="shared" si="12"/>
        <v>618</v>
      </c>
      <c r="B619" s="42">
        <f>2.2*(Table4[[#This Row],[m]]*1000)/((1000^2)/(25.4^2))</f>
        <v>877.15953599999989</v>
      </c>
    </row>
    <row r="620" spans="1:2" x14ac:dyDescent="0.25">
      <c r="A620">
        <f t="shared" si="12"/>
        <v>619</v>
      </c>
      <c r="B620" s="42">
        <f>2.2*(Table4[[#This Row],[m]]*1000)/((1000^2)/(25.4^2))</f>
        <v>878.57888799999989</v>
      </c>
    </row>
    <row r="621" spans="1:2" x14ac:dyDescent="0.25">
      <c r="A621">
        <f t="shared" si="12"/>
        <v>620</v>
      </c>
      <c r="B621" s="42">
        <f>2.2*(Table4[[#This Row],[m]]*1000)/((1000^2)/(25.4^2))</f>
        <v>879.9982399999999</v>
      </c>
    </row>
    <row r="622" spans="1:2" x14ac:dyDescent="0.25">
      <c r="A622">
        <f t="shared" si="12"/>
        <v>621</v>
      </c>
      <c r="B622" s="42">
        <f>2.2*(Table4[[#This Row],[m]]*1000)/((1000^2)/(25.4^2))</f>
        <v>881.4175919999999</v>
      </c>
    </row>
    <row r="623" spans="1:2" x14ac:dyDescent="0.25">
      <c r="A623">
        <f t="shared" si="12"/>
        <v>622</v>
      </c>
      <c r="B623" s="42">
        <f>2.2*(Table4[[#This Row],[m]]*1000)/((1000^2)/(25.4^2))</f>
        <v>882.8369439999999</v>
      </c>
    </row>
    <row r="624" spans="1:2" x14ac:dyDescent="0.25">
      <c r="A624">
        <f t="shared" si="12"/>
        <v>623</v>
      </c>
      <c r="B624" s="42">
        <f>2.2*(Table4[[#This Row],[m]]*1000)/((1000^2)/(25.4^2))</f>
        <v>884.25629599999991</v>
      </c>
    </row>
    <row r="625" spans="1:2" x14ac:dyDescent="0.25">
      <c r="A625">
        <f t="shared" si="12"/>
        <v>624</v>
      </c>
      <c r="B625" s="42">
        <f>2.2*(Table4[[#This Row],[m]]*1000)/((1000^2)/(25.4^2))</f>
        <v>885.67564799999991</v>
      </c>
    </row>
    <row r="626" spans="1:2" x14ac:dyDescent="0.25">
      <c r="A626">
        <f t="shared" si="12"/>
        <v>625</v>
      </c>
      <c r="B626" s="42">
        <f>2.2*(Table4[[#This Row],[m]]*1000)/((1000^2)/(25.4^2))</f>
        <v>887.09499999999991</v>
      </c>
    </row>
    <row r="627" spans="1:2" x14ac:dyDescent="0.25">
      <c r="A627">
        <f t="shared" si="12"/>
        <v>626</v>
      </c>
      <c r="B627" s="42">
        <f>2.2*(Table4[[#This Row],[m]]*1000)/((1000^2)/(25.4^2))</f>
        <v>888.51435199999992</v>
      </c>
    </row>
    <row r="628" spans="1:2" x14ac:dyDescent="0.25">
      <c r="A628">
        <f t="shared" si="12"/>
        <v>627</v>
      </c>
      <c r="B628" s="42">
        <f>2.2*(Table4[[#This Row],[m]]*1000)/((1000^2)/(25.4^2))</f>
        <v>889.93370399999992</v>
      </c>
    </row>
    <row r="629" spans="1:2" x14ac:dyDescent="0.25">
      <c r="A629">
        <f t="shared" si="12"/>
        <v>628</v>
      </c>
      <c r="B629" s="42">
        <f>2.2*(Table4[[#This Row],[m]]*1000)/((1000^2)/(25.4^2))</f>
        <v>891.35305599999992</v>
      </c>
    </row>
    <row r="630" spans="1:2" x14ac:dyDescent="0.25">
      <c r="A630">
        <f t="shared" si="12"/>
        <v>629</v>
      </c>
      <c r="B630" s="42">
        <f>2.2*(Table4[[#This Row],[m]]*1000)/((1000^2)/(25.4^2))</f>
        <v>892.77240799999993</v>
      </c>
    </row>
    <row r="631" spans="1:2" x14ac:dyDescent="0.25">
      <c r="A631">
        <f t="shared" si="12"/>
        <v>630</v>
      </c>
      <c r="B631" s="42">
        <f>2.2*(Table4[[#This Row],[m]]*1000)/((1000^2)/(25.4^2))</f>
        <v>894.19175999999993</v>
      </c>
    </row>
    <row r="632" spans="1:2" x14ac:dyDescent="0.25">
      <c r="A632">
        <f t="shared" si="12"/>
        <v>631</v>
      </c>
      <c r="B632" s="42">
        <f>2.2*(Table4[[#This Row],[m]]*1000)/((1000^2)/(25.4^2))</f>
        <v>895.61111199999993</v>
      </c>
    </row>
    <row r="633" spans="1:2" x14ac:dyDescent="0.25">
      <c r="A633">
        <f t="shared" si="12"/>
        <v>632</v>
      </c>
      <c r="B633" s="42">
        <f>2.2*(Table4[[#This Row],[m]]*1000)/((1000^2)/(25.4^2))</f>
        <v>897.03046399999994</v>
      </c>
    </row>
    <row r="634" spans="1:2" x14ac:dyDescent="0.25">
      <c r="A634">
        <f t="shared" si="12"/>
        <v>633</v>
      </c>
      <c r="B634" s="42">
        <f>2.2*(Table4[[#This Row],[m]]*1000)/((1000^2)/(25.4^2))</f>
        <v>898.44981599999994</v>
      </c>
    </row>
    <row r="635" spans="1:2" x14ac:dyDescent="0.25">
      <c r="A635">
        <f t="shared" si="12"/>
        <v>634</v>
      </c>
      <c r="B635" s="42">
        <f>2.2*(Table4[[#This Row],[m]]*1000)/((1000^2)/(25.4^2))</f>
        <v>899.86916799999995</v>
      </c>
    </row>
    <row r="636" spans="1:2" x14ac:dyDescent="0.25">
      <c r="A636">
        <f t="shared" si="12"/>
        <v>635</v>
      </c>
      <c r="B636" s="42">
        <f>2.2*(Table4[[#This Row],[m]]*1000)/((1000^2)/(25.4^2))</f>
        <v>901.28851999999995</v>
      </c>
    </row>
    <row r="637" spans="1:2" x14ac:dyDescent="0.25">
      <c r="A637">
        <f t="shared" si="12"/>
        <v>636</v>
      </c>
      <c r="B637" s="42">
        <f>2.2*(Table4[[#This Row],[m]]*1000)/((1000^2)/(25.4^2))</f>
        <v>902.70787199999995</v>
      </c>
    </row>
    <row r="638" spans="1:2" x14ac:dyDescent="0.25">
      <c r="A638">
        <f t="shared" si="12"/>
        <v>637</v>
      </c>
      <c r="B638" s="42">
        <f>2.2*(Table4[[#This Row],[m]]*1000)/((1000^2)/(25.4^2))</f>
        <v>904.12722399999996</v>
      </c>
    </row>
    <row r="639" spans="1:2" x14ac:dyDescent="0.25">
      <c r="A639">
        <f t="shared" si="12"/>
        <v>638</v>
      </c>
      <c r="B639" s="42">
        <f>2.2*(Table4[[#This Row],[m]]*1000)/((1000^2)/(25.4^2))</f>
        <v>905.54657599999996</v>
      </c>
    </row>
    <row r="640" spans="1:2" x14ac:dyDescent="0.25">
      <c r="A640">
        <f t="shared" si="12"/>
        <v>639</v>
      </c>
      <c r="B640" s="42">
        <f>2.2*(Table4[[#This Row],[m]]*1000)/((1000^2)/(25.4^2))</f>
        <v>906.96592799999996</v>
      </c>
    </row>
    <row r="641" spans="1:2" x14ac:dyDescent="0.25">
      <c r="A641">
        <f t="shared" si="12"/>
        <v>640</v>
      </c>
      <c r="B641" s="42">
        <f>2.2*(Table4[[#This Row],[m]]*1000)/((1000^2)/(25.4^2))</f>
        <v>908.38527999999997</v>
      </c>
    </row>
    <row r="642" spans="1:2" x14ac:dyDescent="0.25">
      <c r="A642">
        <f t="shared" si="12"/>
        <v>641</v>
      </c>
      <c r="B642" s="42">
        <f>2.2*(Table4[[#This Row],[m]]*1000)/((1000^2)/(25.4^2))</f>
        <v>909.80463199999997</v>
      </c>
    </row>
    <row r="643" spans="1:2" x14ac:dyDescent="0.25">
      <c r="A643">
        <f t="shared" si="12"/>
        <v>642</v>
      </c>
      <c r="B643" s="42">
        <f>2.2*(Table4[[#This Row],[m]]*1000)/((1000^2)/(25.4^2))</f>
        <v>911.22398399999986</v>
      </c>
    </row>
    <row r="644" spans="1:2" x14ac:dyDescent="0.25">
      <c r="A644">
        <f t="shared" si="12"/>
        <v>643</v>
      </c>
      <c r="B644" s="42">
        <f>2.2*(Table4[[#This Row],[m]]*1000)/((1000^2)/(25.4^2))</f>
        <v>912.64333599999986</v>
      </c>
    </row>
    <row r="645" spans="1:2" x14ac:dyDescent="0.25">
      <c r="A645">
        <f t="shared" si="12"/>
        <v>644</v>
      </c>
      <c r="B645" s="42">
        <f>2.2*(Table4[[#This Row],[m]]*1000)/((1000^2)/(25.4^2))</f>
        <v>914.06268799999987</v>
      </c>
    </row>
    <row r="646" spans="1:2" x14ac:dyDescent="0.25">
      <c r="A646">
        <f t="shared" si="12"/>
        <v>645</v>
      </c>
      <c r="B646" s="42">
        <f>2.2*(Table4[[#This Row],[m]]*1000)/((1000^2)/(25.4^2))</f>
        <v>915.48203999999987</v>
      </c>
    </row>
    <row r="647" spans="1:2" x14ac:dyDescent="0.25">
      <c r="A647">
        <f t="shared" si="12"/>
        <v>646</v>
      </c>
      <c r="B647" s="42">
        <f>2.2*(Table4[[#This Row],[m]]*1000)/((1000^2)/(25.4^2))</f>
        <v>916.90139199999987</v>
      </c>
    </row>
    <row r="648" spans="1:2" x14ac:dyDescent="0.25">
      <c r="A648">
        <f t="shared" si="12"/>
        <v>647</v>
      </c>
      <c r="B648" s="42">
        <f>2.2*(Table4[[#This Row],[m]]*1000)/((1000^2)/(25.4^2))</f>
        <v>918.32074399999988</v>
      </c>
    </row>
    <row r="649" spans="1:2" x14ac:dyDescent="0.25">
      <c r="A649">
        <f t="shared" si="12"/>
        <v>648</v>
      </c>
      <c r="B649" s="42">
        <f>2.2*(Table4[[#This Row],[m]]*1000)/((1000^2)/(25.4^2))</f>
        <v>919.74009599999988</v>
      </c>
    </row>
    <row r="650" spans="1:2" x14ac:dyDescent="0.25">
      <c r="A650">
        <f t="shared" si="12"/>
        <v>649</v>
      </c>
      <c r="B650" s="42">
        <f>2.2*(Table4[[#This Row],[m]]*1000)/((1000^2)/(25.4^2))</f>
        <v>921.15944799999988</v>
      </c>
    </row>
    <row r="651" spans="1:2" x14ac:dyDescent="0.25">
      <c r="A651">
        <f t="shared" si="12"/>
        <v>650</v>
      </c>
      <c r="B651" s="42">
        <f>2.2*(Table4[[#This Row],[m]]*1000)/((1000^2)/(25.4^2))</f>
        <v>922.57879999999989</v>
      </c>
    </row>
    <row r="652" spans="1:2" x14ac:dyDescent="0.25">
      <c r="A652">
        <f t="shared" si="12"/>
        <v>651</v>
      </c>
      <c r="B652" s="42">
        <f>2.2*(Table4[[#This Row],[m]]*1000)/((1000^2)/(25.4^2))</f>
        <v>923.99815199999989</v>
      </c>
    </row>
    <row r="653" spans="1:2" x14ac:dyDescent="0.25">
      <c r="A653">
        <f t="shared" si="12"/>
        <v>652</v>
      </c>
      <c r="B653" s="42">
        <f>2.2*(Table4[[#This Row],[m]]*1000)/((1000^2)/(25.4^2))</f>
        <v>925.41750399999989</v>
      </c>
    </row>
    <row r="654" spans="1:2" x14ac:dyDescent="0.25">
      <c r="A654">
        <f t="shared" si="12"/>
        <v>653</v>
      </c>
      <c r="B654" s="42">
        <f>2.2*(Table4[[#This Row],[m]]*1000)/((1000^2)/(25.4^2))</f>
        <v>926.8368559999999</v>
      </c>
    </row>
    <row r="655" spans="1:2" x14ac:dyDescent="0.25">
      <c r="A655">
        <f t="shared" si="12"/>
        <v>654</v>
      </c>
      <c r="B655" s="42">
        <f>2.2*(Table4[[#This Row],[m]]*1000)/((1000^2)/(25.4^2))</f>
        <v>928.2562079999999</v>
      </c>
    </row>
    <row r="656" spans="1:2" x14ac:dyDescent="0.25">
      <c r="A656">
        <f t="shared" si="12"/>
        <v>655</v>
      </c>
      <c r="B656" s="42">
        <f>2.2*(Table4[[#This Row],[m]]*1000)/((1000^2)/(25.4^2))</f>
        <v>929.6755599999999</v>
      </c>
    </row>
    <row r="657" spans="1:2" x14ac:dyDescent="0.25">
      <c r="A657">
        <f t="shared" si="12"/>
        <v>656</v>
      </c>
      <c r="B657" s="42">
        <f>2.2*(Table4[[#This Row],[m]]*1000)/((1000^2)/(25.4^2))</f>
        <v>931.09491200000002</v>
      </c>
    </row>
    <row r="658" spans="1:2" x14ac:dyDescent="0.25">
      <c r="A658">
        <f t="shared" si="12"/>
        <v>657</v>
      </c>
      <c r="B658" s="42">
        <f>2.2*(Table4[[#This Row],[m]]*1000)/((1000^2)/(25.4^2))</f>
        <v>932.51426400000003</v>
      </c>
    </row>
    <row r="659" spans="1:2" x14ac:dyDescent="0.25">
      <c r="A659">
        <f t="shared" si="12"/>
        <v>658</v>
      </c>
      <c r="B659" s="42">
        <f>2.2*(Table4[[#This Row],[m]]*1000)/((1000^2)/(25.4^2))</f>
        <v>933.93361600000003</v>
      </c>
    </row>
    <row r="660" spans="1:2" x14ac:dyDescent="0.25">
      <c r="A660">
        <f t="shared" si="12"/>
        <v>659</v>
      </c>
      <c r="B660" s="42">
        <f>2.2*(Table4[[#This Row],[m]]*1000)/((1000^2)/(25.4^2))</f>
        <v>935.35296800000003</v>
      </c>
    </row>
    <row r="661" spans="1:2" x14ac:dyDescent="0.25">
      <c r="A661">
        <f t="shared" si="12"/>
        <v>660</v>
      </c>
      <c r="B661" s="42">
        <f>2.2*(Table4[[#This Row],[m]]*1000)/((1000^2)/(25.4^2))</f>
        <v>936.77232000000004</v>
      </c>
    </row>
    <row r="662" spans="1:2" x14ac:dyDescent="0.25">
      <c r="A662">
        <f t="shared" si="12"/>
        <v>661</v>
      </c>
      <c r="B662" s="42">
        <f>2.2*(Table4[[#This Row],[m]]*1000)/((1000^2)/(25.4^2))</f>
        <v>938.19167200000004</v>
      </c>
    </row>
    <row r="663" spans="1:2" x14ac:dyDescent="0.25">
      <c r="A663">
        <f t="shared" si="12"/>
        <v>662</v>
      </c>
      <c r="B663" s="42">
        <f>2.2*(Table4[[#This Row],[m]]*1000)/((1000^2)/(25.4^2))</f>
        <v>939.61102400000004</v>
      </c>
    </row>
    <row r="664" spans="1:2" x14ac:dyDescent="0.25">
      <c r="A664">
        <f t="shared" si="12"/>
        <v>663</v>
      </c>
      <c r="B664" s="42">
        <f>2.2*(Table4[[#This Row],[m]]*1000)/((1000^2)/(25.4^2))</f>
        <v>941.03037600000005</v>
      </c>
    </row>
    <row r="665" spans="1:2" x14ac:dyDescent="0.25">
      <c r="A665">
        <f t="shared" si="12"/>
        <v>664</v>
      </c>
      <c r="B665" s="42">
        <f>2.2*(Table4[[#This Row],[m]]*1000)/((1000^2)/(25.4^2))</f>
        <v>942.44972800000005</v>
      </c>
    </row>
    <row r="666" spans="1:2" x14ac:dyDescent="0.25">
      <c r="A666">
        <f t="shared" si="12"/>
        <v>665</v>
      </c>
      <c r="B666" s="42">
        <f>2.2*(Table4[[#This Row],[m]]*1000)/((1000^2)/(25.4^2))</f>
        <v>943.86908000000005</v>
      </c>
    </row>
    <row r="667" spans="1:2" x14ac:dyDescent="0.25">
      <c r="A667">
        <f t="shared" si="12"/>
        <v>666</v>
      </c>
      <c r="B667" s="42">
        <f>2.2*(Table4[[#This Row],[m]]*1000)/((1000^2)/(25.4^2))</f>
        <v>945.28843200000006</v>
      </c>
    </row>
    <row r="668" spans="1:2" x14ac:dyDescent="0.25">
      <c r="A668">
        <f t="shared" si="12"/>
        <v>667</v>
      </c>
      <c r="B668" s="42">
        <f>2.2*(Table4[[#This Row],[m]]*1000)/((1000^2)/(25.4^2))</f>
        <v>946.70778400000006</v>
      </c>
    </row>
    <row r="669" spans="1:2" x14ac:dyDescent="0.25">
      <c r="A669">
        <f t="shared" si="12"/>
        <v>668</v>
      </c>
      <c r="B669" s="42">
        <f>2.2*(Table4[[#This Row],[m]]*1000)/((1000^2)/(25.4^2))</f>
        <v>948.12713600000006</v>
      </c>
    </row>
    <row r="670" spans="1:2" x14ac:dyDescent="0.25">
      <c r="A670">
        <f t="shared" si="12"/>
        <v>669</v>
      </c>
      <c r="B670" s="42">
        <f>2.2*(Table4[[#This Row],[m]]*1000)/((1000^2)/(25.4^2))</f>
        <v>949.54648800000007</v>
      </c>
    </row>
    <row r="671" spans="1:2" x14ac:dyDescent="0.25">
      <c r="A671">
        <f t="shared" si="12"/>
        <v>670</v>
      </c>
      <c r="B671" s="42">
        <f>2.2*(Table4[[#This Row],[m]]*1000)/((1000^2)/(25.4^2))</f>
        <v>950.96584000000007</v>
      </c>
    </row>
    <row r="672" spans="1:2" x14ac:dyDescent="0.25">
      <c r="A672">
        <f t="shared" si="12"/>
        <v>671</v>
      </c>
      <c r="B672" s="42">
        <f>2.2*(Table4[[#This Row],[m]]*1000)/((1000^2)/(25.4^2))</f>
        <v>952.38519200000007</v>
      </c>
    </row>
    <row r="673" spans="1:2" x14ac:dyDescent="0.25">
      <c r="A673">
        <f t="shared" si="12"/>
        <v>672</v>
      </c>
      <c r="B673" s="42">
        <f>2.2*(Table4[[#This Row],[m]]*1000)/((1000^2)/(25.4^2))</f>
        <v>953.80454400000008</v>
      </c>
    </row>
    <row r="674" spans="1:2" x14ac:dyDescent="0.25">
      <c r="A674">
        <f t="shared" si="12"/>
        <v>673</v>
      </c>
      <c r="B674" s="42">
        <f>2.2*(Table4[[#This Row],[m]]*1000)/((1000^2)/(25.4^2))</f>
        <v>955.22389600000008</v>
      </c>
    </row>
    <row r="675" spans="1:2" x14ac:dyDescent="0.25">
      <c r="A675">
        <f t="shared" si="12"/>
        <v>674</v>
      </c>
      <c r="B675" s="42">
        <f>2.2*(Table4[[#This Row],[m]]*1000)/((1000^2)/(25.4^2))</f>
        <v>956.64324800000009</v>
      </c>
    </row>
    <row r="676" spans="1:2" x14ac:dyDescent="0.25">
      <c r="A676">
        <f t="shared" si="12"/>
        <v>675</v>
      </c>
      <c r="B676" s="42">
        <f>2.2*(Table4[[#This Row],[m]]*1000)/((1000^2)/(25.4^2))</f>
        <v>958.06260000000009</v>
      </c>
    </row>
    <row r="677" spans="1:2" x14ac:dyDescent="0.25">
      <c r="A677">
        <f t="shared" si="12"/>
        <v>676</v>
      </c>
      <c r="B677" s="42">
        <f>2.2*(Table4[[#This Row],[m]]*1000)/((1000^2)/(25.4^2))</f>
        <v>959.48195200000009</v>
      </c>
    </row>
    <row r="678" spans="1:2" x14ac:dyDescent="0.25">
      <c r="A678">
        <f t="shared" si="12"/>
        <v>677</v>
      </c>
      <c r="B678" s="42">
        <f>2.2*(Table4[[#This Row],[m]]*1000)/((1000^2)/(25.4^2))</f>
        <v>960.9013040000001</v>
      </c>
    </row>
    <row r="679" spans="1:2" x14ac:dyDescent="0.25">
      <c r="A679">
        <f t="shared" si="12"/>
        <v>678</v>
      </c>
      <c r="B679" s="42">
        <f>2.2*(Table4[[#This Row],[m]]*1000)/((1000^2)/(25.4^2))</f>
        <v>962.3206560000001</v>
      </c>
    </row>
    <row r="680" spans="1:2" x14ac:dyDescent="0.25">
      <c r="A680">
        <f t="shared" ref="A680:A743" si="13">ROW()-1</f>
        <v>679</v>
      </c>
      <c r="B680" s="42">
        <f>2.2*(Table4[[#This Row],[m]]*1000)/((1000^2)/(25.4^2))</f>
        <v>963.7400080000001</v>
      </c>
    </row>
    <row r="681" spans="1:2" x14ac:dyDescent="0.25">
      <c r="A681">
        <f t="shared" si="13"/>
        <v>680</v>
      </c>
      <c r="B681" s="42">
        <f>2.2*(Table4[[#This Row],[m]]*1000)/((1000^2)/(25.4^2))</f>
        <v>965.15936000000011</v>
      </c>
    </row>
    <row r="682" spans="1:2" x14ac:dyDescent="0.25">
      <c r="A682">
        <f t="shared" si="13"/>
        <v>681</v>
      </c>
      <c r="B682" s="42">
        <f>2.2*(Table4[[#This Row],[m]]*1000)/((1000^2)/(25.4^2))</f>
        <v>966.57871200000011</v>
      </c>
    </row>
    <row r="683" spans="1:2" x14ac:dyDescent="0.25">
      <c r="A683">
        <f t="shared" si="13"/>
        <v>682</v>
      </c>
      <c r="B683" s="42">
        <f>2.2*(Table4[[#This Row],[m]]*1000)/((1000^2)/(25.4^2))</f>
        <v>967.99806400000011</v>
      </c>
    </row>
    <row r="684" spans="1:2" x14ac:dyDescent="0.25">
      <c r="A684">
        <f t="shared" si="13"/>
        <v>683</v>
      </c>
      <c r="B684" s="42">
        <f>2.2*(Table4[[#This Row],[m]]*1000)/((1000^2)/(25.4^2))</f>
        <v>969.41741600000012</v>
      </c>
    </row>
    <row r="685" spans="1:2" x14ac:dyDescent="0.25">
      <c r="A685">
        <f t="shared" si="13"/>
        <v>684</v>
      </c>
      <c r="B685" s="42">
        <f>2.2*(Table4[[#This Row],[m]]*1000)/((1000^2)/(25.4^2))</f>
        <v>970.83676800000001</v>
      </c>
    </row>
    <row r="686" spans="1:2" x14ac:dyDescent="0.25">
      <c r="A686">
        <f t="shared" si="13"/>
        <v>685</v>
      </c>
      <c r="B686" s="42">
        <f>2.2*(Table4[[#This Row],[m]]*1000)/((1000^2)/(25.4^2))</f>
        <v>972.25612000000001</v>
      </c>
    </row>
    <row r="687" spans="1:2" x14ac:dyDescent="0.25">
      <c r="A687">
        <f t="shared" si="13"/>
        <v>686</v>
      </c>
      <c r="B687" s="42">
        <f>2.2*(Table4[[#This Row],[m]]*1000)/((1000^2)/(25.4^2))</f>
        <v>973.67547200000001</v>
      </c>
    </row>
    <row r="688" spans="1:2" x14ac:dyDescent="0.25">
      <c r="A688">
        <f t="shared" si="13"/>
        <v>687</v>
      </c>
      <c r="B688" s="42">
        <f>2.2*(Table4[[#This Row],[m]]*1000)/((1000^2)/(25.4^2))</f>
        <v>975.09482400000002</v>
      </c>
    </row>
    <row r="689" spans="1:2" x14ac:dyDescent="0.25">
      <c r="A689">
        <f t="shared" si="13"/>
        <v>688</v>
      </c>
      <c r="B689" s="42">
        <f>2.2*(Table4[[#This Row],[m]]*1000)/((1000^2)/(25.4^2))</f>
        <v>976.51417600000002</v>
      </c>
    </row>
    <row r="690" spans="1:2" x14ac:dyDescent="0.25">
      <c r="A690">
        <f t="shared" si="13"/>
        <v>689</v>
      </c>
      <c r="B690" s="42">
        <f>2.2*(Table4[[#This Row],[m]]*1000)/((1000^2)/(25.4^2))</f>
        <v>977.93352800000002</v>
      </c>
    </row>
    <row r="691" spans="1:2" x14ac:dyDescent="0.25">
      <c r="A691">
        <f t="shared" si="13"/>
        <v>690</v>
      </c>
      <c r="B691" s="42">
        <f>2.2*(Table4[[#This Row],[m]]*1000)/((1000^2)/(25.4^2))</f>
        <v>979.35288000000003</v>
      </c>
    </row>
    <row r="692" spans="1:2" x14ac:dyDescent="0.25">
      <c r="A692">
        <f t="shared" si="13"/>
        <v>691</v>
      </c>
      <c r="B692" s="42">
        <f>2.2*(Table4[[#This Row],[m]]*1000)/((1000^2)/(25.4^2))</f>
        <v>980.77223200000003</v>
      </c>
    </row>
    <row r="693" spans="1:2" x14ac:dyDescent="0.25">
      <c r="A693">
        <f t="shared" si="13"/>
        <v>692</v>
      </c>
      <c r="B693" s="42">
        <f>2.2*(Table4[[#This Row],[m]]*1000)/((1000^2)/(25.4^2))</f>
        <v>982.19158400000003</v>
      </c>
    </row>
    <row r="694" spans="1:2" x14ac:dyDescent="0.25">
      <c r="A694">
        <f t="shared" si="13"/>
        <v>693</v>
      </c>
      <c r="B694" s="42">
        <f>2.2*(Table4[[#This Row],[m]]*1000)/((1000^2)/(25.4^2))</f>
        <v>983.61093600000004</v>
      </c>
    </row>
    <row r="695" spans="1:2" x14ac:dyDescent="0.25">
      <c r="A695">
        <f t="shared" si="13"/>
        <v>694</v>
      </c>
      <c r="B695" s="42">
        <f>2.2*(Table4[[#This Row],[m]]*1000)/((1000^2)/(25.4^2))</f>
        <v>985.03028800000004</v>
      </c>
    </row>
    <row r="696" spans="1:2" x14ac:dyDescent="0.25">
      <c r="A696">
        <f t="shared" si="13"/>
        <v>695</v>
      </c>
      <c r="B696" s="42">
        <f>2.2*(Table4[[#This Row],[m]]*1000)/((1000^2)/(25.4^2))</f>
        <v>986.44964000000004</v>
      </c>
    </row>
    <row r="697" spans="1:2" x14ac:dyDescent="0.25">
      <c r="A697">
        <f t="shared" si="13"/>
        <v>696</v>
      </c>
      <c r="B697" s="42">
        <f>2.2*(Table4[[#This Row],[m]]*1000)/((1000^2)/(25.4^2))</f>
        <v>987.86899200000005</v>
      </c>
    </row>
    <row r="698" spans="1:2" x14ac:dyDescent="0.25">
      <c r="A698">
        <f t="shared" si="13"/>
        <v>697</v>
      </c>
      <c r="B698" s="42">
        <f>2.2*(Table4[[#This Row],[m]]*1000)/((1000^2)/(25.4^2))</f>
        <v>989.28834400000005</v>
      </c>
    </row>
    <row r="699" spans="1:2" x14ac:dyDescent="0.25">
      <c r="A699">
        <f t="shared" si="13"/>
        <v>698</v>
      </c>
      <c r="B699" s="42">
        <f>2.2*(Table4[[#This Row],[m]]*1000)/((1000^2)/(25.4^2))</f>
        <v>990.70769600000006</v>
      </c>
    </row>
    <row r="700" spans="1:2" x14ac:dyDescent="0.25">
      <c r="A700">
        <f t="shared" si="13"/>
        <v>699</v>
      </c>
      <c r="B700" s="42">
        <f>2.2*(Table4[[#This Row],[m]]*1000)/((1000^2)/(25.4^2))</f>
        <v>992.12704800000006</v>
      </c>
    </row>
    <row r="701" spans="1:2" x14ac:dyDescent="0.25">
      <c r="A701">
        <f t="shared" si="13"/>
        <v>700</v>
      </c>
      <c r="B701" s="42">
        <f>2.2*(Table4[[#This Row],[m]]*1000)/((1000^2)/(25.4^2))</f>
        <v>993.54640000000006</v>
      </c>
    </row>
    <row r="702" spans="1:2" x14ac:dyDescent="0.25">
      <c r="A702">
        <f t="shared" si="13"/>
        <v>701</v>
      </c>
      <c r="B702" s="42">
        <f>2.2*(Table4[[#This Row],[m]]*1000)/((1000^2)/(25.4^2))</f>
        <v>994.96575200000007</v>
      </c>
    </row>
    <row r="703" spans="1:2" x14ac:dyDescent="0.25">
      <c r="A703">
        <f t="shared" si="13"/>
        <v>702</v>
      </c>
      <c r="B703" s="42">
        <f>2.2*(Table4[[#This Row],[m]]*1000)/((1000^2)/(25.4^2))</f>
        <v>996.38510400000007</v>
      </c>
    </row>
    <row r="704" spans="1:2" x14ac:dyDescent="0.25">
      <c r="A704">
        <f t="shared" si="13"/>
        <v>703</v>
      </c>
      <c r="B704" s="42">
        <f>2.2*(Table4[[#This Row],[m]]*1000)/((1000^2)/(25.4^2))</f>
        <v>997.80445600000007</v>
      </c>
    </row>
    <row r="705" spans="1:2" x14ac:dyDescent="0.25">
      <c r="A705">
        <f t="shared" si="13"/>
        <v>704</v>
      </c>
      <c r="B705" s="42">
        <f>2.2*(Table4[[#This Row],[m]]*1000)/((1000^2)/(25.4^2))</f>
        <v>999.22380800000008</v>
      </c>
    </row>
    <row r="706" spans="1:2" x14ac:dyDescent="0.25">
      <c r="A706">
        <f t="shared" si="13"/>
        <v>705</v>
      </c>
      <c r="B706" s="42">
        <f>2.2*(Table4[[#This Row],[m]]*1000)/((1000^2)/(25.4^2))</f>
        <v>1000.6431600000001</v>
      </c>
    </row>
    <row r="707" spans="1:2" x14ac:dyDescent="0.25">
      <c r="A707">
        <f t="shared" si="13"/>
        <v>706</v>
      </c>
      <c r="B707" s="42">
        <f>2.2*(Table4[[#This Row],[m]]*1000)/((1000^2)/(25.4^2))</f>
        <v>1002.0625120000001</v>
      </c>
    </row>
    <row r="708" spans="1:2" x14ac:dyDescent="0.25">
      <c r="A708">
        <f t="shared" si="13"/>
        <v>707</v>
      </c>
      <c r="B708" s="42">
        <f>2.2*(Table4[[#This Row],[m]]*1000)/((1000^2)/(25.4^2))</f>
        <v>1003.4818640000001</v>
      </c>
    </row>
    <row r="709" spans="1:2" x14ac:dyDescent="0.25">
      <c r="A709">
        <f t="shared" si="13"/>
        <v>708</v>
      </c>
      <c r="B709" s="42">
        <f>2.2*(Table4[[#This Row],[m]]*1000)/((1000^2)/(25.4^2))</f>
        <v>1004.9012160000001</v>
      </c>
    </row>
    <row r="710" spans="1:2" x14ac:dyDescent="0.25">
      <c r="A710">
        <f t="shared" si="13"/>
        <v>709</v>
      </c>
      <c r="B710" s="42">
        <f>2.2*(Table4[[#This Row],[m]]*1000)/((1000^2)/(25.4^2))</f>
        <v>1006.3205680000001</v>
      </c>
    </row>
    <row r="711" spans="1:2" x14ac:dyDescent="0.25">
      <c r="A711">
        <f t="shared" si="13"/>
        <v>710</v>
      </c>
      <c r="B711" s="42">
        <f>2.2*(Table4[[#This Row],[m]]*1000)/((1000^2)/(25.4^2))</f>
        <v>1007.7399200000001</v>
      </c>
    </row>
    <row r="712" spans="1:2" x14ac:dyDescent="0.25">
      <c r="A712">
        <f t="shared" si="13"/>
        <v>711</v>
      </c>
      <c r="B712" s="42">
        <f>2.2*(Table4[[#This Row],[m]]*1000)/((1000^2)/(25.4^2))</f>
        <v>1009.1592720000001</v>
      </c>
    </row>
    <row r="713" spans="1:2" x14ac:dyDescent="0.25">
      <c r="A713">
        <f t="shared" si="13"/>
        <v>712</v>
      </c>
      <c r="B713" s="42">
        <f>2.2*(Table4[[#This Row],[m]]*1000)/((1000^2)/(25.4^2))</f>
        <v>1010.5786240000001</v>
      </c>
    </row>
    <row r="714" spans="1:2" x14ac:dyDescent="0.25">
      <c r="A714">
        <f t="shared" si="13"/>
        <v>713</v>
      </c>
      <c r="B714" s="42">
        <f>2.2*(Table4[[#This Row],[m]]*1000)/((1000^2)/(25.4^2))</f>
        <v>1011.9979760000001</v>
      </c>
    </row>
    <row r="715" spans="1:2" x14ac:dyDescent="0.25">
      <c r="A715">
        <f t="shared" si="13"/>
        <v>714</v>
      </c>
      <c r="B715" s="42">
        <f>2.2*(Table4[[#This Row],[m]]*1000)/((1000^2)/(25.4^2))</f>
        <v>1013.4173280000001</v>
      </c>
    </row>
    <row r="716" spans="1:2" x14ac:dyDescent="0.25">
      <c r="A716">
        <f t="shared" si="13"/>
        <v>715</v>
      </c>
      <c r="B716" s="42">
        <f>2.2*(Table4[[#This Row],[m]]*1000)/((1000^2)/(25.4^2))</f>
        <v>1014.83668</v>
      </c>
    </row>
    <row r="717" spans="1:2" x14ac:dyDescent="0.25">
      <c r="A717">
        <f t="shared" si="13"/>
        <v>716</v>
      </c>
      <c r="B717" s="42">
        <f>2.2*(Table4[[#This Row],[m]]*1000)/((1000^2)/(25.4^2))</f>
        <v>1016.256032</v>
      </c>
    </row>
    <row r="718" spans="1:2" x14ac:dyDescent="0.25">
      <c r="A718">
        <f t="shared" si="13"/>
        <v>717</v>
      </c>
      <c r="B718" s="42">
        <f>2.2*(Table4[[#This Row],[m]]*1000)/((1000^2)/(25.4^2))</f>
        <v>1017.675384</v>
      </c>
    </row>
    <row r="719" spans="1:2" x14ac:dyDescent="0.25">
      <c r="A719">
        <f t="shared" si="13"/>
        <v>718</v>
      </c>
      <c r="B719" s="42">
        <f>2.2*(Table4[[#This Row],[m]]*1000)/((1000^2)/(25.4^2))</f>
        <v>1019.094736</v>
      </c>
    </row>
    <row r="720" spans="1:2" x14ac:dyDescent="0.25">
      <c r="A720">
        <f t="shared" si="13"/>
        <v>719</v>
      </c>
      <c r="B720" s="42">
        <f>2.2*(Table4[[#This Row],[m]]*1000)/((1000^2)/(25.4^2))</f>
        <v>1020.514088</v>
      </c>
    </row>
    <row r="721" spans="1:2" x14ac:dyDescent="0.25">
      <c r="A721">
        <f t="shared" si="13"/>
        <v>720</v>
      </c>
      <c r="B721" s="42">
        <f>2.2*(Table4[[#This Row],[m]]*1000)/((1000^2)/(25.4^2))</f>
        <v>1021.93344</v>
      </c>
    </row>
    <row r="722" spans="1:2" x14ac:dyDescent="0.25">
      <c r="A722">
        <f t="shared" si="13"/>
        <v>721</v>
      </c>
      <c r="B722" s="42">
        <f>2.2*(Table4[[#This Row],[m]]*1000)/((1000^2)/(25.4^2))</f>
        <v>1023.352792</v>
      </c>
    </row>
    <row r="723" spans="1:2" x14ac:dyDescent="0.25">
      <c r="A723">
        <f t="shared" si="13"/>
        <v>722</v>
      </c>
      <c r="B723" s="42">
        <f>2.2*(Table4[[#This Row],[m]]*1000)/((1000^2)/(25.4^2))</f>
        <v>1024.772144</v>
      </c>
    </row>
    <row r="724" spans="1:2" x14ac:dyDescent="0.25">
      <c r="A724">
        <f t="shared" si="13"/>
        <v>723</v>
      </c>
      <c r="B724" s="42">
        <f>2.2*(Table4[[#This Row],[m]]*1000)/((1000^2)/(25.4^2))</f>
        <v>1026.1914960000001</v>
      </c>
    </row>
    <row r="725" spans="1:2" x14ac:dyDescent="0.25">
      <c r="A725">
        <f t="shared" si="13"/>
        <v>724</v>
      </c>
      <c r="B725" s="42">
        <f>2.2*(Table4[[#This Row],[m]]*1000)/((1000^2)/(25.4^2))</f>
        <v>1027.610848</v>
      </c>
    </row>
    <row r="726" spans="1:2" x14ac:dyDescent="0.25">
      <c r="A726">
        <f t="shared" si="13"/>
        <v>725</v>
      </c>
      <c r="B726" s="42">
        <f>2.2*(Table4[[#This Row],[m]]*1000)/((1000^2)/(25.4^2))</f>
        <v>1029.0302000000001</v>
      </c>
    </row>
    <row r="727" spans="1:2" x14ac:dyDescent="0.25">
      <c r="A727">
        <f t="shared" si="13"/>
        <v>726</v>
      </c>
      <c r="B727" s="42">
        <f>2.2*(Table4[[#This Row],[m]]*1000)/((1000^2)/(25.4^2))</f>
        <v>1030.449552</v>
      </c>
    </row>
    <row r="728" spans="1:2" x14ac:dyDescent="0.25">
      <c r="A728">
        <f t="shared" si="13"/>
        <v>727</v>
      </c>
      <c r="B728" s="42">
        <f>2.2*(Table4[[#This Row],[m]]*1000)/((1000^2)/(25.4^2))</f>
        <v>1031.8689040000002</v>
      </c>
    </row>
    <row r="729" spans="1:2" x14ac:dyDescent="0.25">
      <c r="A729">
        <f t="shared" si="13"/>
        <v>728</v>
      </c>
      <c r="B729" s="42">
        <f>2.2*(Table4[[#This Row],[m]]*1000)/((1000^2)/(25.4^2))</f>
        <v>1033.288256</v>
      </c>
    </row>
    <row r="730" spans="1:2" x14ac:dyDescent="0.25">
      <c r="A730">
        <f t="shared" si="13"/>
        <v>729</v>
      </c>
      <c r="B730" s="42">
        <f>2.2*(Table4[[#This Row],[m]]*1000)/((1000^2)/(25.4^2))</f>
        <v>1034.7076080000002</v>
      </c>
    </row>
    <row r="731" spans="1:2" x14ac:dyDescent="0.25">
      <c r="A731">
        <f t="shared" si="13"/>
        <v>730</v>
      </c>
      <c r="B731" s="42">
        <f>2.2*(Table4[[#This Row],[m]]*1000)/((1000^2)/(25.4^2))</f>
        <v>1036.1269600000001</v>
      </c>
    </row>
    <row r="732" spans="1:2" x14ac:dyDescent="0.25">
      <c r="A732">
        <f t="shared" si="13"/>
        <v>731</v>
      </c>
      <c r="B732" s="42">
        <f>2.2*(Table4[[#This Row],[m]]*1000)/((1000^2)/(25.4^2))</f>
        <v>1037.5463119999999</v>
      </c>
    </row>
    <row r="733" spans="1:2" x14ac:dyDescent="0.25">
      <c r="A733">
        <f t="shared" si="13"/>
        <v>732</v>
      </c>
      <c r="B733" s="42">
        <f>2.2*(Table4[[#This Row],[m]]*1000)/((1000^2)/(25.4^2))</f>
        <v>1038.9656640000001</v>
      </c>
    </row>
    <row r="734" spans="1:2" x14ac:dyDescent="0.25">
      <c r="A734">
        <f t="shared" si="13"/>
        <v>733</v>
      </c>
      <c r="B734" s="42">
        <f>2.2*(Table4[[#This Row],[m]]*1000)/((1000^2)/(25.4^2))</f>
        <v>1040.385016</v>
      </c>
    </row>
    <row r="735" spans="1:2" x14ac:dyDescent="0.25">
      <c r="A735">
        <f t="shared" si="13"/>
        <v>734</v>
      </c>
      <c r="B735" s="42">
        <f>2.2*(Table4[[#This Row],[m]]*1000)/((1000^2)/(25.4^2))</f>
        <v>1041.8043680000001</v>
      </c>
    </row>
    <row r="736" spans="1:2" x14ac:dyDescent="0.25">
      <c r="A736">
        <f t="shared" si="13"/>
        <v>735</v>
      </c>
      <c r="B736" s="42">
        <f>2.2*(Table4[[#This Row],[m]]*1000)/((1000^2)/(25.4^2))</f>
        <v>1043.22372</v>
      </c>
    </row>
    <row r="737" spans="1:2" x14ac:dyDescent="0.25">
      <c r="A737">
        <f t="shared" si="13"/>
        <v>736</v>
      </c>
      <c r="B737" s="42">
        <f>2.2*(Table4[[#This Row],[m]]*1000)/((1000^2)/(25.4^2))</f>
        <v>1044.6430720000001</v>
      </c>
    </row>
    <row r="738" spans="1:2" x14ac:dyDescent="0.25">
      <c r="A738">
        <f t="shared" si="13"/>
        <v>737</v>
      </c>
      <c r="B738" s="42">
        <f>2.2*(Table4[[#This Row],[m]]*1000)/((1000^2)/(25.4^2))</f>
        <v>1046.062424</v>
      </c>
    </row>
    <row r="739" spans="1:2" x14ac:dyDescent="0.25">
      <c r="A739">
        <f t="shared" si="13"/>
        <v>738</v>
      </c>
      <c r="B739" s="42">
        <f>2.2*(Table4[[#This Row],[m]]*1000)/((1000^2)/(25.4^2))</f>
        <v>1047.4817760000001</v>
      </c>
    </row>
    <row r="740" spans="1:2" x14ac:dyDescent="0.25">
      <c r="A740">
        <f t="shared" si="13"/>
        <v>739</v>
      </c>
      <c r="B740" s="42">
        <f>2.2*(Table4[[#This Row],[m]]*1000)/((1000^2)/(25.4^2))</f>
        <v>1048.901128</v>
      </c>
    </row>
    <row r="741" spans="1:2" x14ac:dyDescent="0.25">
      <c r="A741">
        <f t="shared" si="13"/>
        <v>740</v>
      </c>
      <c r="B741" s="42">
        <f>2.2*(Table4[[#This Row],[m]]*1000)/((1000^2)/(25.4^2))</f>
        <v>1050.3204800000001</v>
      </c>
    </row>
    <row r="742" spans="1:2" x14ac:dyDescent="0.25">
      <c r="A742">
        <f t="shared" si="13"/>
        <v>741</v>
      </c>
      <c r="B742" s="42">
        <f>2.2*(Table4[[#This Row],[m]]*1000)/((1000^2)/(25.4^2))</f>
        <v>1051.739832</v>
      </c>
    </row>
    <row r="743" spans="1:2" x14ac:dyDescent="0.25">
      <c r="A743">
        <f t="shared" si="13"/>
        <v>742</v>
      </c>
      <c r="B743" s="42">
        <f>2.2*(Table4[[#This Row],[m]]*1000)/((1000^2)/(25.4^2))</f>
        <v>1053.1591840000001</v>
      </c>
    </row>
    <row r="744" spans="1:2" x14ac:dyDescent="0.25">
      <c r="A744">
        <f t="shared" ref="A744:A807" si="14">ROW()-1</f>
        <v>743</v>
      </c>
      <c r="B744" s="42">
        <f>2.2*(Table4[[#This Row],[m]]*1000)/((1000^2)/(25.4^2))</f>
        <v>1054.578536</v>
      </c>
    </row>
    <row r="745" spans="1:2" x14ac:dyDescent="0.25">
      <c r="A745">
        <f t="shared" si="14"/>
        <v>744</v>
      </c>
      <c r="B745" s="42">
        <f>2.2*(Table4[[#This Row],[m]]*1000)/((1000^2)/(25.4^2))</f>
        <v>1055.9978880000001</v>
      </c>
    </row>
    <row r="746" spans="1:2" x14ac:dyDescent="0.25">
      <c r="A746">
        <f t="shared" si="14"/>
        <v>745</v>
      </c>
      <c r="B746" s="42">
        <f>2.2*(Table4[[#This Row],[m]]*1000)/((1000^2)/(25.4^2))</f>
        <v>1057.41724</v>
      </c>
    </row>
    <row r="747" spans="1:2" x14ac:dyDescent="0.25">
      <c r="A747">
        <f t="shared" si="14"/>
        <v>746</v>
      </c>
      <c r="B747" s="42">
        <f>2.2*(Table4[[#This Row],[m]]*1000)/((1000^2)/(25.4^2))</f>
        <v>1058.8365920000001</v>
      </c>
    </row>
    <row r="748" spans="1:2" x14ac:dyDescent="0.25">
      <c r="A748">
        <f t="shared" si="14"/>
        <v>747</v>
      </c>
      <c r="B748" s="42">
        <f>2.2*(Table4[[#This Row],[m]]*1000)/((1000^2)/(25.4^2))</f>
        <v>1060.255944</v>
      </c>
    </row>
    <row r="749" spans="1:2" x14ac:dyDescent="0.25">
      <c r="A749">
        <f t="shared" si="14"/>
        <v>748</v>
      </c>
      <c r="B749" s="42">
        <f>2.2*(Table4[[#This Row],[m]]*1000)/((1000^2)/(25.4^2))</f>
        <v>1061.6752960000001</v>
      </c>
    </row>
    <row r="750" spans="1:2" x14ac:dyDescent="0.25">
      <c r="A750">
        <f t="shared" si="14"/>
        <v>749</v>
      </c>
      <c r="B750" s="42">
        <f>2.2*(Table4[[#This Row],[m]]*1000)/((1000^2)/(25.4^2))</f>
        <v>1063.094648</v>
      </c>
    </row>
    <row r="751" spans="1:2" x14ac:dyDescent="0.25">
      <c r="A751">
        <f t="shared" si="14"/>
        <v>750</v>
      </c>
      <c r="B751" s="42">
        <f>2.2*(Table4[[#This Row],[m]]*1000)/((1000^2)/(25.4^2))</f>
        <v>1064.5140000000001</v>
      </c>
    </row>
    <row r="752" spans="1:2" x14ac:dyDescent="0.25">
      <c r="A752">
        <f t="shared" si="14"/>
        <v>751</v>
      </c>
      <c r="B752" s="42">
        <f>2.2*(Table4[[#This Row],[m]]*1000)/((1000^2)/(25.4^2))</f>
        <v>1065.933352</v>
      </c>
    </row>
    <row r="753" spans="1:2" x14ac:dyDescent="0.25">
      <c r="A753">
        <f t="shared" si="14"/>
        <v>752</v>
      </c>
      <c r="B753" s="42">
        <f>2.2*(Table4[[#This Row],[m]]*1000)/((1000^2)/(25.4^2))</f>
        <v>1067.3527040000001</v>
      </c>
    </row>
    <row r="754" spans="1:2" x14ac:dyDescent="0.25">
      <c r="A754">
        <f t="shared" si="14"/>
        <v>753</v>
      </c>
      <c r="B754" s="42">
        <f>2.2*(Table4[[#This Row],[m]]*1000)/((1000^2)/(25.4^2))</f>
        <v>1068.772056</v>
      </c>
    </row>
    <row r="755" spans="1:2" x14ac:dyDescent="0.25">
      <c r="A755">
        <f t="shared" si="14"/>
        <v>754</v>
      </c>
      <c r="B755" s="42">
        <f>2.2*(Table4[[#This Row],[m]]*1000)/((1000^2)/(25.4^2))</f>
        <v>1070.1914080000001</v>
      </c>
    </row>
    <row r="756" spans="1:2" x14ac:dyDescent="0.25">
      <c r="A756">
        <f t="shared" si="14"/>
        <v>755</v>
      </c>
      <c r="B756" s="42">
        <f>2.2*(Table4[[#This Row],[m]]*1000)/((1000^2)/(25.4^2))</f>
        <v>1071.61076</v>
      </c>
    </row>
    <row r="757" spans="1:2" x14ac:dyDescent="0.25">
      <c r="A757">
        <f t="shared" si="14"/>
        <v>756</v>
      </c>
      <c r="B757" s="42">
        <f>2.2*(Table4[[#This Row],[m]]*1000)/((1000^2)/(25.4^2))</f>
        <v>1073.0301120000001</v>
      </c>
    </row>
    <row r="758" spans="1:2" x14ac:dyDescent="0.25">
      <c r="A758">
        <f t="shared" si="14"/>
        <v>757</v>
      </c>
      <c r="B758" s="42">
        <f>2.2*(Table4[[#This Row],[m]]*1000)/((1000^2)/(25.4^2))</f>
        <v>1074.449464</v>
      </c>
    </row>
    <row r="759" spans="1:2" x14ac:dyDescent="0.25">
      <c r="A759">
        <f t="shared" si="14"/>
        <v>758</v>
      </c>
      <c r="B759" s="42">
        <f>2.2*(Table4[[#This Row],[m]]*1000)/((1000^2)/(25.4^2))</f>
        <v>1075.8688160000002</v>
      </c>
    </row>
    <row r="760" spans="1:2" x14ac:dyDescent="0.25">
      <c r="A760">
        <f t="shared" si="14"/>
        <v>759</v>
      </c>
      <c r="B760" s="42">
        <f>2.2*(Table4[[#This Row],[m]]*1000)/((1000^2)/(25.4^2))</f>
        <v>1077.288168</v>
      </c>
    </row>
    <row r="761" spans="1:2" x14ac:dyDescent="0.25">
      <c r="A761">
        <f t="shared" si="14"/>
        <v>760</v>
      </c>
      <c r="B761" s="42">
        <f>2.2*(Table4[[#This Row],[m]]*1000)/((1000^2)/(25.4^2))</f>
        <v>1078.7075200000002</v>
      </c>
    </row>
    <row r="762" spans="1:2" x14ac:dyDescent="0.25">
      <c r="A762">
        <f t="shared" si="14"/>
        <v>761</v>
      </c>
      <c r="B762" s="42">
        <f>2.2*(Table4[[#This Row],[m]]*1000)/((1000^2)/(25.4^2))</f>
        <v>1080.126872</v>
      </c>
    </row>
    <row r="763" spans="1:2" x14ac:dyDescent="0.25">
      <c r="A763">
        <f t="shared" si="14"/>
        <v>762</v>
      </c>
      <c r="B763" s="42">
        <f>2.2*(Table4[[#This Row],[m]]*1000)/((1000^2)/(25.4^2))</f>
        <v>1081.5462239999999</v>
      </c>
    </row>
    <row r="764" spans="1:2" x14ac:dyDescent="0.25">
      <c r="A764">
        <f t="shared" si="14"/>
        <v>763</v>
      </c>
      <c r="B764" s="42">
        <f>2.2*(Table4[[#This Row],[m]]*1000)/((1000^2)/(25.4^2))</f>
        <v>1082.9655760000001</v>
      </c>
    </row>
    <row r="765" spans="1:2" x14ac:dyDescent="0.25">
      <c r="A765">
        <f t="shared" si="14"/>
        <v>764</v>
      </c>
      <c r="B765" s="42">
        <f>2.2*(Table4[[#This Row],[m]]*1000)/((1000^2)/(25.4^2))</f>
        <v>1084.3849279999999</v>
      </c>
    </row>
    <row r="766" spans="1:2" x14ac:dyDescent="0.25">
      <c r="A766">
        <f t="shared" si="14"/>
        <v>765</v>
      </c>
      <c r="B766" s="42">
        <f>2.2*(Table4[[#This Row],[m]]*1000)/((1000^2)/(25.4^2))</f>
        <v>1085.8042800000001</v>
      </c>
    </row>
    <row r="767" spans="1:2" x14ac:dyDescent="0.25">
      <c r="A767">
        <f t="shared" si="14"/>
        <v>766</v>
      </c>
      <c r="B767" s="42">
        <f>2.2*(Table4[[#This Row],[m]]*1000)/((1000^2)/(25.4^2))</f>
        <v>1087.223632</v>
      </c>
    </row>
    <row r="768" spans="1:2" x14ac:dyDescent="0.25">
      <c r="A768">
        <f t="shared" si="14"/>
        <v>767</v>
      </c>
      <c r="B768" s="42">
        <f>2.2*(Table4[[#This Row],[m]]*1000)/((1000^2)/(25.4^2))</f>
        <v>1088.6429840000001</v>
      </c>
    </row>
    <row r="769" spans="1:2" x14ac:dyDescent="0.25">
      <c r="A769">
        <f t="shared" si="14"/>
        <v>768</v>
      </c>
      <c r="B769" s="42">
        <f>2.2*(Table4[[#This Row],[m]]*1000)/((1000^2)/(25.4^2))</f>
        <v>1090.062336</v>
      </c>
    </row>
    <row r="770" spans="1:2" x14ac:dyDescent="0.25">
      <c r="A770">
        <f t="shared" si="14"/>
        <v>769</v>
      </c>
      <c r="B770" s="42">
        <f>2.2*(Table4[[#This Row],[m]]*1000)/((1000^2)/(25.4^2))</f>
        <v>1091.4816880000001</v>
      </c>
    </row>
    <row r="771" spans="1:2" x14ac:dyDescent="0.25">
      <c r="A771">
        <f t="shared" si="14"/>
        <v>770</v>
      </c>
      <c r="B771" s="42">
        <f>2.2*(Table4[[#This Row],[m]]*1000)/((1000^2)/(25.4^2))</f>
        <v>1092.90104</v>
      </c>
    </row>
    <row r="772" spans="1:2" x14ac:dyDescent="0.25">
      <c r="A772">
        <f t="shared" si="14"/>
        <v>771</v>
      </c>
      <c r="B772" s="42">
        <f>2.2*(Table4[[#This Row],[m]]*1000)/((1000^2)/(25.4^2))</f>
        <v>1094.3203920000001</v>
      </c>
    </row>
    <row r="773" spans="1:2" x14ac:dyDescent="0.25">
      <c r="A773">
        <f t="shared" si="14"/>
        <v>772</v>
      </c>
      <c r="B773" s="42">
        <f>2.2*(Table4[[#This Row],[m]]*1000)/((1000^2)/(25.4^2))</f>
        <v>1095.739744</v>
      </c>
    </row>
    <row r="774" spans="1:2" x14ac:dyDescent="0.25">
      <c r="A774">
        <f t="shared" si="14"/>
        <v>773</v>
      </c>
      <c r="B774" s="42">
        <f>2.2*(Table4[[#This Row],[m]]*1000)/((1000^2)/(25.4^2))</f>
        <v>1097.1590960000001</v>
      </c>
    </row>
    <row r="775" spans="1:2" x14ac:dyDescent="0.25">
      <c r="A775">
        <f t="shared" si="14"/>
        <v>774</v>
      </c>
      <c r="B775" s="42">
        <f>2.2*(Table4[[#This Row],[m]]*1000)/((1000^2)/(25.4^2))</f>
        <v>1098.578448</v>
      </c>
    </row>
    <row r="776" spans="1:2" x14ac:dyDescent="0.25">
      <c r="A776">
        <f t="shared" si="14"/>
        <v>775</v>
      </c>
      <c r="B776" s="42">
        <f>2.2*(Table4[[#This Row],[m]]*1000)/((1000^2)/(25.4^2))</f>
        <v>1099.9978000000001</v>
      </c>
    </row>
    <row r="777" spans="1:2" x14ac:dyDescent="0.25">
      <c r="A777">
        <f t="shared" si="14"/>
        <v>776</v>
      </c>
      <c r="B777" s="42">
        <f>2.2*(Table4[[#This Row],[m]]*1000)/((1000^2)/(25.4^2))</f>
        <v>1101.417152</v>
      </c>
    </row>
    <row r="778" spans="1:2" x14ac:dyDescent="0.25">
      <c r="A778">
        <f t="shared" si="14"/>
        <v>777</v>
      </c>
      <c r="B778" s="42">
        <f>2.2*(Table4[[#This Row],[m]]*1000)/((1000^2)/(25.4^2))</f>
        <v>1102.8365040000001</v>
      </c>
    </row>
    <row r="779" spans="1:2" x14ac:dyDescent="0.25">
      <c r="A779">
        <f t="shared" si="14"/>
        <v>778</v>
      </c>
      <c r="B779" s="42">
        <f>2.2*(Table4[[#This Row],[m]]*1000)/((1000^2)/(25.4^2))</f>
        <v>1104.255856</v>
      </c>
    </row>
    <row r="780" spans="1:2" x14ac:dyDescent="0.25">
      <c r="A780">
        <f t="shared" si="14"/>
        <v>779</v>
      </c>
      <c r="B780" s="42">
        <f>2.2*(Table4[[#This Row],[m]]*1000)/((1000^2)/(25.4^2))</f>
        <v>1105.6752080000001</v>
      </c>
    </row>
    <row r="781" spans="1:2" x14ac:dyDescent="0.25">
      <c r="A781">
        <f t="shared" si="14"/>
        <v>780</v>
      </c>
      <c r="B781" s="42">
        <f>2.2*(Table4[[#This Row],[m]]*1000)/((1000^2)/(25.4^2))</f>
        <v>1107.09456</v>
      </c>
    </row>
    <row r="782" spans="1:2" x14ac:dyDescent="0.25">
      <c r="A782">
        <f t="shared" si="14"/>
        <v>781</v>
      </c>
      <c r="B782" s="42">
        <f>2.2*(Table4[[#This Row],[m]]*1000)/((1000^2)/(25.4^2))</f>
        <v>1108.5139120000001</v>
      </c>
    </row>
    <row r="783" spans="1:2" x14ac:dyDescent="0.25">
      <c r="A783">
        <f t="shared" si="14"/>
        <v>782</v>
      </c>
      <c r="B783" s="42">
        <f>2.2*(Table4[[#This Row],[m]]*1000)/((1000^2)/(25.4^2))</f>
        <v>1109.933264</v>
      </c>
    </row>
    <row r="784" spans="1:2" x14ac:dyDescent="0.25">
      <c r="A784">
        <f t="shared" si="14"/>
        <v>783</v>
      </c>
      <c r="B784" s="42">
        <f>2.2*(Table4[[#This Row],[m]]*1000)/((1000^2)/(25.4^2))</f>
        <v>1111.3526160000001</v>
      </c>
    </row>
    <row r="785" spans="1:2" x14ac:dyDescent="0.25">
      <c r="A785">
        <f t="shared" si="14"/>
        <v>784</v>
      </c>
      <c r="B785" s="42">
        <f>2.2*(Table4[[#This Row],[m]]*1000)/((1000^2)/(25.4^2))</f>
        <v>1112.771968</v>
      </c>
    </row>
    <row r="786" spans="1:2" x14ac:dyDescent="0.25">
      <c r="A786">
        <f t="shared" si="14"/>
        <v>785</v>
      </c>
      <c r="B786" s="42">
        <f>2.2*(Table4[[#This Row],[m]]*1000)/((1000^2)/(25.4^2))</f>
        <v>1114.1913200000001</v>
      </c>
    </row>
    <row r="787" spans="1:2" x14ac:dyDescent="0.25">
      <c r="A787">
        <f t="shared" si="14"/>
        <v>786</v>
      </c>
      <c r="B787" s="42">
        <f>2.2*(Table4[[#This Row],[m]]*1000)/((1000^2)/(25.4^2))</f>
        <v>1115.610672</v>
      </c>
    </row>
    <row r="788" spans="1:2" x14ac:dyDescent="0.25">
      <c r="A788">
        <f t="shared" si="14"/>
        <v>787</v>
      </c>
      <c r="B788" s="42">
        <f>2.2*(Table4[[#This Row],[m]]*1000)/((1000^2)/(25.4^2))</f>
        <v>1117.0300240000001</v>
      </c>
    </row>
    <row r="789" spans="1:2" x14ac:dyDescent="0.25">
      <c r="A789">
        <f t="shared" si="14"/>
        <v>788</v>
      </c>
      <c r="B789" s="42">
        <f>2.2*(Table4[[#This Row],[m]]*1000)/((1000^2)/(25.4^2))</f>
        <v>1118.449376</v>
      </c>
    </row>
    <row r="790" spans="1:2" x14ac:dyDescent="0.25">
      <c r="A790">
        <f t="shared" si="14"/>
        <v>789</v>
      </c>
      <c r="B790" s="42">
        <f>2.2*(Table4[[#This Row],[m]]*1000)/((1000^2)/(25.4^2))</f>
        <v>1119.8687280000001</v>
      </c>
    </row>
    <row r="791" spans="1:2" x14ac:dyDescent="0.25">
      <c r="A791">
        <f t="shared" si="14"/>
        <v>790</v>
      </c>
      <c r="B791" s="42">
        <f>2.2*(Table4[[#This Row],[m]]*1000)/((1000^2)/(25.4^2))</f>
        <v>1121.28808</v>
      </c>
    </row>
    <row r="792" spans="1:2" x14ac:dyDescent="0.25">
      <c r="A792">
        <f t="shared" si="14"/>
        <v>791</v>
      </c>
      <c r="B792" s="42">
        <f>2.2*(Table4[[#This Row],[m]]*1000)/((1000^2)/(25.4^2))</f>
        <v>1122.7074320000002</v>
      </c>
    </row>
    <row r="793" spans="1:2" x14ac:dyDescent="0.25">
      <c r="A793">
        <f t="shared" si="14"/>
        <v>792</v>
      </c>
      <c r="B793" s="42">
        <f>2.2*(Table4[[#This Row],[m]]*1000)/((1000^2)/(25.4^2))</f>
        <v>1124.126784</v>
      </c>
    </row>
    <row r="794" spans="1:2" x14ac:dyDescent="0.25">
      <c r="A794">
        <f t="shared" si="14"/>
        <v>793</v>
      </c>
      <c r="B794" s="42">
        <f>2.2*(Table4[[#This Row],[m]]*1000)/((1000^2)/(25.4^2))</f>
        <v>1125.5461359999999</v>
      </c>
    </row>
    <row r="795" spans="1:2" x14ac:dyDescent="0.25">
      <c r="A795">
        <f t="shared" si="14"/>
        <v>794</v>
      </c>
      <c r="B795" s="42">
        <f>2.2*(Table4[[#This Row],[m]]*1000)/((1000^2)/(25.4^2))</f>
        <v>1126.9654880000001</v>
      </c>
    </row>
    <row r="796" spans="1:2" x14ac:dyDescent="0.25">
      <c r="A796">
        <f t="shared" si="14"/>
        <v>795</v>
      </c>
      <c r="B796" s="42">
        <f>2.2*(Table4[[#This Row],[m]]*1000)/((1000^2)/(25.4^2))</f>
        <v>1128.3848399999999</v>
      </c>
    </row>
    <row r="797" spans="1:2" x14ac:dyDescent="0.25">
      <c r="A797">
        <f t="shared" si="14"/>
        <v>796</v>
      </c>
      <c r="B797" s="42">
        <f>2.2*(Table4[[#This Row],[m]]*1000)/((1000^2)/(25.4^2))</f>
        <v>1129.8041920000001</v>
      </c>
    </row>
    <row r="798" spans="1:2" x14ac:dyDescent="0.25">
      <c r="A798">
        <f t="shared" si="14"/>
        <v>797</v>
      </c>
      <c r="B798" s="42">
        <f>2.2*(Table4[[#This Row],[m]]*1000)/((1000^2)/(25.4^2))</f>
        <v>1131.2235439999999</v>
      </c>
    </row>
    <row r="799" spans="1:2" x14ac:dyDescent="0.25">
      <c r="A799">
        <f t="shared" si="14"/>
        <v>798</v>
      </c>
      <c r="B799" s="42">
        <f>2.2*(Table4[[#This Row],[m]]*1000)/((1000^2)/(25.4^2))</f>
        <v>1132.6428960000001</v>
      </c>
    </row>
    <row r="800" spans="1:2" x14ac:dyDescent="0.25">
      <c r="A800">
        <f t="shared" si="14"/>
        <v>799</v>
      </c>
      <c r="B800" s="42">
        <f>2.2*(Table4[[#This Row],[m]]*1000)/((1000^2)/(25.4^2))</f>
        <v>1134.062248</v>
      </c>
    </row>
    <row r="801" spans="1:2" x14ac:dyDescent="0.25">
      <c r="A801">
        <f t="shared" si="14"/>
        <v>800</v>
      </c>
      <c r="B801" s="42">
        <f>2.2*(Table4[[#This Row],[m]]*1000)/((1000^2)/(25.4^2))</f>
        <v>1135.4816000000001</v>
      </c>
    </row>
    <row r="802" spans="1:2" x14ac:dyDescent="0.25">
      <c r="A802">
        <f t="shared" si="14"/>
        <v>801</v>
      </c>
      <c r="B802" s="42">
        <f>2.2*(Table4[[#This Row],[m]]*1000)/((1000^2)/(25.4^2))</f>
        <v>1136.900952</v>
      </c>
    </row>
    <row r="803" spans="1:2" x14ac:dyDescent="0.25">
      <c r="A803">
        <f t="shared" si="14"/>
        <v>802</v>
      </c>
      <c r="B803" s="42">
        <f>2.2*(Table4[[#This Row],[m]]*1000)/((1000^2)/(25.4^2))</f>
        <v>1138.3203040000001</v>
      </c>
    </row>
    <row r="804" spans="1:2" x14ac:dyDescent="0.25">
      <c r="A804">
        <f t="shared" si="14"/>
        <v>803</v>
      </c>
      <c r="B804" s="42">
        <f>2.2*(Table4[[#This Row],[m]]*1000)/((1000^2)/(25.4^2))</f>
        <v>1139.739656</v>
      </c>
    </row>
    <row r="805" spans="1:2" x14ac:dyDescent="0.25">
      <c r="A805">
        <f t="shared" si="14"/>
        <v>804</v>
      </c>
      <c r="B805" s="42">
        <f>2.2*(Table4[[#This Row],[m]]*1000)/((1000^2)/(25.4^2))</f>
        <v>1141.1590080000001</v>
      </c>
    </row>
    <row r="806" spans="1:2" x14ac:dyDescent="0.25">
      <c r="A806">
        <f t="shared" si="14"/>
        <v>805</v>
      </c>
      <c r="B806" s="42">
        <f>2.2*(Table4[[#This Row],[m]]*1000)/((1000^2)/(25.4^2))</f>
        <v>1142.57836</v>
      </c>
    </row>
    <row r="807" spans="1:2" x14ac:dyDescent="0.25">
      <c r="A807">
        <f t="shared" si="14"/>
        <v>806</v>
      </c>
      <c r="B807" s="42">
        <f>2.2*(Table4[[#This Row],[m]]*1000)/((1000^2)/(25.4^2))</f>
        <v>1143.9977120000001</v>
      </c>
    </row>
    <row r="808" spans="1:2" x14ac:dyDescent="0.25">
      <c r="A808">
        <f t="shared" ref="A808:A843" si="15">ROW()-1</f>
        <v>807</v>
      </c>
      <c r="B808" s="42">
        <f>2.2*(Table4[[#This Row],[m]]*1000)/((1000^2)/(25.4^2))</f>
        <v>1145.417064</v>
      </c>
    </row>
    <row r="809" spans="1:2" x14ac:dyDescent="0.25">
      <c r="A809">
        <f t="shared" si="15"/>
        <v>808</v>
      </c>
      <c r="B809" s="42">
        <f>2.2*(Table4[[#This Row],[m]]*1000)/((1000^2)/(25.4^2))</f>
        <v>1146.8364160000001</v>
      </c>
    </row>
    <row r="810" spans="1:2" x14ac:dyDescent="0.25">
      <c r="A810">
        <f t="shared" si="15"/>
        <v>809</v>
      </c>
      <c r="B810" s="42">
        <f>2.2*(Table4[[#This Row],[m]]*1000)/((1000^2)/(25.4^2))</f>
        <v>1148.255768</v>
      </c>
    </row>
    <row r="811" spans="1:2" x14ac:dyDescent="0.25">
      <c r="A811">
        <f t="shared" si="15"/>
        <v>810</v>
      </c>
      <c r="B811" s="42">
        <f>2.2*(Table4[[#This Row],[m]]*1000)/((1000^2)/(25.4^2))</f>
        <v>1149.6751200000001</v>
      </c>
    </row>
    <row r="812" spans="1:2" x14ac:dyDescent="0.25">
      <c r="A812">
        <f t="shared" si="15"/>
        <v>811</v>
      </c>
      <c r="B812" s="42">
        <f>2.2*(Table4[[#This Row],[m]]*1000)/((1000^2)/(25.4^2))</f>
        <v>1151.094472</v>
      </c>
    </row>
    <row r="813" spans="1:2" x14ac:dyDescent="0.25">
      <c r="A813">
        <f t="shared" si="15"/>
        <v>812</v>
      </c>
      <c r="B813" s="42">
        <f>2.2*(Table4[[#This Row],[m]]*1000)/((1000^2)/(25.4^2))</f>
        <v>1152.5138240000001</v>
      </c>
    </row>
    <row r="814" spans="1:2" x14ac:dyDescent="0.25">
      <c r="A814">
        <f t="shared" si="15"/>
        <v>813</v>
      </c>
      <c r="B814" s="42">
        <f>2.2*(Table4[[#This Row],[m]]*1000)/((1000^2)/(25.4^2))</f>
        <v>1153.933176</v>
      </c>
    </row>
    <row r="815" spans="1:2" x14ac:dyDescent="0.25">
      <c r="A815">
        <f t="shared" si="15"/>
        <v>814</v>
      </c>
      <c r="B815" s="42">
        <f>2.2*(Table4[[#This Row],[m]]*1000)/((1000^2)/(25.4^2))</f>
        <v>1155.3525280000001</v>
      </c>
    </row>
    <row r="816" spans="1:2" x14ac:dyDescent="0.25">
      <c r="A816">
        <f t="shared" si="15"/>
        <v>815</v>
      </c>
      <c r="B816" s="42">
        <f>2.2*(Table4[[#This Row],[m]]*1000)/((1000^2)/(25.4^2))</f>
        <v>1156.77188</v>
      </c>
    </row>
    <row r="817" spans="1:2" x14ac:dyDescent="0.25">
      <c r="A817">
        <f t="shared" si="15"/>
        <v>816</v>
      </c>
      <c r="B817" s="42">
        <f>2.2*(Table4[[#This Row],[m]]*1000)/((1000^2)/(25.4^2))</f>
        <v>1158.1912320000001</v>
      </c>
    </row>
    <row r="818" spans="1:2" x14ac:dyDescent="0.25">
      <c r="A818">
        <f t="shared" si="15"/>
        <v>817</v>
      </c>
      <c r="B818" s="42">
        <f>2.2*(Table4[[#This Row],[m]]*1000)/((1000^2)/(25.4^2))</f>
        <v>1159.610584</v>
      </c>
    </row>
    <row r="819" spans="1:2" x14ac:dyDescent="0.25">
      <c r="A819">
        <f t="shared" si="15"/>
        <v>818</v>
      </c>
      <c r="B819" s="42">
        <f>2.2*(Table4[[#This Row],[m]]*1000)/((1000^2)/(25.4^2))</f>
        <v>1161.0299360000001</v>
      </c>
    </row>
    <row r="820" spans="1:2" x14ac:dyDescent="0.25">
      <c r="A820">
        <f t="shared" si="15"/>
        <v>819</v>
      </c>
      <c r="B820" s="42">
        <f>2.2*(Table4[[#This Row],[m]]*1000)/((1000^2)/(25.4^2))</f>
        <v>1162.449288</v>
      </c>
    </row>
    <row r="821" spans="1:2" x14ac:dyDescent="0.25">
      <c r="A821">
        <f t="shared" si="15"/>
        <v>820</v>
      </c>
      <c r="B821" s="42">
        <f>2.2*(Table4[[#This Row],[m]]*1000)/((1000^2)/(25.4^2))</f>
        <v>1163.8686400000001</v>
      </c>
    </row>
    <row r="822" spans="1:2" x14ac:dyDescent="0.25">
      <c r="A822">
        <f t="shared" si="15"/>
        <v>821</v>
      </c>
      <c r="B822" s="42">
        <f>2.2*(Table4[[#This Row],[m]]*1000)/((1000^2)/(25.4^2))</f>
        <v>1165.287992</v>
      </c>
    </row>
    <row r="823" spans="1:2" x14ac:dyDescent="0.25">
      <c r="A823">
        <f t="shared" si="15"/>
        <v>822</v>
      </c>
      <c r="B823" s="42">
        <f>2.2*(Table4[[#This Row],[m]]*1000)/((1000^2)/(25.4^2))</f>
        <v>1166.7073440000001</v>
      </c>
    </row>
    <row r="824" spans="1:2" x14ac:dyDescent="0.25">
      <c r="A824">
        <f t="shared" si="15"/>
        <v>823</v>
      </c>
      <c r="B824" s="42">
        <f>2.2*(Table4[[#This Row],[m]]*1000)/((1000^2)/(25.4^2))</f>
        <v>1168.126696</v>
      </c>
    </row>
    <row r="825" spans="1:2" x14ac:dyDescent="0.25">
      <c r="A825">
        <f t="shared" si="15"/>
        <v>824</v>
      </c>
      <c r="B825" s="42">
        <f>2.2*(Table4[[#This Row],[m]]*1000)/((1000^2)/(25.4^2))</f>
        <v>1169.5460479999999</v>
      </c>
    </row>
    <row r="826" spans="1:2" x14ac:dyDescent="0.25">
      <c r="A826">
        <f t="shared" si="15"/>
        <v>825</v>
      </c>
      <c r="B826" s="42">
        <f>2.2*(Table4[[#This Row],[m]]*1000)/((1000^2)/(25.4^2))</f>
        <v>1170.9654</v>
      </c>
    </row>
    <row r="827" spans="1:2" x14ac:dyDescent="0.25">
      <c r="A827">
        <f t="shared" si="15"/>
        <v>826</v>
      </c>
      <c r="B827" s="42">
        <f>2.2*(Table4[[#This Row],[m]]*1000)/((1000^2)/(25.4^2))</f>
        <v>1172.3847519999999</v>
      </c>
    </row>
    <row r="828" spans="1:2" x14ac:dyDescent="0.25">
      <c r="A828">
        <f t="shared" si="15"/>
        <v>827</v>
      </c>
      <c r="B828" s="42">
        <f>2.2*(Table4[[#This Row],[m]]*1000)/((1000^2)/(25.4^2))</f>
        <v>1173.8041040000001</v>
      </c>
    </row>
    <row r="829" spans="1:2" x14ac:dyDescent="0.25">
      <c r="A829">
        <f t="shared" si="15"/>
        <v>828</v>
      </c>
      <c r="B829" s="42">
        <f>2.2*(Table4[[#This Row],[m]]*1000)/((1000^2)/(25.4^2))</f>
        <v>1175.2234559999999</v>
      </c>
    </row>
    <row r="830" spans="1:2" x14ac:dyDescent="0.25">
      <c r="A830">
        <f t="shared" si="15"/>
        <v>829</v>
      </c>
      <c r="B830" s="42">
        <f>2.2*(Table4[[#This Row],[m]]*1000)/((1000^2)/(25.4^2))</f>
        <v>1176.6428080000001</v>
      </c>
    </row>
    <row r="831" spans="1:2" x14ac:dyDescent="0.25">
      <c r="A831">
        <f t="shared" si="15"/>
        <v>830</v>
      </c>
      <c r="B831" s="42">
        <f>2.2*(Table4[[#This Row],[m]]*1000)/((1000^2)/(25.4^2))</f>
        <v>1178.0621599999999</v>
      </c>
    </row>
    <row r="832" spans="1:2" x14ac:dyDescent="0.25">
      <c r="A832">
        <f t="shared" si="15"/>
        <v>831</v>
      </c>
      <c r="B832" s="42">
        <f>2.2*(Table4[[#This Row],[m]]*1000)/((1000^2)/(25.4^2))</f>
        <v>1179.4815120000001</v>
      </c>
    </row>
    <row r="833" spans="1:2" x14ac:dyDescent="0.25">
      <c r="A833">
        <f t="shared" si="15"/>
        <v>832</v>
      </c>
      <c r="B833" s="42">
        <f>2.2*(Table4[[#This Row],[m]]*1000)/((1000^2)/(25.4^2))</f>
        <v>1180.900864</v>
      </c>
    </row>
    <row r="834" spans="1:2" x14ac:dyDescent="0.25">
      <c r="A834">
        <f t="shared" si="15"/>
        <v>833</v>
      </c>
      <c r="B834" s="42">
        <f>2.2*(Table4[[#This Row],[m]]*1000)/((1000^2)/(25.4^2))</f>
        <v>1182.3202160000001</v>
      </c>
    </row>
    <row r="835" spans="1:2" x14ac:dyDescent="0.25">
      <c r="A835">
        <f t="shared" si="15"/>
        <v>834</v>
      </c>
      <c r="B835" s="42">
        <f>2.2*(Table4[[#This Row],[m]]*1000)/((1000^2)/(25.4^2))</f>
        <v>1183.739568</v>
      </c>
    </row>
    <row r="836" spans="1:2" x14ac:dyDescent="0.25">
      <c r="A836">
        <f t="shared" si="15"/>
        <v>835</v>
      </c>
      <c r="B836" s="42">
        <f>2.2*(Table4[[#This Row],[m]]*1000)/((1000^2)/(25.4^2))</f>
        <v>1185.1589200000001</v>
      </c>
    </row>
    <row r="837" spans="1:2" x14ac:dyDescent="0.25">
      <c r="A837">
        <f t="shared" si="15"/>
        <v>836</v>
      </c>
      <c r="B837" s="42">
        <f>2.2*(Table4[[#This Row],[m]]*1000)/((1000^2)/(25.4^2))</f>
        <v>1186.578272</v>
      </c>
    </row>
    <row r="838" spans="1:2" x14ac:dyDescent="0.25">
      <c r="A838">
        <f t="shared" si="15"/>
        <v>837</v>
      </c>
      <c r="B838" s="42">
        <f>2.2*(Table4[[#This Row],[m]]*1000)/((1000^2)/(25.4^2))</f>
        <v>1187.9976240000001</v>
      </c>
    </row>
    <row r="839" spans="1:2" x14ac:dyDescent="0.25">
      <c r="A839">
        <f t="shared" si="15"/>
        <v>838</v>
      </c>
      <c r="B839" s="42">
        <f>2.2*(Table4[[#This Row],[m]]*1000)/((1000^2)/(25.4^2))</f>
        <v>1189.416976</v>
      </c>
    </row>
    <row r="840" spans="1:2" x14ac:dyDescent="0.25">
      <c r="A840">
        <f t="shared" si="15"/>
        <v>839</v>
      </c>
      <c r="B840" s="42">
        <f>2.2*(Table4[[#This Row],[m]]*1000)/((1000^2)/(25.4^2))</f>
        <v>1190.8363280000001</v>
      </c>
    </row>
    <row r="841" spans="1:2" x14ac:dyDescent="0.25">
      <c r="A841">
        <f t="shared" si="15"/>
        <v>840</v>
      </c>
      <c r="B841" s="42">
        <f>2.2*(Table4[[#This Row],[m]]*1000)/((1000^2)/(25.4^2))</f>
        <v>1192.25568</v>
      </c>
    </row>
    <row r="842" spans="1:2" x14ac:dyDescent="0.25">
      <c r="A842">
        <f t="shared" si="15"/>
        <v>841</v>
      </c>
      <c r="B842" s="42">
        <f>2.2*(Table4[[#This Row],[m]]*1000)/((1000^2)/(25.4^2))</f>
        <v>1193.6750320000001</v>
      </c>
    </row>
    <row r="843" spans="1:2" x14ac:dyDescent="0.25">
      <c r="A843">
        <f t="shared" si="15"/>
        <v>842</v>
      </c>
      <c r="B843" s="42">
        <f>2.2*(Table4[[#This Row],[m]]*1000)/((1000^2)/(25.4^2))</f>
        <v>1195.094384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B13" sqref="B13"/>
    </sheetView>
  </sheetViews>
  <sheetFormatPr defaultRowHeight="13.2" x14ac:dyDescent="0.25"/>
  <sheetData>
    <row r="1" spans="1:8" x14ac:dyDescent="0.25">
      <c r="B1">
        <v>150</v>
      </c>
      <c r="C1">
        <v>300</v>
      </c>
      <c r="D1">
        <v>400</v>
      </c>
      <c r="E1">
        <v>600</v>
      </c>
      <c r="F1">
        <v>900</v>
      </c>
      <c r="G1">
        <v>1500</v>
      </c>
      <c r="H1">
        <v>2500</v>
      </c>
    </row>
    <row r="2" spans="1:8" x14ac:dyDescent="0.25">
      <c r="A2">
        <v>0.5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</row>
    <row r="3" spans="1:8" x14ac:dyDescent="0.25">
      <c r="A3">
        <v>0.75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</row>
    <row r="4" spans="1:8" x14ac:dyDescent="0.25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</row>
    <row r="5" spans="1:8" x14ac:dyDescent="0.25">
      <c r="A5">
        <v>1.25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</row>
    <row r="6" spans="1:8" x14ac:dyDescent="0.25">
      <c r="A6">
        <v>1.5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</row>
    <row r="7" spans="1:8" x14ac:dyDescent="0.25">
      <c r="A7">
        <v>2</v>
      </c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</row>
    <row r="8" spans="1:8" x14ac:dyDescent="0.25">
      <c r="A8">
        <v>2.5</v>
      </c>
      <c r="B8">
        <v>4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</row>
    <row r="9" spans="1:8" x14ac:dyDescent="0.25">
      <c r="A9">
        <v>3</v>
      </c>
      <c r="B9">
        <v>4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</row>
    <row r="10" spans="1:8" x14ac:dyDescent="0.25">
      <c r="A10">
        <v>3.5</v>
      </c>
      <c r="B10">
        <v>8</v>
      </c>
      <c r="C10">
        <v>8</v>
      </c>
      <c r="D10">
        <v>8</v>
      </c>
      <c r="E10">
        <v>8</v>
      </c>
      <c r="F10" t="s">
        <v>71</v>
      </c>
      <c r="G10" t="s">
        <v>71</v>
      </c>
      <c r="H10" t="s">
        <v>71</v>
      </c>
    </row>
    <row r="11" spans="1:8" x14ac:dyDescent="0.25">
      <c r="A11">
        <v>4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</row>
    <row r="12" spans="1:8" x14ac:dyDescent="0.25">
      <c r="A12">
        <v>5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25">
      <c r="A13">
        <v>6</v>
      </c>
      <c r="B13">
        <v>8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8</v>
      </c>
    </row>
    <row r="14" spans="1:8" x14ac:dyDescent="0.25">
      <c r="A14">
        <v>8</v>
      </c>
      <c r="B14">
        <v>8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</row>
    <row r="15" spans="1:8" x14ac:dyDescent="0.25">
      <c r="A15">
        <v>10</v>
      </c>
      <c r="B15">
        <v>12</v>
      </c>
      <c r="C15">
        <v>16</v>
      </c>
      <c r="D15">
        <v>16</v>
      </c>
      <c r="E15">
        <v>16</v>
      </c>
      <c r="F15">
        <v>16</v>
      </c>
      <c r="G15">
        <v>12</v>
      </c>
      <c r="H15">
        <v>12</v>
      </c>
    </row>
    <row r="16" spans="1:8" x14ac:dyDescent="0.25">
      <c r="A16">
        <v>12</v>
      </c>
      <c r="B16">
        <v>12</v>
      </c>
      <c r="C16">
        <v>16</v>
      </c>
      <c r="D16">
        <v>16</v>
      </c>
      <c r="E16">
        <v>20</v>
      </c>
      <c r="F16">
        <v>20</v>
      </c>
      <c r="G16">
        <v>16</v>
      </c>
      <c r="H16">
        <v>12</v>
      </c>
    </row>
    <row r="17" spans="1:8" x14ac:dyDescent="0.25">
      <c r="A17">
        <v>14</v>
      </c>
      <c r="B17">
        <v>12</v>
      </c>
      <c r="C17">
        <v>20</v>
      </c>
      <c r="D17">
        <v>20</v>
      </c>
      <c r="E17">
        <v>20</v>
      </c>
      <c r="F17">
        <v>20</v>
      </c>
      <c r="G17">
        <v>16</v>
      </c>
      <c r="H17" t="s">
        <v>71</v>
      </c>
    </row>
    <row r="18" spans="1:8" x14ac:dyDescent="0.25">
      <c r="A18">
        <v>16</v>
      </c>
      <c r="B18">
        <v>16</v>
      </c>
      <c r="C18">
        <v>20</v>
      </c>
      <c r="D18">
        <v>20</v>
      </c>
      <c r="E18">
        <v>20</v>
      </c>
      <c r="F18">
        <v>20</v>
      </c>
      <c r="G18">
        <v>16</v>
      </c>
      <c r="H18" t="s">
        <v>71</v>
      </c>
    </row>
    <row r="19" spans="1:8" x14ac:dyDescent="0.25">
      <c r="A19">
        <v>18</v>
      </c>
      <c r="B19">
        <v>16</v>
      </c>
      <c r="C19">
        <v>24</v>
      </c>
      <c r="D19">
        <v>24</v>
      </c>
      <c r="E19">
        <v>20</v>
      </c>
      <c r="F19">
        <v>20</v>
      </c>
      <c r="G19">
        <v>16</v>
      </c>
      <c r="H19" t="s">
        <v>71</v>
      </c>
    </row>
    <row r="20" spans="1:8" x14ac:dyDescent="0.25">
      <c r="A20">
        <v>20</v>
      </c>
      <c r="B20">
        <v>20</v>
      </c>
      <c r="C20">
        <v>24</v>
      </c>
      <c r="D20">
        <v>24</v>
      </c>
      <c r="E20">
        <v>24</v>
      </c>
      <c r="F20">
        <v>20</v>
      </c>
      <c r="G20">
        <v>16</v>
      </c>
      <c r="H20" t="s">
        <v>71</v>
      </c>
    </row>
    <row r="21" spans="1:8" x14ac:dyDescent="0.25">
      <c r="A21">
        <v>24</v>
      </c>
      <c r="B21">
        <v>20</v>
      </c>
      <c r="C21">
        <v>24</v>
      </c>
      <c r="D21">
        <v>24</v>
      </c>
      <c r="E21">
        <v>24</v>
      </c>
      <c r="F21">
        <v>20</v>
      </c>
      <c r="G21">
        <v>16</v>
      </c>
      <c r="H21" t="s">
        <v>71</v>
      </c>
    </row>
  </sheetData>
  <conditionalFormatting sqref="B2: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O15"/>
  <sheetViews>
    <sheetView workbookViewId="0"/>
  </sheetViews>
  <sheetFormatPr defaultRowHeight="13.2" x14ac:dyDescent="0.25"/>
  <cols>
    <col min="8" max="8" width="12.44140625" bestFit="1" customWidth="1"/>
  </cols>
  <sheetData>
    <row r="1" spans="2:15" x14ac:dyDescent="0.25">
      <c r="G1" t="s">
        <v>96</v>
      </c>
      <c r="H1" t="s">
        <v>97</v>
      </c>
      <c r="I1" t="s">
        <v>99</v>
      </c>
    </row>
    <row r="2" spans="2:15" x14ac:dyDescent="0.25">
      <c r="B2" t="s">
        <v>77</v>
      </c>
      <c r="C2">
        <v>12.01</v>
      </c>
      <c r="E2" t="s">
        <v>78</v>
      </c>
      <c r="F2">
        <f>C2+(2*C4)</f>
        <v>44.01</v>
      </c>
      <c r="G2">
        <v>2.9999999999999997E-4</v>
      </c>
      <c r="H2">
        <f>G2/22.4</f>
        <v>1.3392857142857142E-5</v>
      </c>
      <c r="I2">
        <f>H2*F2</f>
        <v>5.8941964285714283E-4</v>
      </c>
      <c r="M2">
        <f>F2*G2</f>
        <v>1.3202999999999998E-2</v>
      </c>
    </row>
    <row r="3" spans="2:15" x14ac:dyDescent="0.25">
      <c r="B3" t="s">
        <v>79</v>
      </c>
      <c r="C3">
        <v>14.007</v>
      </c>
      <c r="E3" t="s">
        <v>80</v>
      </c>
      <c r="F3">
        <f>C3*2</f>
        <v>28.013999999999999</v>
      </c>
      <c r="G3">
        <v>0.78090000000000004</v>
      </c>
      <c r="H3">
        <f t="shared" ref="H3:H5" si="0">G3/22.4</f>
        <v>3.4861607142857146E-2</v>
      </c>
      <c r="I3">
        <f t="shared" ref="I3:I5" si="1">H3*F3</f>
        <v>0.97661306250000002</v>
      </c>
      <c r="M3">
        <f>F3*G3</f>
        <v>21.876132600000002</v>
      </c>
    </row>
    <row r="4" spans="2:15" x14ac:dyDescent="0.25">
      <c r="B4" t="s">
        <v>81</v>
      </c>
      <c r="C4">
        <v>16</v>
      </c>
      <c r="E4" t="s">
        <v>82</v>
      </c>
      <c r="F4">
        <f>C4*2</f>
        <v>32</v>
      </c>
      <c r="G4">
        <v>0.20949999999999999</v>
      </c>
      <c r="H4">
        <f t="shared" si="0"/>
        <v>9.3526785714285708E-3</v>
      </c>
      <c r="I4">
        <f t="shared" si="1"/>
        <v>0.29928571428571427</v>
      </c>
      <c r="M4">
        <f>F4*G4</f>
        <v>6.7039999999999997</v>
      </c>
    </row>
    <row r="5" spans="2:15" x14ac:dyDescent="0.25">
      <c r="B5" t="s">
        <v>83</v>
      </c>
      <c r="C5">
        <v>39.950000000000003</v>
      </c>
      <c r="E5" t="s">
        <v>84</v>
      </c>
      <c r="F5">
        <f>C5</f>
        <v>39.950000000000003</v>
      </c>
      <c r="G5">
        <v>9.300000000000001E-3</v>
      </c>
      <c r="H5">
        <f t="shared" si="0"/>
        <v>4.151785714285715E-4</v>
      </c>
      <c r="I5">
        <f t="shared" si="1"/>
        <v>1.6586383928571431E-2</v>
      </c>
      <c r="M5">
        <f>F5*G5</f>
        <v>0.37153500000000006</v>
      </c>
    </row>
    <row r="6" spans="2:15" x14ac:dyDescent="0.25">
      <c r="M6">
        <f>SUM(M2:M5)</f>
        <v>28.964870600000005</v>
      </c>
      <c r="N6" t="s">
        <v>85</v>
      </c>
    </row>
    <row r="7" spans="2:15" x14ac:dyDescent="0.25">
      <c r="G7" t="s">
        <v>100</v>
      </c>
      <c r="H7">
        <f>SUM(I2:I5)</f>
        <v>1.2930745803571428</v>
      </c>
      <c r="I7" t="s">
        <v>102</v>
      </c>
      <c r="M7">
        <f>F3</f>
        <v>28.013999999999999</v>
      </c>
      <c r="N7" t="s">
        <v>86</v>
      </c>
    </row>
    <row r="8" spans="2:15" x14ac:dyDescent="0.25">
      <c r="G8" t="s">
        <v>101</v>
      </c>
      <c r="H8">
        <f>F3/22.4</f>
        <v>1.2506250000000001</v>
      </c>
      <c r="I8" t="s">
        <v>102</v>
      </c>
      <c r="M8">
        <f>M6-M7</f>
        <v>0.95087060000000534</v>
      </c>
      <c r="N8" t="s">
        <v>87</v>
      </c>
    </row>
    <row r="9" spans="2:15" x14ac:dyDescent="0.25">
      <c r="G9" t="s">
        <v>103</v>
      </c>
      <c r="H9">
        <f>H7-H8</f>
        <v>4.2449580357142747E-2</v>
      </c>
      <c r="I9" t="s">
        <v>102</v>
      </c>
      <c r="M9">
        <v>22.4</v>
      </c>
      <c r="N9" t="s">
        <v>98</v>
      </c>
    </row>
    <row r="10" spans="2:15" x14ac:dyDescent="0.25">
      <c r="G10" t="s">
        <v>104</v>
      </c>
      <c r="H10">
        <v>1</v>
      </c>
      <c r="I10" t="s">
        <v>66</v>
      </c>
      <c r="M10">
        <f>M9/M8</f>
        <v>23.557358908772521</v>
      </c>
      <c r="N10" t="s">
        <v>88</v>
      </c>
    </row>
    <row r="11" spans="2:15" x14ac:dyDescent="0.25">
      <c r="G11" t="s">
        <v>105</v>
      </c>
      <c r="H11">
        <f>(4/3)*PI()*(H10^3)</f>
        <v>4.1887902047863905</v>
      </c>
      <c r="I11" t="s">
        <v>96</v>
      </c>
      <c r="M11" t="s">
        <v>89</v>
      </c>
      <c r="N11">
        <v>100</v>
      </c>
    </row>
    <row r="12" spans="2:15" x14ac:dyDescent="0.25">
      <c r="G12" t="s">
        <v>92</v>
      </c>
      <c r="H12">
        <f>H9*H11</f>
        <v>0.1778123863972923</v>
      </c>
      <c r="I12" t="s">
        <v>99</v>
      </c>
      <c r="M12" t="s">
        <v>90</v>
      </c>
      <c r="N12">
        <f>4*PI()*(N11^2)</f>
        <v>125663.70614359173</v>
      </c>
    </row>
    <row r="13" spans="2:15" x14ac:dyDescent="0.25">
      <c r="G13" t="s">
        <v>107</v>
      </c>
      <c r="H13">
        <f>4*PI()*(H10^2)</f>
        <v>12.566370614359172</v>
      </c>
      <c r="I13" t="s">
        <v>108</v>
      </c>
      <c r="M13" t="s">
        <v>91</v>
      </c>
      <c r="N13">
        <f>(4/3)*PI()*(N11^3)</f>
        <v>4188790.2047863905</v>
      </c>
    </row>
    <row r="14" spans="2:15" x14ac:dyDescent="0.25">
      <c r="G14" t="s">
        <v>106</v>
      </c>
      <c r="H14">
        <f>1000*H12/H13</f>
        <v>14.149860119047581</v>
      </c>
      <c r="I14" t="s">
        <v>95</v>
      </c>
      <c r="M14" t="s">
        <v>92</v>
      </c>
      <c r="N14">
        <f>N13/M10</f>
        <v>177812.38639729377</v>
      </c>
      <c r="O14" t="s">
        <v>93</v>
      </c>
    </row>
    <row r="15" spans="2:15" x14ac:dyDescent="0.25">
      <c r="M15" t="s">
        <v>94</v>
      </c>
      <c r="N15">
        <f>N14/N12</f>
        <v>1.4149860119047697</v>
      </c>
      <c r="O1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TABLES</vt:lpstr>
      <vt:lpstr>Nozzles</vt:lpstr>
      <vt:lpstr>CALCULATIONS</vt:lpstr>
      <vt:lpstr>ASME B16.5 Nozzles</vt:lpstr>
      <vt:lpstr>ASME B16.5 Flange Rating</vt:lpstr>
      <vt:lpstr>head</vt:lpstr>
      <vt:lpstr>holes</vt:lpstr>
      <vt:lpstr>Sheet1</vt:lpstr>
      <vt:lpstr>Pipe Profile</vt:lpstr>
    </vt:vector>
  </TitlesOfParts>
  <Company>TWI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Quinn</dc:creator>
  <cp:keywords>NPS</cp:keywords>
  <cp:lastModifiedBy>Martin</cp:lastModifiedBy>
  <dcterms:created xsi:type="dcterms:W3CDTF">2011-08-22T07:43:11Z</dcterms:created>
  <dcterms:modified xsi:type="dcterms:W3CDTF">2018-06-11T20:34:33Z</dcterms:modified>
</cp:coreProperties>
</file>