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020" tabRatio="500" firstSheet="1" activeTab="2"/>
  </bookViews>
  <sheets>
    <sheet name="ANEXO DE GASTOS PROYECTADO" sheetId="1" r:id="rId1"/>
    <sheet name="ANEXO CMV PROYECTADO" sheetId="2" r:id="rId2"/>
    <sheet name="PRESUPUESTO ECONOMICO" sheetId="3" r:id="rId3"/>
    <sheet name="PRESUPUESTO FINANCIERO" sheetId="4" r:id="rId4"/>
    <sheet name="ESP PROYECTADO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3" l="1"/>
  <c r="B18" i="3"/>
  <c r="E27" i="5"/>
  <c r="B11" i="5"/>
  <c r="B8" i="5"/>
  <c r="B19" i="5"/>
  <c r="B21" i="5"/>
  <c r="B22" i="5"/>
  <c r="E15" i="5"/>
  <c r="B29" i="4"/>
  <c r="I16" i="4"/>
  <c r="B15" i="4"/>
  <c r="B20" i="4"/>
  <c r="B26" i="4"/>
  <c r="B27" i="4"/>
  <c r="G29" i="3"/>
  <c r="B11" i="3"/>
  <c r="B8" i="3"/>
  <c r="B5" i="3"/>
  <c r="B17" i="3"/>
  <c r="B4" i="2"/>
  <c r="B5" i="2"/>
  <c r="E11" i="1"/>
  <c r="C11" i="1"/>
  <c r="D11" i="1"/>
  <c r="B11" i="1"/>
  <c r="C10" i="1"/>
  <c r="D10" i="1"/>
  <c r="B10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<sst xmlns="http://schemas.openxmlformats.org/spreadsheetml/2006/main" count="165" uniqueCount="150">
  <si>
    <t>CALZADOS ARGENTINOS S.A.</t>
  </si>
  <si>
    <t>ANEXO DE GASTOS PROYECTADO</t>
  </si>
  <si>
    <t>RUBROS</t>
  </si>
  <si>
    <t>SUBTOTAL</t>
  </si>
  <si>
    <t>IMP TASAS Y CONTRIBUCIONES</t>
  </si>
  <si>
    <t>REGALIAS Y COMISIONES</t>
  </si>
  <si>
    <t>MOVILIDAD Y VIATICOS</t>
  </si>
  <si>
    <t>GASTOS DE EXPORTACION</t>
  </si>
  <si>
    <t>AMORT BS DE USO</t>
  </si>
  <si>
    <t>TOTAL</t>
  </si>
  <si>
    <t>GTOS DE PRODUCCION</t>
  </si>
  <si>
    <t>GTOS DE ADM</t>
  </si>
  <si>
    <t>GTOS DE COMERC</t>
  </si>
  <si>
    <t>TOMO LOS DATOS DEL RUBRO DE GASTOS AL 2012 Y LE SUMO 18% (SON FIJOS)</t>
  </si>
  <si>
    <t>TOMO LOS DATOS DEL RUBRO GASTOS AL 2012 Y LO MULTPLICO X1,05 X 1,21 (SON VARIABLES)</t>
  </si>
  <si>
    <t>TOMO EL DATO DE AMORT DE BS DE USO DEL ANEXO GASTOS Y LO DEJO IGUAL</t>
  </si>
  <si>
    <t>COMO COMPRAMOS, LO QUE COMPRAMOS SE AMORTIZA. SE AGARRA LA AMORT DEL AÑO ANTERIOR Y SE SUMA LA AMORT. DE LA COMPRA DE LA MAQUINA</t>
  </si>
  <si>
    <t>SE SACA SUMANDO LA AMORT DEL 2012 DEL RUBRO GTOS DE COMERCIALIZACION + 3MILLONES/5 AÑOS (RODADO) - 60000 QUE ES LA AMORT DE LO QUE VENDO</t>
  </si>
  <si>
    <t>TOTAL SIN AMORT</t>
  </si>
  <si>
    <t>QUE SALE 18000000, QUE TIENE UNA AMORT ANUAL DE 1800000. ENTONCES SUMO 1800000 + 20082208</t>
  </si>
  <si>
    <t>LO SACO DEL ESTADO DE SIT PATRIMONIAL</t>
  </si>
  <si>
    <t>COMPRAS</t>
  </si>
  <si>
    <t>ANEXO DE CMV PROYECTADO</t>
  </si>
  <si>
    <t>EXITENCIA INICIAL DE BS DE CAMBIO</t>
  </si>
  <si>
    <t>RDO POR TENENCIA</t>
  </si>
  <si>
    <t>EXISTENCIA INICIAL A VALORES CTES</t>
  </si>
  <si>
    <t>LO SACO DEL ANEXO DE GASTOS PROYECTADOS</t>
  </si>
  <si>
    <t>(EXISTENCIA FINAL DE BS DE CAMBIO)</t>
  </si>
  <si>
    <t>CMV SIN AMORTIZACIONES</t>
  </si>
  <si>
    <t>GASTOS DE PRODUCCION SIN AMORT</t>
  </si>
  <si>
    <t>COSTO DE PRODUCCION</t>
  </si>
  <si>
    <t>ESTO ES EL CMV SIN AMORT / 12 X 3 MESES</t>
  </si>
  <si>
    <t>ESTO LO SACO HACIENDO CMV - EI + EF</t>
  </si>
  <si>
    <t>LO SACO  HACIENDO COSTO DE PROD - GASTOS DE PROD</t>
  </si>
  <si>
    <t>PRESUPUESTO ECONOMICO</t>
  </si>
  <si>
    <t>VENTAS</t>
  </si>
  <si>
    <t>(CMV S/ AMORT)</t>
  </si>
  <si>
    <t>GANANCIA BRUTA</t>
  </si>
  <si>
    <t>GASTOS DE COMERC S/AMORT</t>
  </si>
  <si>
    <t>GASTOS DE ADM S/AMORT</t>
  </si>
  <si>
    <t>EBTIDA</t>
  </si>
  <si>
    <t>(AMORT BS DE USO)</t>
  </si>
  <si>
    <t>EBIT (RDO DE LAS TRANSACCIONES)</t>
  </si>
  <si>
    <t>RDOS FCIEROS Y X TENENCIA</t>
  </si>
  <si>
    <t>GENERADOS X ACTIVOS</t>
  </si>
  <si>
    <t>INT</t>
  </si>
  <si>
    <t>GENERADOS X PASIVOS (INT)</t>
  </si>
  <si>
    <t>RAI</t>
  </si>
  <si>
    <t>IMPUESTO A LAS GCIAS</t>
  </si>
  <si>
    <t>RDO NETO</t>
  </si>
  <si>
    <t>VENTAS 2012 X 1,05 X 1,21</t>
  </si>
  <si>
    <t>LO SACO DEL ANEXO CMV PROYECTADO</t>
  </si>
  <si>
    <t>LO SACO DEL ANEXO DE GASTOS PROYECTADO</t>
  </si>
  <si>
    <t>GANANCIA BRUTA - LOS GASTOS</t>
  </si>
  <si>
    <t>ANEXO DE GASTOS PROYACTADO</t>
  </si>
  <si>
    <t>EBITDA - AMORT</t>
  </si>
  <si>
    <t>OTROS EGRESOS</t>
  </si>
  <si>
    <t>RDO X TENENCIA RXT</t>
  </si>
  <si>
    <t>ANEXO CMV PROYECTADO</t>
  </si>
  <si>
    <t>15000000 X 0,18 /12 X 10</t>
  </si>
  <si>
    <t>èèèè</t>
  </si>
  <si>
    <t></t>
  </si>
  <si>
    <t>RAI X 0,35</t>
  </si>
  <si>
    <t>DEUDA</t>
  </si>
  <si>
    <t>TASA</t>
  </si>
  <si>
    <t>INTERESES</t>
  </si>
  <si>
    <r>
      <t xml:space="preserve">36943928 / 2 = </t>
    </r>
    <r>
      <rPr>
        <sz val="12"/>
        <color theme="9"/>
        <rFont val="Calibri"/>
        <scheme val="minor"/>
      </rPr>
      <t>18471964</t>
    </r>
  </si>
  <si>
    <t>2,5% X 3 MESES</t>
  </si>
  <si>
    <t>2,5% X 6 MESES</t>
  </si>
  <si>
    <t>PRESUPUESTO FINANCIERO</t>
  </si>
  <si>
    <t>DIFERIDO</t>
  </si>
  <si>
    <t>ACTIVIDADES OPERATIVAS</t>
  </si>
  <si>
    <t>COBRANZAS</t>
  </si>
  <si>
    <t>CREDITOS X VENTAS</t>
  </si>
  <si>
    <t>CREDITOS X VENTAS 2011</t>
  </si>
  <si>
    <t>POR VENTAS PROYECTADAS</t>
  </si>
  <si>
    <t>PAGOS</t>
  </si>
  <si>
    <t>DEUDAS COMERCIALES</t>
  </si>
  <si>
    <t>LO SACO DEL ESP</t>
  </si>
  <si>
    <t>DEUDAS FISCALES</t>
  </si>
  <si>
    <t>REMUNERACIONES Y C SOCIALES</t>
  </si>
  <si>
    <t>GASTOS DE COMERCIALIZACION</t>
  </si>
  <si>
    <t>GASTOS DE ADMINSTRACION</t>
  </si>
  <si>
    <t>FEO</t>
  </si>
  <si>
    <t>ACTIVIDADES DE INVERSION</t>
  </si>
  <si>
    <t>COMPRA DE BS DE USO</t>
  </si>
  <si>
    <t>VENTAS DE BS DE USO</t>
  </si>
  <si>
    <t>FLUJO NETO POR ACT DE INV</t>
  </si>
  <si>
    <t>ACTIVIDADES DE FINANCIACION</t>
  </si>
  <si>
    <t>PAGO DE PRESTAMOS</t>
  </si>
  <si>
    <t>SALDO DE LOS PRESTAMOS CORRIENTES</t>
  </si>
  <si>
    <t>PAGO DE INTERESES</t>
  </si>
  <si>
    <t>LO SACO DE INT GEN X PASIVOS EN EL PRESUPUESTO ECONOMICO</t>
  </si>
  <si>
    <t>PAGO DE DIVIDENDOS EN EFVO</t>
  </si>
  <si>
    <t>FLUJO NETO P ACT DE FINANCIACION</t>
  </si>
  <si>
    <t>FLUJO NETO ANUAL</t>
  </si>
  <si>
    <t>SUMA DE 1 2 3</t>
  </si>
  <si>
    <t xml:space="preserve">SALDO INICIAL </t>
  </si>
  <si>
    <t>SALDO INICAL CAJA</t>
  </si>
  <si>
    <t>SALDO FINAL</t>
  </si>
  <si>
    <t>NO PUEDE SER NUNCA NEGATIVO</t>
  </si>
  <si>
    <t>LO SACO HACIENDO VENTAS DEL PRESUP ECONOMICO / 12 X 11 Y VENTAS /12 X 1</t>
  </si>
  <si>
    <t>DS COMER PROYE</t>
  </si>
  <si>
    <t>LAS DEUDAS COMERCIALES PROYEC = LOS 3 DIFERIDOS</t>
  </si>
  <si>
    <t xml:space="preserve">DEUDAS COMERCIALES PROYEC = </t>
  </si>
  <si>
    <t>SALEN 15000000 Y RECUPERO 17250000</t>
  </si>
  <si>
    <t>INTERESES PLAZO FIJO</t>
  </si>
  <si>
    <t>ESTADO DE SITUACION PATRIMONIAL PROYECTADO</t>
  </si>
  <si>
    <t>ACTIVO</t>
  </si>
  <si>
    <t>ACTIVO CTE</t>
  </si>
  <si>
    <t>CAJA Y BANCOS</t>
  </si>
  <si>
    <t>LO SACO DEL PRESUPUESTO FCIERO</t>
  </si>
  <si>
    <t>BS DE CAMBIO</t>
  </si>
  <si>
    <t>TOTAL ACT CTE</t>
  </si>
  <si>
    <t>ACTIVO NO CTE</t>
  </si>
  <si>
    <t>BS DE USO</t>
  </si>
  <si>
    <t></t>
  </si>
  <si>
    <t>ANEXO DE B DE USO</t>
  </si>
  <si>
    <t>TOTAL ACTIVO</t>
  </si>
  <si>
    <t>SALDO INICAL V. RES</t>
  </si>
  <si>
    <t>ALTAS</t>
  </si>
  <si>
    <t>BAJAS V RESIUDAL</t>
  </si>
  <si>
    <t xml:space="preserve">PASIVO </t>
  </si>
  <si>
    <t>AMORT DEL EJERC</t>
  </si>
  <si>
    <t>PASIVO CTE</t>
  </si>
  <si>
    <t>SALDO AL CIERRE</t>
  </si>
  <si>
    <t>DS COMERCIALES</t>
  </si>
  <si>
    <t>PRESTAMOS</t>
  </si>
  <si>
    <t>PRESTAMOS NO CORRIENTES, LO SACO DEL ESP O DE LA TABLITA DEL PRESUPUESTO ECONOMICO</t>
  </si>
  <si>
    <t xml:space="preserve">DS FISCALES </t>
  </si>
  <si>
    <t>IMP A LAS GANANCIAS</t>
  </si>
  <si>
    <t>ESTADO DE EVOLUCION DEL PN</t>
  </si>
  <si>
    <t>PN</t>
  </si>
  <si>
    <t>ACTIVO - PASIVO</t>
  </si>
  <si>
    <t>SALDO INICIAL</t>
  </si>
  <si>
    <t>P + PN</t>
  </si>
  <si>
    <t>APORTES</t>
  </si>
  <si>
    <t xml:space="preserve">RETIROS </t>
  </si>
  <si>
    <t xml:space="preserve">   DIVIDENDOS EN EFVO</t>
  </si>
  <si>
    <t xml:space="preserve">   HONORARIOS A DIR Y SINIDCOS</t>
  </si>
  <si>
    <t>TIENE QUE DAR IGUAL AL PN</t>
  </si>
  <si>
    <t>PRESUPUESTO FINANCIERO: GASTOS DIFERIDOS</t>
  </si>
  <si>
    <t>RDO DEL EJ</t>
  </si>
  <si>
    <t>ES LA SUMA DE LA EXIST INICIAL  A VALORES CTES + COSTO DE PROD - EXIST FINAL DE BS DE CAMBIO</t>
  </si>
  <si>
    <t>ES LA EXISTENCIA INICAL X 0,19. VAN A INCREMENTARSE LOS PRODUCTOS EN UN 19%</t>
  </si>
  <si>
    <r>
      <t xml:space="preserve">PRESTAMOS CORRIENTES </t>
    </r>
    <r>
      <rPr>
        <sz val="12"/>
        <color theme="1"/>
        <rFont val="Wingdings"/>
        <family val="2"/>
        <charset val="129"/>
      </rPr>
      <t></t>
    </r>
  </si>
  <si>
    <r>
      <t xml:space="preserve">PRESTAMOS NO CORIENTES </t>
    </r>
    <r>
      <rPr>
        <sz val="12"/>
        <color theme="1"/>
        <rFont val="Wingdings"/>
        <family val="2"/>
        <charset val="129"/>
      </rPr>
      <t></t>
    </r>
  </si>
  <si>
    <r>
      <t xml:space="preserve">TOTAL </t>
    </r>
    <r>
      <rPr>
        <sz val="12"/>
        <color theme="1"/>
        <rFont val="Wingdings"/>
        <family val="2"/>
        <charset val="129"/>
      </rPr>
      <t></t>
    </r>
  </si>
  <si>
    <t>COSTO DE PROD EN EL ANEXO DEL CMV /12 X 10 Y COSTO DE PROD.  /12 X 2</t>
  </si>
  <si>
    <t xml:space="preserve">LO SACO DEL ECON O DEL ANEXO DE GASTOS PROYECTADO X 12/10 Y X 12/2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</si>
</sst>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2"/>
      <color theme="3"/>
      <name val="Calibri"/>
      <scheme val="minor"/>
    </font>
    <font>
      <sz val="12"/>
      <color theme="7"/>
      <name val="Calibri"/>
      <scheme val="minor"/>
    </font>
    <font>
      <sz val="12"/>
      <color theme="5"/>
      <name val="Calibri"/>
      <scheme val="minor"/>
    </font>
    <font>
      <sz val="12"/>
      <color theme="6"/>
      <name val="Calibri"/>
      <scheme val="minor"/>
    </font>
    <font>
      <sz val="12"/>
      <color theme="9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sz val="12"/>
      <color rgb="FF000000"/>
      <name val="Wingdings"/>
      <family val="2"/>
    </font>
    <font>
      <sz val="12"/>
      <color theme="1"/>
      <name val="Wingdings"/>
      <family val="2"/>
      <charset val="129"/>
    </font>
    <font>
      <b/>
      <u/>
      <sz val="12"/>
      <color theme="1"/>
      <name val="Calibri"/>
      <scheme val="minor"/>
    </font>
    <font>
      <sz val="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0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0" fontId="7" fillId="0" borderId="0" xfId="0" applyFont="1"/>
    <xf numFmtId="0" fontId="4" fillId="0" borderId="0" xfId="0" applyFont="1"/>
    <xf numFmtId="0" fontId="0" fillId="0" borderId="1" xfId="0" applyBorder="1"/>
    <xf numFmtId="164" fontId="0" fillId="0" borderId="2" xfId="1" applyNumberFormat="1" applyFont="1" applyBorder="1"/>
    <xf numFmtId="0" fontId="0" fillId="0" borderId="3" xfId="0" applyBorder="1"/>
    <xf numFmtId="164" fontId="0" fillId="0" borderId="4" xfId="1" applyNumberFormat="1" applyFont="1" applyBorder="1"/>
    <xf numFmtId="0" fontId="0" fillId="0" borderId="5" xfId="0" applyBorder="1"/>
    <xf numFmtId="164" fontId="0" fillId="0" borderId="6" xfId="1" applyNumberFormat="1" applyFont="1" applyBorder="1"/>
    <xf numFmtId="0" fontId="2" fillId="0" borderId="5" xfId="0" applyFont="1" applyBorder="1"/>
    <xf numFmtId="164" fontId="2" fillId="0" borderId="6" xfId="1" applyNumberFormat="1" applyFont="1" applyBorder="1"/>
    <xf numFmtId="164" fontId="0" fillId="0" borderId="7" xfId="1" applyNumberFormat="1" applyFont="1" applyBorder="1"/>
    <xf numFmtId="164" fontId="2" fillId="0" borderId="7" xfId="1" applyNumberFormat="1" applyFont="1" applyBorder="1"/>
    <xf numFmtId="0" fontId="2" fillId="0" borderId="1" xfId="0" applyFont="1" applyBorder="1"/>
    <xf numFmtId="164" fontId="2" fillId="0" borderId="2" xfId="1" applyNumberFormat="1" applyFont="1" applyBorder="1"/>
    <xf numFmtId="0" fontId="2" fillId="0" borderId="9" xfId="0" applyFont="1" applyBorder="1"/>
    <xf numFmtId="164" fontId="2" fillId="0" borderId="10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0" fontId="0" fillId="0" borderId="9" xfId="0" applyBorder="1"/>
    <xf numFmtId="164" fontId="0" fillId="0" borderId="11" xfId="1" applyNumberFormat="1" applyFont="1" applyBorder="1"/>
    <xf numFmtId="0" fontId="0" fillId="2" borderId="0" xfId="0" applyFill="1"/>
    <xf numFmtId="0" fontId="2" fillId="0" borderId="0" xfId="0" applyFont="1"/>
    <xf numFmtId="0" fontId="2" fillId="0" borderId="8" xfId="0" applyFont="1" applyBorder="1"/>
    <xf numFmtId="0" fontId="0" fillId="0" borderId="8" xfId="0" applyBorder="1"/>
    <xf numFmtId="164" fontId="3" fillId="0" borderId="8" xfId="1" applyNumberFormat="1" applyFont="1" applyBorder="1"/>
    <xf numFmtId="164" fontId="5" fillId="0" borderId="8" xfId="1" applyNumberFormat="1" applyFont="1" applyBorder="1"/>
    <xf numFmtId="164" fontId="0" fillId="0" borderId="8" xfId="1" applyNumberFormat="1" applyFont="1" applyBorder="1"/>
    <xf numFmtId="164" fontId="7" fillId="0" borderId="8" xfId="1" applyNumberFormat="1" applyFont="1" applyBorder="1"/>
    <xf numFmtId="164" fontId="6" fillId="0" borderId="8" xfId="1" applyNumberFormat="1" applyFont="1" applyBorder="1"/>
    <xf numFmtId="164" fontId="4" fillId="0" borderId="8" xfId="1" applyNumberFormat="1" applyFont="1" applyBorder="1"/>
    <xf numFmtId="164" fontId="2" fillId="0" borderId="8" xfId="1" applyNumberFormat="1" applyFont="1" applyBorder="1"/>
    <xf numFmtId="164" fontId="0" fillId="0" borderId="8" xfId="0" applyNumberFormat="1" applyBorder="1"/>
    <xf numFmtId="164" fontId="10" fillId="0" borderId="4" xfId="1" applyNumberFormat="1" applyFont="1" applyBorder="1"/>
    <xf numFmtId="0" fontId="0" fillId="0" borderId="3" xfId="0" applyFill="1" applyBorder="1"/>
    <xf numFmtId="164" fontId="0" fillId="0" borderId="4" xfId="1" applyNumberFormat="1" applyFont="1" applyFill="1" applyBorder="1"/>
    <xf numFmtId="0" fontId="2" fillId="0" borderId="5" xfId="0" applyFont="1" applyFill="1" applyBorder="1"/>
    <xf numFmtId="0" fontId="11" fillId="0" borderId="0" xfId="0" applyFont="1"/>
    <xf numFmtId="0" fontId="12" fillId="0" borderId="0" xfId="0" applyFont="1"/>
    <xf numFmtId="0" fontId="2" fillId="0" borderId="12" xfId="0" applyFont="1" applyBorder="1"/>
    <xf numFmtId="0" fontId="2" fillId="0" borderId="2" xfId="0" applyFont="1" applyBorder="1"/>
    <xf numFmtId="0" fontId="13" fillId="0" borderId="3" xfId="0" applyFont="1" applyBorder="1"/>
    <xf numFmtId="0" fontId="0" fillId="0" borderId="4" xfId="0" applyBorder="1"/>
    <xf numFmtId="0" fontId="2" fillId="0" borderId="3" xfId="0" applyFont="1" applyBorder="1"/>
    <xf numFmtId="0" fontId="13" fillId="0" borderId="3" xfId="0" applyFont="1" applyFill="1" applyBorder="1"/>
    <xf numFmtId="164" fontId="2" fillId="0" borderId="7" xfId="0" applyNumberFormat="1" applyFont="1" applyBorder="1"/>
    <xf numFmtId="0" fontId="2" fillId="0" borderId="6" xfId="0" applyFont="1" applyBorder="1"/>
    <xf numFmtId="0" fontId="0" fillId="0" borderId="5" xfId="0" applyFill="1" applyBorder="1"/>
    <xf numFmtId="164" fontId="0" fillId="0" borderId="7" xfId="0" applyNumberFormat="1" applyBorder="1"/>
    <xf numFmtId="164" fontId="0" fillId="0" borderId="0" xfId="0" applyNumberFormat="1" applyBorder="1"/>
    <xf numFmtId="164" fontId="2" fillId="0" borderId="6" xfId="0" applyNumberFormat="1" applyFont="1" applyBorder="1"/>
    <xf numFmtId="164" fontId="14" fillId="0" borderId="4" xfId="1" applyNumberFormat="1" applyFont="1" applyBorder="1"/>
    <xf numFmtId="0" fontId="0" fillId="2" borderId="0" xfId="0" applyFill="1" applyAlignment="1"/>
    <xf numFmtId="0" fontId="0" fillId="0" borderId="2" xfId="0" applyBorder="1"/>
    <xf numFmtId="0" fontId="0" fillId="0" borderId="5" xfId="0" applyFont="1" applyBorder="1"/>
    <xf numFmtId="164" fontId="1" fillId="0" borderId="6" xfId="1" applyNumberFormat="1" applyFont="1" applyBorder="1"/>
    <xf numFmtId="164" fontId="2" fillId="0" borderId="4" xfId="1" applyNumberFormat="1" applyFont="1" applyBorder="1"/>
    <xf numFmtId="164" fontId="2" fillId="0" borderId="11" xfId="1" applyNumberFormat="1" applyFont="1" applyBorder="1"/>
    <xf numFmtId="0" fontId="0" fillId="0" borderId="0" xfId="0" applyFill="1" applyBorder="1"/>
    <xf numFmtId="0" fontId="2" fillId="2" borderId="10" xfId="0" applyFont="1" applyFill="1" applyBorder="1" applyAlignment="1"/>
    <xf numFmtId="0" fontId="2" fillId="2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16" fontId="0" fillId="0" borderId="8" xfId="0" applyNumberFormat="1" applyBorder="1"/>
    <xf numFmtId="16" fontId="2" fillId="0" borderId="8" xfId="0" applyNumberFormat="1" applyFont="1" applyBorder="1"/>
    <xf numFmtId="0" fontId="7" fillId="0" borderId="8" xfId="0" applyFont="1" applyBorder="1"/>
  </cellXfs>
  <cellStyles count="26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Millares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Ruler="0" workbookViewId="0">
      <selection activeCell="C10" sqref="C10"/>
    </sheetView>
  </sheetViews>
  <sheetFormatPr baseColWidth="10" defaultRowHeight="15" x14ac:dyDescent="0"/>
  <cols>
    <col min="1" max="1" width="28.33203125" bestFit="1" customWidth="1"/>
    <col min="2" max="2" width="20.1640625" bestFit="1" customWidth="1"/>
    <col min="3" max="3" width="14.1640625" bestFit="1" customWidth="1"/>
    <col min="4" max="4" width="16.33203125" bestFit="1" customWidth="1"/>
    <col min="5" max="5" width="15.1640625" bestFit="1" customWidth="1"/>
  </cols>
  <sheetData>
    <row r="1" spans="1:5">
      <c r="A1" s="27" t="s">
        <v>0</v>
      </c>
    </row>
    <row r="2" spans="1:5">
      <c r="A2" s="65" t="s">
        <v>1</v>
      </c>
      <c r="B2" s="65"/>
      <c r="C2" s="65"/>
      <c r="D2" s="65"/>
      <c r="E2" s="65"/>
    </row>
    <row r="3" spans="1:5">
      <c r="A3" s="28" t="s">
        <v>2</v>
      </c>
      <c r="B3" s="28" t="s">
        <v>10</v>
      </c>
      <c r="C3" s="28" t="s">
        <v>11</v>
      </c>
      <c r="D3" s="28" t="s">
        <v>12</v>
      </c>
      <c r="E3" s="28" t="s">
        <v>9</v>
      </c>
    </row>
    <row r="4" spans="1:5">
      <c r="A4" s="29" t="s">
        <v>3</v>
      </c>
      <c r="B4" s="30">
        <v>37560873</v>
      </c>
      <c r="C4" s="30">
        <v>15426473</v>
      </c>
      <c r="D4" s="31">
        <v>110194471</v>
      </c>
      <c r="E4" s="32">
        <f>SUM(B4:D4)</f>
        <v>163181817</v>
      </c>
    </row>
    <row r="5" spans="1:5">
      <c r="A5" s="29" t="s">
        <v>4</v>
      </c>
      <c r="B5" s="30">
        <v>224441</v>
      </c>
      <c r="C5" s="30">
        <v>332954</v>
      </c>
      <c r="D5" s="31">
        <v>20892013</v>
      </c>
      <c r="E5" s="32">
        <f t="shared" ref="E5:E10" si="0">SUM(B5:D5)</f>
        <v>21449408</v>
      </c>
    </row>
    <row r="6" spans="1:5">
      <c r="A6" s="29" t="s">
        <v>5</v>
      </c>
      <c r="B6" s="30">
        <v>0</v>
      </c>
      <c r="C6" s="30">
        <v>0</v>
      </c>
      <c r="D6" s="31">
        <v>13915226</v>
      </c>
      <c r="E6" s="32">
        <f t="shared" si="0"/>
        <v>13915226</v>
      </c>
    </row>
    <row r="7" spans="1:5">
      <c r="A7" s="29" t="s">
        <v>6</v>
      </c>
      <c r="B7" s="30">
        <v>255394</v>
      </c>
      <c r="C7" s="30">
        <v>1112499</v>
      </c>
      <c r="D7" s="31">
        <v>1573416</v>
      </c>
      <c r="E7" s="32">
        <f t="shared" si="0"/>
        <v>2941309</v>
      </c>
    </row>
    <row r="8" spans="1:5">
      <c r="A8" s="29" t="s">
        <v>7</v>
      </c>
      <c r="B8" s="30"/>
      <c r="C8" s="30">
        <v>49235</v>
      </c>
      <c r="D8" s="31">
        <v>73949</v>
      </c>
      <c r="E8" s="32">
        <f t="shared" si="0"/>
        <v>123184</v>
      </c>
    </row>
    <row r="9" spans="1:5">
      <c r="A9" s="29" t="s">
        <v>8</v>
      </c>
      <c r="B9" s="33">
        <v>3882208</v>
      </c>
      <c r="C9" s="34">
        <v>1363148</v>
      </c>
      <c r="D9" s="35">
        <v>3753213</v>
      </c>
      <c r="E9" s="32">
        <f t="shared" si="0"/>
        <v>8998569</v>
      </c>
    </row>
    <row r="10" spans="1:5">
      <c r="A10" s="28" t="s">
        <v>9</v>
      </c>
      <c r="B10" s="36">
        <f>SUM(B4:B9)</f>
        <v>41922916</v>
      </c>
      <c r="C10" s="36">
        <f t="shared" ref="C10:D10" si="1">SUM(C4:C9)</f>
        <v>18284309</v>
      </c>
      <c r="D10" s="36">
        <f t="shared" si="1"/>
        <v>150402288</v>
      </c>
      <c r="E10" s="36">
        <f t="shared" si="0"/>
        <v>210609513</v>
      </c>
    </row>
    <row r="11" spans="1:5">
      <c r="A11" s="29" t="s">
        <v>18</v>
      </c>
      <c r="B11" s="37">
        <f>B4+B5+B7+B6+B8</f>
        <v>38040708</v>
      </c>
      <c r="C11" s="37">
        <f t="shared" ref="C11:E11" si="2">C4+C5+C7+C6+C8</f>
        <v>16921161</v>
      </c>
      <c r="D11" s="37">
        <f t="shared" si="2"/>
        <v>146649075</v>
      </c>
      <c r="E11" s="37">
        <f t="shared" si="2"/>
        <v>201610944</v>
      </c>
    </row>
    <row r="13" spans="1:5">
      <c r="A13" s="2" t="s">
        <v>13</v>
      </c>
    </row>
    <row r="14" spans="1:5">
      <c r="A14" s="3" t="s">
        <v>14</v>
      </c>
    </row>
    <row r="15" spans="1:5">
      <c r="A15" s="4" t="s">
        <v>15</v>
      </c>
    </row>
    <row r="16" spans="1:5">
      <c r="A16" s="6" t="s">
        <v>16</v>
      </c>
    </row>
    <row r="17" spans="1:1">
      <c r="A17" s="6" t="s">
        <v>19</v>
      </c>
    </row>
    <row r="18" spans="1:1">
      <c r="A18" s="7" t="s">
        <v>17</v>
      </c>
    </row>
  </sheetData>
  <mergeCells count="1">
    <mergeCell ref="A2:E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showRuler="0" workbookViewId="0">
      <selection activeCell="A10" sqref="A10"/>
    </sheetView>
  </sheetViews>
  <sheetFormatPr baseColWidth="10" defaultRowHeight="15" x14ac:dyDescent="0"/>
  <cols>
    <col min="1" max="1" width="32.1640625" bestFit="1" customWidth="1"/>
    <col min="2" max="2" width="15.1640625" bestFit="1" customWidth="1"/>
  </cols>
  <sheetData>
    <row r="2" spans="1:3">
      <c r="A2" s="65" t="s">
        <v>22</v>
      </c>
      <c r="B2" s="65"/>
    </row>
    <row r="3" spans="1:3">
      <c r="A3" s="8" t="s">
        <v>23</v>
      </c>
      <c r="B3" s="9">
        <v>86661058</v>
      </c>
      <c r="C3" t="s">
        <v>20</v>
      </c>
    </row>
    <row r="4" spans="1:3">
      <c r="A4" s="10" t="s">
        <v>24</v>
      </c>
      <c r="B4" s="11">
        <f>B3*0.19</f>
        <v>16465601.02</v>
      </c>
      <c r="C4" t="s">
        <v>144</v>
      </c>
    </row>
    <row r="5" spans="1:3">
      <c r="A5" s="18" t="s">
        <v>25</v>
      </c>
      <c r="B5" s="19">
        <f>B3+B4</f>
        <v>103126659.02</v>
      </c>
    </row>
    <row r="6" spans="1:3">
      <c r="A6" s="8" t="s">
        <v>21</v>
      </c>
      <c r="B6" s="9">
        <v>202274518</v>
      </c>
      <c r="C6" t="s">
        <v>33</v>
      </c>
    </row>
    <row r="7" spans="1:3">
      <c r="A7" s="24" t="s">
        <v>29</v>
      </c>
      <c r="B7" s="25">
        <v>38040708</v>
      </c>
      <c r="C7" t="s">
        <v>26</v>
      </c>
    </row>
    <row r="8" spans="1:3">
      <c r="A8" s="20" t="s">
        <v>30</v>
      </c>
      <c r="B8" s="21">
        <v>240315225</v>
      </c>
      <c r="C8" t="s">
        <v>32</v>
      </c>
    </row>
    <row r="9" spans="1:3">
      <c r="A9" s="10" t="s">
        <v>27</v>
      </c>
      <c r="B9" s="16">
        <v>-68688377</v>
      </c>
      <c r="C9" t="s">
        <v>31</v>
      </c>
    </row>
    <row r="10" spans="1:3">
      <c r="A10" s="14" t="s">
        <v>28</v>
      </c>
      <c r="B10" s="15">
        <v>274753508</v>
      </c>
      <c r="C10" t="s">
        <v>143</v>
      </c>
    </row>
  </sheetData>
  <mergeCells count="1">
    <mergeCell ref="A2:B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abSelected="1" showRuler="0" workbookViewId="0">
      <selection activeCell="A15" sqref="A15"/>
    </sheetView>
  </sheetViews>
  <sheetFormatPr baseColWidth="10" defaultRowHeight="15" x14ac:dyDescent="0"/>
  <cols>
    <col min="1" max="1" width="30.33203125" bestFit="1" customWidth="1"/>
    <col min="2" max="2" width="13.1640625" bestFit="1" customWidth="1"/>
    <col min="4" max="4" width="16" customWidth="1"/>
    <col min="5" max="5" width="15.5" customWidth="1"/>
    <col min="6" max="6" width="14.33203125" customWidth="1"/>
  </cols>
  <sheetData>
    <row r="2" spans="1:5">
      <c r="A2" s="65" t="s">
        <v>34</v>
      </c>
      <c r="B2" s="65"/>
    </row>
    <row r="3" spans="1:5">
      <c r="A3" s="8" t="s">
        <v>35</v>
      </c>
      <c r="B3" s="9">
        <v>468288917</v>
      </c>
      <c r="C3" t="s">
        <v>50</v>
      </c>
    </row>
    <row r="4" spans="1:5">
      <c r="A4" s="10" t="s">
        <v>36</v>
      </c>
      <c r="B4" s="11">
        <v>-274753508</v>
      </c>
      <c r="C4" t="s">
        <v>51</v>
      </c>
    </row>
    <row r="5" spans="1:5">
      <c r="A5" s="12" t="s">
        <v>37</v>
      </c>
      <c r="B5" s="13">
        <f>B3+B4</f>
        <v>193535409</v>
      </c>
    </row>
    <row r="6" spans="1:5">
      <c r="A6" s="10" t="s">
        <v>38</v>
      </c>
      <c r="B6" s="11">
        <v>-146649078</v>
      </c>
      <c r="C6" t="s">
        <v>52</v>
      </c>
    </row>
    <row r="7" spans="1:5">
      <c r="A7" s="10" t="s">
        <v>39</v>
      </c>
      <c r="B7" s="11">
        <v>-16921251</v>
      </c>
      <c r="C7" t="s">
        <v>52</v>
      </c>
    </row>
    <row r="8" spans="1:5">
      <c r="A8" s="12" t="s">
        <v>40</v>
      </c>
      <c r="B8" s="13">
        <f>B5+B6+B7</f>
        <v>29965080</v>
      </c>
      <c r="C8" t="s">
        <v>53</v>
      </c>
    </row>
    <row r="9" spans="1:5">
      <c r="A9" s="10" t="s">
        <v>56</v>
      </c>
      <c r="B9" s="11">
        <v>-30000</v>
      </c>
    </row>
    <row r="10" spans="1:5">
      <c r="A10" s="10" t="s">
        <v>41</v>
      </c>
      <c r="B10" s="11">
        <v>-8998569</v>
      </c>
      <c r="C10" t="s">
        <v>54</v>
      </c>
    </row>
    <row r="11" spans="1:5">
      <c r="A11" s="12" t="s">
        <v>42</v>
      </c>
      <c r="B11" s="13">
        <f>B8+B10+B9</f>
        <v>20936511</v>
      </c>
      <c r="C11" t="s">
        <v>55</v>
      </c>
    </row>
    <row r="12" spans="1:5">
      <c r="A12" s="10" t="s">
        <v>43</v>
      </c>
      <c r="B12" s="11"/>
    </row>
    <row r="13" spans="1:5">
      <c r="A13" s="10" t="s">
        <v>44</v>
      </c>
      <c r="B13" s="11"/>
    </row>
    <row r="14" spans="1:5">
      <c r="A14" s="10" t="s">
        <v>57</v>
      </c>
      <c r="B14" s="38">
        <v>16465601</v>
      </c>
      <c r="C14" t="s">
        <v>58</v>
      </c>
    </row>
    <row r="15" spans="1:5">
      <c r="A15" s="10" t="s">
        <v>45</v>
      </c>
      <c r="B15" s="11">
        <v>2250000</v>
      </c>
      <c r="C15" t="s">
        <v>59</v>
      </c>
    </row>
    <row r="16" spans="1:5">
      <c r="A16" s="10" t="s">
        <v>46</v>
      </c>
      <c r="B16" s="11">
        <v>-7536917</v>
      </c>
      <c r="C16" s="42" t="s">
        <v>60</v>
      </c>
      <c r="D16" s="42"/>
      <c r="E16" s="42"/>
    </row>
    <row r="17" spans="1:8">
      <c r="A17" s="12" t="s">
        <v>47</v>
      </c>
      <c r="B17" s="13">
        <f>B11+B14+B15+B16</f>
        <v>32115195</v>
      </c>
      <c r="D17" s="43" t="s">
        <v>61</v>
      </c>
    </row>
    <row r="18" spans="1:8">
      <c r="A18" s="39" t="s">
        <v>48</v>
      </c>
      <c r="B18" s="40">
        <f>B17*-0.35</f>
        <v>-11240318.25</v>
      </c>
      <c r="C18" t="s">
        <v>62</v>
      </c>
      <c r="D18" s="43" t="s">
        <v>61</v>
      </c>
    </row>
    <row r="19" spans="1:8">
      <c r="A19" s="41" t="s">
        <v>49</v>
      </c>
      <c r="B19" s="15">
        <f>B17+B18</f>
        <v>20874876.75</v>
      </c>
      <c r="D19" s="43" t="s">
        <v>61</v>
      </c>
    </row>
    <row r="20" spans="1:8">
      <c r="D20" s="43" t="s">
        <v>61</v>
      </c>
    </row>
    <row r="21" spans="1:8">
      <c r="D21" t="s">
        <v>145</v>
      </c>
      <c r="F21" t="s">
        <v>66</v>
      </c>
    </row>
    <row r="22" spans="1:8">
      <c r="D22" t="s">
        <v>146</v>
      </c>
      <c r="F22">
        <v>11269091</v>
      </c>
    </row>
    <row r="23" spans="1:8">
      <c r="D23" t="s">
        <v>147</v>
      </c>
      <c r="F23">
        <v>48213019</v>
      </c>
    </row>
    <row r="25" spans="1:8">
      <c r="C25" s="29"/>
      <c r="D25" s="67">
        <v>42826</v>
      </c>
      <c r="E25" s="67">
        <v>42917</v>
      </c>
      <c r="F25" s="67"/>
      <c r="G25" s="68" t="s">
        <v>9</v>
      </c>
      <c r="H25" s="27"/>
    </row>
    <row r="26" spans="1:8">
      <c r="C26" s="29"/>
      <c r="D26" s="69">
        <v>18471964</v>
      </c>
      <c r="E26" s="69">
        <v>18471963</v>
      </c>
      <c r="F26" s="69"/>
      <c r="G26" s="69"/>
    </row>
    <row r="27" spans="1:8">
      <c r="C27" s="29" t="s">
        <v>63</v>
      </c>
      <c r="D27" s="29">
        <v>48213019</v>
      </c>
      <c r="E27" s="29">
        <v>29741055</v>
      </c>
      <c r="F27" s="29">
        <v>11269091</v>
      </c>
      <c r="G27" s="29"/>
    </row>
    <row r="28" spans="1:8">
      <c r="C28" s="29" t="s">
        <v>64</v>
      </c>
      <c r="D28" s="29" t="s">
        <v>67</v>
      </c>
      <c r="E28" s="29" t="s">
        <v>67</v>
      </c>
      <c r="F28" s="29" t="s">
        <v>68</v>
      </c>
      <c r="G28" s="29"/>
    </row>
    <row r="29" spans="1:8">
      <c r="C29" s="29" t="s">
        <v>65</v>
      </c>
      <c r="D29" s="29">
        <v>3615976</v>
      </c>
      <c r="E29" s="29">
        <v>2230577</v>
      </c>
      <c r="F29" s="29">
        <v>1690364</v>
      </c>
      <c r="G29" s="28">
        <f>D29+E29+F29</f>
        <v>7536917</v>
      </c>
    </row>
  </sheetData>
  <mergeCells count="1">
    <mergeCell ref="A2:B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showRuler="0" workbookViewId="0">
      <selection activeCell="F23" sqref="F23"/>
    </sheetView>
  </sheetViews>
  <sheetFormatPr baseColWidth="10" defaultRowHeight="15" x14ac:dyDescent="0"/>
  <cols>
    <col min="1" max="1" width="32.1640625" bestFit="1" customWidth="1"/>
    <col min="2" max="2" width="13.1640625" bestFit="1" customWidth="1"/>
    <col min="3" max="3" width="12.1640625" bestFit="1" customWidth="1"/>
    <col min="9" max="9" width="12.1640625" bestFit="1" customWidth="1"/>
  </cols>
  <sheetData>
    <row r="2" spans="1:9">
      <c r="A2" s="65" t="s">
        <v>69</v>
      </c>
      <c r="B2" s="65"/>
      <c r="C2" s="65"/>
    </row>
    <row r="3" spans="1:9">
      <c r="A3" s="8"/>
      <c r="B3" s="44">
        <v>2013</v>
      </c>
      <c r="C3" s="45" t="s">
        <v>70</v>
      </c>
    </row>
    <row r="4" spans="1:9">
      <c r="A4" s="46" t="s">
        <v>71</v>
      </c>
      <c r="B4" s="22"/>
      <c r="C4" s="47"/>
    </row>
    <row r="5" spans="1:9">
      <c r="A5" s="48" t="s">
        <v>72</v>
      </c>
      <c r="B5" s="22"/>
      <c r="C5" s="47"/>
    </row>
    <row r="6" spans="1:9">
      <c r="A6" s="10" t="s">
        <v>73</v>
      </c>
      <c r="B6" s="23">
        <v>36625498</v>
      </c>
      <c r="C6" s="11"/>
      <c r="D6" t="s">
        <v>74</v>
      </c>
    </row>
    <row r="7" spans="1:9">
      <c r="A7" s="10" t="s">
        <v>75</v>
      </c>
      <c r="B7" s="23">
        <v>429264841</v>
      </c>
      <c r="C7" s="11">
        <v>39024076</v>
      </c>
      <c r="D7" t="s">
        <v>101</v>
      </c>
    </row>
    <row r="8" spans="1:9">
      <c r="A8" s="48" t="s">
        <v>76</v>
      </c>
      <c r="B8" s="23"/>
      <c r="C8" s="11"/>
    </row>
    <row r="9" spans="1:9">
      <c r="A9" s="10" t="s">
        <v>77</v>
      </c>
      <c r="B9" s="23">
        <v>-41874893</v>
      </c>
      <c r="C9" s="11"/>
      <c r="D9" t="s">
        <v>78</v>
      </c>
    </row>
    <row r="10" spans="1:9">
      <c r="A10" s="10" t="s">
        <v>79</v>
      </c>
      <c r="B10" s="23">
        <v>-24067835</v>
      </c>
      <c r="C10" s="11"/>
      <c r="D10" t="s">
        <v>78</v>
      </c>
    </row>
    <row r="11" spans="1:9">
      <c r="A11" s="10" t="s">
        <v>80</v>
      </c>
      <c r="B11" s="23">
        <v>-5185496</v>
      </c>
      <c r="C11" s="56" t="s">
        <v>102</v>
      </c>
      <c r="D11" t="s">
        <v>78</v>
      </c>
    </row>
    <row r="12" spans="1:9">
      <c r="A12" s="10" t="s">
        <v>30</v>
      </c>
      <c r="B12" s="23">
        <v>-200262688</v>
      </c>
      <c r="C12" s="11">
        <v>-40052538</v>
      </c>
      <c r="D12" t="s">
        <v>148</v>
      </c>
    </row>
    <row r="13" spans="1:9">
      <c r="A13" s="10" t="s">
        <v>81</v>
      </c>
      <c r="B13" s="11">
        <v>-122207565</v>
      </c>
      <c r="C13" s="11">
        <v>-24441513</v>
      </c>
      <c r="D13" t="s">
        <v>149</v>
      </c>
    </row>
    <row r="14" spans="1:9">
      <c r="A14" s="10" t="s">
        <v>82</v>
      </c>
      <c r="B14" s="11">
        <v>-14101042</v>
      </c>
      <c r="C14" s="11">
        <v>-2820908</v>
      </c>
      <c r="D14" t="s">
        <v>149</v>
      </c>
    </row>
    <row r="15" spans="1:9">
      <c r="A15" s="14" t="s">
        <v>83</v>
      </c>
      <c r="B15" s="17">
        <f>SUM(B6:B14)</f>
        <v>58190820</v>
      </c>
      <c r="C15" s="15"/>
      <c r="D15" s="26">
        <v>1</v>
      </c>
      <c r="F15" t="s">
        <v>103</v>
      </c>
    </row>
    <row r="16" spans="1:9">
      <c r="A16" s="49" t="s">
        <v>84</v>
      </c>
      <c r="B16" s="23"/>
      <c r="C16" s="11"/>
      <c r="F16" t="s">
        <v>104</v>
      </c>
      <c r="I16" s="5">
        <f>C12+C13+C14</f>
        <v>-67314959</v>
      </c>
    </row>
    <row r="17" spans="1:4">
      <c r="A17" s="39" t="s">
        <v>85</v>
      </c>
      <c r="B17" s="23">
        <v>-21000000</v>
      </c>
      <c r="C17" s="11"/>
    </row>
    <row r="18" spans="1:4">
      <c r="A18" s="39" t="s">
        <v>86</v>
      </c>
      <c r="B18" s="23">
        <v>150000</v>
      </c>
      <c r="C18" s="11"/>
    </row>
    <row r="19" spans="1:4">
      <c r="A19" s="39" t="s">
        <v>106</v>
      </c>
      <c r="B19" s="23">
        <v>2250000</v>
      </c>
      <c r="C19" s="11"/>
      <c r="D19" t="s">
        <v>105</v>
      </c>
    </row>
    <row r="20" spans="1:4">
      <c r="A20" s="41" t="s">
        <v>87</v>
      </c>
      <c r="B20" s="17">
        <f>SUM(B17+B18+B19)</f>
        <v>-18600000</v>
      </c>
      <c r="C20" s="15"/>
      <c r="D20" s="26">
        <v>2</v>
      </c>
    </row>
    <row r="21" spans="1:4">
      <c r="A21" s="49" t="s">
        <v>88</v>
      </c>
      <c r="B21" s="23"/>
      <c r="C21" s="11"/>
    </row>
    <row r="22" spans="1:4">
      <c r="A22" s="39" t="s">
        <v>89</v>
      </c>
      <c r="B22" s="23">
        <v>-36943928</v>
      </c>
      <c r="C22" s="11"/>
      <c r="D22" t="s">
        <v>90</v>
      </c>
    </row>
    <row r="23" spans="1:4">
      <c r="A23" s="39" t="s">
        <v>91</v>
      </c>
      <c r="B23" s="23">
        <v>-7536917</v>
      </c>
      <c r="C23" s="11"/>
      <c r="D23" t="s">
        <v>92</v>
      </c>
    </row>
    <row r="24" spans="1:4">
      <c r="A24" s="39" t="s">
        <v>93</v>
      </c>
      <c r="B24" s="23">
        <v>-4500000</v>
      </c>
      <c r="C24" s="47"/>
    </row>
    <row r="25" spans="1:4">
      <c r="A25" s="39"/>
      <c r="B25" s="23"/>
      <c r="C25" s="47"/>
    </row>
    <row r="26" spans="1:4">
      <c r="A26" s="41" t="s">
        <v>94</v>
      </c>
      <c r="B26" s="50">
        <f>B22+B23+B24+B25</f>
        <v>-48980845</v>
      </c>
      <c r="C26" s="51"/>
      <c r="D26" s="26">
        <v>3</v>
      </c>
    </row>
    <row r="27" spans="1:4">
      <c r="A27" s="52" t="s">
        <v>95</v>
      </c>
      <c r="B27" s="53">
        <f>B15+B20+B26</f>
        <v>-9390025</v>
      </c>
      <c r="C27" s="47"/>
      <c r="D27" t="s">
        <v>96</v>
      </c>
    </row>
    <row r="28" spans="1:4">
      <c r="A28" s="39" t="s">
        <v>97</v>
      </c>
      <c r="B28" s="54">
        <v>12932894</v>
      </c>
      <c r="C28" s="47"/>
      <c r="D28" t="s">
        <v>98</v>
      </c>
    </row>
    <row r="29" spans="1:4">
      <c r="A29" s="41" t="s">
        <v>99</v>
      </c>
      <c r="B29" s="50">
        <f>B27+B28</f>
        <v>3542869</v>
      </c>
      <c r="C29" s="55"/>
      <c r="D29" t="s">
        <v>100</v>
      </c>
    </row>
  </sheetData>
  <mergeCells count="1">
    <mergeCell ref="A2:C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showRuler="0" workbookViewId="0">
      <selection activeCell="B2" sqref="B2"/>
    </sheetView>
  </sheetViews>
  <sheetFormatPr baseColWidth="10" defaultRowHeight="15" x14ac:dyDescent="0"/>
  <cols>
    <col min="1" max="1" width="19.1640625" customWidth="1"/>
    <col min="2" max="2" width="13.83203125" customWidth="1"/>
    <col min="3" max="3" width="18.33203125" customWidth="1"/>
    <col min="4" max="4" width="28.33203125" bestFit="1" customWidth="1"/>
    <col min="5" max="5" width="11.6640625" bestFit="1" customWidth="1"/>
  </cols>
  <sheetData>
    <row r="2" spans="1:5">
      <c r="A2" s="64" t="s">
        <v>107</v>
      </c>
      <c r="B2" s="64"/>
      <c r="C2" s="57"/>
    </row>
    <row r="3" spans="1:5">
      <c r="A3" s="8" t="s">
        <v>108</v>
      </c>
      <c r="B3" s="58"/>
    </row>
    <row r="4" spans="1:5">
      <c r="A4" s="10" t="s">
        <v>109</v>
      </c>
      <c r="B4" s="47"/>
    </row>
    <row r="5" spans="1:5">
      <c r="A5" s="10" t="s">
        <v>110</v>
      </c>
      <c r="B5" s="11">
        <v>3542867</v>
      </c>
    </row>
    <row r="6" spans="1:5">
      <c r="A6" s="10" t="s">
        <v>73</v>
      </c>
      <c r="B6" s="11">
        <v>39024076</v>
      </c>
      <c r="C6" t="s">
        <v>111</v>
      </c>
    </row>
    <row r="7" spans="1:5">
      <c r="A7" s="10" t="s">
        <v>112</v>
      </c>
      <c r="B7" s="11">
        <v>68688377</v>
      </c>
      <c r="C7" t="s">
        <v>58</v>
      </c>
    </row>
    <row r="8" spans="1:5">
      <c r="A8" s="59" t="s">
        <v>113</v>
      </c>
      <c r="B8" s="60">
        <f>B5+B6+B7</f>
        <v>111255320</v>
      </c>
    </row>
    <row r="9" spans="1:5">
      <c r="A9" s="10" t="s">
        <v>114</v>
      </c>
      <c r="B9" s="11"/>
    </row>
    <row r="10" spans="1:5">
      <c r="A10" s="10" t="s">
        <v>115</v>
      </c>
      <c r="B10" s="11">
        <v>45386978</v>
      </c>
      <c r="C10" s="43" t="s">
        <v>116</v>
      </c>
      <c r="D10" s="66" t="s">
        <v>117</v>
      </c>
      <c r="E10" s="66"/>
    </row>
    <row r="11" spans="1:5">
      <c r="A11" s="14" t="s">
        <v>118</v>
      </c>
      <c r="B11" s="15">
        <f>B8+B10</f>
        <v>156642298</v>
      </c>
      <c r="D11" s="8" t="s">
        <v>119</v>
      </c>
      <c r="E11" s="9">
        <v>33565547</v>
      </c>
    </row>
    <row r="12" spans="1:5">
      <c r="A12" s="48"/>
      <c r="B12" s="61"/>
      <c r="D12" s="10" t="s">
        <v>120</v>
      </c>
      <c r="E12" s="11">
        <v>21000000</v>
      </c>
    </row>
    <row r="13" spans="1:5">
      <c r="A13" s="10"/>
      <c r="B13" s="11"/>
      <c r="D13" s="10" t="s">
        <v>121</v>
      </c>
      <c r="E13" s="11">
        <v>-180000</v>
      </c>
    </row>
    <row r="14" spans="1:5">
      <c r="A14" s="10" t="s">
        <v>122</v>
      </c>
      <c r="B14" s="11"/>
      <c r="D14" s="10" t="s">
        <v>123</v>
      </c>
      <c r="E14" s="11">
        <v>-8998569</v>
      </c>
    </row>
    <row r="15" spans="1:5">
      <c r="A15" s="10" t="s">
        <v>124</v>
      </c>
      <c r="B15" s="11"/>
      <c r="D15" s="12" t="s">
        <v>125</v>
      </c>
      <c r="E15" s="15">
        <f>E11+E12+E13+E14</f>
        <v>45386978</v>
      </c>
    </row>
    <row r="16" spans="1:5">
      <c r="A16" s="10" t="s">
        <v>126</v>
      </c>
      <c r="B16" s="11">
        <v>67314259</v>
      </c>
      <c r="C16" t="s">
        <v>141</v>
      </c>
    </row>
    <row r="17" spans="1:8">
      <c r="A17" s="10" t="s">
        <v>127</v>
      </c>
      <c r="B17" s="11">
        <v>11269091</v>
      </c>
      <c r="C17" t="s">
        <v>128</v>
      </c>
    </row>
    <row r="18" spans="1:8">
      <c r="A18" s="10" t="s">
        <v>129</v>
      </c>
      <c r="B18" s="11">
        <v>11240318</v>
      </c>
      <c r="C18" t="s">
        <v>130</v>
      </c>
    </row>
    <row r="19" spans="1:8">
      <c r="A19" s="14" t="s">
        <v>124</v>
      </c>
      <c r="B19" s="15">
        <f>B16+B17+B18</f>
        <v>89823668</v>
      </c>
    </row>
    <row r="20" spans="1:8">
      <c r="A20" s="10"/>
      <c r="B20" s="11"/>
      <c r="D20" s="66" t="s">
        <v>131</v>
      </c>
      <c r="E20" s="66"/>
    </row>
    <row r="21" spans="1:8">
      <c r="A21" s="48" t="s">
        <v>132</v>
      </c>
      <c r="B21" s="61">
        <f>B11-B19</f>
        <v>66818630</v>
      </c>
      <c r="C21" t="s">
        <v>133</v>
      </c>
      <c r="D21" s="8" t="s">
        <v>134</v>
      </c>
      <c r="E21" s="9">
        <v>50443754</v>
      </c>
    </row>
    <row r="22" spans="1:8">
      <c r="A22" s="20" t="s">
        <v>135</v>
      </c>
      <c r="B22" s="62">
        <f>B21+B19</f>
        <v>156642298</v>
      </c>
      <c r="D22" s="10" t="s">
        <v>142</v>
      </c>
      <c r="E22" s="11">
        <v>20874876</v>
      </c>
    </row>
    <row r="23" spans="1:8">
      <c r="B23" s="1"/>
      <c r="D23" s="10" t="s">
        <v>136</v>
      </c>
      <c r="E23" s="11">
        <v>0</v>
      </c>
    </row>
    <row r="24" spans="1:8">
      <c r="D24" s="10" t="s">
        <v>137</v>
      </c>
      <c r="E24" s="47"/>
    </row>
    <row r="25" spans="1:8">
      <c r="D25" s="10" t="s">
        <v>138</v>
      </c>
      <c r="E25" s="11">
        <v>-4500000</v>
      </c>
    </row>
    <row r="26" spans="1:8">
      <c r="D26" s="10" t="s">
        <v>139</v>
      </c>
      <c r="E26" s="25">
        <v>0</v>
      </c>
    </row>
    <row r="27" spans="1:8">
      <c r="D27" s="14" t="s">
        <v>125</v>
      </c>
      <c r="E27" s="15">
        <f>E21+E22+E23+E25+E26</f>
        <v>66818630</v>
      </c>
    </row>
    <row r="28" spans="1:8">
      <c r="D28" s="63" t="s">
        <v>140</v>
      </c>
      <c r="H28" s="27"/>
    </row>
  </sheetData>
  <mergeCells count="2">
    <mergeCell ref="D10:E10"/>
    <mergeCell ref="D20:E2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ANEXO DE GASTOS PROYECTADO</vt:lpstr>
      <vt:lpstr>ANEXO CMV PROYECTADO</vt:lpstr>
      <vt:lpstr>PRESUPUESTO ECONOMICO</vt:lpstr>
      <vt:lpstr>PRESUPUESTO FINANCIERO</vt:lpstr>
      <vt:lpstr>ESP PROYECTADO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2017-11-06T11:07:19Z</dcterms:created>
  <dcterms:modified xsi:type="dcterms:W3CDTF">2017-11-06T21:39:45Z</dcterms:modified>
</cp:coreProperties>
</file>