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240" yWindow="120" windowWidth="25360" windowHeight="13880" tabRatio="500" firstSheet="2" activeTab="4"/>
  </bookViews>
  <sheets>
    <sheet name="ANEXO DE GASTOS PROYECTADO" sheetId="1" r:id="rId1"/>
    <sheet name="ANEXO DE CMV PROYECTADO" sheetId="2" r:id="rId2"/>
    <sheet name="PRESUPUESTO ECONOMICO" sheetId="3" r:id="rId3"/>
    <sheet name="PRESUPUESTO FINANCIERO" sheetId="4" r:id="rId4"/>
    <sheet name="ESP PROYECTADO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8" i="5" l="1"/>
  <c r="B27" i="5"/>
  <c r="B25" i="5"/>
  <c r="B22" i="5"/>
  <c r="B26" i="5"/>
  <c r="B8" i="5"/>
  <c r="B13" i="5"/>
  <c r="E33" i="5"/>
  <c r="E17" i="5"/>
  <c r="B17" i="4"/>
  <c r="B8" i="3"/>
  <c r="B11" i="3"/>
  <c r="B18" i="3"/>
  <c r="B22" i="4"/>
  <c r="B28" i="4"/>
  <c r="B29" i="4"/>
  <c r="B31" i="4"/>
  <c r="I18" i="4"/>
  <c r="B5" i="3"/>
  <c r="E7" i="1"/>
  <c r="G30" i="3"/>
  <c r="B19" i="3"/>
  <c r="B20" i="3"/>
  <c r="B8" i="2"/>
  <c r="B4" i="2"/>
  <c r="D23" i="1"/>
  <c r="D21" i="1"/>
  <c r="C23" i="1"/>
  <c r="B23" i="1"/>
  <c r="B21" i="1"/>
  <c r="C21" i="1"/>
  <c r="B5" i="2"/>
  <c r="C9" i="1"/>
  <c r="D9" i="1"/>
  <c r="E9" i="1"/>
  <c r="B9" i="1"/>
  <c r="E4" i="1"/>
  <c r="E5" i="1"/>
  <c r="E6" i="1"/>
  <c r="B8" i="1"/>
  <c r="C8" i="1"/>
  <c r="D8" i="1"/>
  <c r="E8" i="1"/>
</calcChain>
</file>

<file path=xl/sharedStrings.xml><?xml version="1.0" encoding="utf-8"?>
<sst xmlns="http://schemas.openxmlformats.org/spreadsheetml/2006/main" count="185" uniqueCount="168">
  <si>
    <t>ANEXO DE GASTOS PROYECTADO</t>
  </si>
  <si>
    <t>RUBROS</t>
  </si>
  <si>
    <t>GTOS DE PRODUCCION</t>
  </si>
  <si>
    <t>GTOS DE ADM</t>
  </si>
  <si>
    <t>GTOS DE COMERC</t>
  </si>
  <si>
    <t>TOTAL</t>
  </si>
  <si>
    <t>SUBTOTAL</t>
  </si>
  <si>
    <t>IMP TASAS Y CONTRIBUCIONES</t>
  </si>
  <si>
    <t>AMORT BS DE USO</t>
  </si>
  <si>
    <t>TOTAL SIN AMORT</t>
  </si>
  <si>
    <t>COMO COMPRAMOS, LO QUE COMPRAMOS SE AMORTIZA. SE AGARRA LA AMORT DEL AÑO ANTERIOR Y SE SUMA LA AMORT. DE LA COMPRA DE LA MAQUINA</t>
  </si>
  <si>
    <t>MAQUIAVELO</t>
  </si>
  <si>
    <t>FLETES</t>
  </si>
  <si>
    <t>TOMO LOS DATOS DEL RUBRO DE GASTOS AL 2012 Y LE SUMO 16% (SON FIJOS)</t>
  </si>
  <si>
    <t>TOMO LOS DATOS DEL RUBRO GASTOS AL 2012 Y LO MULTPLICO X1,07 X 1,19 (SON VARIABLES)</t>
  </si>
  <si>
    <t>TIENE UNA AMORT ANUAL DE 500000</t>
  </si>
  <si>
    <t>TOMO EL DATO DE AMORT DE BS DE USO DEL ANEXO GASTOS, LE RESTO 450000 DE LA AMORT DE VENTA DE MI BIEN Y SUMO 300000 DE AMORT DEL RODADO</t>
  </si>
  <si>
    <t>TOMO EL MISMO DATO DE AMORTIZACION DEL AÑO ANTERIOR</t>
  </si>
  <si>
    <t>ANEXO DE CMV PROYECTADO</t>
  </si>
  <si>
    <t>EXITENCIA INICIAL DE BS DE CAMBIO</t>
  </si>
  <si>
    <t>LO SACO DEL ESTADO DE SIT PATRIMONIAL</t>
  </si>
  <si>
    <t>RDO POR TENENCIA</t>
  </si>
  <si>
    <t>EXISTENCIA INICIAL A VALORES CTES</t>
  </si>
  <si>
    <t>COMPRAS</t>
  </si>
  <si>
    <t>GASTOS DE PRODUCCION SIN AMORT</t>
  </si>
  <si>
    <t>LO SACO DEL ANEXO DE GASTOS PROYECTADOS</t>
  </si>
  <si>
    <t>COSTO DE PRODUCCION</t>
  </si>
  <si>
    <t>(EXISTENCIA FINAL DE BS DE CAMBIO)</t>
  </si>
  <si>
    <t>CMV SIN AMORTIZACIONES</t>
  </si>
  <si>
    <t>OTRA FORMA DE HACERLO ES</t>
  </si>
  <si>
    <t>SALDO EN EL EJEER ANTERIOR</t>
  </si>
  <si>
    <t>AMORT DE BS DE USO</t>
  </si>
  <si>
    <t>NETO DE GASTOS FIJOS</t>
  </si>
  <si>
    <t>GASTO DE COMERC. VARIABLES</t>
  </si>
  <si>
    <t>GASTOS FIJOS PROY X 1,16</t>
  </si>
  <si>
    <t>ES LA EXISTENCIA INICAL X 0,18. VAN A INCREMENTARSE LOS PRODUCTOS EN UN 18%</t>
  </si>
  <si>
    <t>COMPRAS DEL AÑO ANTERIOR (108269750 X 1,07 X 1,16)</t>
  </si>
  <si>
    <t>POR LA POLITCA DE INVENTARIO ESTO DA IGUAL A LA EI A VALORES CTES</t>
  </si>
  <si>
    <t>COMO EI A VALORES CTES = EF DE BS DE CAMBIO, ESTO ES = AL COSTO DE PRODU</t>
  </si>
  <si>
    <t>PRESUPUESTO ECONOMICO</t>
  </si>
  <si>
    <t>VENTAS</t>
  </si>
  <si>
    <t>(CMV S/ AMORT)</t>
  </si>
  <si>
    <t>LO SACO DEL ANEXO CMV PROYECTADO</t>
  </si>
  <si>
    <t>GANANCIA BRUTA</t>
  </si>
  <si>
    <t>GASTOS DE COMERC S/AMORT</t>
  </si>
  <si>
    <t>LO SACO DEL ANEXO DE GASTOS PROYECTADO</t>
  </si>
  <si>
    <t>GASTOS DE ADM S/AMORT</t>
  </si>
  <si>
    <t>EBTIDA</t>
  </si>
  <si>
    <t>GANANCIA BRUTA - LOS GASTOS</t>
  </si>
  <si>
    <t>(AMORT BS DE USO)</t>
  </si>
  <si>
    <t>ANEXO DE GASTOS PROYACTADO</t>
  </si>
  <si>
    <t>EBIT (RDO DE LAS TRANSACCIONES)</t>
  </si>
  <si>
    <t>EBITDA - AMORT</t>
  </si>
  <si>
    <t>RDOS FCIEROS Y X TENENCIA</t>
  </si>
  <si>
    <t>GENERADOS X ACTIVOS</t>
  </si>
  <si>
    <t>RDO X TENENCIA RXT</t>
  </si>
  <si>
    <t>ANEXO CMV PROYECTADO</t>
  </si>
  <si>
    <t>INT</t>
  </si>
  <si>
    <t>GENERADOS X PASIVOS (INT)</t>
  </si>
  <si>
    <t>èèèè</t>
  </si>
  <si>
    <t>RAI</t>
  </si>
  <si>
    <t></t>
  </si>
  <si>
    <t>IMPUESTO A LAS GCIAS</t>
  </si>
  <si>
    <t>RAI X 0,35</t>
  </si>
  <si>
    <t>RDO NETO</t>
  </si>
  <si>
    <r>
      <t xml:space="preserve">PRESTAMOS CORRIENTES </t>
    </r>
    <r>
      <rPr>
        <sz val="12"/>
        <color theme="1"/>
        <rFont val="Wingdings"/>
        <family val="2"/>
        <charset val="129"/>
      </rPr>
      <t></t>
    </r>
  </si>
  <si>
    <r>
      <t xml:space="preserve">PRESTAMOS NO CORIENTES </t>
    </r>
    <r>
      <rPr>
        <sz val="12"/>
        <color theme="1"/>
        <rFont val="Wingdings"/>
        <family val="2"/>
        <charset val="129"/>
      </rPr>
      <t></t>
    </r>
  </si>
  <si>
    <r>
      <t xml:space="preserve">TOTAL </t>
    </r>
    <r>
      <rPr>
        <sz val="12"/>
        <color theme="1"/>
        <rFont val="Wingdings"/>
        <family val="2"/>
        <charset val="129"/>
      </rPr>
      <t></t>
    </r>
  </si>
  <si>
    <t>DEUDA</t>
  </si>
  <si>
    <t>TASA</t>
  </si>
  <si>
    <t>INTERESES</t>
  </si>
  <si>
    <t>VENTAS 2012 X 1,07 X 1,19</t>
  </si>
  <si>
    <t xml:space="preserve">OTROS INGRESOS </t>
  </si>
  <si>
    <t>X VENTA DE BS DE USO</t>
  </si>
  <si>
    <t>12000000 X 0,20 X 12 / 5</t>
  </si>
  <si>
    <r>
      <t xml:space="preserve">9956000 / 2 = </t>
    </r>
    <r>
      <rPr>
        <sz val="12"/>
        <color theme="9"/>
        <rFont val="Calibri"/>
        <scheme val="minor"/>
      </rPr>
      <t>4978000</t>
    </r>
  </si>
  <si>
    <t>3% X 3 MESES</t>
  </si>
  <si>
    <t>3% X 6 MESES</t>
  </si>
  <si>
    <t>PAGO</t>
  </si>
  <si>
    <t>PRESUPUESTO FINANCIERO</t>
  </si>
  <si>
    <t>DIFERIDO</t>
  </si>
  <si>
    <t>ACTIVIDADES OPERATIVAS</t>
  </si>
  <si>
    <t>COBRANZAS</t>
  </si>
  <si>
    <t>CREDITOS X VENTAS</t>
  </si>
  <si>
    <t>POR VENTAS PROYECTADAS</t>
  </si>
  <si>
    <t>PAGOS</t>
  </si>
  <si>
    <t>DEUDAS COMERCIALES</t>
  </si>
  <si>
    <t>LO SACO DEL ESP</t>
  </si>
  <si>
    <t>DEUDAS FISCALES</t>
  </si>
  <si>
    <t>REMUNERACIONES Y C SOCIALES</t>
  </si>
  <si>
    <t>DS COMER PROYE</t>
  </si>
  <si>
    <t>GASTOS DE COMERCIALIZACION</t>
  </si>
  <si>
    <t>GASTOS DE ADMINSTRACION</t>
  </si>
  <si>
    <t>FEO</t>
  </si>
  <si>
    <t>LAS DEUDAS COMERCIALES PROYEC = LOS 3 DIFERIDOS</t>
  </si>
  <si>
    <t>ACTIVIDADES DE INVERSION</t>
  </si>
  <si>
    <t xml:space="preserve">DEUDAS COMERCIALES PROYEC = </t>
  </si>
  <si>
    <t>COMPRA DE BS DE USO</t>
  </si>
  <si>
    <t>VENTAS DE BS DE USO</t>
  </si>
  <si>
    <t>INTERESES PLAZO FIJO</t>
  </si>
  <si>
    <t>FLUJO NETO POR ACT DE INV</t>
  </si>
  <si>
    <t>ACTIVIDADES DE FINANCIACION</t>
  </si>
  <si>
    <t>PAGO DE PRESTAMOS</t>
  </si>
  <si>
    <t>SALDO DE LOS PRESTAMOS CORRIENTES</t>
  </si>
  <si>
    <t>PAGO DE INTERESES</t>
  </si>
  <si>
    <t>LO SACO DE INT GEN X PASIVOS EN EL PRESUPUESTO ECONOMICO</t>
  </si>
  <si>
    <t>PAGO DE DIVIDENDOS EN EFVO</t>
  </si>
  <si>
    <t>FLUJO NETO P ACT DE FINANCIACION</t>
  </si>
  <si>
    <t>FLUJO NETO ANUAL</t>
  </si>
  <si>
    <t>SUMA DE 1 2 3</t>
  </si>
  <si>
    <t xml:space="preserve">SALDO INICIAL </t>
  </si>
  <si>
    <t>SALDO INICAL CAJA</t>
  </si>
  <si>
    <t>SALDO FINAL</t>
  </si>
  <si>
    <t>NO PUEDE SER NUNCA NEGATIVO</t>
  </si>
  <si>
    <t>RDO DE INV PERMANENTES</t>
  </si>
  <si>
    <t>CREDITOS X VENTAS 2010</t>
  </si>
  <si>
    <t>LO SACO HACIENDO VENTAS DEL PRESUP ECONOMICO / 12 X 10 Y VENTAS /12 X 2</t>
  </si>
  <si>
    <t>COSTO DE PROD EN EL ANEXO DEL CMV /12 X 9 Y COSTO DE PROD.  /12 X 3</t>
  </si>
  <si>
    <t>LO SACO DEL ECON O DEL ANEXO DE GASTOS PROYECTADO X 12/9 Y X 12/3</t>
  </si>
  <si>
    <t>OTROS PASIVOS</t>
  </si>
  <si>
    <t>OTROS CREDITOS</t>
  </si>
  <si>
    <t>1300000 DE CAP + INTERESES - 1200000 DE CAPITAL</t>
  </si>
  <si>
    <t>PAGOS A HONORARIOS Y SIND</t>
  </si>
  <si>
    <t>ESTADO DE SITUACION PATRIMONIAL PROYECTADO</t>
  </si>
  <si>
    <t>ACTIVO</t>
  </si>
  <si>
    <t>ACTIVO CTE</t>
  </si>
  <si>
    <t>CAJA Y BANCOS</t>
  </si>
  <si>
    <t>LO SACO DEL PRESUPUESTO FCIERO</t>
  </si>
  <si>
    <t>BS DE CAMBIO</t>
  </si>
  <si>
    <t>TOTAL ACT CTE</t>
  </si>
  <si>
    <t>ACTIVO NO CTE</t>
  </si>
  <si>
    <t>BS DE USO</t>
  </si>
  <si>
    <t></t>
  </si>
  <si>
    <t>ANEXO DE B DE USO</t>
  </si>
  <si>
    <t>TOTAL ACTIVO</t>
  </si>
  <si>
    <t>SALDO INICAL V. RES</t>
  </si>
  <si>
    <t>ALTAS</t>
  </si>
  <si>
    <t>BAJAS V RESIUDAL</t>
  </si>
  <si>
    <t xml:space="preserve">PASIVO </t>
  </si>
  <si>
    <t>AMORT DEL EJERC</t>
  </si>
  <si>
    <t>PASIVO CTE</t>
  </si>
  <si>
    <t>SALDO AL CIERRE</t>
  </si>
  <si>
    <t>DS COMERCIALES</t>
  </si>
  <si>
    <t>PRESUPUESTO FINANCIERO: GASTOS DIFERIDOS</t>
  </si>
  <si>
    <t>PRESTAMOS</t>
  </si>
  <si>
    <t>PRESTAMOS NO CORRIENTES, LO SACO DEL ESP O DE LA TABLITA DEL PRESUPUESTO ECONOMICO</t>
  </si>
  <si>
    <t xml:space="preserve">DS FISCALES </t>
  </si>
  <si>
    <t>IMP A LAS GANANCIAS</t>
  </si>
  <si>
    <t>ESTADO DE EVOLUCION DEL PN</t>
  </si>
  <si>
    <t>PN</t>
  </si>
  <si>
    <t>ACTIVO - PASIVO</t>
  </si>
  <si>
    <t>SALDO INICIAL</t>
  </si>
  <si>
    <t>P + PN</t>
  </si>
  <si>
    <t>RDO DEL EJ</t>
  </si>
  <si>
    <t>APORTES</t>
  </si>
  <si>
    <t xml:space="preserve">RETIROS </t>
  </si>
  <si>
    <t xml:space="preserve">   DIVIDENDOS EN EFVO</t>
  </si>
  <si>
    <t xml:space="preserve">   HONORARIOS A DIR Y SINIDCOS</t>
  </si>
  <si>
    <t>TIENE QUE DAR IGUAL AL PN</t>
  </si>
  <si>
    <t>SALDO FINAL PRESUPUESTO FCIERO</t>
  </si>
  <si>
    <t>INVERSIONES</t>
  </si>
  <si>
    <t>SALDO ANTERIOR + 545000</t>
  </si>
  <si>
    <t>BIENES INTAGIBLES</t>
  </si>
  <si>
    <t>PREVISIONES</t>
  </si>
  <si>
    <t>PASIVO NO CTE</t>
  </si>
  <si>
    <t xml:space="preserve">PREVISIONES </t>
  </si>
  <si>
    <t>PASIVO</t>
  </si>
  <si>
    <t>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</si>
</sst>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/>
      <name val="Calibri"/>
      <scheme val="minor"/>
    </font>
    <font>
      <sz val="12"/>
      <color theme="5"/>
      <name val="Calibri"/>
      <scheme val="minor"/>
    </font>
    <font>
      <sz val="12"/>
      <color theme="9"/>
      <name val="Calibri"/>
      <scheme val="minor"/>
    </font>
    <font>
      <sz val="12"/>
      <color theme="6"/>
      <name val="Calibri"/>
      <scheme val="minor"/>
    </font>
    <font>
      <sz val="12"/>
      <color theme="7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Wingdings"/>
      <family val="2"/>
    </font>
    <font>
      <sz val="12"/>
      <color theme="1"/>
      <name val="Wingdings"/>
      <family val="2"/>
      <charset val="129"/>
    </font>
    <font>
      <b/>
      <u/>
      <sz val="12"/>
      <color theme="1"/>
      <name val="Calibri"/>
      <scheme val="minor"/>
    </font>
    <font>
      <sz val="8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30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0" borderId="1" xfId="0" applyFont="1" applyBorder="1"/>
    <xf numFmtId="0" fontId="0" fillId="0" borderId="1" xfId="0" applyBorder="1"/>
    <xf numFmtId="164" fontId="3" fillId="0" borderId="1" xfId="1" applyNumberFormat="1" applyFont="1" applyBorder="1"/>
    <xf numFmtId="164" fontId="4" fillId="0" borderId="1" xfId="1" applyNumberFormat="1" applyFont="1" applyBorder="1"/>
    <xf numFmtId="164" fontId="0" fillId="0" borderId="1" xfId="1" applyNumberFormat="1" applyFont="1" applyBorder="1"/>
    <xf numFmtId="164" fontId="5" fillId="0" borderId="1" xfId="1" applyNumberFormat="1" applyFont="1" applyBorder="1"/>
    <xf numFmtId="164" fontId="6" fillId="0" borderId="1" xfId="1" applyNumberFormat="1" applyFont="1" applyBorder="1"/>
    <xf numFmtId="164" fontId="7" fillId="0" borderId="1" xfId="1" applyNumberFormat="1" applyFont="1" applyBorder="1"/>
    <xf numFmtId="164" fontId="2" fillId="0" borderId="1" xfId="1" applyNumberFormat="1" applyFont="1" applyBorder="1"/>
    <xf numFmtId="164" fontId="0" fillId="0" borderId="1" xfId="0" applyNumberFormat="1" applyBorder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0" fillId="0" borderId="2" xfId="0" applyBorder="1"/>
    <xf numFmtId="164" fontId="0" fillId="0" borderId="3" xfId="1" applyNumberFormat="1" applyFont="1" applyBorder="1"/>
    <xf numFmtId="0" fontId="0" fillId="0" borderId="4" xfId="0" applyBorder="1"/>
    <xf numFmtId="164" fontId="0" fillId="0" borderId="5" xfId="1" applyNumberFormat="1" applyFont="1" applyBorder="1"/>
    <xf numFmtId="0" fontId="2" fillId="0" borderId="2" xfId="0" applyFont="1" applyBorder="1"/>
    <xf numFmtId="164" fontId="2" fillId="0" borderId="3" xfId="1" applyNumberFormat="1" applyFont="1" applyBorder="1"/>
    <xf numFmtId="0" fontId="0" fillId="0" borderId="6" xfId="0" applyBorder="1"/>
    <xf numFmtId="164" fontId="0" fillId="0" borderId="7" xfId="1" applyNumberFormat="1" applyFont="1" applyBorder="1"/>
    <xf numFmtId="0" fontId="2" fillId="0" borderId="6" xfId="0" applyFont="1" applyBorder="1"/>
    <xf numFmtId="164" fontId="2" fillId="0" borderId="8" xfId="1" applyNumberFormat="1" applyFont="1" applyBorder="1"/>
    <xf numFmtId="164" fontId="0" fillId="0" borderId="9" xfId="1" applyNumberFormat="1" applyFont="1" applyBorder="1"/>
    <xf numFmtId="0" fontId="2" fillId="0" borderId="10" xfId="0" applyFont="1" applyBorder="1"/>
    <xf numFmtId="164" fontId="2" fillId="0" borderId="11" xfId="1" applyNumberFormat="1" applyFont="1" applyBorder="1"/>
    <xf numFmtId="43" fontId="0" fillId="0" borderId="0" xfId="1" applyFont="1"/>
    <xf numFmtId="43" fontId="0" fillId="0" borderId="0" xfId="0" applyNumberFormat="1"/>
    <xf numFmtId="164" fontId="2" fillId="0" borderId="7" xfId="1" applyNumberFormat="1" applyFont="1" applyBorder="1"/>
    <xf numFmtId="164" fontId="10" fillId="0" borderId="1" xfId="0" applyNumberFormat="1" applyFont="1" applyBorder="1"/>
    <xf numFmtId="0" fontId="0" fillId="0" borderId="10" xfId="0" applyBorder="1"/>
    <xf numFmtId="164" fontId="0" fillId="0" borderId="11" xfId="1" applyNumberFormat="1" applyFont="1" applyBorder="1"/>
    <xf numFmtId="164" fontId="10" fillId="0" borderId="5" xfId="1" applyNumberFormat="1" applyFont="1" applyBorder="1"/>
    <xf numFmtId="0" fontId="11" fillId="0" borderId="0" xfId="0" applyFont="1"/>
    <xf numFmtId="0" fontId="12" fillId="0" borderId="0" xfId="0" applyFont="1"/>
    <xf numFmtId="0" fontId="0" fillId="0" borderId="4" xfId="0" applyFill="1" applyBorder="1"/>
    <xf numFmtId="164" fontId="0" fillId="0" borderId="5" xfId="1" applyNumberFormat="1" applyFont="1" applyFill="1" applyBorder="1"/>
    <xf numFmtId="0" fontId="2" fillId="0" borderId="10" xfId="0" applyFont="1" applyFill="1" applyBorder="1"/>
    <xf numFmtId="16" fontId="0" fillId="0" borderId="1" xfId="0" applyNumberFormat="1" applyBorder="1"/>
    <xf numFmtId="16" fontId="2" fillId="0" borderId="1" xfId="0" applyNumberFormat="1" applyFont="1" applyBorder="1"/>
    <xf numFmtId="0" fontId="5" fillId="0" borderId="1" xfId="0" applyFont="1" applyBorder="1"/>
    <xf numFmtId="164" fontId="0" fillId="0" borderId="0" xfId="1" applyNumberFormat="1" applyFont="1"/>
    <xf numFmtId="0" fontId="2" fillId="0" borderId="12" xfId="0" applyFont="1" applyBorder="1"/>
    <xf numFmtId="0" fontId="2" fillId="0" borderId="3" xfId="0" applyFont="1" applyBorder="1"/>
    <xf numFmtId="0" fontId="13" fillId="0" borderId="4" xfId="0" applyFont="1" applyBorder="1"/>
    <xf numFmtId="0" fontId="0" fillId="0" borderId="0" xfId="0" applyBorder="1"/>
    <xf numFmtId="0" fontId="0" fillId="0" borderId="5" xfId="0" applyBorder="1"/>
    <xf numFmtId="0" fontId="2" fillId="0" borderId="4" xfId="0" applyFont="1" applyBorder="1"/>
    <xf numFmtId="164" fontId="0" fillId="0" borderId="0" xfId="1" applyNumberFormat="1" applyFont="1" applyBorder="1"/>
    <xf numFmtId="164" fontId="14" fillId="0" borderId="5" xfId="1" applyNumberFormat="1" applyFont="1" applyBorder="1"/>
    <xf numFmtId="164" fontId="2" fillId="0" borderId="9" xfId="1" applyNumberFormat="1" applyFont="1" applyBorder="1"/>
    <xf numFmtId="0" fontId="0" fillId="2" borderId="0" xfId="0" applyFill="1"/>
    <xf numFmtId="0" fontId="13" fillId="0" borderId="4" xfId="0" applyFont="1" applyFill="1" applyBorder="1"/>
    <xf numFmtId="164" fontId="0" fillId="0" borderId="0" xfId="0" applyNumberFormat="1"/>
    <xf numFmtId="164" fontId="2" fillId="0" borderId="9" xfId="0" applyNumberFormat="1" applyFont="1" applyBorder="1"/>
    <xf numFmtId="0" fontId="2" fillId="0" borderId="11" xfId="0" applyFont="1" applyBorder="1"/>
    <xf numFmtId="0" fontId="0" fillId="0" borderId="10" xfId="0" applyFill="1" applyBorder="1"/>
    <xf numFmtId="164" fontId="0" fillId="0" borderId="9" xfId="0" applyNumberFormat="1" applyBorder="1"/>
    <xf numFmtId="164" fontId="0" fillId="0" borderId="0" xfId="0" applyNumberFormat="1" applyBorder="1"/>
    <xf numFmtId="164" fontId="2" fillId="0" borderId="11" xfId="0" applyNumberFormat="1" applyFont="1" applyBorder="1"/>
    <xf numFmtId="0" fontId="2" fillId="2" borderId="8" xfId="0" applyFont="1" applyFill="1" applyBorder="1" applyAlignment="1"/>
    <xf numFmtId="0" fontId="0" fillId="2" borderId="0" xfId="0" applyFill="1" applyAlignment="1"/>
    <xf numFmtId="0" fontId="0" fillId="0" borderId="3" xfId="0" applyBorder="1"/>
    <xf numFmtId="0" fontId="0" fillId="0" borderId="10" xfId="0" applyFont="1" applyBorder="1"/>
    <xf numFmtId="164" fontId="1" fillId="0" borderId="11" xfId="1" applyNumberFormat="1" applyFont="1" applyBorder="1"/>
    <xf numFmtId="0" fontId="2" fillId="0" borderId="8" xfId="0" applyFont="1" applyBorder="1" applyAlignment="1">
      <alignment horizontal="center"/>
    </xf>
    <xf numFmtId="164" fontId="2" fillId="0" borderId="5" xfId="1" applyNumberFormat="1" applyFont="1" applyBorder="1"/>
    <xf numFmtId="0" fontId="0" fillId="0" borderId="0" xfId="0" applyFill="1" applyBorder="1"/>
    <xf numFmtId="0" fontId="2" fillId="0" borderId="0" xfId="0" applyFont="1" applyBorder="1" applyAlignment="1">
      <alignment horizontal="center"/>
    </xf>
    <xf numFmtId="0" fontId="0" fillId="0" borderId="10" xfId="0" applyFont="1" applyFill="1" applyBorder="1"/>
    <xf numFmtId="164" fontId="0" fillId="0" borderId="11" xfId="0" applyNumberFormat="1" applyFont="1" applyBorder="1"/>
  </cellXfs>
  <cellStyles count="30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Ruler="0" workbookViewId="0">
      <selection activeCell="E7" sqref="E7"/>
    </sheetView>
  </sheetViews>
  <sheetFormatPr baseColWidth="10" defaultRowHeight="15" x14ac:dyDescent="0"/>
  <cols>
    <col min="1" max="1" width="28" customWidth="1"/>
    <col min="2" max="2" width="20.33203125" bestFit="1" customWidth="1"/>
    <col min="3" max="3" width="13.1640625" bestFit="1" customWidth="1"/>
    <col min="4" max="4" width="16.1640625" bestFit="1" customWidth="1"/>
    <col min="5" max="5" width="14.1640625" bestFit="1" customWidth="1"/>
  </cols>
  <sheetData>
    <row r="1" spans="1:5">
      <c r="A1" s="1" t="s">
        <v>11</v>
      </c>
    </row>
    <row r="2" spans="1:5">
      <c r="A2" s="2" t="s">
        <v>0</v>
      </c>
      <c r="B2" s="2"/>
      <c r="C2" s="2"/>
      <c r="D2" s="2"/>
      <c r="E2" s="2"/>
    </row>
    <row r="3" spans="1: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>
      <c r="A4" s="4" t="s">
        <v>6</v>
      </c>
      <c r="B4" s="5">
        <v>41715729</v>
      </c>
      <c r="C4" s="5">
        <v>9424442</v>
      </c>
      <c r="D4" s="6">
        <v>3479951</v>
      </c>
      <c r="E4" s="7">
        <f>SUM(B4:D4)</f>
        <v>54620122</v>
      </c>
    </row>
    <row r="5" spans="1:5">
      <c r="A5" s="4" t="s">
        <v>7</v>
      </c>
      <c r="B5" s="5">
        <v>1189450</v>
      </c>
      <c r="C5" s="5"/>
      <c r="D5" s="6">
        <v>5586426</v>
      </c>
      <c r="E5" s="7">
        <f t="shared" ref="E5:E8" si="0">SUM(B5:D5)</f>
        <v>6775876</v>
      </c>
    </row>
    <row r="6" spans="1:5">
      <c r="A6" s="4" t="s">
        <v>12</v>
      </c>
      <c r="B6" s="5">
        <v>234132</v>
      </c>
      <c r="C6" s="5"/>
      <c r="D6" s="6">
        <v>2234570</v>
      </c>
      <c r="E6" s="7">
        <f t="shared" si="0"/>
        <v>2468702</v>
      </c>
    </row>
    <row r="7" spans="1:5">
      <c r="A7" s="4" t="s">
        <v>8</v>
      </c>
      <c r="B7" s="8">
        <v>5916836</v>
      </c>
      <c r="C7" s="9">
        <v>306367</v>
      </c>
      <c r="D7" s="10">
        <v>28344</v>
      </c>
      <c r="E7" s="7">
        <f>SUM(B7:D7)</f>
        <v>6251547</v>
      </c>
    </row>
    <row r="8" spans="1:5">
      <c r="A8" s="3" t="s">
        <v>5</v>
      </c>
      <c r="B8" s="11">
        <f>SUM(B4:B7)</f>
        <v>49056147</v>
      </c>
      <c r="C8" s="11">
        <f>SUM(C4:C7)</f>
        <v>9730809</v>
      </c>
      <c r="D8" s="11">
        <f>SUM(D4:D7)</f>
        <v>11329291</v>
      </c>
      <c r="E8" s="11">
        <f t="shared" si="0"/>
        <v>70116247</v>
      </c>
    </row>
    <row r="9" spans="1:5">
      <c r="A9" s="4" t="s">
        <v>9</v>
      </c>
      <c r="B9" s="12">
        <f>B4+B5+B6</f>
        <v>43139311</v>
      </c>
      <c r="C9" s="12">
        <f t="shared" ref="C9:E9" si="1">C4+C5+C6</f>
        <v>9424442</v>
      </c>
      <c r="D9" s="12">
        <f t="shared" si="1"/>
        <v>11300947</v>
      </c>
      <c r="E9" s="12">
        <f t="shared" si="1"/>
        <v>63864700</v>
      </c>
    </row>
    <row r="11" spans="1:5">
      <c r="A11" s="13" t="s">
        <v>13</v>
      </c>
    </row>
    <row r="12" spans="1:5">
      <c r="A12" s="14" t="s">
        <v>14</v>
      </c>
    </row>
    <row r="13" spans="1:5">
      <c r="A13" s="15" t="s">
        <v>16</v>
      </c>
    </row>
    <row r="14" spans="1:5">
      <c r="A14" s="16" t="s">
        <v>10</v>
      </c>
    </row>
    <row r="15" spans="1:5">
      <c r="A15" s="16" t="s">
        <v>15</v>
      </c>
    </row>
    <row r="16" spans="1:5">
      <c r="A16" s="17" t="s">
        <v>17</v>
      </c>
    </row>
    <row r="18" spans="1:5">
      <c r="A18" t="s">
        <v>29</v>
      </c>
    </row>
    <row r="19" spans="1:5">
      <c r="A19" t="s">
        <v>30</v>
      </c>
      <c r="B19">
        <v>42605897</v>
      </c>
      <c r="C19">
        <v>8175886</v>
      </c>
      <c r="D19">
        <v>9170606</v>
      </c>
      <c r="E19" s="31"/>
    </row>
    <row r="20" spans="1:5">
      <c r="A20" t="s">
        <v>31</v>
      </c>
      <c r="B20">
        <v>-5416836</v>
      </c>
      <c r="C20">
        <v>-51367</v>
      </c>
      <c r="D20">
        <v>-28344</v>
      </c>
    </row>
    <row r="21" spans="1:5">
      <c r="A21" t="s">
        <v>32</v>
      </c>
      <c r="B21">
        <f>B19+B20</f>
        <v>37189061</v>
      </c>
      <c r="C21">
        <f t="shared" ref="C21:D21" si="2">C19+C20</f>
        <v>8124519</v>
      </c>
      <c r="D21" s="31">
        <f>D19+D20+D22</f>
        <v>2999958</v>
      </c>
    </row>
    <row r="22" spans="1:5">
      <c r="A22" t="s">
        <v>33</v>
      </c>
      <c r="B22">
        <v>0</v>
      </c>
      <c r="C22">
        <v>0</v>
      </c>
      <c r="D22">
        <v>-6142304</v>
      </c>
    </row>
    <row r="23" spans="1:5">
      <c r="A23" t="s">
        <v>34</v>
      </c>
      <c r="B23">
        <f>B21*1.16</f>
        <v>43139310.759999998</v>
      </c>
      <c r="C23">
        <f t="shared" ref="C23:E23" si="3">C21*1.16</f>
        <v>9424442.0399999991</v>
      </c>
      <c r="D23" s="32">
        <f>D21*1.16-D22*1.07*1.19</f>
        <v>11300946.963199999</v>
      </c>
    </row>
  </sheetData>
  <mergeCells count="1">
    <mergeCell ref="A2:E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Ruler="0" workbookViewId="0">
      <selection activeCell="B9" sqref="B9"/>
    </sheetView>
  </sheetViews>
  <sheetFormatPr baseColWidth="10" defaultRowHeight="15" x14ac:dyDescent="0"/>
  <cols>
    <col min="1" max="1" width="32.1640625" bestFit="1" customWidth="1"/>
    <col min="2" max="2" width="12.6640625" bestFit="1" customWidth="1"/>
  </cols>
  <sheetData>
    <row r="2" spans="1:3">
      <c r="A2" s="2" t="s">
        <v>18</v>
      </c>
      <c r="B2" s="2"/>
    </row>
    <row r="3" spans="1:3">
      <c r="A3" s="18" t="s">
        <v>19</v>
      </c>
      <c r="B3" s="19">
        <v>12811876</v>
      </c>
      <c r="C3" t="s">
        <v>20</v>
      </c>
    </row>
    <row r="4" spans="1:3">
      <c r="A4" s="20" t="s">
        <v>21</v>
      </c>
      <c r="B4" s="21">
        <f>B3*0.18</f>
        <v>2306137.6799999997</v>
      </c>
      <c r="C4" t="s">
        <v>35</v>
      </c>
    </row>
    <row r="5" spans="1:3">
      <c r="A5" s="22" t="s">
        <v>22</v>
      </c>
      <c r="B5" s="23">
        <f>B3+B4</f>
        <v>15118013.68</v>
      </c>
    </row>
    <row r="6" spans="1:3">
      <c r="A6" s="18" t="s">
        <v>23</v>
      </c>
      <c r="B6" s="19">
        <v>134384414</v>
      </c>
      <c r="C6" t="s">
        <v>36</v>
      </c>
    </row>
    <row r="7" spans="1:3">
      <c r="A7" s="24" t="s">
        <v>24</v>
      </c>
      <c r="B7" s="34">
        <v>43139311</v>
      </c>
      <c r="C7" t="s">
        <v>25</v>
      </c>
    </row>
    <row r="8" spans="1:3">
      <c r="A8" s="26" t="s">
        <v>26</v>
      </c>
      <c r="B8" s="27">
        <f>B6+B7</f>
        <v>177523725</v>
      </c>
    </row>
    <row r="9" spans="1:3">
      <c r="A9" s="20" t="s">
        <v>27</v>
      </c>
      <c r="B9" s="28">
        <v>15118014</v>
      </c>
      <c r="C9" t="s">
        <v>37</v>
      </c>
    </row>
    <row r="10" spans="1:3">
      <c r="A10" s="29" t="s">
        <v>28</v>
      </c>
      <c r="B10" s="30">
        <v>177523725</v>
      </c>
      <c r="C10" t="s">
        <v>38</v>
      </c>
    </row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showRuler="0" workbookViewId="0">
      <selection activeCell="B8" sqref="B8"/>
    </sheetView>
  </sheetViews>
  <sheetFormatPr baseColWidth="10" defaultRowHeight="15" x14ac:dyDescent="0"/>
  <cols>
    <col min="1" max="1" width="30.33203125" bestFit="1" customWidth="1"/>
    <col min="2" max="2" width="13.33203125" bestFit="1" customWidth="1"/>
    <col min="4" max="4" width="15.6640625" customWidth="1"/>
    <col min="5" max="5" width="13.6640625" customWidth="1"/>
    <col min="6" max="6" width="12.5" customWidth="1"/>
    <col min="7" max="7" width="11.83203125" customWidth="1"/>
  </cols>
  <sheetData>
    <row r="2" spans="1:5">
      <c r="A2" s="2" t="s">
        <v>39</v>
      </c>
      <c r="B2" s="2"/>
    </row>
    <row r="3" spans="1:5">
      <c r="A3" s="18" t="s">
        <v>40</v>
      </c>
      <c r="B3" s="19">
        <v>223457036</v>
      </c>
      <c r="C3" t="s">
        <v>71</v>
      </c>
    </row>
    <row r="4" spans="1:5">
      <c r="A4" s="20" t="s">
        <v>41</v>
      </c>
      <c r="B4" s="30">
        <v>-177523725</v>
      </c>
      <c r="C4" t="s">
        <v>42</v>
      </c>
    </row>
    <row r="5" spans="1:5">
      <c r="A5" s="35" t="s">
        <v>43</v>
      </c>
      <c r="B5" s="36">
        <f>B3+B4</f>
        <v>45933311</v>
      </c>
    </row>
    <row r="6" spans="1:5">
      <c r="A6" s="20" t="s">
        <v>44</v>
      </c>
      <c r="B6" s="12">
        <v>-11300947</v>
      </c>
      <c r="C6" t="s">
        <v>45</v>
      </c>
    </row>
    <row r="7" spans="1:5">
      <c r="A7" s="20" t="s">
        <v>46</v>
      </c>
      <c r="B7" s="12">
        <v>-9424443</v>
      </c>
      <c r="C7" t="s">
        <v>45</v>
      </c>
    </row>
    <row r="8" spans="1:5">
      <c r="A8" s="35" t="s">
        <v>47</v>
      </c>
      <c r="B8" s="36">
        <f>B5+B6+B7</f>
        <v>25207921</v>
      </c>
      <c r="C8" t="s">
        <v>48</v>
      </c>
    </row>
    <row r="9" spans="1:5">
      <c r="A9" s="20" t="s">
        <v>72</v>
      </c>
      <c r="B9" s="21">
        <v>320000</v>
      </c>
      <c r="C9" t="s">
        <v>73</v>
      </c>
    </row>
    <row r="10" spans="1:5">
      <c r="A10" s="20" t="s">
        <v>49</v>
      </c>
      <c r="B10" s="7">
        <v>-6251547</v>
      </c>
      <c r="C10" t="s">
        <v>50</v>
      </c>
    </row>
    <row r="11" spans="1:5">
      <c r="A11" s="35" t="s">
        <v>51</v>
      </c>
      <c r="B11" s="36">
        <f>B8+B10+B9</f>
        <v>19276374</v>
      </c>
      <c r="C11" t="s">
        <v>52</v>
      </c>
    </row>
    <row r="12" spans="1:5">
      <c r="A12" s="20" t="s">
        <v>53</v>
      </c>
      <c r="B12" s="21"/>
    </row>
    <row r="13" spans="1:5">
      <c r="A13" s="20" t="s">
        <v>54</v>
      </c>
      <c r="B13" s="21"/>
    </row>
    <row r="14" spans="1:5">
      <c r="A14" s="20" t="s">
        <v>55</v>
      </c>
      <c r="B14" s="37">
        <v>2306138</v>
      </c>
      <c r="C14" t="s">
        <v>56</v>
      </c>
    </row>
    <row r="15" spans="1:5">
      <c r="A15" s="20" t="s">
        <v>57</v>
      </c>
      <c r="B15" s="21">
        <v>1000000</v>
      </c>
      <c r="C15" t="s">
        <v>74</v>
      </c>
    </row>
    <row r="16" spans="1:5">
      <c r="A16" s="20" t="s">
        <v>58</v>
      </c>
      <c r="B16" s="21">
        <v>-4832080</v>
      </c>
      <c r="C16" s="38" t="s">
        <v>59</v>
      </c>
      <c r="D16" s="38"/>
      <c r="E16" s="38"/>
    </row>
    <row r="17" spans="1:7">
      <c r="A17" s="20" t="s">
        <v>114</v>
      </c>
      <c r="B17" s="21">
        <v>545000</v>
      </c>
      <c r="C17" s="38"/>
      <c r="D17" s="38"/>
      <c r="E17" s="38"/>
    </row>
    <row r="18" spans="1:7">
      <c r="A18" s="35" t="s">
        <v>60</v>
      </c>
      <c r="B18" s="36">
        <f>B11+B14+B15+B16+B17</f>
        <v>18295432</v>
      </c>
      <c r="D18" s="39" t="s">
        <v>61</v>
      </c>
    </row>
    <row r="19" spans="1:7">
      <c r="A19" s="40" t="s">
        <v>62</v>
      </c>
      <c r="B19" s="41">
        <f>B18*-0.35</f>
        <v>-6403401.1999999993</v>
      </c>
      <c r="C19" t="s">
        <v>63</v>
      </c>
      <c r="D19" s="39" t="s">
        <v>61</v>
      </c>
    </row>
    <row r="20" spans="1:7">
      <c r="A20" s="42" t="s">
        <v>64</v>
      </c>
      <c r="B20" s="30">
        <f>B18+B19</f>
        <v>11892030.800000001</v>
      </c>
      <c r="D20" s="39" t="s">
        <v>61</v>
      </c>
    </row>
    <row r="21" spans="1:7">
      <c r="D21" s="39" t="s">
        <v>61</v>
      </c>
    </row>
    <row r="22" spans="1:7">
      <c r="D22" t="s">
        <v>65</v>
      </c>
      <c r="F22" t="s">
        <v>75</v>
      </c>
    </row>
    <row r="23" spans="1:7">
      <c r="D23" t="s">
        <v>66</v>
      </c>
      <c r="F23">
        <v>8444445</v>
      </c>
    </row>
    <row r="24" spans="1:7">
      <c r="D24" t="s">
        <v>67</v>
      </c>
      <c r="F24">
        <v>18400445</v>
      </c>
    </row>
    <row r="26" spans="1:7">
      <c r="C26" s="4"/>
      <c r="D26" s="43">
        <v>42826</v>
      </c>
      <c r="E26" s="43">
        <v>43009</v>
      </c>
      <c r="F26" s="43"/>
      <c r="G26" s="44" t="s">
        <v>5</v>
      </c>
    </row>
    <row r="27" spans="1:7">
      <c r="C27" s="4" t="s">
        <v>78</v>
      </c>
      <c r="D27" s="8">
        <v>4978000</v>
      </c>
      <c r="E27" s="8">
        <v>4978000</v>
      </c>
      <c r="F27" s="8"/>
      <c r="G27" s="45"/>
    </row>
    <row r="28" spans="1:7">
      <c r="C28" s="4" t="s">
        <v>68</v>
      </c>
      <c r="D28" s="46">
        <v>18400445</v>
      </c>
      <c r="E28" s="7">
        <v>13422445</v>
      </c>
      <c r="F28" s="7">
        <v>8444445</v>
      </c>
      <c r="G28" s="4"/>
    </row>
    <row r="29" spans="1:7">
      <c r="C29" s="4" t="s">
        <v>69</v>
      </c>
      <c r="D29" s="4" t="s">
        <v>76</v>
      </c>
      <c r="E29" s="4" t="s">
        <v>77</v>
      </c>
      <c r="F29" s="4" t="s">
        <v>76</v>
      </c>
      <c r="G29" s="4"/>
    </row>
    <row r="30" spans="1:7">
      <c r="C30" s="4" t="s">
        <v>70</v>
      </c>
      <c r="D30" s="7">
        <v>1656040</v>
      </c>
      <c r="E30" s="7">
        <v>2416040</v>
      </c>
      <c r="F30" s="7">
        <v>760000</v>
      </c>
      <c r="G30" s="11">
        <f>D30+E30+F30</f>
        <v>4832080</v>
      </c>
    </row>
  </sheetData>
  <mergeCells count="1">
    <mergeCell ref="A2:B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showRuler="0" topLeftCell="A4" workbookViewId="0">
      <selection activeCell="E31" sqref="E31"/>
    </sheetView>
  </sheetViews>
  <sheetFormatPr baseColWidth="10" defaultRowHeight="15" x14ac:dyDescent="0"/>
  <cols>
    <col min="1" max="1" width="32.1640625" bestFit="1" customWidth="1"/>
    <col min="2" max="2" width="13.1640625" bestFit="1" customWidth="1"/>
    <col min="3" max="3" width="12.1640625" bestFit="1" customWidth="1"/>
    <col min="8" max="8" width="7.5" customWidth="1"/>
    <col min="9" max="9" width="12.1640625" bestFit="1" customWidth="1"/>
  </cols>
  <sheetData>
    <row r="2" spans="1:4">
      <c r="A2" s="2" t="s">
        <v>79</v>
      </c>
      <c r="B2" s="2"/>
      <c r="C2" s="2"/>
    </row>
    <row r="3" spans="1:4">
      <c r="A3" s="18"/>
      <c r="B3" s="47">
        <v>2011</v>
      </c>
      <c r="C3" s="48" t="s">
        <v>80</v>
      </c>
    </row>
    <row r="4" spans="1:4">
      <c r="A4" s="49" t="s">
        <v>81</v>
      </c>
      <c r="B4" s="50"/>
      <c r="C4" s="51"/>
    </row>
    <row r="5" spans="1:4">
      <c r="A5" s="52" t="s">
        <v>82</v>
      </c>
      <c r="B5" s="50"/>
      <c r="C5" s="51"/>
    </row>
    <row r="6" spans="1:4">
      <c r="A6" s="20" t="s">
        <v>83</v>
      </c>
      <c r="B6" s="53">
        <v>36242077</v>
      </c>
      <c r="C6" s="21"/>
      <c r="D6" t="s">
        <v>115</v>
      </c>
    </row>
    <row r="7" spans="1:4">
      <c r="A7" s="20" t="s">
        <v>84</v>
      </c>
      <c r="B7" s="53">
        <v>186214197</v>
      </c>
      <c r="C7" s="21">
        <v>37242839</v>
      </c>
      <c r="D7" t="s">
        <v>116</v>
      </c>
    </row>
    <row r="8" spans="1:4">
      <c r="A8" s="20" t="s">
        <v>120</v>
      </c>
      <c r="B8" s="53">
        <v>6223783</v>
      </c>
      <c r="C8" s="21"/>
      <c r="D8" t="s">
        <v>87</v>
      </c>
    </row>
    <row r="9" spans="1:4">
      <c r="A9" s="52" t="s">
        <v>85</v>
      </c>
      <c r="B9" s="53"/>
      <c r="C9" s="21"/>
    </row>
    <row r="10" spans="1:4">
      <c r="A10" s="20" t="s">
        <v>86</v>
      </c>
      <c r="B10" s="53">
        <v>-21767858</v>
      </c>
      <c r="C10" s="21"/>
      <c r="D10" t="s">
        <v>87</v>
      </c>
    </row>
    <row r="11" spans="1:4">
      <c r="A11" s="20" t="s">
        <v>88</v>
      </c>
      <c r="B11" s="53">
        <v>-2054188</v>
      </c>
      <c r="C11" s="21"/>
      <c r="D11" t="s">
        <v>87</v>
      </c>
    </row>
    <row r="12" spans="1:4">
      <c r="A12" s="20" t="s">
        <v>89</v>
      </c>
      <c r="B12" s="53">
        <v>-6584325</v>
      </c>
      <c r="C12" s="54" t="s">
        <v>90</v>
      </c>
      <c r="D12" t="s">
        <v>87</v>
      </c>
    </row>
    <row r="13" spans="1:4">
      <c r="A13" s="20" t="s">
        <v>119</v>
      </c>
      <c r="B13" s="53">
        <v>-392455</v>
      </c>
      <c r="C13" s="54"/>
    </row>
    <row r="14" spans="1:4">
      <c r="A14" s="20" t="s">
        <v>26</v>
      </c>
      <c r="B14" s="53">
        <v>-133142794</v>
      </c>
      <c r="C14" s="21">
        <v>-44380931</v>
      </c>
      <c r="D14" t="s">
        <v>117</v>
      </c>
    </row>
    <row r="15" spans="1:4">
      <c r="A15" s="20" t="s">
        <v>91</v>
      </c>
      <c r="B15" s="21">
        <v>-8475710</v>
      </c>
      <c r="C15" s="21">
        <v>-2825237</v>
      </c>
      <c r="D15" t="s">
        <v>118</v>
      </c>
    </row>
    <row r="16" spans="1:4">
      <c r="A16" s="20" t="s">
        <v>92</v>
      </c>
      <c r="B16" s="21">
        <v>-7068332</v>
      </c>
      <c r="C16" s="21">
        <v>-2356111</v>
      </c>
      <c r="D16" t="s">
        <v>118</v>
      </c>
    </row>
    <row r="17" spans="1:9">
      <c r="A17" s="29" t="s">
        <v>93</v>
      </c>
      <c r="B17" s="55">
        <f>SUM(B6:B16)</f>
        <v>49194395</v>
      </c>
      <c r="C17" s="30"/>
      <c r="D17" s="56">
        <v>1</v>
      </c>
      <c r="F17" t="s">
        <v>94</v>
      </c>
    </row>
    <row r="18" spans="1:9">
      <c r="A18" s="57" t="s">
        <v>95</v>
      </c>
      <c r="B18" s="53"/>
      <c r="C18" s="21"/>
      <c r="F18" t="s">
        <v>96</v>
      </c>
      <c r="I18" s="58">
        <f>C14+C15+C16</f>
        <v>-49562279</v>
      </c>
    </row>
    <row r="19" spans="1:9">
      <c r="A19" s="40" t="s">
        <v>97</v>
      </c>
      <c r="B19" s="53">
        <v>-6500000</v>
      </c>
      <c r="C19" s="21"/>
    </row>
    <row r="20" spans="1:9">
      <c r="A20" s="40" t="s">
        <v>98</v>
      </c>
      <c r="B20" s="53">
        <v>820000</v>
      </c>
      <c r="C20" s="21"/>
    </row>
    <row r="21" spans="1:9">
      <c r="A21" s="40" t="s">
        <v>99</v>
      </c>
      <c r="B21" s="53">
        <v>1000000</v>
      </c>
      <c r="C21" s="21"/>
      <c r="D21" t="s">
        <v>121</v>
      </c>
    </row>
    <row r="22" spans="1:9">
      <c r="A22" s="42" t="s">
        <v>100</v>
      </c>
      <c r="B22" s="55">
        <f>SUM(B19+B20+B21)</f>
        <v>-4680000</v>
      </c>
      <c r="C22" s="30"/>
      <c r="D22" s="56">
        <v>2</v>
      </c>
    </row>
    <row r="23" spans="1:9">
      <c r="A23" s="57" t="s">
        <v>101</v>
      </c>
      <c r="B23" s="53"/>
      <c r="C23" s="21"/>
    </row>
    <row r="24" spans="1:9">
      <c r="A24" s="40" t="s">
        <v>102</v>
      </c>
      <c r="B24" s="53">
        <v>-9956000</v>
      </c>
      <c r="C24" s="21"/>
      <c r="D24" t="s">
        <v>103</v>
      </c>
    </row>
    <row r="25" spans="1:9">
      <c r="A25" s="40" t="s">
        <v>104</v>
      </c>
      <c r="B25" s="53">
        <v>-4832080</v>
      </c>
      <c r="C25" s="21"/>
      <c r="D25" t="s">
        <v>105</v>
      </c>
    </row>
    <row r="26" spans="1:9">
      <c r="A26" s="40" t="s">
        <v>106</v>
      </c>
      <c r="B26" s="53">
        <v>-2500000</v>
      </c>
      <c r="C26" s="51"/>
    </row>
    <row r="27" spans="1:9">
      <c r="A27" s="40" t="s">
        <v>122</v>
      </c>
      <c r="B27" s="53">
        <v>-800000</v>
      </c>
      <c r="C27" s="51"/>
    </row>
    <row r="28" spans="1:9">
      <c r="A28" s="42" t="s">
        <v>107</v>
      </c>
      <c r="B28" s="59">
        <f>B24+B25+B26+B27</f>
        <v>-18088080</v>
      </c>
      <c r="C28" s="60"/>
      <c r="D28" s="56">
        <v>3</v>
      </c>
    </row>
    <row r="29" spans="1:9">
      <c r="A29" s="61" t="s">
        <v>108</v>
      </c>
      <c r="B29" s="62">
        <f>B17+B22+B28</f>
        <v>26426315</v>
      </c>
      <c r="C29" s="51"/>
      <c r="D29" t="s">
        <v>109</v>
      </c>
    </row>
    <row r="30" spans="1:9">
      <c r="A30" s="40" t="s">
        <v>110</v>
      </c>
      <c r="B30" s="63">
        <v>888122</v>
      </c>
      <c r="C30" s="51"/>
      <c r="D30" t="s">
        <v>111</v>
      </c>
    </row>
    <row r="31" spans="1:9">
      <c r="A31" s="42" t="s">
        <v>112</v>
      </c>
      <c r="B31" s="59">
        <f>B29+B30</f>
        <v>27314437</v>
      </c>
      <c r="C31" s="64"/>
      <c r="D31" t="s">
        <v>113</v>
      </c>
    </row>
  </sheetData>
  <mergeCells count="1">
    <mergeCell ref="A2:C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showRuler="0" topLeftCell="A7" workbookViewId="0">
      <selection activeCell="B29" sqref="B29"/>
    </sheetView>
  </sheetViews>
  <sheetFormatPr baseColWidth="10" defaultRowHeight="15" x14ac:dyDescent="0"/>
  <cols>
    <col min="1" max="1" width="18.1640625" customWidth="1"/>
    <col min="2" max="2" width="13.33203125" bestFit="1" customWidth="1"/>
    <col min="3" max="3" width="18.1640625" customWidth="1"/>
    <col min="4" max="4" width="28.6640625" customWidth="1"/>
    <col min="5" max="5" width="18" customWidth="1"/>
  </cols>
  <sheetData>
    <row r="2" spans="1:5">
      <c r="A2" s="65" t="s">
        <v>123</v>
      </c>
      <c r="B2" s="65"/>
      <c r="C2" s="66"/>
    </row>
    <row r="3" spans="1:5">
      <c r="A3" s="18" t="s">
        <v>124</v>
      </c>
      <c r="B3" s="67"/>
    </row>
    <row r="4" spans="1:5">
      <c r="A4" s="20" t="s">
        <v>125</v>
      </c>
      <c r="B4" s="51"/>
    </row>
    <row r="5" spans="1:5">
      <c r="A5" s="20" t="s">
        <v>126</v>
      </c>
      <c r="B5" s="21">
        <v>27314437</v>
      </c>
      <c r="C5" t="s">
        <v>159</v>
      </c>
    </row>
    <row r="6" spans="1:5">
      <c r="A6" s="20" t="s">
        <v>83</v>
      </c>
      <c r="B6" s="21">
        <v>37242839</v>
      </c>
      <c r="C6" t="s">
        <v>127</v>
      </c>
    </row>
    <row r="7" spans="1:5">
      <c r="A7" s="20" t="s">
        <v>128</v>
      </c>
      <c r="B7" s="21">
        <v>15118014</v>
      </c>
      <c r="C7" t="s">
        <v>56</v>
      </c>
    </row>
    <row r="8" spans="1:5">
      <c r="A8" s="68" t="s">
        <v>129</v>
      </c>
      <c r="B8" s="69">
        <f>B5+B6+B7</f>
        <v>79675290</v>
      </c>
    </row>
    <row r="9" spans="1:5" ht="16" customHeight="1">
      <c r="A9" s="20" t="s">
        <v>130</v>
      </c>
      <c r="B9" s="21"/>
    </row>
    <row r="10" spans="1:5" ht="16" customHeight="1">
      <c r="A10" s="20" t="s">
        <v>160</v>
      </c>
      <c r="B10" s="21">
        <v>18141136</v>
      </c>
      <c r="C10" t="s">
        <v>161</v>
      </c>
    </row>
    <row r="11" spans="1:5" ht="16" customHeight="1">
      <c r="A11" s="20" t="s">
        <v>162</v>
      </c>
      <c r="B11" s="21">
        <v>15524</v>
      </c>
    </row>
    <row r="12" spans="1:5">
      <c r="A12" s="20" t="s">
        <v>131</v>
      </c>
      <c r="B12" s="21">
        <v>22192388</v>
      </c>
      <c r="C12" s="39" t="s">
        <v>132</v>
      </c>
      <c r="D12" s="70" t="s">
        <v>133</v>
      </c>
      <c r="E12" s="70"/>
    </row>
    <row r="13" spans="1:5">
      <c r="A13" s="29" t="s">
        <v>134</v>
      </c>
      <c r="B13" s="30">
        <f>B8+B12+B10+B11</f>
        <v>120024338</v>
      </c>
      <c r="D13" s="18" t="s">
        <v>135</v>
      </c>
      <c r="E13" s="19">
        <v>22443935</v>
      </c>
    </row>
    <row r="14" spans="1:5">
      <c r="A14" s="52"/>
      <c r="B14" s="71"/>
      <c r="D14" s="20" t="s">
        <v>136</v>
      </c>
      <c r="E14" s="21">
        <v>6500000</v>
      </c>
    </row>
    <row r="15" spans="1:5">
      <c r="A15" s="20"/>
      <c r="B15" s="21"/>
      <c r="D15" s="20" t="s">
        <v>137</v>
      </c>
      <c r="E15" s="21">
        <v>-500000</v>
      </c>
    </row>
    <row r="16" spans="1:5">
      <c r="A16" s="20" t="s">
        <v>138</v>
      </c>
      <c r="B16" s="21"/>
      <c r="D16" s="20" t="s">
        <v>139</v>
      </c>
      <c r="E16" s="21">
        <v>-6251547</v>
      </c>
    </row>
    <row r="17" spans="1:6">
      <c r="A17" s="20" t="s">
        <v>140</v>
      </c>
      <c r="B17" s="21"/>
      <c r="D17" s="35" t="s">
        <v>141</v>
      </c>
      <c r="E17" s="30">
        <f>E13+E14+E15+E16</f>
        <v>22192388</v>
      </c>
    </row>
    <row r="18" spans="1:6">
      <c r="A18" s="20" t="s">
        <v>142</v>
      </c>
      <c r="B18" s="21">
        <v>49562279</v>
      </c>
      <c r="C18" t="s">
        <v>143</v>
      </c>
    </row>
    <row r="19" spans="1:6" ht="16" customHeight="1">
      <c r="A19" s="20" t="s">
        <v>144</v>
      </c>
      <c r="B19" s="21">
        <v>8444445</v>
      </c>
      <c r="C19" t="s">
        <v>145</v>
      </c>
    </row>
    <row r="20" spans="1:6">
      <c r="A20" s="20" t="s">
        <v>146</v>
      </c>
      <c r="B20" s="21">
        <v>6403401</v>
      </c>
      <c r="C20" t="s">
        <v>147</v>
      </c>
    </row>
    <row r="21" spans="1:6">
      <c r="A21" s="20" t="s">
        <v>163</v>
      </c>
      <c r="B21" s="21">
        <v>218345</v>
      </c>
    </row>
    <row r="22" spans="1:6">
      <c r="A22" s="68" t="s">
        <v>140</v>
      </c>
      <c r="B22" s="69">
        <f>B18+B19+B20+B21</f>
        <v>64628470</v>
      </c>
    </row>
    <row r="23" spans="1:6">
      <c r="A23" s="52"/>
      <c r="B23" s="71"/>
    </row>
    <row r="24" spans="1:6">
      <c r="A24" s="20" t="s">
        <v>165</v>
      </c>
      <c r="B24" s="21">
        <v>653983</v>
      </c>
    </row>
    <row r="25" spans="1:6">
      <c r="A25" s="74" t="s">
        <v>164</v>
      </c>
      <c r="B25" s="75">
        <f>B24</f>
        <v>653983</v>
      </c>
      <c r="D25" s="70" t="s">
        <v>148</v>
      </c>
      <c r="E25" s="70"/>
    </row>
    <row r="26" spans="1:6">
      <c r="A26" s="29" t="s">
        <v>166</v>
      </c>
      <c r="B26" s="30">
        <f>B22+B25</f>
        <v>65282453</v>
      </c>
      <c r="D26" s="73"/>
      <c r="E26" s="73"/>
    </row>
    <row r="27" spans="1:6">
      <c r="A27" s="52" t="s">
        <v>149</v>
      </c>
      <c r="B27" s="71">
        <f>B13-B26</f>
        <v>54741885</v>
      </c>
      <c r="C27" t="s">
        <v>150</v>
      </c>
      <c r="D27" s="18" t="s">
        <v>151</v>
      </c>
      <c r="E27" s="19">
        <v>46149854</v>
      </c>
      <c r="F27" t="s">
        <v>167</v>
      </c>
    </row>
    <row r="28" spans="1:6">
      <c r="A28" s="26" t="s">
        <v>152</v>
      </c>
      <c r="B28" s="33">
        <f>B26+B27</f>
        <v>120024338</v>
      </c>
      <c r="D28" s="20" t="s">
        <v>153</v>
      </c>
      <c r="E28" s="21">
        <v>11892031</v>
      </c>
      <c r="F28" t="s">
        <v>39</v>
      </c>
    </row>
    <row r="29" spans="1:6">
      <c r="B29" s="46"/>
      <c r="D29" s="20" t="s">
        <v>154</v>
      </c>
      <c r="E29" s="21">
        <v>0</v>
      </c>
    </row>
    <row r="30" spans="1:6">
      <c r="D30" s="20" t="s">
        <v>155</v>
      </c>
      <c r="E30" s="51"/>
    </row>
    <row r="31" spans="1:6">
      <c r="D31" s="20" t="s">
        <v>156</v>
      </c>
      <c r="E31" s="21">
        <v>-2500000</v>
      </c>
    </row>
    <row r="32" spans="1:6">
      <c r="D32" s="20" t="s">
        <v>157</v>
      </c>
      <c r="E32" s="25">
        <v>-800000</v>
      </c>
    </row>
    <row r="33" spans="4:5">
      <c r="D33" s="29" t="s">
        <v>141</v>
      </c>
      <c r="E33" s="30">
        <f>E27+E28+E29+E31+E32</f>
        <v>54741885</v>
      </c>
    </row>
    <row r="34" spans="4:5">
      <c r="D34" s="72" t="s">
        <v>158</v>
      </c>
    </row>
  </sheetData>
  <mergeCells count="2">
    <mergeCell ref="D12:E12"/>
    <mergeCell ref="D25:E25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 DE GASTOS PROYECTADO</vt:lpstr>
      <vt:lpstr>ANEXO DE CMV PROYECTADO</vt:lpstr>
      <vt:lpstr>PRESUPUESTO ECONOMICO</vt:lpstr>
      <vt:lpstr>PRESUPUESTO FINANCIERO</vt:lpstr>
      <vt:lpstr>ESP PROYECTADO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dcterms:created xsi:type="dcterms:W3CDTF">2017-11-13T10:58:35Z</dcterms:created>
  <dcterms:modified xsi:type="dcterms:W3CDTF">2017-11-13T13:51:14Z</dcterms:modified>
</cp:coreProperties>
</file>