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191\Documents\"/>
    </mc:Choice>
  </mc:AlternateContent>
  <xr:revisionPtr revIDLastSave="0" documentId="13_ncr:1_{67FC38AE-99E1-4368-A335-018FBF639ABC}" xr6:coauthVersionLast="47" xr6:coauthVersionMax="47" xr10:uidLastSave="{00000000-0000-0000-0000-000000000000}"/>
  <bookViews>
    <workbookView xWindow="-96" yWindow="0" windowWidth="11712" windowHeight="12336" activeTab="1" xr2:uid="{764E6A24-D32C-4156-B2B5-1E02BFE894D1}"/>
  </bookViews>
  <sheets>
    <sheet name="Hárok2" sheetId="2" r:id="rId1"/>
    <sheet name="Hárok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" l="1"/>
  <c r="L53" i="1"/>
  <c r="L52" i="1"/>
  <c r="J52" i="1"/>
  <c r="N42" i="1"/>
  <c r="K38" i="1"/>
  <c r="G31" i="2"/>
  <c r="G30" i="2"/>
  <c r="F27" i="2"/>
  <c r="F19" i="2"/>
  <c r="B38" i="2"/>
  <c r="I19" i="2"/>
  <c r="B22" i="2"/>
  <c r="K10" i="2"/>
  <c r="B8" i="2"/>
  <c r="N27" i="1"/>
  <c r="K26" i="1"/>
  <c r="F52" i="1"/>
  <c r="F51" i="1"/>
  <c r="F50" i="1"/>
  <c r="F49" i="1"/>
  <c r="F48" i="1"/>
  <c r="E52" i="1"/>
  <c r="E51" i="1"/>
  <c r="E50" i="1"/>
  <c r="E49" i="1"/>
  <c r="E48" i="1"/>
  <c r="G44" i="1"/>
  <c r="F44" i="1"/>
  <c r="E44" i="1"/>
  <c r="D44" i="1"/>
  <c r="C44" i="1"/>
  <c r="G43" i="1"/>
  <c r="G42" i="1"/>
  <c r="G41" i="1"/>
  <c r="I36" i="1"/>
  <c r="I33" i="1"/>
  <c r="D30" i="1"/>
  <c r="B30" i="1"/>
  <c r="H27" i="1"/>
  <c r="H24" i="1"/>
  <c r="H21" i="1"/>
  <c r="M10" i="1"/>
  <c r="G15" i="1"/>
  <c r="G12" i="1"/>
  <c r="K3" i="1"/>
  <c r="H6" i="1"/>
  <c r="H3" i="1"/>
</calcChain>
</file>

<file path=xl/sharedStrings.xml><?xml version="1.0" encoding="utf-8"?>
<sst xmlns="http://schemas.openxmlformats.org/spreadsheetml/2006/main" count="191" uniqueCount="125">
  <si>
    <t>ID</t>
  </si>
  <si>
    <t>Meno</t>
  </si>
  <si>
    <t>Emily</t>
  </si>
  <si>
    <t>James</t>
  </si>
  <si>
    <t>Mia</t>
  </si>
  <si>
    <t>John</t>
  </si>
  <si>
    <t>Jessica</t>
  </si>
  <si>
    <t>Mark</t>
  </si>
  <si>
    <t>Richard</t>
  </si>
  <si>
    <t>Priezvisko</t>
  </si>
  <si>
    <t>Smith</t>
  </si>
  <si>
    <t>Anderson</t>
  </si>
  <si>
    <t>Clark</t>
  </si>
  <si>
    <t>Lewis</t>
  </si>
  <si>
    <t>Walker</t>
  </si>
  <si>
    <t>Reed</t>
  </si>
  <si>
    <t>Lopez</t>
  </si>
  <si>
    <t>Plat</t>
  </si>
  <si>
    <t>Plat €</t>
  </si>
  <si>
    <t>Peťo</t>
  </si>
  <si>
    <t>Arnold</t>
  </si>
  <si>
    <t>Júlia</t>
  </si>
  <si>
    <t>Laura</t>
  </si>
  <si>
    <t>Noro</t>
  </si>
  <si>
    <t>Váha</t>
  </si>
  <si>
    <t>Výška</t>
  </si>
  <si>
    <t>Name</t>
  </si>
  <si>
    <t>Data</t>
  </si>
  <si>
    <t>Target</t>
  </si>
  <si>
    <t>Match</t>
  </si>
  <si>
    <t>Mesiac</t>
  </si>
  <si>
    <t>Jan</t>
  </si>
  <si>
    <t>Feb</t>
  </si>
  <si>
    <t>Marec</t>
  </si>
  <si>
    <t>Apríl</t>
  </si>
  <si>
    <t>Máj</t>
  </si>
  <si>
    <t>Jún</t>
  </si>
  <si>
    <t>Júl</t>
  </si>
  <si>
    <t>August</t>
  </si>
  <si>
    <t>Predaje</t>
  </si>
  <si>
    <t>Východ</t>
  </si>
  <si>
    <t>Západ</t>
  </si>
  <si>
    <t>Hodnota</t>
  </si>
  <si>
    <t>Ovocie</t>
  </si>
  <si>
    <t>Kiwi</t>
  </si>
  <si>
    <t>Cherry</t>
  </si>
  <si>
    <t>Jablko</t>
  </si>
  <si>
    <t>Mango</t>
  </si>
  <si>
    <t>Banán</t>
  </si>
  <si>
    <t>Hruška</t>
  </si>
  <si>
    <t>Položka</t>
  </si>
  <si>
    <t>Skóre</t>
  </si>
  <si>
    <t>Zhoda</t>
  </si>
  <si>
    <t>Káva</t>
  </si>
  <si>
    <t>čaj</t>
  </si>
  <si>
    <t>Mlieko</t>
  </si>
  <si>
    <t>Celkom</t>
  </si>
  <si>
    <t>Q1</t>
  </si>
  <si>
    <t>Q2</t>
  </si>
  <si>
    <t>Q3</t>
  </si>
  <si>
    <t>Q4</t>
  </si>
  <si>
    <t>Jenny</t>
  </si>
  <si>
    <t>Liza</t>
  </si>
  <si>
    <t>Sharon</t>
  </si>
  <si>
    <t>Skóre1</t>
  </si>
  <si>
    <t>Skóre2</t>
  </si>
  <si>
    <t>Výsledok</t>
  </si>
  <si>
    <t>Výsledok2</t>
  </si>
  <si>
    <t>Hodnota1</t>
  </si>
  <si>
    <t>Hodnota2</t>
  </si>
  <si>
    <t>Hodnota3</t>
  </si>
  <si>
    <t>Výber</t>
  </si>
  <si>
    <t>Vysledok</t>
  </si>
  <si>
    <t>Dátumy</t>
  </si>
  <si>
    <t>Finančné toky</t>
  </si>
  <si>
    <t>Diskontná sadzba</t>
  </si>
  <si>
    <t>XNPV</t>
  </si>
  <si>
    <t>čistá súčasná hodnota</t>
  </si>
  <si>
    <t>čistá súčasná hodnota(XNPV)</t>
  </si>
  <si>
    <t>Vnútorná miera návratnosti</t>
  </si>
  <si>
    <t>XIRR</t>
  </si>
  <si>
    <t>Dátum</t>
  </si>
  <si>
    <t>Výška pôžičky</t>
  </si>
  <si>
    <t>úrok</t>
  </si>
  <si>
    <t>Počet rokov splácania</t>
  </si>
  <si>
    <t>Požičaná suma</t>
  </si>
  <si>
    <t>Mesačná splátka</t>
  </si>
  <si>
    <t>Firma A</t>
  </si>
  <si>
    <t>Firma B</t>
  </si>
  <si>
    <t>Datacomp</t>
  </si>
  <si>
    <t>Lamina</t>
  </si>
  <si>
    <t>Levice</t>
  </si>
  <si>
    <t>Trenčín</t>
  </si>
  <si>
    <t>Sobrance</t>
  </si>
  <si>
    <t>Košice</t>
  </si>
  <si>
    <t>Prešov</t>
  </si>
  <si>
    <t>Trend Export</t>
  </si>
  <si>
    <t>Meno študenta</t>
  </si>
  <si>
    <t>Známky vedecké</t>
  </si>
  <si>
    <t>Známky matematické</t>
  </si>
  <si>
    <t>Známky anglické</t>
  </si>
  <si>
    <t>Andy</t>
  </si>
  <si>
    <t>Dough</t>
  </si>
  <si>
    <t>Steve</t>
  </si>
  <si>
    <t>Glen</t>
  </si>
  <si>
    <t>Simon</t>
  </si>
  <si>
    <t>Funkcia MATCH</t>
  </si>
  <si>
    <t>HLOOKUP</t>
  </si>
  <si>
    <t>Známky v AJ</t>
  </si>
  <si>
    <t>PMT</t>
  </si>
  <si>
    <t>VLOOKUP</t>
  </si>
  <si>
    <t>IF</t>
  </si>
  <si>
    <t>INDEX/MATCH</t>
  </si>
  <si>
    <t>SUM</t>
  </si>
  <si>
    <t>Brad</t>
  </si>
  <si>
    <t>Tom</t>
  </si>
  <si>
    <t>Wayne</t>
  </si>
  <si>
    <t>Vek</t>
  </si>
  <si>
    <t>Tomove ID</t>
  </si>
  <si>
    <t>Firmy</t>
  </si>
  <si>
    <t>Výdavky</t>
  </si>
  <si>
    <t>Zamestnanci</t>
  </si>
  <si>
    <t>Firma C</t>
  </si>
  <si>
    <t>Firma D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</si>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</sst>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3" formatCode="_-* #,##0.00_-;\-* #,##0.00_-;_-* &quot;-&quot;??_-;_-@_-"/>
    <numFmt numFmtId="166" formatCode="0.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4" fontId="0" fillId="0" borderId="0" xfId="0" applyNumberFormat="1"/>
    <xf numFmtId="2" fontId="0" fillId="0" borderId="0" xfId="0" applyNumberFormat="1"/>
    <xf numFmtId="43" fontId="0" fillId="0" borderId="0" xfId="1" applyFont="1"/>
    <xf numFmtId="0" fontId="2" fillId="0" borderId="0" xfId="0" applyFont="1"/>
    <xf numFmtId="9" fontId="0" fillId="0" borderId="0" xfId="0" applyNumberFormat="1"/>
    <xf numFmtId="9" fontId="0" fillId="0" borderId="0" xfId="2" applyFont="1"/>
    <xf numFmtId="0" fontId="0" fillId="0" borderId="0" xfId="1" applyNumberFormat="1" applyFont="1"/>
    <xf numFmtId="166" fontId="0" fillId="0" borderId="0" xfId="0" applyNumberFormat="1"/>
    <xf numFmtId="1" fontId="0" fillId="0" borderId="0" xfId="0" applyNumberFormat="1"/>
    <xf numFmtId="8" fontId="0" fillId="0" borderId="0" xfId="0" applyNumberFormat="1"/>
  </cellXfs>
  <cellStyles count="3">
    <cellStyle name="Čiarka" xfId="1" builtinId="3"/>
    <cellStyle name="Normálna" xfId="0" builtinId="0"/>
    <cellStyle name="Percentá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9CDB-96A9-4E8C-B078-898FD9C0243A}">
  <dimension ref="A1:L38"/>
  <sheetViews>
    <sheetView workbookViewId="0">
      <selection activeCell="K21" sqref="K21"/>
    </sheetView>
  </sheetViews>
  <sheetFormatPr defaultRowHeight="14.4" x14ac:dyDescent="0.3"/>
  <cols>
    <col min="1" max="1" width="10.109375" bestFit="1" customWidth="1"/>
    <col min="2" max="2" width="9.109375" bestFit="1" customWidth="1"/>
    <col min="4" max="4" width="11.21875" bestFit="1" customWidth="1"/>
    <col min="5" max="5" width="10.109375" bestFit="1" customWidth="1"/>
    <col min="7" max="7" width="13.5546875" bestFit="1" customWidth="1"/>
    <col min="8" max="8" width="10.109375" bestFit="1" customWidth="1"/>
    <col min="10" max="11" width="9.109375" bestFit="1" customWidth="1"/>
  </cols>
  <sheetData>
    <row r="1" spans="1:12" x14ac:dyDescent="0.3">
      <c r="A1" t="s">
        <v>73</v>
      </c>
      <c r="C1" s="2">
        <v>43282</v>
      </c>
      <c r="D1" s="2">
        <v>43357</v>
      </c>
      <c r="E1" s="2">
        <v>43428</v>
      </c>
      <c r="H1" t="s">
        <v>73</v>
      </c>
      <c r="I1" s="2">
        <v>44076</v>
      </c>
      <c r="J1" s="2">
        <v>44089</v>
      </c>
      <c r="K1" s="2">
        <v>44098</v>
      </c>
    </row>
    <row r="3" spans="1:12" x14ac:dyDescent="0.3">
      <c r="A3" t="s">
        <v>74</v>
      </c>
      <c r="C3" s="10">
        <v>-100</v>
      </c>
      <c r="D3" s="9">
        <v>1</v>
      </c>
      <c r="E3" s="9">
        <v>1</v>
      </c>
    </row>
    <row r="4" spans="1:12" x14ac:dyDescent="0.3">
      <c r="H4" t="s">
        <v>74</v>
      </c>
      <c r="J4" s="9">
        <v>2</v>
      </c>
      <c r="K4" s="10">
        <v>-1240</v>
      </c>
      <c r="L4" s="9">
        <v>2</v>
      </c>
    </row>
    <row r="5" spans="1:12" x14ac:dyDescent="0.3">
      <c r="A5" t="s">
        <v>75</v>
      </c>
      <c r="C5" s="6">
        <v>0.1</v>
      </c>
    </row>
    <row r="7" spans="1:12" x14ac:dyDescent="0.3">
      <c r="H7" t="s">
        <v>75</v>
      </c>
      <c r="J7" s="6">
        <v>0.12</v>
      </c>
    </row>
    <row r="8" spans="1:12" x14ac:dyDescent="0.3">
      <c r="A8" s="5" t="s">
        <v>76</v>
      </c>
      <c r="B8">
        <f>XNPV(C5,C3:E3,C1:E1)</f>
        <v>-98.056800254585525</v>
      </c>
    </row>
    <row r="9" spans="1:12" x14ac:dyDescent="0.3">
      <c r="B9" t="s">
        <v>77</v>
      </c>
    </row>
    <row r="10" spans="1:12" x14ac:dyDescent="0.3">
      <c r="H10" t="s">
        <v>78</v>
      </c>
      <c r="J10" s="5"/>
      <c r="K10">
        <f>XNPV(J7,J4:L4,I1:K1)</f>
        <v>-1231.018611069328</v>
      </c>
    </row>
    <row r="13" spans="1:12" x14ac:dyDescent="0.3">
      <c r="D13" s="5" t="s">
        <v>109</v>
      </c>
      <c r="H13" t="s">
        <v>73</v>
      </c>
      <c r="I13" t="s">
        <v>74</v>
      </c>
    </row>
    <row r="14" spans="1:12" x14ac:dyDescent="0.3">
      <c r="A14" t="s">
        <v>81</v>
      </c>
      <c r="B14" t="s">
        <v>74</v>
      </c>
      <c r="D14" t="s">
        <v>83</v>
      </c>
      <c r="F14" s="6">
        <v>0.05</v>
      </c>
      <c r="H14" s="2">
        <v>44076</v>
      </c>
      <c r="I14">
        <v>-1240</v>
      </c>
    </row>
    <row r="15" spans="1:12" x14ac:dyDescent="0.3">
      <c r="A15" s="2">
        <v>42370</v>
      </c>
      <c r="B15" s="1">
        <v>-50000</v>
      </c>
      <c r="H15" s="2">
        <v>44089</v>
      </c>
      <c r="I15">
        <v>200</v>
      </c>
    </row>
    <row r="16" spans="1:12" x14ac:dyDescent="0.3">
      <c r="A16" s="2">
        <v>42379</v>
      </c>
      <c r="B16">
        <v>500</v>
      </c>
      <c r="D16" t="s">
        <v>84</v>
      </c>
      <c r="F16">
        <v>10</v>
      </c>
      <c r="H16" s="2">
        <v>44098</v>
      </c>
      <c r="I16">
        <v>200</v>
      </c>
    </row>
    <row r="17" spans="1:9" x14ac:dyDescent="0.3">
      <c r="A17" s="2">
        <v>42522</v>
      </c>
      <c r="B17">
        <v>500</v>
      </c>
      <c r="D17" t="s">
        <v>85</v>
      </c>
      <c r="F17" s="1">
        <v>15000</v>
      </c>
      <c r="H17" s="2">
        <v>44541</v>
      </c>
      <c r="I17">
        <v>400</v>
      </c>
    </row>
    <row r="18" spans="1:9" x14ac:dyDescent="0.3">
      <c r="A18" s="2">
        <v>42668</v>
      </c>
      <c r="B18">
        <v>500</v>
      </c>
      <c r="H18" s="2">
        <v>44330</v>
      </c>
      <c r="I18">
        <v>600</v>
      </c>
    </row>
    <row r="19" spans="1:9" x14ac:dyDescent="0.3">
      <c r="A19" s="2">
        <v>42670</v>
      </c>
      <c r="B19">
        <v>500</v>
      </c>
      <c r="D19" t="s">
        <v>86</v>
      </c>
      <c r="F19" s="11">
        <f>PMT(F14/12,F16*12,F17)</f>
        <v>-159.09827285861286</v>
      </c>
      <c r="H19" s="5" t="s">
        <v>80</v>
      </c>
      <c r="I19" s="7">
        <f>XIRR(I14:I18,H14:H18)</f>
        <v>0.20322187542915343</v>
      </c>
    </row>
    <row r="20" spans="1:9" x14ac:dyDescent="0.3">
      <c r="A20" s="2">
        <v>42795</v>
      </c>
      <c r="B20">
        <v>500</v>
      </c>
      <c r="H20" t="s">
        <v>79</v>
      </c>
    </row>
    <row r="21" spans="1:9" x14ac:dyDescent="0.3">
      <c r="A21" s="2">
        <v>42809</v>
      </c>
      <c r="B21" s="1">
        <v>51000</v>
      </c>
    </row>
    <row r="22" spans="1:9" x14ac:dyDescent="0.3">
      <c r="A22" t="s">
        <v>80</v>
      </c>
      <c r="B22" s="7">
        <f>XIRR(B15:B21,A15:A21)</f>
        <v>5.9207496047019956E-2</v>
      </c>
      <c r="D22" t="s">
        <v>109</v>
      </c>
    </row>
    <row r="23" spans="1:9" x14ac:dyDescent="0.3">
      <c r="D23" t="s">
        <v>83</v>
      </c>
      <c r="F23" s="6">
        <v>0.15</v>
      </c>
    </row>
    <row r="24" spans="1:9" x14ac:dyDescent="0.3">
      <c r="D24" t="s">
        <v>84</v>
      </c>
      <c r="F24">
        <v>35</v>
      </c>
    </row>
    <row r="25" spans="1:9" x14ac:dyDescent="0.3">
      <c r="A25" t="s">
        <v>82</v>
      </c>
      <c r="B25" t="s">
        <v>73</v>
      </c>
      <c r="D25" t="s">
        <v>85</v>
      </c>
      <c r="F25" s="1">
        <v>40000</v>
      </c>
    </row>
    <row r="26" spans="1:9" x14ac:dyDescent="0.3">
      <c r="A26" s="1">
        <v>-60000</v>
      </c>
      <c r="B26" s="2">
        <v>43133</v>
      </c>
    </row>
    <row r="27" spans="1:9" x14ac:dyDescent="0.3">
      <c r="A27">
        <v>5437</v>
      </c>
      <c r="B27" s="2">
        <v>43164</v>
      </c>
      <c r="D27" t="s">
        <v>86</v>
      </c>
      <c r="F27" s="11">
        <f>PMT(F23/12,F24*12,F25)</f>
        <v>-502.72531913858631</v>
      </c>
    </row>
    <row r="28" spans="1:9" x14ac:dyDescent="0.3">
      <c r="A28">
        <v>5437</v>
      </c>
      <c r="B28" s="2">
        <v>43195</v>
      </c>
    </row>
    <row r="29" spans="1:9" x14ac:dyDescent="0.3">
      <c r="A29">
        <v>5437</v>
      </c>
      <c r="B29" s="2">
        <v>43196</v>
      </c>
      <c r="D29" s="5" t="s">
        <v>110</v>
      </c>
    </row>
    <row r="30" spans="1:9" x14ac:dyDescent="0.3">
      <c r="A30">
        <v>5437</v>
      </c>
      <c r="B30" s="2">
        <v>43257</v>
      </c>
      <c r="D30" t="s">
        <v>87</v>
      </c>
      <c r="E30" t="s">
        <v>91</v>
      </c>
      <c r="G30" t="str">
        <f>VLOOKUP(D32,D30:E34,2,0)</f>
        <v>Sobrance</v>
      </c>
    </row>
    <row r="31" spans="1:9" x14ac:dyDescent="0.3">
      <c r="A31">
        <v>5437</v>
      </c>
      <c r="B31" s="2">
        <v>43288</v>
      </c>
      <c r="D31" t="s">
        <v>88</v>
      </c>
      <c r="E31" t="s">
        <v>92</v>
      </c>
      <c r="G31" t="str">
        <f>VLOOKUP(D34,D30:E34,2,0)</f>
        <v>Prešov</v>
      </c>
    </row>
    <row r="32" spans="1:9" x14ac:dyDescent="0.3">
      <c r="A32">
        <v>5437</v>
      </c>
      <c r="B32" s="2">
        <v>43319</v>
      </c>
      <c r="D32" t="s">
        <v>96</v>
      </c>
      <c r="E32" t="s">
        <v>93</v>
      </c>
    </row>
    <row r="33" spans="1:5" x14ac:dyDescent="0.3">
      <c r="A33">
        <v>5437</v>
      </c>
      <c r="B33" s="2">
        <v>43350</v>
      </c>
      <c r="D33" t="s">
        <v>89</v>
      </c>
      <c r="E33" t="s">
        <v>94</v>
      </c>
    </row>
    <row r="34" spans="1:5" x14ac:dyDescent="0.3">
      <c r="A34">
        <v>5437</v>
      </c>
      <c r="B34" s="2">
        <v>43381</v>
      </c>
      <c r="D34" t="s">
        <v>90</v>
      </c>
      <c r="E34" t="s">
        <v>95</v>
      </c>
    </row>
    <row r="35" spans="1:5" x14ac:dyDescent="0.3">
      <c r="A35">
        <v>5437</v>
      </c>
      <c r="B35" s="2">
        <v>43412</v>
      </c>
    </row>
    <row r="36" spans="1:5" x14ac:dyDescent="0.3">
      <c r="A36">
        <v>5437</v>
      </c>
      <c r="B36" s="2">
        <v>43443</v>
      </c>
    </row>
    <row r="37" spans="1:5" x14ac:dyDescent="0.3">
      <c r="A37">
        <v>5437</v>
      </c>
      <c r="B37" s="2">
        <v>43109</v>
      </c>
    </row>
    <row r="38" spans="1:5" x14ac:dyDescent="0.3">
      <c r="A38" s="5" t="s">
        <v>80</v>
      </c>
      <c r="B38" s="7">
        <f>XIRR(A26:A37,B26:B37)</f>
        <v>-7.7985197305679328E-3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39FB7-9014-42C7-BC1A-5EF157783E48}">
  <dimension ref="B1:R53"/>
  <sheetViews>
    <sheetView tabSelected="1" topLeftCell="F34" workbookViewId="0">
      <selection activeCell="J53" sqref="J53"/>
    </sheetView>
  </sheetViews>
  <sheetFormatPr defaultRowHeight="14.4" x14ac:dyDescent="0.3"/>
  <cols>
    <col min="1" max="1" width="5.5546875" customWidth="1"/>
    <col min="2" max="2" width="10.88671875" customWidth="1"/>
    <col min="4" max="4" width="13.5546875" bestFit="1" customWidth="1"/>
    <col min="5" max="5" width="11.21875" bestFit="1" customWidth="1"/>
    <col min="8" max="8" width="13.5546875" bestFit="1" customWidth="1"/>
    <col min="10" max="10" width="13.5546875" bestFit="1" customWidth="1"/>
    <col min="13" max="13" width="13.5546875" bestFit="1" customWidth="1"/>
    <col min="14" max="14" width="11.21875" bestFit="1" customWidth="1"/>
  </cols>
  <sheetData>
    <row r="1" spans="2:13" x14ac:dyDescent="0.3">
      <c r="B1" t="s">
        <v>0</v>
      </c>
      <c r="C1" t="s">
        <v>1</v>
      </c>
      <c r="D1" t="s">
        <v>9</v>
      </c>
      <c r="E1" t="s">
        <v>18</v>
      </c>
      <c r="G1" s="5" t="s">
        <v>112</v>
      </c>
    </row>
    <row r="2" spans="2:13" x14ac:dyDescent="0.3">
      <c r="B2">
        <v>72</v>
      </c>
      <c r="C2" t="s">
        <v>2</v>
      </c>
      <c r="D2" t="s">
        <v>10</v>
      </c>
      <c r="E2" s="1">
        <v>64901</v>
      </c>
      <c r="G2" t="s">
        <v>0</v>
      </c>
      <c r="H2">
        <v>53</v>
      </c>
      <c r="J2" t="s">
        <v>0</v>
      </c>
      <c r="K2">
        <v>79</v>
      </c>
    </row>
    <row r="3" spans="2:13" x14ac:dyDescent="0.3">
      <c r="B3">
        <v>66</v>
      </c>
      <c r="C3" t="s">
        <v>3</v>
      </c>
      <c r="D3" t="s">
        <v>11</v>
      </c>
      <c r="E3" s="1">
        <v>70855</v>
      </c>
      <c r="G3" t="s">
        <v>17</v>
      </c>
      <c r="H3">
        <f>INDEX(E2:E8,MATCH(H2,B2:B8,0))</f>
        <v>58339</v>
      </c>
      <c r="J3" t="s">
        <v>17</v>
      </c>
      <c r="K3">
        <f>INDEX(E2:E8,MATCH(K2,B2:B8,0))</f>
        <v>91632</v>
      </c>
    </row>
    <row r="4" spans="2:13" x14ac:dyDescent="0.3">
      <c r="B4">
        <v>14</v>
      </c>
      <c r="C4" t="s">
        <v>4</v>
      </c>
      <c r="D4" t="s">
        <v>12</v>
      </c>
      <c r="E4" s="1">
        <v>188657</v>
      </c>
    </row>
    <row r="5" spans="2:13" x14ac:dyDescent="0.3">
      <c r="B5">
        <v>30</v>
      </c>
      <c r="C5" t="s">
        <v>5</v>
      </c>
      <c r="D5" t="s">
        <v>13</v>
      </c>
      <c r="E5" s="1">
        <v>97566</v>
      </c>
      <c r="G5" t="s">
        <v>0</v>
      </c>
      <c r="H5">
        <v>14</v>
      </c>
    </row>
    <row r="6" spans="2:13" x14ac:dyDescent="0.3">
      <c r="B6">
        <v>53</v>
      </c>
      <c r="C6" t="s">
        <v>6</v>
      </c>
      <c r="D6" t="s">
        <v>14</v>
      </c>
      <c r="E6" s="1">
        <v>58339</v>
      </c>
      <c r="G6" t="s">
        <v>17</v>
      </c>
      <c r="H6">
        <f>INDEX(E2:E8,MATCH(H5,B2:B8,0))</f>
        <v>188657</v>
      </c>
    </row>
    <row r="7" spans="2:13" x14ac:dyDescent="0.3">
      <c r="B7">
        <v>56</v>
      </c>
      <c r="C7" t="s">
        <v>7</v>
      </c>
      <c r="D7" t="s">
        <v>15</v>
      </c>
      <c r="E7" s="1">
        <v>125180</v>
      </c>
    </row>
    <row r="8" spans="2:13" x14ac:dyDescent="0.3">
      <c r="B8">
        <v>79</v>
      </c>
      <c r="C8" t="s">
        <v>8</v>
      </c>
      <c r="D8" t="s">
        <v>16</v>
      </c>
      <c r="E8" s="1">
        <v>91632</v>
      </c>
    </row>
    <row r="9" spans="2:13" x14ac:dyDescent="0.3">
      <c r="I9" t="s">
        <v>26</v>
      </c>
      <c r="J9" t="s">
        <v>27</v>
      </c>
      <c r="L9" t="s">
        <v>28</v>
      </c>
      <c r="M9">
        <v>720</v>
      </c>
    </row>
    <row r="10" spans="2:13" x14ac:dyDescent="0.3">
      <c r="B10" t="s">
        <v>1</v>
      </c>
      <c r="C10" t="s">
        <v>25</v>
      </c>
      <c r="D10" t="s">
        <v>24</v>
      </c>
      <c r="I10" t="s">
        <v>2</v>
      </c>
      <c r="J10">
        <v>681</v>
      </c>
      <c r="L10" t="s">
        <v>29</v>
      </c>
      <c r="M10">
        <f>ABS(J10-M9)</f>
        <v>39</v>
      </c>
    </row>
    <row r="11" spans="2:13" x14ac:dyDescent="0.3">
      <c r="B11" s="2" t="s">
        <v>19</v>
      </c>
      <c r="C11">
        <v>170</v>
      </c>
      <c r="D11">
        <v>61</v>
      </c>
      <c r="F11" t="s">
        <v>1</v>
      </c>
      <c r="G11" t="s">
        <v>21</v>
      </c>
      <c r="I11" t="s">
        <v>3</v>
      </c>
      <c r="J11">
        <v>734</v>
      </c>
    </row>
    <row r="12" spans="2:13" x14ac:dyDescent="0.3">
      <c r="B12" t="s">
        <v>20</v>
      </c>
      <c r="C12">
        <v>184</v>
      </c>
      <c r="D12">
        <v>70</v>
      </c>
      <c r="F12" t="s">
        <v>25</v>
      </c>
      <c r="G12">
        <f>INDEX(C11:C16,MATCH(G11,B11:B16,0))</f>
        <v>168</v>
      </c>
      <c r="I12" t="s">
        <v>4</v>
      </c>
      <c r="J12">
        <v>683</v>
      </c>
      <c r="L12" t="s">
        <v>28</v>
      </c>
      <c r="M12">
        <v>720</v>
      </c>
    </row>
    <row r="13" spans="2:13" x14ac:dyDescent="0.3">
      <c r="B13" s="2" t="s">
        <v>21</v>
      </c>
      <c r="C13" s="4">
        <v>168</v>
      </c>
      <c r="D13">
        <v>70</v>
      </c>
      <c r="I13" t="s">
        <v>5</v>
      </c>
      <c r="J13">
        <v>704</v>
      </c>
      <c r="L13" t="s">
        <v>29</v>
      </c>
    </row>
    <row r="14" spans="2:13" x14ac:dyDescent="0.3">
      <c r="B14" s="2" t="s">
        <v>22</v>
      </c>
      <c r="C14" s="4">
        <v>164</v>
      </c>
      <c r="D14">
        <v>67</v>
      </c>
      <c r="F14" t="s">
        <v>1</v>
      </c>
      <c r="G14" t="s">
        <v>7</v>
      </c>
      <c r="I14" t="s">
        <v>6</v>
      </c>
      <c r="J14">
        <v>698</v>
      </c>
    </row>
    <row r="15" spans="2:13" x14ac:dyDescent="0.3">
      <c r="B15" s="2" t="s">
        <v>7</v>
      </c>
      <c r="C15" s="3">
        <v>195</v>
      </c>
      <c r="D15">
        <v>94</v>
      </c>
      <c r="F15" t="s">
        <v>24</v>
      </c>
      <c r="G15">
        <f>INDEX(D11:D16,MATCH(G14,B11:B16,0))</f>
        <v>94</v>
      </c>
      <c r="I15" t="s">
        <v>7</v>
      </c>
      <c r="J15">
        <v>736</v>
      </c>
    </row>
    <row r="16" spans="2:13" x14ac:dyDescent="0.3">
      <c r="B16" s="2" t="s">
        <v>23</v>
      </c>
      <c r="C16" s="4">
        <v>160</v>
      </c>
      <c r="D16">
        <v>58</v>
      </c>
      <c r="I16" t="s">
        <v>8</v>
      </c>
      <c r="J16">
        <v>703</v>
      </c>
    </row>
    <row r="18" spans="2:18" x14ac:dyDescent="0.3">
      <c r="D18" t="s">
        <v>39</v>
      </c>
    </row>
    <row r="19" spans="2:18" x14ac:dyDescent="0.3">
      <c r="B19" s="2"/>
      <c r="C19" t="s">
        <v>30</v>
      </c>
      <c r="D19" t="s">
        <v>40</v>
      </c>
      <c r="E19" t="s">
        <v>41</v>
      </c>
    </row>
    <row r="20" spans="2:18" x14ac:dyDescent="0.3">
      <c r="C20" t="s">
        <v>31</v>
      </c>
      <c r="D20">
        <v>510</v>
      </c>
      <c r="E20">
        <v>1010</v>
      </c>
      <c r="G20" t="s">
        <v>30</v>
      </c>
      <c r="H20" t="s">
        <v>33</v>
      </c>
      <c r="J20" t="s">
        <v>68</v>
      </c>
      <c r="K20" s="6">
        <v>0.04</v>
      </c>
      <c r="M20" t="s">
        <v>68</v>
      </c>
      <c r="N20" s="6">
        <v>0.24</v>
      </c>
    </row>
    <row r="21" spans="2:18" x14ac:dyDescent="0.3">
      <c r="C21" t="s">
        <v>32</v>
      </c>
      <c r="D21">
        <v>605</v>
      </c>
      <c r="E21">
        <v>1467</v>
      </c>
      <c r="G21" t="s">
        <v>42</v>
      </c>
      <c r="H21">
        <f ca="1">OFFSET(C19,3,2,1,1)</f>
        <v>1034</v>
      </c>
      <c r="J21" t="s">
        <v>69</v>
      </c>
      <c r="K21" s="6">
        <v>0.14000000000000001</v>
      </c>
      <c r="M21" t="s">
        <v>69</v>
      </c>
      <c r="N21" s="6">
        <v>7.0000000000000007E-2</v>
      </c>
    </row>
    <row r="22" spans="2:18" x14ac:dyDescent="0.3">
      <c r="C22" t="s">
        <v>33</v>
      </c>
      <c r="D22">
        <v>648</v>
      </c>
      <c r="E22">
        <v>1034</v>
      </c>
      <c r="J22" t="s">
        <v>70</v>
      </c>
      <c r="K22" s="6">
        <v>0.17</v>
      </c>
      <c r="M22" t="s">
        <v>70</v>
      </c>
      <c r="N22" s="6">
        <v>0.88</v>
      </c>
    </row>
    <row r="23" spans="2:18" x14ac:dyDescent="0.3">
      <c r="C23" t="s">
        <v>34</v>
      </c>
      <c r="D23">
        <v>155</v>
      </c>
      <c r="E23">
        <v>1030</v>
      </c>
      <c r="G23" t="s">
        <v>30</v>
      </c>
      <c r="H23" t="s">
        <v>36</v>
      </c>
    </row>
    <row r="24" spans="2:18" x14ac:dyDescent="0.3">
      <c r="C24" t="s">
        <v>35</v>
      </c>
      <c r="D24">
        <v>691</v>
      </c>
      <c r="E24">
        <v>588</v>
      </c>
      <c r="G24" t="s">
        <v>42</v>
      </c>
      <c r="H24">
        <f ca="1">OFFSET(C19,6,2,1,1)</f>
        <v>694</v>
      </c>
      <c r="J24" t="s">
        <v>71</v>
      </c>
      <c r="K24">
        <v>2</v>
      </c>
      <c r="M24" t="s">
        <v>71</v>
      </c>
      <c r="N24" s="8">
        <v>3</v>
      </c>
    </row>
    <row r="25" spans="2:18" x14ac:dyDescent="0.3">
      <c r="C25" t="s">
        <v>36</v>
      </c>
      <c r="D25">
        <v>861</v>
      </c>
      <c r="E25">
        <v>694</v>
      </c>
    </row>
    <row r="26" spans="2:18" x14ac:dyDescent="0.3">
      <c r="C26" t="s">
        <v>37</v>
      </c>
      <c r="D26">
        <v>379</v>
      </c>
      <c r="E26">
        <v>1219</v>
      </c>
      <c r="G26" t="s">
        <v>30</v>
      </c>
      <c r="H26" t="s">
        <v>38</v>
      </c>
      <c r="J26" t="s">
        <v>66</v>
      </c>
      <c r="K26" s="7">
        <f>CHOOSE(K24,K20,K21,K22)</f>
        <v>0.14000000000000001</v>
      </c>
    </row>
    <row r="27" spans="2:18" x14ac:dyDescent="0.3">
      <c r="C27" t="s">
        <v>38</v>
      </c>
      <c r="D27">
        <v>317</v>
      </c>
      <c r="E27">
        <v>610</v>
      </c>
      <c r="G27" t="s">
        <v>42</v>
      </c>
      <c r="H27">
        <f ca="1">OFFSET(C19,8,1,1,1)</f>
        <v>317</v>
      </c>
      <c r="M27" t="s">
        <v>72</v>
      </c>
      <c r="N27" s="7">
        <f>CHOOSE(N24,N20,N21,N22)</f>
        <v>0.88</v>
      </c>
    </row>
    <row r="30" spans="2:18" x14ac:dyDescent="0.3">
      <c r="B30">
        <f ca="1">SUM(OFFSET(C19,8,1,1,2))</f>
        <v>927</v>
      </c>
      <c r="D30">
        <f ca="1">SUM(OFFSET(C19,5,1,1,2))</f>
        <v>1279</v>
      </c>
    </row>
    <row r="31" spans="2:18" x14ac:dyDescent="0.3">
      <c r="H31" s="5" t="s">
        <v>106</v>
      </c>
      <c r="K31" s="5" t="s">
        <v>107</v>
      </c>
    </row>
    <row r="32" spans="2:18" x14ac:dyDescent="0.3">
      <c r="B32" t="s">
        <v>43</v>
      </c>
      <c r="F32" t="s">
        <v>51</v>
      </c>
      <c r="H32" t="s">
        <v>50</v>
      </c>
      <c r="I32">
        <v>77</v>
      </c>
      <c r="K32" t="s">
        <v>97</v>
      </c>
      <c r="M32" t="s">
        <v>101</v>
      </c>
      <c r="N32" t="s">
        <v>102</v>
      </c>
      <c r="O32" t="s">
        <v>103</v>
      </c>
      <c r="P32" t="s">
        <v>104</v>
      </c>
      <c r="Q32" t="s">
        <v>7</v>
      </c>
      <c r="R32" t="s">
        <v>105</v>
      </c>
    </row>
    <row r="33" spans="2:18" x14ac:dyDescent="0.3">
      <c r="B33" t="s">
        <v>44</v>
      </c>
      <c r="F33">
        <v>45</v>
      </c>
      <c r="H33" t="s">
        <v>52</v>
      </c>
      <c r="I33">
        <f>MATCH(I32,F33:F37,1)</f>
        <v>3</v>
      </c>
      <c r="K33" t="s">
        <v>98</v>
      </c>
      <c r="M33">
        <v>64</v>
      </c>
      <c r="N33">
        <v>75</v>
      </c>
      <c r="O33">
        <v>82</v>
      </c>
      <c r="P33">
        <v>65</v>
      </c>
      <c r="Q33">
        <v>65</v>
      </c>
      <c r="R33">
        <v>56</v>
      </c>
    </row>
    <row r="34" spans="2:18" x14ac:dyDescent="0.3">
      <c r="B34" t="s">
        <v>45</v>
      </c>
      <c r="F34">
        <v>62</v>
      </c>
      <c r="K34" t="s">
        <v>99</v>
      </c>
      <c r="M34">
        <v>87</v>
      </c>
      <c r="N34">
        <v>52</v>
      </c>
      <c r="O34">
        <v>68</v>
      </c>
      <c r="P34">
        <v>32</v>
      </c>
      <c r="Q34">
        <v>72</v>
      </c>
      <c r="R34">
        <v>61</v>
      </c>
    </row>
    <row r="35" spans="2:18" x14ac:dyDescent="0.3">
      <c r="B35" t="s">
        <v>46</v>
      </c>
      <c r="F35">
        <v>74</v>
      </c>
      <c r="H35" t="s">
        <v>50</v>
      </c>
      <c r="I35">
        <v>90</v>
      </c>
      <c r="K35" t="s">
        <v>100</v>
      </c>
      <c r="M35">
        <v>79</v>
      </c>
      <c r="N35">
        <v>40</v>
      </c>
      <c r="O35">
        <v>61</v>
      </c>
      <c r="P35">
        <v>46</v>
      </c>
      <c r="Q35">
        <v>66</v>
      </c>
      <c r="R35">
        <v>56</v>
      </c>
    </row>
    <row r="36" spans="2:18" x14ac:dyDescent="0.3">
      <c r="B36" t="s">
        <v>47</v>
      </c>
      <c r="F36">
        <v>81</v>
      </c>
      <c r="H36" t="s">
        <v>52</v>
      </c>
      <c r="I36">
        <f>MATCH(I35,F33:F37,0)</f>
        <v>5</v>
      </c>
    </row>
    <row r="37" spans="2:18" x14ac:dyDescent="0.3">
      <c r="B37" t="s">
        <v>48</v>
      </c>
      <c r="F37">
        <v>90</v>
      </c>
    </row>
    <row r="38" spans="2:18" x14ac:dyDescent="0.3">
      <c r="B38" t="s">
        <v>49</v>
      </c>
      <c r="J38" t="s">
        <v>108</v>
      </c>
      <c r="K38">
        <f>HLOOKUP(75,N33:R35,3,0)</f>
        <v>40</v>
      </c>
      <c r="M38" t="s">
        <v>1</v>
      </c>
      <c r="N38" t="s">
        <v>114</v>
      </c>
      <c r="O38" t="s">
        <v>115</v>
      </c>
      <c r="P38" t="s">
        <v>116</v>
      </c>
      <c r="Q38" t="s">
        <v>5</v>
      </c>
    </row>
    <row r="39" spans="2:18" x14ac:dyDescent="0.3">
      <c r="C39" s="5" t="s">
        <v>113</v>
      </c>
      <c r="M39" t="s">
        <v>0</v>
      </c>
      <c r="N39">
        <v>253</v>
      </c>
      <c r="O39">
        <v>646</v>
      </c>
      <c r="P39">
        <v>235</v>
      </c>
      <c r="Q39">
        <v>356</v>
      </c>
    </row>
    <row r="40" spans="2:18" x14ac:dyDescent="0.3">
      <c r="C40" t="s">
        <v>57</v>
      </c>
      <c r="D40" t="s">
        <v>58</v>
      </c>
      <c r="E40" t="s">
        <v>59</v>
      </c>
      <c r="F40" t="s">
        <v>60</v>
      </c>
      <c r="G40" t="s">
        <v>56</v>
      </c>
      <c r="M40" t="s">
        <v>117</v>
      </c>
      <c r="N40">
        <v>52</v>
      </c>
      <c r="O40">
        <v>49</v>
      </c>
      <c r="P40">
        <v>44</v>
      </c>
      <c r="Q40">
        <v>34</v>
      </c>
    </row>
    <row r="41" spans="2:18" x14ac:dyDescent="0.3">
      <c r="B41" t="s">
        <v>53</v>
      </c>
      <c r="C41">
        <v>21</v>
      </c>
      <c r="D41">
        <v>34</v>
      </c>
      <c r="E41">
        <v>59</v>
      </c>
      <c r="F41">
        <v>94</v>
      </c>
      <c r="G41">
        <f>SUM(C41:F41)</f>
        <v>208</v>
      </c>
    </row>
    <row r="42" spans="2:18" x14ac:dyDescent="0.3">
      <c r="B42" t="s">
        <v>54</v>
      </c>
      <c r="C42">
        <v>49</v>
      </c>
      <c r="D42">
        <v>21</v>
      </c>
      <c r="E42">
        <v>39</v>
      </c>
      <c r="F42">
        <v>59</v>
      </c>
      <c r="G42">
        <f>SUM(C42:F42)</f>
        <v>168</v>
      </c>
      <c r="M42" t="s">
        <v>118</v>
      </c>
      <c r="N42">
        <f>HLOOKUP(O38,N38:Q40,2,0)</f>
        <v>646</v>
      </c>
    </row>
    <row r="43" spans="2:18" x14ac:dyDescent="0.3">
      <c r="B43" t="s">
        <v>55</v>
      </c>
      <c r="C43">
        <v>14</v>
      </c>
      <c r="D43">
        <v>42</v>
      </c>
      <c r="E43">
        <v>53</v>
      </c>
      <c r="F43">
        <v>15</v>
      </c>
      <c r="G43">
        <f>SUM(C43:F43)</f>
        <v>124</v>
      </c>
    </row>
    <row r="44" spans="2:18" x14ac:dyDescent="0.3">
      <c r="B44" t="s">
        <v>56</v>
      </c>
      <c r="C44">
        <f>SUM(C41:C43)</f>
        <v>84</v>
      </c>
      <c r="D44">
        <f>SUM(D41:D43)</f>
        <v>97</v>
      </c>
      <c r="E44">
        <f>SUM(E41:E43)</f>
        <v>151</v>
      </c>
      <c r="F44">
        <f>SUM(F41:F43)</f>
        <v>168</v>
      </c>
      <c r="G44" s="5">
        <f>SUM(G41:G43)</f>
        <v>500</v>
      </c>
    </row>
    <row r="45" spans="2:18" x14ac:dyDescent="0.3">
      <c r="I45" t="s">
        <v>119</v>
      </c>
      <c r="J45" t="s">
        <v>87</v>
      </c>
      <c r="K45" t="s">
        <v>88</v>
      </c>
      <c r="L45" t="s">
        <v>122</v>
      </c>
      <c r="M45" t="s">
        <v>123</v>
      </c>
    </row>
    <row r="46" spans="2:18" x14ac:dyDescent="0.3">
      <c r="C46" s="5" t="s">
        <v>111</v>
      </c>
      <c r="I46" t="s">
        <v>39</v>
      </c>
      <c r="J46">
        <v>1000</v>
      </c>
      <c r="K46">
        <v>2000</v>
      </c>
      <c r="L46">
        <v>3000</v>
      </c>
      <c r="M46">
        <v>5500</v>
      </c>
    </row>
    <row r="47" spans="2:18" x14ac:dyDescent="0.3">
      <c r="B47" t="s">
        <v>1</v>
      </c>
      <c r="C47" t="s">
        <v>64</v>
      </c>
      <c r="D47" t="s">
        <v>65</v>
      </c>
      <c r="E47" t="s">
        <v>66</v>
      </c>
      <c r="F47" t="s">
        <v>67</v>
      </c>
      <c r="I47" t="s">
        <v>120</v>
      </c>
      <c r="J47">
        <v>500</v>
      </c>
      <c r="K47">
        <v>1550</v>
      </c>
      <c r="L47">
        <v>2220</v>
      </c>
      <c r="M47">
        <v>4100</v>
      </c>
    </row>
    <row r="48" spans="2:18" x14ac:dyDescent="0.3">
      <c r="B48" t="s">
        <v>8</v>
      </c>
      <c r="C48">
        <v>93</v>
      </c>
      <c r="D48">
        <v>80</v>
      </c>
      <c r="E48" t="str">
        <f>IF(C48&gt;60,"Pass","Fail")</f>
        <v>Pass</v>
      </c>
      <c r="F48" t="str">
        <f>IF(D48&gt;90,"Pass","Fail")</f>
        <v>Fail</v>
      </c>
      <c r="I48" t="s">
        <v>121</v>
      </c>
      <c r="J48">
        <v>20</v>
      </c>
      <c r="K48">
        <v>30</v>
      </c>
      <c r="L48">
        <v>50</v>
      </c>
      <c r="M48">
        <v>60</v>
      </c>
    </row>
    <row r="49" spans="2:12" x14ac:dyDescent="0.3">
      <c r="B49" t="s">
        <v>61</v>
      </c>
      <c r="C49">
        <v>60</v>
      </c>
      <c r="D49">
        <v>91</v>
      </c>
      <c r="E49" t="str">
        <f>IF(C9&gt;60,"Pass","Fail")</f>
        <v>Fail</v>
      </c>
      <c r="F49" t="str">
        <f>IF(D49&gt;90,"Pass","Fail")</f>
        <v>Pass</v>
      </c>
    </row>
    <row r="50" spans="2:12" x14ac:dyDescent="0.3">
      <c r="B50" t="s">
        <v>3</v>
      </c>
      <c r="C50">
        <v>58</v>
      </c>
      <c r="D50">
        <v>75</v>
      </c>
      <c r="E50" t="str">
        <f>IF(C50&gt;60,"Pass","Fail")</f>
        <v>Fail</v>
      </c>
      <c r="F50" t="str">
        <f>IF(D50&gt;90,"Pass","Fail")</f>
        <v>Fail</v>
      </c>
    </row>
    <row r="51" spans="2:12" x14ac:dyDescent="0.3">
      <c r="B51" t="s">
        <v>62</v>
      </c>
      <c r="C51">
        <v>79</v>
      </c>
      <c r="D51">
        <v>94</v>
      </c>
      <c r="E51" t="str">
        <f>IF(C51&gt;60,"Pass","Fail")</f>
        <v>Pass</v>
      </c>
      <c r="F51" t="str">
        <f>IF(D51&gt;90,"Pass","Fail")</f>
        <v>Pass</v>
      </c>
      <c r="I51" t="s">
        <v>124</v>
      </c>
      <c r="J51" t="s">
        <v>87</v>
      </c>
      <c r="L51" t="s">
        <v>122</v>
      </c>
    </row>
    <row r="52" spans="2:12" x14ac:dyDescent="0.3">
      <c r="B52" t="s">
        <v>63</v>
      </c>
      <c r="C52">
        <v>41</v>
      </c>
      <c r="D52">
        <v>33</v>
      </c>
      <c r="E52" t="str">
        <f>IF(C52&gt;60,"Pass","Fail")</f>
        <v>Fail</v>
      </c>
      <c r="F52" t="str">
        <f>IF(D52&gt;90,"Pass","Fail")</f>
        <v>Fail</v>
      </c>
      <c r="I52" t="s">
        <v>39</v>
      </c>
      <c r="J52">
        <f>HLOOKUP(J51,I45:M48,2,0)</f>
        <v>1000</v>
      </c>
      <c r="L52">
        <f>HLOOKUP(L51,I45:M48,2,0)</f>
        <v>3000</v>
      </c>
    </row>
    <row r="53" spans="2:12" x14ac:dyDescent="0.3">
      <c r="J53">
        <f>HLOOKUP(J51,I45:M48,4,0)</f>
        <v>20</v>
      </c>
      <c r="K53" t="s">
        <v>121</v>
      </c>
      <c r="L53">
        <f>HLOOKUP(L51,I45:M48,4,0)</f>
        <v>50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Hárok2</vt:lpstr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Elekanič</dc:creator>
  <cp:lastModifiedBy>Martin Elekanič</cp:lastModifiedBy>
  <dcterms:created xsi:type="dcterms:W3CDTF">2025-01-02T11:24:54Z</dcterms:created>
  <dcterms:modified xsi:type="dcterms:W3CDTF">2025-01-03T18:32:25Z</dcterms:modified>
</cp:coreProperties>
</file>