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2191\Documents\"/>
    </mc:Choice>
  </mc:AlternateContent>
  <xr:revisionPtr revIDLastSave="0" documentId="13_ncr:1_{09F745A3-9421-441B-90C8-518EF430A637}" xr6:coauthVersionLast="47" xr6:coauthVersionMax="47" xr10:uidLastSave="{00000000-0000-0000-0000-000000000000}"/>
  <bookViews>
    <workbookView xWindow="-108" yWindow="-108" windowWidth="23256" windowHeight="12456" xr2:uid="{633F1E8D-B9B1-4160-8230-1264019A1045}"/>
  </bookViews>
  <sheets>
    <sheet name="Hárok2" sheetId="2" r:id="rId1"/>
    <sheet name="Hárok1" sheetId="1" r:id="rId2"/>
  </sheets>
  <definedNames>
    <definedName name="_xlnm._FilterDatabase" localSheetId="1" hidden="1">Hárok1!$E$7:$H$13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5" i="2" l="1"/>
  <c r="D42" i="2"/>
  <c r="A42" i="2"/>
  <c r="M33" i="2"/>
  <c r="I31" i="2"/>
  <c r="F31" i="2"/>
  <c r="D29" i="2"/>
  <c r="D28" i="2"/>
  <c r="C29" i="2"/>
  <c r="C28" i="2"/>
  <c r="D26" i="2"/>
  <c r="C26" i="2"/>
  <c r="G17" i="2"/>
  <c r="G13" i="2"/>
  <c r="H6" i="2"/>
  <c r="S12" i="1"/>
  <c r="S11" i="1"/>
  <c r="S10" i="1"/>
  <c r="S9" i="1"/>
  <c r="R12" i="1"/>
  <c r="R11" i="1"/>
  <c r="R10" i="1"/>
  <c r="R9" i="1"/>
  <c r="Q12" i="1"/>
  <c r="Q11" i="1"/>
  <c r="Q10" i="1"/>
  <c r="Q9" i="1"/>
  <c r="P12" i="1"/>
  <c r="P11" i="1"/>
  <c r="P10" i="1"/>
  <c r="P9" i="1"/>
  <c r="O4" i="1"/>
  <c r="O3" i="1"/>
  <c r="O2" i="1"/>
  <c r="L8" i="1"/>
  <c r="K11" i="1"/>
  <c r="K10" i="1"/>
  <c r="K9" i="1"/>
  <c r="K8" i="1"/>
  <c r="L23" i="1"/>
  <c r="L22" i="1"/>
  <c r="L21" i="1"/>
  <c r="L20" i="1"/>
</calcChain>
</file>

<file path=xl/sharedStrings.xml><?xml version="1.0" encoding="utf-8"?>
<sst xmlns="http://schemas.openxmlformats.org/spreadsheetml/2006/main" count="232" uniqueCount="176">
  <si>
    <t>január</t>
  </si>
  <si>
    <t>február</t>
  </si>
  <si>
    <t>marec</t>
  </si>
  <si>
    <t>apríl</t>
  </si>
  <si>
    <t>máj</t>
  </si>
  <si>
    <t>jún</t>
  </si>
  <si>
    <t>júl</t>
  </si>
  <si>
    <t>august</t>
  </si>
  <si>
    <t>september</t>
  </si>
  <si>
    <t>október</t>
  </si>
  <si>
    <t>november</t>
  </si>
  <si>
    <t>december</t>
  </si>
  <si>
    <t>porsche</t>
  </si>
  <si>
    <t>seat</t>
  </si>
  <si>
    <t>bmw</t>
  </si>
  <si>
    <t>opel</t>
  </si>
  <si>
    <t>nissan</t>
  </si>
  <si>
    <t>mazda</t>
  </si>
  <si>
    <t>kia</t>
  </si>
  <si>
    <t>lexus</t>
  </si>
  <si>
    <t>škoda</t>
  </si>
  <si>
    <t>Majiteľ</t>
  </si>
  <si>
    <t>Lujza Makarová</t>
  </si>
  <si>
    <t>Aurel Seman</t>
  </si>
  <si>
    <t>Patrik Šebo</t>
  </si>
  <si>
    <t>Noro Bodrich</t>
  </si>
  <si>
    <t>Firma</t>
  </si>
  <si>
    <t>Makar s.r.o.</t>
  </si>
  <si>
    <t>SEA a.s</t>
  </si>
  <si>
    <t>PS Company</t>
  </si>
  <si>
    <t>BN Company</t>
  </si>
  <si>
    <t>Divízia</t>
  </si>
  <si>
    <t>Sídlo</t>
  </si>
  <si>
    <t>sever</t>
  </si>
  <si>
    <t>juh</t>
  </si>
  <si>
    <t>východ</t>
  </si>
  <si>
    <t>západ</t>
  </si>
  <si>
    <t>Žilina</t>
  </si>
  <si>
    <t>Dunajská Streda</t>
  </si>
  <si>
    <t>Košice</t>
  </si>
  <si>
    <t>Bratislava</t>
  </si>
  <si>
    <t>Krajina</t>
  </si>
  <si>
    <t>Mesto</t>
  </si>
  <si>
    <t>Námestie</t>
  </si>
  <si>
    <t>Francúzsko</t>
  </si>
  <si>
    <t>Španielsko</t>
  </si>
  <si>
    <t>Británia</t>
  </si>
  <si>
    <t>Dánsko</t>
  </si>
  <si>
    <t>Nemecko</t>
  </si>
  <si>
    <t>Rakúsko</t>
  </si>
  <si>
    <t>Paríž</t>
  </si>
  <si>
    <t>Madrid</t>
  </si>
  <si>
    <t>Manchester</t>
  </si>
  <si>
    <t>Kodaň</t>
  </si>
  <si>
    <t>Kolín</t>
  </si>
  <si>
    <t>Viedeň</t>
  </si>
  <si>
    <t>Place de la Concorde</t>
  </si>
  <si>
    <t>Puerta de Alcala</t>
  </si>
  <si>
    <t>Albert Square</t>
  </si>
  <si>
    <t>Radničné námestie</t>
  </si>
  <si>
    <t>Alter Markt</t>
  </si>
  <si>
    <t>Námestie Márie Terézie</t>
  </si>
  <si>
    <t>Stĺpec1</t>
  </si>
  <si>
    <t>Predaje</t>
  </si>
  <si>
    <t>Mesiac</t>
  </si>
  <si>
    <t>Príjmy (€)</t>
  </si>
  <si>
    <t>Výdavky (€)</t>
  </si>
  <si>
    <t>Zisk/Strata (€)</t>
  </si>
  <si>
    <t>Január</t>
  </si>
  <si>
    <t>Február</t>
  </si>
  <si>
    <t>Marec</t>
  </si>
  <si>
    <t>Apríl</t>
  </si>
  <si>
    <t>Máj</t>
  </si>
  <si>
    <t>Jún</t>
  </si>
  <si>
    <t>Júl</t>
  </si>
  <si>
    <t>August</t>
  </si>
  <si>
    <t>September</t>
  </si>
  <si>
    <t>Október</t>
  </si>
  <si>
    <t>November</t>
  </si>
  <si>
    <t>December</t>
  </si>
  <si>
    <t>Produkt</t>
  </si>
  <si>
    <t>Poček kusov</t>
  </si>
  <si>
    <t>Cena za kus</t>
  </si>
  <si>
    <t>Celková cena</t>
  </si>
  <si>
    <t>kniha</t>
  </si>
  <si>
    <t>tričko</t>
  </si>
  <si>
    <t>mikina</t>
  </si>
  <si>
    <t>pizza</t>
  </si>
  <si>
    <t>zošit</t>
  </si>
  <si>
    <t>relatívny</t>
  </si>
  <si>
    <t>absolútny</t>
  </si>
  <si>
    <t>Cena základ</t>
  </si>
  <si>
    <t>Cena s maržou</t>
  </si>
  <si>
    <t>Marža v %</t>
  </si>
  <si>
    <t>Tovar</t>
  </si>
  <si>
    <t>SR</t>
  </si>
  <si>
    <t>HU</t>
  </si>
  <si>
    <t>DE</t>
  </si>
  <si>
    <t>HDD</t>
  </si>
  <si>
    <t>FLASH</t>
  </si>
  <si>
    <t>RAM</t>
  </si>
  <si>
    <t>SSD</t>
  </si>
  <si>
    <t>Cena</t>
  </si>
  <si>
    <t>AU</t>
  </si>
  <si>
    <t>Finančný report</t>
  </si>
  <si>
    <t>Vozový park autopožičovne</t>
  </si>
  <si>
    <t>Autá</t>
  </si>
  <si>
    <t>Kia Stonic</t>
  </si>
  <si>
    <t>Škoda Scala</t>
  </si>
  <si>
    <t>Volvo XC60</t>
  </si>
  <si>
    <t>Seat Arona</t>
  </si>
  <si>
    <t>Audi A7</t>
  </si>
  <si>
    <t>BMW Ix1</t>
  </si>
  <si>
    <t>VW Tcross</t>
  </si>
  <si>
    <t>Renault Arkana</t>
  </si>
  <si>
    <t>Najazdených km</t>
  </si>
  <si>
    <t>Typ prenájmu</t>
  </si>
  <si>
    <t>krátkodobý</t>
  </si>
  <si>
    <t>dlhodobý</t>
  </si>
  <si>
    <t>7840 km</t>
  </si>
  <si>
    <t>Taxislužby</t>
  </si>
  <si>
    <t>Najazdené kilometre</t>
  </si>
  <si>
    <t>Taxi Marko</t>
  </si>
  <si>
    <t>Top taxi</t>
  </si>
  <si>
    <t>TaxTrans</t>
  </si>
  <si>
    <t>Taxi Prešov</t>
  </si>
  <si>
    <t>Taxi Herceg</t>
  </si>
  <si>
    <t>Taxi Yellow</t>
  </si>
  <si>
    <t>Počet jázd/mesiac</t>
  </si>
  <si>
    <t>TaxTrans prešla mesačne km</t>
  </si>
  <si>
    <t>Spolu</t>
  </si>
  <si>
    <t>Jazdy</t>
  </si>
  <si>
    <t>Km</t>
  </si>
  <si>
    <t>Najviac</t>
  </si>
  <si>
    <t>Najmenej</t>
  </si>
  <si>
    <t>SUMIFS</t>
  </si>
  <si>
    <t>Dátum Predaja</t>
  </si>
  <si>
    <t>Predajca</t>
  </si>
  <si>
    <t>Predaná suma</t>
  </si>
  <si>
    <t>Vladimír</t>
  </si>
  <si>
    <t>Ľubomír</t>
  </si>
  <si>
    <t>Priemerná suma predaja pre Vlada</t>
  </si>
  <si>
    <t>AVERAGEIFS</t>
  </si>
  <si>
    <t>Dátum podnájmu</t>
  </si>
  <si>
    <t>Prenajímateľ</t>
  </si>
  <si>
    <t>Dohodnutá suma</t>
  </si>
  <si>
    <t>Karol</t>
  </si>
  <si>
    <t>Renáta</t>
  </si>
  <si>
    <t>Priemerná cena</t>
  </si>
  <si>
    <t>AGGREGATE</t>
  </si>
  <si>
    <t>Aneta</t>
  </si>
  <si>
    <t>Laura</t>
  </si>
  <si>
    <t>Boris</t>
  </si>
  <si>
    <t>Cyril</t>
  </si>
  <si>
    <t>Dalibor</t>
  </si>
  <si>
    <t>Sekundárna hodnota tržby v Marci</t>
  </si>
  <si>
    <t>Sekundárna tržba v januári</t>
  </si>
  <si>
    <t>Priemer tržieb celkovo</t>
  </si>
  <si>
    <t>TransLogistics Solutions</t>
  </si>
  <si>
    <t>LogiTrack Systems</t>
  </si>
  <si>
    <t>Global Freight Connect</t>
  </si>
  <si>
    <t>Speedy Cargo Network</t>
  </si>
  <si>
    <t>EcoTransport Logistics</t>
  </si>
  <si>
    <t>FreightMates International</t>
  </si>
  <si>
    <t>NextGen Logistics</t>
  </si>
  <si>
    <t>CargoFlex Movers</t>
  </si>
  <si>
    <t>Urban Transit Solutions</t>
  </si>
  <si>
    <t>SkyBridge Logistics</t>
  </si>
  <si>
    <t>Zisk</t>
  </si>
  <si>
    <t>Stĺpec2</t>
  </si>
  <si>
    <t>Stĺpec3</t>
  </si>
  <si>
    <t>Logistické firmy</t>
  </si>
  <si>
    <t>Príjmy</t>
  </si>
  <si>
    <t>Výdavky</t>
  </si>
  <si>
    <t>Dane</t>
  </si>
  <si>
    <t>Cerlkový zisk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</si>
</sst>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6" formatCode="#,##0\ &quot;€&quot;;[Red]\-#,##0\ &quot;€&quot;"/>
    <numFmt numFmtId="8" formatCode="#,##0.00\ &quot;€&quot;;[Red]\-#,##0.00\ &quot;€&quot;"/>
    <numFmt numFmtId="164" formatCode="#,##0.0\ &quot;€&quot;;[Red]\-#,##0.0\ &quot;€&quot;"/>
    <numFmt numFmtId="166" formatCode="0.0"/>
  </numFmts>
  <fonts count="8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sz val="11"/>
      <color rgb="FF00B0F0"/>
      <name val="Calibri"/>
      <family val="2"/>
      <charset val="238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0" borderId="0" xfId="0" applyFont="1"/>
    <xf numFmtId="0" fontId="5" fillId="0" borderId="0" xfId="0" applyFont="1"/>
    <xf numFmtId="0" fontId="1" fillId="0" borderId="0" xfId="0" applyFont="1"/>
    <xf numFmtId="0" fontId="6" fillId="0" borderId="0" xfId="0" applyFont="1"/>
    <xf numFmtId="0" fontId="2" fillId="0" borderId="0" xfId="0" applyFont="1"/>
    <xf numFmtId="3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6" fontId="0" fillId="0" borderId="0" xfId="0" applyNumberFormat="1"/>
    <xf numFmtId="8" fontId="0" fillId="0" borderId="0" xfId="0" applyNumberFormat="1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14" fontId="0" fillId="0" borderId="0" xfId="0" applyNumberFormat="1"/>
    <xf numFmtId="166" fontId="0" fillId="0" borderId="0" xfId="0" applyNumberFormat="1"/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3" fontId="7" fillId="0" borderId="0" xfId="0" applyNumberFormat="1" applyFont="1" applyAlignment="1">
      <alignment vertical="center"/>
    </xf>
  </cellXfs>
  <cellStyles count="1">
    <cellStyle name="Normálna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</dxfs>
  <tableStyles count="1" defaultTableStyle="TableStyleMedium2" defaultPivotStyle="PivotStyleLight16">
    <tableStyle name="Invisible" pivot="0" table="0" count="0" xr9:uid="{797C21B9-E7C7-41D7-8541-1F13E53349E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Sumár</a:t>
            </a:r>
            <a:r>
              <a:rPr lang="sk-SK" baseline="0"/>
              <a:t> vyťaženosti taxislužieb za daný mesiac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8.5417979002624669E-2"/>
          <c:y val="0.1087616652085156"/>
          <c:w val="0.9028635170603674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Hárok2!$B$14</c:f>
              <c:strCache>
                <c:ptCount val="1"/>
                <c:pt idx="0">
                  <c:v>Počet jázd/mesiac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Hárok2!$A$15:$A$21</c:f>
              <c:strCache>
                <c:ptCount val="6"/>
                <c:pt idx="0">
                  <c:v>Taxi Marko</c:v>
                </c:pt>
                <c:pt idx="1">
                  <c:v>Top taxi</c:v>
                </c:pt>
                <c:pt idx="2">
                  <c:v>TaxTrans</c:v>
                </c:pt>
                <c:pt idx="3">
                  <c:v>Taxi Prešov</c:v>
                </c:pt>
                <c:pt idx="4">
                  <c:v>Taxi Herceg</c:v>
                </c:pt>
                <c:pt idx="5">
                  <c:v>Taxi Yellow</c:v>
                </c:pt>
              </c:strCache>
            </c:strRef>
          </c:cat>
          <c:val>
            <c:numRef>
              <c:f>Hárok2!$B$15:$B$21</c:f>
              <c:numCache>
                <c:formatCode>General</c:formatCode>
                <c:ptCount val="7"/>
                <c:pt idx="0">
                  <c:v>9</c:v>
                </c:pt>
                <c:pt idx="1">
                  <c:v>12</c:v>
                </c:pt>
                <c:pt idx="2">
                  <c:v>14</c:v>
                </c:pt>
                <c:pt idx="3">
                  <c:v>7</c:v>
                </c:pt>
                <c:pt idx="4">
                  <c:v>8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4-4EA6-9FFD-2D787C83EE4A}"/>
            </c:ext>
          </c:extLst>
        </c:ser>
        <c:ser>
          <c:idx val="2"/>
          <c:order val="2"/>
          <c:tx>
            <c:strRef>
              <c:f>Hárok2!$D$14</c:f>
              <c:strCache>
                <c:ptCount val="1"/>
                <c:pt idx="0">
                  <c:v>Najazdené kilometre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Hárok2!$A$15:$A$21</c:f>
              <c:strCache>
                <c:ptCount val="6"/>
                <c:pt idx="0">
                  <c:v>Taxi Marko</c:v>
                </c:pt>
                <c:pt idx="1">
                  <c:v>Top taxi</c:v>
                </c:pt>
                <c:pt idx="2">
                  <c:v>TaxTrans</c:v>
                </c:pt>
                <c:pt idx="3">
                  <c:v>Taxi Prešov</c:v>
                </c:pt>
                <c:pt idx="4">
                  <c:v>Taxi Herceg</c:v>
                </c:pt>
                <c:pt idx="5">
                  <c:v>Taxi Yellow</c:v>
                </c:pt>
              </c:strCache>
            </c:strRef>
          </c:cat>
          <c:val>
            <c:numRef>
              <c:f>Hárok2!$D$15:$D$21</c:f>
              <c:numCache>
                <c:formatCode>General</c:formatCode>
                <c:ptCount val="7"/>
                <c:pt idx="0">
                  <c:v>38</c:v>
                </c:pt>
                <c:pt idx="1">
                  <c:v>55</c:v>
                </c:pt>
                <c:pt idx="2">
                  <c:v>40</c:v>
                </c:pt>
                <c:pt idx="3">
                  <c:v>24</c:v>
                </c:pt>
                <c:pt idx="4">
                  <c:v>27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84-4EA6-9FFD-2D787C83E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0036079"/>
        <c:axId val="126003847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Hárok2!$C$14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Hárok2!$A$15:$A$21</c15:sqref>
                        </c15:formulaRef>
                      </c:ext>
                    </c:extLst>
                    <c:strCache>
                      <c:ptCount val="6"/>
                      <c:pt idx="0">
                        <c:v>Taxi Marko</c:v>
                      </c:pt>
                      <c:pt idx="1">
                        <c:v>Top taxi</c:v>
                      </c:pt>
                      <c:pt idx="2">
                        <c:v>TaxTrans</c:v>
                      </c:pt>
                      <c:pt idx="3">
                        <c:v>Taxi Prešov</c:v>
                      </c:pt>
                      <c:pt idx="4">
                        <c:v>Taxi Herceg</c:v>
                      </c:pt>
                      <c:pt idx="5">
                        <c:v>Taxi Yellow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Hárok2!$C$15:$C$21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284-4EA6-9FFD-2D787C83EE4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Hárok2!$E$14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Hárok2!$A$15:$A$21</c15:sqref>
                        </c15:formulaRef>
                      </c:ext>
                    </c:extLst>
                    <c:strCache>
                      <c:ptCount val="6"/>
                      <c:pt idx="0">
                        <c:v>Taxi Marko</c:v>
                      </c:pt>
                      <c:pt idx="1">
                        <c:v>Top taxi</c:v>
                      </c:pt>
                      <c:pt idx="2">
                        <c:v>TaxTrans</c:v>
                      </c:pt>
                      <c:pt idx="3">
                        <c:v>Taxi Prešov</c:v>
                      </c:pt>
                      <c:pt idx="4">
                        <c:v>Taxi Herceg</c:v>
                      </c:pt>
                      <c:pt idx="5">
                        <c:v>Taxi Yellow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Hárok2!$E$15:$E$21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284-4EA6-9FFD-2D787C83EE4A}"/>
                  </c:ext>
                </c:extLst>
              </c15:ser>
            </c15:filteredBarSeries>
          </c:ext>
        </c:extLst>
      </c:barChart>
      <c:catAx>
        <c:axId val="126003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260038479"/>
        <c:crosses val="autoZero"/>
        <c:auto val="1"/>
        <c:lblAlgn val="ctr"/>
        <c:lblOffset val="100"/>
        <c:noMultiLvlLbl val="0"/>
      </c:catAx>
      <c:valAx>
        <c:axId val="126003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26003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2"/>
          <c:tx>
            <c:strRef>
              <c:f>Hárok2!$L$40</c:f>
              <c:strCache>
                <c:ptCount val="1"/>
                <c:pt idx="0">
                  <c:v>Zisk</c:v>
                </c:pt>
              </c:strCache>
            </c:strRef>
          </c:tx>
          <c:spPr>
            <a:solidFill>
              <a:schemeClr val="accent6">
                <a:shade val="65000"/>
              </a:schemeClr>
            </a:solidFill>
            <a:ln>
              <a:noFill/>
            </a:ln>
            <a:effectLst/>
          </c:spPr>
          <c:invertIfNegative val="0"/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7732-4FD5-AC60-692D77AFA4BA}"/>
              </c:ext>
            </c:extLst>
          </c:dPt>
          <c:cat>
            <c:strRef>
              <c:f>Hárok2!$I$41:$I$59</c:f>
              <c:strCache>
                <c:ptCount val="19"/>
                <c:pt idx="0">
                  <c:v>TransLogistics Solutions</c:v>
                </c:pt>
                <c:pt idx="2">
                  <c:v>LogiTrack Systems</c:v>
                </c:pt>
                <c:pt idx="4">
                  <c:v>Global Freight Connect</c:v>
                </c:pt>
                <c:pt idx="6">
                  <c:v>Speedy Cargo Network</c:v>
                </c:pt>
                <c:pt idx="8">
                  <c:v>EcoTransport Logistics</c:v>
                </c:pt>
                <c:pt idx="10">
                  <c:v>FreightMates International</c:v>
                </c:pt>
                <c:pt idx="12">
                  <c:v>NextGen Logistics</c:v>
                </c:pt>
                <c:pt idx="14">
                  <c:v>CargoFlex Movers</c:v>
                </c:pt>
                <c:pt idx="16">
                  <c:v>Urban Transit Solutions</c:v>
                </c:pt>
                <c:pt idx="18">
                  <c:v>SkyBridge Logistics</c:v>
                </c:pt>
              </c:strCache>
            </c:strRef>
          </c:cat>
          <c:val>
            <c:numRef>
              <c:f>Hárok2!$L$41:$L$59</c:f>
              <c:numCache>
                <c:formatCode>General</c:formatCode>
                <c:ptCount val="19"/>
                <c:pt idx="0" formatCode="#,##0">
                  <c:v>3443536</c:v>
                </c:pt>
                <c:pt idx="2" formatCode="#,##0">
                  <c:v>4420982</c:v>
                </c:pt>
                <c:pt idx="4" formatCode="#,##0">
                  <c:v>6852320</c:v>
                </c:pt>
                <c:pt idx="6" formatCode="#,##0">
                  <c:v>9984741</c:v>
                </c:pt>
                <c:pt idx="8" formatCode="#,##0">
                  <c:v>10125489</c:v>
                </c:pt>
                <c:pt idx="10" formatCode="#,##0">
                  <c:v>7735021</c:v>
                </c:pt>
                <c:pt idx="12" formatCode="#,##0">
                  <c:v>11256436</c:v>
                </c:pt>
                <c:pt idx="14" formatCode="#,##0">
                  <c:v>10655894</c:v>
                </c:pt>
                <c:pt idx="16" formatCode="#,##0">
                  <c:v>3145126</c:v>
                </c:pt>
                <c:pt idx="18" formatCode="#,##0">
                  <c:v>8800690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2-4FD5-AC60-692D77AFA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5320927"/>
        <c:axId val="12053199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Hárok2!$J$40</c15:sqref>
                        </c15:formulaRef>
                      </c:ext>
                    </c:extLst>
                    <c:strCache>
                      <c:ptCount val="1"/>
                      <c:pt idx="0">
                        <c:v>Stĺpec2</c:v>
                      </c:pt>
                    </c:strCache>
                  </c:strRef>
                </c:tx>
                <c:spPr>
                  <a:solidFill>
                    <a:schemeClr val="accent6">
                      <a:tint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Hárok2!$I$41:$I$59</c15:sqref>
                        </c15:formulaRef>
                      </c:ext>
                    </c:extLst>
                    <c:strCache>
                      <c:ptCount val="19"/>
                      <c:pt idx="0">
                        <c:v>TransLogistics Solutions</c:v>
                      </c:pt>
                      <c:pt idx="2">
                        <c:v>LogiTrack Systems</c:v>
                      </c:pt>
                      <c:pt idx="4">
                        <c:v>Global Freight Connect</c:v>
                      </c:pt>
                      <c:pt idx="6">
                        <c:v>Speedy Cargo Network</c:v>
                      </c:pt>
                      <c:pt idx="8">
                        <c:v>EcoTransport Logistics</c:v>
                      </c:pt>
                      <c:pt idx="10">
                        <c:v>FreightMates International</c:v>
                      </c:pt>
                      <c:pt idx="12">
                        <c:v>NextGen Logistics</c:v>
                      </c:pt>
                      <c:pt idx="14">
                        <c:v>CargoFlex Movers</c:v>
                      </c:pt>
                      <c:pt idx="16">
                        <c:v>Urban Transit Solutions</c:v>
                      </c:pt>
                      <c:pt idx="18">
                        <c:v>SkyBridge Logistics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Hárok2!$J$41:$J$59</c15:sqref>
                        </c15:formulaRef>
                      </c:ext>
                    </c:extLst>
                    <c:numCache>
                      <c:formatCode>General</c:formatCode>
                      <c:ptCount val="1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732-4FD5-AC60-692D77AFA4B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Hárok2!$K$40</c15:sqref>
                        </c15:formulaRef>
                      </c:ext>
                    </c:extLst>
                    <c:strCache>
                      <c:ptCount val="1"/>
                      <c:pt idx="0">
                        <c:v>Stĺpec3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Hárok2!$I$41:$I$59</c15:sqref>
                        </c15:formulaRef>
                      </c:ext>
                    </c:extLst>
                    <c:strCache>
                      <c:ptCount val="19"/>
                      <c:pt idx="0">
                        <c:v>TransLogistics Solutions</c:v>
                      </c:pt>
                      <c:pt idx="2">
                        <c:v>LogiTrack Systems</c:v>
                      </c:pt>
                      <c:pt idx="4">
                        <c:v>Global Freight Connect</c:v>
                      </c:pt>
                      <c:pt idx="6">
                        <c:v>Speedy Cargo Network</c:v>
                      </c:pt>
                      <c:pt idx="8">
                        <c:v>EcoTransport Logistics</c:v>
                      </c:pt>
                      <c:pt idx="10">
                        <c:v>FreightMates International</c:v>
                      </c:pt>
                      <c:pt idx="12">
                        <c:v>NextGen Logistics</c:v>
                      </c:pt>
                      <c:pt idx="14">
                        <c:v>CargoFlex Movers</c:v>
                      </c:pt>
                      <c:pt idx="16">
                        <c:v>Urban Transit Solutions</c:v>
                      </c:pt>
                      <c:pt idx="18">
                        <c:v>SkyBridge Logistics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Hárok2!$K$41:$K$59</c15:sqref>
                        </c15:formulaRef>
                      </c:ext>
                    </c:extLst>
                    <c:numCache>
                      <c:formatCode>General</c:formatCode>
                      <c:ptCount val="1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732-4FD5-AC60-692D77AFA4BA}"/>
                  </c:ext>
                </c:extLst>
              </c15:ser>
            </c15:filteredBarSeries>
          </c:ext>
        </c:extLst>
      </c:barChart>
      <c:catAx>
        <c:axId val="1205320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205319967"/>
        <c:crosses val="autoZero"/>
        <c:auto val="1"/>
        <c:lblAlgn val="ctr"/>
        <c:lblOffset val="100"/>
        <c:noMultiLvlLbl val="0"/>
      </c:catAx>
      <c:valAx>
        <c:axId val="120531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205320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</xdr:colOff>
      <xdr:row>4</xdr:row>
      <xdr:rowOff>137160</xdr:rowOff>
    </xdr:from>
    <xdr:to>
      <xdr:col>16</xdr:col>
      <xdr:colOff>342900</xdr:colOff>
      <xdr:row>19</xdr:row>
      <xdr:rowOff>137160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4C991C1F-724E-E53B-D899-4B4853A47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396240</xdr:colOff>
      <xdr:row>39</xdr:row>
      <xdr:rowOff>167640</xdr:rowOff>
    </xdr:from>
    <xdr:to>
      <xdr:col>19</xdr:col>
      <xdr:colOff>533400</xdr:colOff>
      <xdr:row>54</xdr:row>
      <xdr:rowOff>167640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646CA6AC-FAAD-B620-01B4-1343D8F4E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BE4627-778F-415C-8653-A4A8FBBC1EDA}" name="Tabuľka2" displayName="Tabuľka2" ref="I40:L59" totalsRowShown="0">
  <autoFilter ref="I40:L59" xr:uid="{7CBE4627-778F-415C-8653-A4A8FBBC1EDA}"/>
  <tableColumns count="4">
    <tableColumn id="1" xr3:uid="{4EA1CBA7-12B8-43A6-8348-E9DD7C1119EB}" name="Logistické firmy"/>
    <tableColumn id="2" xr3:uid="{CC22E3F8-F7DB-431B-964B-EDAD92500BF8}" name="Stĺpec2"/>
    <tableColumn id="3" xr3:uid="{95390178-D1FD-438E-89F2-7764F69C58D6}" name="Stĺpec3"/>
    <tableColumn id="4" xr3:uid="{B7066386-A256-426E-852B-C9F247C16E64}" name="Zisk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F0ED05-1E10-4BD8-A66E-525F078F0F3B}" name="Tabuľka1" displayName="Tabuľka1" ref="E7:H13" totalsRowShown="0" headerRowDxfId="5">
  <autoFilter ref="E7:H13" xr:uid="{74F0ED05-1E10-4BD8-A66E-525F078F0F3B}"/>
  <tableColumns count="4">
    <tableColumn id="1" xr3:uid="{83B0D9DA-4E84-408A-8AD9-46679F5F11CE}" name="Krajina"/>
    <tableColumn id="2" xr3:uid="{C2521605-063E-458D-B125-4D6582FE8AC0}" name="Mesto"/>
    <tableColumn id="3" xr3:uid="{93A5E804-9C22-4D32-94E0-DACB2B069713}" name="Námestie"/>
    <tableColumn id="4" xr3:uid="{F42F7869-59F8-443C-A29C-DC40023996E6}" name="Stĺpec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B988E-8E41-4F92-A4CE-56D35ECFDB57}">
  <dimension ref="A1:N61"/>
  <sheetViews>
    <sheetView tabSelected="1" topLeftCell="A35" workbookViewId="0">
      <selection activeCell="G36" sqref="G36"/>
    </sheetView>
  </sheetViews>
  <sheetFormatPr defaultRowHeight="14.4"/>
  <cols>
    <col min="1" max="1" width="15" customWidth="1"/>
    <col min="3" max="3" width="9.5546875" customWidth="1"/>
    <col min="6" max="6" width="13.109375" bestFit="1" customWidth="1"/>
    <col min="7" max="7" width="11.21875" bestFit="1" customWidth="1"/>
    <col min="9" max="9" width="23.6640625" bestFit="1" customWidth="1"/>
    <col min="10" max="11" width="9" customWidth="1"/>
    <col min="12" max="12" width="15.109375" bestFit="1" customWidth="1"/>
    <col min="13" max="13" width="11.33203125" bestFit="1" customWidth="1"/>
  </cols>
  <sheetData>
    <row r="1" spans="1:8">
      <c r="A1" s="5" t="s">
        <v>105</v>
      </c>
    </row>
    <row r="2" spans="1:8">
      <c r="A2" s="5" t="s">
        <v>106</v>
      </c>
      <c r="B2" s="5" t="s">
        <v>116</v>
      </c>
      <c r="D2" s="5" t="s">
        <v>115</v>
      </c>
    </row>
    <row r="3" spans="1:8">
      <c r="A3" t="s">
        <v>107</v>
      </c>
      <c r="B3" t="s">
        <v>117</v>
      </c>
      <c r="D3">
        <v>6430</v>
      </c>
    </row>
    <row r="4" spans="1:8">
      <c r="A4" t="s">
        <v>108</v>
      </c>
      <c r="B4" t="s">
        <v>118</v>
      </c>
      <c r="D4">
        <v>7260</v>
      </c>
    </row>
    <row r="5" spans="1:8">
      <c r="A5" t="s">
        <v>109</v>
      </c>
      <c r="B5" t="s">
        <v>118</v>
      </c>
      <c r="D5">
        <v>11230</v>
      </c>
      <c r="F5" t="s">
        <v>135</v>
      </c>
      <c r="G5" t="s">
        <v>112</v>
      </c>
      <c r="H5" t="s">
        <v>113</v>
      </c>
    </row>
    <row r="6" spans="1:8">
      <c r="A6" t="s">
        <v>110</v>
      </c>
      <c r="B6" t="s">
        <v>118</v>
      </c>
      <c r="D6">
        <v>8700</v>
      </c>
      <c r="G6" t="s">
        <v>119</v>
      </c>
      <c r="H6">
        <f>SUMIFS(D3:D10,A3:A10,A9,B3:B10,B9)</f>
        <v>6320</v>
      </c>
    </row>
    <row r="7" spans="1:8">
      <c r="A7" t="s">
        <v>111</v>
      </c>
      <c r="B7" t="s">
        <v>117</v>
      </c>
      <c r="D7">
        <v>9900</v>
      </c>
    </row>
    <row r="8" spans="1:8">
      <c r="A8" t="s">
        <v>112</v>
      </c>
      <c r="B8" t="s">
        <v>117</v>
      </c>
      <c r="D8">
        <v>7840</v>
      </c>
    </row>
    <row r="9" spans="1:8">
      <c r="A9" t="s">
        <v>113</v>
      </c>
      <c r="B9" t="s">
        <v>118</v>
      </c>
      <c r="D9">
        <v>6320</v>
      </c>
    </row>
    <row r="10" spans="1:8">
      <c r="A10" t="s">
        <v>114</v>
      </c>
      <c r="B10" t="s">
        <v>117</v>
      </c>
      <c r="D10">
        <v>6470</v>
      </c>
    </row>
    <row r="12" spans="1:8">
      <c r="G12" t="s">
        <v>129</v>
      </c>
    </row>
    <row r="13" spans="1:8">
      <c r="G13">
        <f>SUMIFS(D15:D20,A15:A20,A17,B15:B20,B17)</f>
        <v>40</v>
      </c>
    </row>
    <row r="14" spans="1:8">
      <c r="A14" s="5" t="s">
        <v>120</v>
      </c>
      <c r="B14" s="5" t="s">
        <v>128</v>
      </c>
      <c r="C14" s="5"/>
      <c r="D14" s="5" t="s">
        <v>121</v>
      </c>
    </row>
    <row r="15" spans="1:8">
      <c r="A15" t="s">
        <v>122</v>
      </c>
      <c r="B15">
        <v>9</v>
      </c>
      <c r="D15">
        <v>38</v>
      </c>
    </row>
    <row r="16" spans="1:8">
      <c r="A16" t="s">
        <v>123</v>
      </c>
      <c r="B16">
        <v>12</v>
      </c>
      <c r="D16">
        <v>55</v>
      </c>
      <c r="G16" t="s">
        <v>122</v>
      </c>
    </row>
    <row r="17" spans="1:14">
      <c r="A17" t="s">
        <v>124</v>
      </c>
      <c r="B17">
        <v>14</v>
      </c>
      <c r="D17">
        <v>40</v>
      </c>
      <c r="G17">
        <f>SUMIFS(D15:D20,A15:A20,A15,B15:B20,B15)</f>
        <v>38</v>
      </c>
    </row>
    <row r="18" spans="1:14">
      <c r="A18" t="s">
        <v>125</v>
      </c>
      <c r="B18">
        <v>7</v>
      </c>
      <c r="D18">
        <v>24</v>
      </c>
    </row>
    <row r="19" spans="1:14">
      <c r="A19" t="s">
        <v>126</v>
      </c>
      <c r="B19">
        <v>8</v>
      </c>
      <c r="D19">
        <v>27</v>
      </c>
    </row>
    <row r="20" spans="1:14">
      <c r="A20" t="s">
        <v>127</v>
      </c>
      <c r="B20">
        <v>11</v>
      </c>
      <c r="D20">
        <v>70</v>
      </c>
    </row>
    <row r="21" spans="1:14">
      <c r="F21" t="s">
        <v>142</v>
      </c>
    </row>
    <row r="23" spans="1:14">
      <c r="F23" s="5" t="s">
        <v>136</v>
      </c>
      <c r="G23" s="5" t="s">
        <v>137</v>
      </c>
      <c r="H23" s="5" t="s">
        <v>138</v>
      </c>
      <c r="L23" s="5" t="s">
        <v>143</v>
      </c>
      <c r="M23" s="5" t="s">
        <v>144</v>
      </c>
      <c r="N23" s="5" t="s">
        <v>145</v>
      </c>
    </row>
    <row r="24" spans="1:14">
      <c r="C24" s="5" t="s">
        <v>130</v>
      </c>
      <c r="D24" s="5"/>
      <c r="F24" s="14">
        <v>45327</v>
      </c>
      <c r="G24" t="s">
        <v>139</v>
      </c>
      <c r="H24">
        <v>140</v>
      </c>
      <c r="L24" s="14">
        <v>44836</v>
      </c>
      <c r="M24" t="s">
        <v>146</v>
      </c>
      <c r="N24">
        <v>340</v>
      </c>
    </row>
    <row r="25" spans="1:14">
      <c r="C25" s="5" t="s">
        <v>131</v>
      </c>
      <c r="D25" s="5" t="s">
        <v>132</v>
      </c>
      <c r="F25" s="14">
        <v>45357</v>
      </c>
      <c r="G25" t="s">
        <v>140</v>
      </c>
      <c r="H25">
        <v>260</v>
      </c>
      <c r="L25" s="14">
        <v>44867</v>
      </c>
      <c r="M25" t="s">
        <v>147</v>
      </c>
      <c r="N25">
        <v>340</v>
      </c>
    </row>
    <row r="26" spans="1:14">
      <c r="C26">
        <f>SUM(B15:B20)</f>
        <v>61</v>
      </c>
      <c r="D26">
        <f>SUM(D15:D20)</f>
        <v>254</v>
      </c>
      <c r="F26" s="14">
        <v>45387</v>
      </c>
      <c r="G26" t="s">
        <v>139</v>
      </c>
      <c r="H26">
        <v>200</v>
      </c>
      <c r="L26" s="14">
        <v>44897</v>
      </c>
      <c r="M26" t="s">
        <v>146</v>
      </c>
      <c r="N26">
        <v>470</v>
      </c>
    </row>
    <row r="27" spans="1:14">
      <c r="F27" s="14">
        <v>45417</v>
      </c>
      <c r="G27" t="s">
        <v>140</v>
      </c>
      <c r="H27">
        <v>370</v>
      </c>
      <c r="L27" s="14">
        <v>44933</v>
      </c>
      <c r="M27" t="s">
        <v>147</v>
      </c>
      <c r="N27">
        <v>470</v>
      </c>
    </row>
    <row r="28" spans="1:14">
      <c r="B28" s="5" t="s">
        <v>133</v>
      </c>
      <c r="C28" t="str">
        <f>INDEX(A15:A20,MATCH(MAX(B15:B20),B15:B20,0))</f>
        <v>TaxTrans</v>
      </c>
      <c r="D28" t="str">
        <f>INDEX(A15:A20,MATCH(MAX(D15:D20),D15:D20,0))</f>
        <v>Taxi Yellow</v>
      </c>
      <c r="F28" s="14">
        <v>45449</v>
      </c>
      <c r="G28" t="s">
        <v>140</v>
      </c>
      <c r="H28">
        <v>310</v>
      </c>
      <c r="L28" s="14">
        <v>44959</v>
      </c>
      <c r="M28" t="s">
        <v>147</v>
      </c>
      <c r="N28">
        <v>500</v>
      </c>
    </row>
    <row r="29" spans="1:14">
      <c r="B29" s="5" t="s">
        <v>134</v>
      </c>
      <c r="C29" t="str">
        <f>INDEX(A15:A20,MATCH(MIN(B15:B20),B15:B20,0))</f>
        <v>Taxi Prešov</v>
      </c>
      <c r="D29" t="str">
        <f>INDEX(A15:A20,MATCH(MIN(D15:D20),D15:D20,0))</f>
        <v>Taxi Prešov</v>
      </c>
      <c r="L29" s="14">
        <v>44987</v>
      </c>
      <c r="M29" t="s">
        <v>146</v>
      </c>
      <c r="N29">
        <v>500</v>
      </c>
    </row>
    <row r="30" spans="1:14">
      <c r="F30" t="s">
        <v>141</v>
      </c>
      <c r="I30" t="s">
        <v>140</v>
      </c>
      <c r="L30" s="14">
        <v>45018</v>
      </c>
      <c r="M30" t="s">
        <v>146</v>
      </c>
      <c r="N30">
        <v>500</v>
      </c>
    </row>
    <row r="31" spans="1:14">
      <c r="F31">
        <f>AVERAGEIFS(H24:H28,G24:G28,G26,H24:H28,"&gt;100")</f>
        <v>170</v>
      </c>
      <c r="I31" s="15">
        <f>AVERAGEIFS(H24:H28,G24:G28,G25,H24:H28,"&gt;100")</f>
        <v>313.33333333333331</v>
      </c>
    </row>
    <row r="33" spans="1:13">
      <c r="A33" t="s">
        <v>149</v>
      </c>
      <c r="B33" t="s">
        <v>64</v>
      </c>
      <c r="L33" t="s">
        <v>148</v>
      </c>
      <c r="M33">
        <f>AVERAGEIFS(N24:N30,M24:M30,M26,N24:N30,"&gt;330")</f>
        <v>452.5</v>
      </c>
    </row>
    <row r="34" spans="1:13">
      <c r="A34" s="5" t="s">
        <v>137</v>
      </c>
      <c r="B34" s="5" t="s">
        <v>68</v>
      </c>
      <c r="C34" s="5" t="s">
        <v>69</v>
      </c>
      <c r="D34" s="5" t="s">
        <v>70</v>
      </c>
      <c r="E34" s="5" t="s">
        <v>71</v>
      </c>
    </row>
    <row r="35" spans="1:13">
      <c r="A35" t="s">
        <v>150</v>
      </c>
      <c r="B35">
        <v>2200</v>
      </c>
      <c r="C35">
        <v>2730</v>
      </c>
      <c r="D35">
        <v>2550</v>
      </c>
      <c r="E35">
        <v>2300</v>
      </c>
    </row>
    <row r="36" spans="1:13">
      <c r="A36" t="s">
        <v>151</v>
      </c>
      <c r="B36">
        <v>1780</v>
      </c>
      <c r="C36">
        <v>2200</v>
      </c>
      <c r="D36">
        <v>2080</v>
      </c>
      <c r="E36">
        <v>2000</v>
      </c>
    </row>
    <row r="37" spans="1:13">
      <c r="A37" t="s">
        <v>152</v>
      </c>
      <c r="B37">
        <v>2420</v>
      </c>
      <c r="C37">
        <v>2800</v>
      </c>
      <c r="D37">
        <v>2160</v>
      </c>
      <c r="E37">
        <v>2700</v>
      </c>
    </row>
    <row r="38" spans="1:13">
      <c r="A38" t="s">
        <v>153</v>
      </c>
      <c r="B38">
        <v>2300</v>
      </c>
      <c r="C38">
        <v>2500</v>
      </c>
      <c r="D38">
        <v>2100</v>
      </c>
      <c r="E38">
        <v>2200</v>
      </c>
    </row>
    <row r="39" spans="1:13">
      <c r="A39" t="s">
        <v>154</v>
      </c>
      <c r="B39">
        <v>2100</v>
      </c>
      <c r="C39">
        <v>2430</v>
      </c>
      <c r="D39">
        <v>2350</v>
      </c>
      <c r="E39">
        <v>2300</v>
      </c>
    </row>
    <row r="40" spans="1:13">
      <c r="I40" s="5" t="s">
        <v>171</v>
      </c>
      <c r="J40" t="s">
        <v>169</v>
      </c>
      <c r="K40" t="s">
        <v>170</v>
      </c>
      <c r="L40" s="5" t="s">
        <v>168</v>
      </c>
    </row>
    <row r="41" spans="1:13">
      <c r="A41" s="5" t="s">
        <v>155</v>
      </c>
      <c r="B41" s="5"/>
      <c r="C41" s="5"/>
      <c r="D41" s="5" t="s">
        <v>156</v>
      </c>
      <c r="E41" s="5"/>
      <c r="F41" s="5"/>
      <c r="I41" s="16" t="s">
        <v>158</v>
      </c>
      <c r="J41" s="17"/>
      <c r="K41" s="17"/>
      <c r="L41" s="6">
        <v>3443536</v>
      </c>
    </row>
    <row r="42" spans="1:13">
      <c r="A42">
        <f>_xlfn.AGGREGATE(14,6,D35:D39,2)</f>
        <v>2350</v>
      </c>
      <c r="D42">
        <f>_xlfn.AGGREGATE(14,6,B35:B39,2)</f>
        <v>2300</v>
      </c>
      <c r="I42" s="17"/>
      <c r="J42" s="17"/>
      <c r="K42" s="17"/>
    </row>
    <row r="43" spans="1:13">
      <c r="I43" s="16" t="s">
        <v>159</v>
      </c>
      <c r="J43" s="17"/>
      <c r="K43" s="17"/>
      <c r="L43" s="6">
        <v>4420982</v>
      </c>
    </row>
    <row r="44" spans="1:13">
      <c r="A44" s="5" t="s">
        <v>157</v>
      </c>
      <c r="C44" s="5" t="s">
        <v>130</v>
      </c>
      <c r="I44" s="17"/>
      <c r="J44" s="17"/>
      <c r="K44" s="17"/>
    </row>
    <row r="45" spans="1:13">
      <c r="A45">
        <f>_xlfn.AGGREGATE(1,6,B35:E39)</f>
        <v>2310</v>
      </c>
      <c r="C45" s="6">
        <v>46200</v>
      </c>
      <c r="I45" s="16" t="s">
        <v>160</v>
      </c>
      <c r="J45" s="17"/>
      <c r="K45" s="17"/>
      <c r="L45" s="6">
        <v>6852320</v>
      </c>
    </row>
    <row r="46" spans="1:13">
      <c r="I46" s="17"/>
      <c r="J46" s="17"/>
      <c r="K46" s="17"/>
    </row>
    <row r="47" spans="1:13">
      <c r="I47" s="16" t="s">
        <v>161</v>
      </c>
      <c r="J47" s="17"/>
      <c r="K47" s="17"/>
      <c r="L47" s="6">
        <v>9984741</v>
      </c>
    </row>
    <row r="48" spans="1:13">
      <c r="I48" s="17"/>
      <c r="J48" s="17"/>
      <c r="K48" s="17"/>
    </row>
    <row r="49" spans="1:12">
      <c r="A49" s="5"/>
      <c r="B49" s="5" t="s">
        <v>172</v>
      </c>
      <c r="C49" s="5" t="s">
        <v>173</v>
      </c>
      <c r="D49" s="5" t="s">
        <v>174</v>
      </c>
      <c r="E49" s="5" t="s">
        <v>175</v>
      </c>
      <c r="I49" s="16" t="s">
        <v>162</v>
      </c>
      <c r="J49" s="17"/>
      <c r="K49" s="17"/>
      <c r="L49" s="6">
        <v>10125489</v>
      </c>
    </row>
    <row r="50" spans="1:12">
      <c r="A50" s="5" t="s">
        <v>68</v>
      </c>
      <c r="B50" s="18">
        <v>50000</v>
      </c>
      <c r="C50" s="6">
        <v>30000</v>
      </c>
      <c r="D50" s="6">
        <v>4000</v>
      </c>
      <c r="E50" s="6">
        <v>16000</v>
      </c>
      <c r="I50" s="17"/>
      <c r="J50" s="17"/>
      <c r="K50" s="17"/>
    </row>
    <row r="51" spans="1:12">
      <c r="A51" s="5" t="s">
        <v>69</v>
      </c>
      <c r="B51" s="18">
        <v>45000</v>
      </c>
      <c r="C51" s="6">
        <v>25000</v>
      </c>
      <c r="D51" s="6">
        <v>3600</v>
      </c>
      <c r="E51" s="6">
        <v>16400</v>
      </c>
      <c r="I51" s="16" t="s">
        <v>163</v>
      </c>
      <c r="J51" s="17"/>
      <c r="K51" s="17"/>
      <c r="L51" s="6">
        <v>7735021</v>
      </c>
    </row>
    <row r="52" spans="1:12">
      <c r="A52" s="5" t="s">
        <v>70</v>
      </c>
      <c r="B52" s="18">
        <v>55000</v>
      </c>
      <c r="C52" s="6">
        <v>35000</v>
      </c>
      <c r="D52" s="6">
        <v>4800</v>
      </c>
      <c r="E52" s="6">
        <v>15200</v>
      </c>
      <c r="I52" s="17"/>
      <c r="J52" s="17"/>
      <c r="K52" s="17"/>
    </row>
    <row r="53" spans="1:12">
      <c r="A53" s="5" t="s">
        <v>71</v>
      </c>
      <c r="B53" s="18">
        <v>60000</v>
      </c>
      <c r="C53" s="6">
        <v>40000</v>
      </c>
      <c r="D53" s="6">
        <v>5200</v>
      </c>
      <c r="E53" s="6">
        <v>14800</v>
      </c>
      <c r="I53" s="16" t="s">
        <v>164</v>
      </c>
      <c r="J53" s="17"/>
      <c r="K53" s="17"/>
      <c r="L53" s="6">
        <v>11256436</v>
      </c>
    </row>
    <row r="54" spans="1:12">
      <c r="A54" s="5" t="s">
        <v>72</v>
      </c>
      <c r="B54" s="18">
        <v>70000</v>
      </c>
      <c r="C54" s="6">
        <v>45000</v>
      </c>
      <c r="D54" s="6">
        <v>6000</v>
      </c>
      <c r="E54" s="6">
        <v>19000</v>
      </c>
      <c r="I54" s="17"/>
      <c r="J54" s="17"/>
      <c r="K54" s="17"/>
    </row>
    <row r="55" spans="1:12">
      <c r="A55" s="5" t="s">
        <v>73</v>
      </c>
      <c r="B55" s="18">
        <v>65000</v>
      </c>
      <c r="C55" s="6">
        <v>38000</v>
      </c>
      <c r="D55" s="6">
        <v>5600</v>
      </c>
      <c r="E55" s="6">
        <v>17400</v>
      </c>
      <c r="I55" s="16" t="s">
        <v>165</v>
      </c>
      <c r="J55" s="17"/>
      <c r="K55" s="17"/>
      <c r="L55" s="6">
        <v>10655894</v>
      </c>
    </row>
    <row r="56" spans="1:12">
      <c r="A56" s="5" t="s">
        <v>74</v>
      </c>
      <c r="B56" s="18">
        <v>58000</v>
      </c>
      <c r="C56" s="6">
        <v>42000</v>
      </c>
      <c r="D56" s="6">
        <v>4640</v>
      </c>
      <c r="E56" s="6">
        <v>15360</v>
      </c>
      <c r="I56" s="17"/>
      <c r="J56" s="17"/>
      <c r="K56" s="17"/>
    </row>
    <row r="57" spans="1:12">
      <c r="A57" s="5" t="s">
        <v>75</v>
      </c>
      <c r="B57" s="18">
        <v>62000</v>
      </c>
      <c r="C57" s="6">
        <v>41000</v>
      </c>
      <c r="D57" s="6">
        <v>4960</v>
      </c>
      <c r="E57" s="6">
        <v>16040</v>
      </c>
      <c r="I57" s="16" t="s">
        <v>166</v>
      </c>
      <c r="J57" s="17"/>
      <c r="K57" s="17"/>
      <c r="L57" s="6">
        <v>3145126</v>
      </c>
    </row>
    <row r="58" spans="1:12">
      <c r="A58" s="5" t="s">
        <v>76</v>
      </c>
      <c r="B58" s="18">
        <v>68000</v>
      </c>
      <c r="C58" s="6">
        <v>43000</v>
      </c>
      <c r="D58" s="6">
        <v>5440</v>
      </c>
      <c r="E58" s="6">
        <v>19560</v>
      </c>
      <c r="I58" s="17"/>
      <c r="J58" s="17"/>
      <c r="K58" s="17"/>
    </row>
    <row r="59" spans="1:12">
      <c r="A59" s="5" t="s">
        <v>77</v>
      </c>
      <c r="B59" s="18">
        <v>54000</v>
      </c>
      <c r="C59" s="6">
        <v>33000</v>
      </c>
      <c r="D59" s="6">
        <v>4320</v>
      </c>
      <c r="E59" s="6">
        <v>16680</v>
      </c>
      <c r="I59" s="16" t="s">
        <v>167</v>
      </c>
      <c r="J59" s="17"/>
      <c r="K59" s="17"/>
      <c r="L59" s="6">
        <v>8800690</v>
      </c>
    </row>
    <row r="60" spans="1:12">
      <c r="A60" s="5" t="s">
        <v>78</v>
      </c>
      <c r="B60" s="18">
        <v>59000</v>
      </c>
      <c r="C60" s="6">
        <v>37000</v>
      </c>
      <c r="D60" s="6">
        <v>4720</v>
      </c>
      <c r="E60" s="6">
        <v>17280</v>
      </c>
    </row>
    <row r="61" spans="1:12">
      <c r="A61" s="5" t="s">
        <v>79</v>
      </c>
      <c r="B61" s="18">
        <v>75000</v>
      </c>
      <c r="C61" s="6">
        <v>50000</v>
      </c>
      <c r="D61" s="6">
        <v>6000</v>
      </c>
      <c r="E61" s="6">
        <v>19000</v>
      </c>
    </row>
  </sheetData>
  <phoneticPr fontId="3" type="noConversion"/>
  <conditionalFormatting sqref="B50:B61">
    <cfRule type="cellIs" dxfId="0" priority="3" operator="greaterThan">
      <formula>60000</formula>
    </cfRule>
  </conditionalFormatting>
  <conditionalFormatting sqref="E50:E61"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0:C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4E6F6-9245-44B5-A80C-CD5CF68567E1}">
  <dimension ref="A1:S29"/>
  <sheetViews>
    <sheetView workbookViewId="0">
      <selection activeCell="O16" sqref="O16"/>
    </sheetView>
  </sheetViews>
  <sheetFormatPr defaultRowHeight="14.4"/>
  <cols>
    <col min="5" max="5" width="13.77734375" customWidth="1"/>
    <col min="6" max="7" width="10.77734375" customWidth="1"/>
    <col min="8" max="8" width="13.21875" customWidth="1"/>
    <col min="9" max="9" width="7" customWidth="1"/>
    <col min="10" max="10" width="6.77734375" customWidth="1"/>
    <col min="11" max="11" width="11.5546875" bestFit="1" customWidth="1"/>
    <col min="14" max="14" width="9.33203125" bestFit="1" customWidth="1"/>
    <col min="15" max="15" width="8.6640625" customWidth="1"/>
  </cols>
  <sheetData>
    <row r="1" spans="1:19">
      <c r="A1" s="1" t="s">
        <v>0</v>
      </c>
      <c r="B1" t="s">
        <v>2</v>
      </c>
      <c r="C1" t="s">
        <v>12</v>
      </c>
      <c r="E1" s="5" t="s">
        <v>21</v>
      </c>
      <c r="F1" s="5" t="s">
        <v>26</v>
      </c>
      <c r="G1" s="5" t="s">
        <v>31</v>
      </c>
      <c r="H1" s="5" t="s">
        <v>32</v>
      </c>
      <c r="I1" s="5" t="s">
        <v>63</v>
      </c>
      <c r="N1" s="5" t="s">
        <v>91</v>
      </c>
      <c r="O1" s="5" t="s">
        <v>92</v>
      </c>
      <c r="Q1" s="5" t="s">
        <v>93</v>
      </c>
    </row>
    <row r="2" spans="1:19">
      <c r="A2" s="3" t="s">
        <v>5</v>
      </c>
      <c r="B2" t="s">
        <v>7</v>
      </c>
      <c r="C2" t="s">
        <v>17</v>
      </c>
      <c r="E2" t="s">
        <v>25</v>
      </c>
      <c r="F2" t="s">
        <v>30</v>
      </c>
      <c r="G2" t="s">
        <v>36</v>
      </c>
      <c r="H2" t="s">
        <v>40</v>
      </c>
      <c r="I2">
        <v>1500</v>
      </c>
      <c r="N2" s="10">
        <v>156.25</v>
      </c>
      <c r="O2" s="10">
        <f>N2*Q2</f>
        <v>35.9375</v>
      </c>
      <c r="Q2" s="11">
        <v>0.23</v>
      </c>
    </row>
    <row r="3" spans="1:19">
      <c r="A3" s="3" t="s">
        <v>6</v>
      </c>
      <c r="B3" t="s">
        <v>8</v>
      </c>
      <c r="C3" t="s">
        <v>18</v>
      </c>
      <c r="E3" t="s">
        <v>23</v>
      </c>
      <c r="F3" t="s">
        <v>28</v>
      </c>
      <c r="G3" t="s">
        <v>34</v>
      </c>
      <c r="H3" t="s">
        <v>38</v>
      </c>
      <c r="I3">
        <v>1478</v>
      </c>
      <c r="N3" s="10">
        <v>1543.58</v>
      </c>
      <c r="O3" s="10">
        <f>N3*Q2</f>
        <v>355.02339999999998</v>
      </c>
    </row>
    <row r="4" spans="1:19">
      <c r="A4" s="3" t="s">
        <v>7</v>
      </c>
      <c r="B4" t="s">
        <v>9</v>
      </c>
      <c r="C4" t="s">
        <v>19</v>
      </c>
      <c r="E4" t="s">
        <v>24</v>
      </c>
      <c r="F4" t="s">
        <v>29</v>
      </c>
      <c r="G4" t="s">
        <v>35</v>
      </c>
      <c r="H4" t="s">
        <v>39</v>
      </c>
      <c r="I4">
        <v>4336</v>
      </c>
      <c r="N4" s="10">
        <v>3.65</v>
      </c>
      <c r="O4" s="10">
        <f>N4*Q2</f>
        <v>0.83950000000000002</v>
      </c>
    </row>
    <row r="5" spans="1:19">
      <c r="A5" s="2" t="s">
        <v>2</v>
      </c>
      <c r="B5" t="s">
        <v>4</v>
      </c>
      <c r="C5" t="s">
        <v>14</v>
      </c>
      <c r="E5" t="s">
        <v>22</v>
      </c>
      <c r="F5" t="s">
        <v>27</v>
      </c>
      <c r="G5" t="s">
        <v>33</v>
      </c>
      <c r="H5" t="s">
        <v>37</v>
      </c>
      <c r="I5">
        <v>6528</v>
      </c>
      <c r="K5">
        <v>4</v>
      </c>
      <c r="N5" s="10">
        <v>0.15</v>
      </c>
      <c r="O5" s="12">
        <v>0.03</v>
      </c>
    </row>
    <row r="6" spans="1:19">
      <c r="A6" s="2" t="s">
        <v>3</v>
      </c>
      <c r="B6" t="s">
        <v>5</v>
      </c>
      <c r="C6" t="s">
        <v>15</v>
      </c>
    </row>
    <row r="7" spans="1:19">
      <c r="A7" s="2" t="s">
        <v>4</v>
      </c>
      <c r="B7" t="s">
        <v>6</v>
      </c>
      <c r="C7" t="s">
        <v>16</v>
      </c>
      <c r="E7" s="5" t="s">
        <v>41</v>
      </c>
      <c r="F7" s="5" t="s">
        <v>42</v>
      </c>
      <c r="G7" s="5" t="s">
        <v>43</v>
      </c>
      <c r="H7" t="s">
        <v>62</v>
      </c>
      <c r="K7" s="5" t="s">
        <v>89</v>
      </c>
      <c r="L7" s="5" t="s">
        <v>90</v>
      </c>
      <c r="N7" s="5" t="s">
        <v>94</v>
      </c>
    </row>
    <row r="8" spans="1:19">
      <c r="A8" s="1" t="s">
        <v>1</v>
      </c>
      <c r="B8" t="s">
        <v>3</v>
      </c>
      <c r="C8" t="s">
        <v>13</v>
      </c>
      <c r="E8" t="s">
        <v>46</v>
      </c>
      <c r="F8" t="s">
        <v>52</v>
      </c>
      <c r="G8" t="s">
        <v>58</v>
      </c>
      <c r="J8">
        <v>3620</v>
      </c>
      <c r="K8">
        <f>J8*K5</f>
        <v>14480</v>
      </c>
      <c r="L8">
        <f>$J$8*K8</f>
        <v>52417600</v>
      </c>
      <c r="O8" s="5" t="s">
        <v>102</v>
      </c>
      <c r="P8" s="5" t="s">
        <v>95</v>
      </c>
      <c r="Q8" s="5" t="s">
        <v>96</v>
      </c>
      <c r="R8" s="5" t="s">
        <v>97</v>
      </c>
      <c r="S8" s="5" t="s">
        <v>103</v>
      </c>
    </row>
    <row r="9" spans="1:19">
      <c r="A9" s="4" t="s">
        <v>8</v>
      </c>
      <c r="B9" t="s">
        <v>10</v>
      </c>
      <c r="C9" t="s">
        <v>20</v>
      </c>
      <c r="E9" t="s">
        <v>48</v>
      </c>
      <c r="F9" t="s">
        <v>54</v>
      </c>
      <c r="G9" t="s">
        <v>60</v>
      </c>
      <c r="J9">
        <v>2145</v>
      </c>
      <c r="K9">
        <f>J9*K5</f>
        <v>8580</v>
      </c>
      <c r="N9" t="s">
        <v>98</v>
      </c>
      <c r="O9" s="9">
        <v>75</v>
      </c>
      <c r="P9" s="9">
        <f t="shared" ref="P9:S10" si="0">$O9*O$16</f>
        <v>1.5</v>
      </c>
      <c r="Q9" s="13">
        <f t="shared" si="0"/>
        <v>7.5</v>
      </c>
      <c r="R9" s="9">
        <f t="shared" si="0"/>
        <v>15</v>
      </c>
      <c r="S9" s="13">
        <f t="shared" si="0"/>
        <v>18.75</v>
      </c>
    </row>
    <row r="10" spans="1:19">
      <c r="A10" s="4" t="s">
        <v>9</v>
      </c>
      <c r="B10" t="s">
        <v>11</v>
      </c>
      <c r="C10" t="s">
        <v>12</v>
      </c>
      <c r="E10" t="s">
        <v>49</v>
      </c>
      <c r="F10" t="s">
        <v>55</v>
      </c>
      <c r="G10" t="s">
        <v>61</v>
      </c>
      <c r="J10">
        <v>7896</v>
      </c>
      <c r="K10">
        <f>J10*K5</f>
        <v>31584</v>
      </c>
      <c r="N10" t="s">
        <v>99</v>
      </c>
      <c r="O10" s="9">
        <v>65</v>
      </c>
      <c r="P10" s="10">
        <f t="shared" si="0"/>
        <v>1.3</v>
      </c>
      <c r="Q10" s="13">
        <f t="shared" si="0"/>
        <v>6.5</v>
      </c>
      <c r="R10" s="9">
        <f t="shared" si="0"/>
        <v>13</v>
      </c>
      <c r="S10" s="10">
        <f t="shared" si="0"/>
        <v>16.25</v>
      </c>
    </row>
    <row r="11" spans="1:19">
      <c r="A11" s="4" t="s">
        <v>10</v>
      </c>
      <c r="B11" t="s">
        <v>0</v>
      </c>
      <c r="C11" t="s">
        <v>13</v>
      </c>
      <c r="E11" t="s">
        <v>44</v>
      </c>
      <c r="F11" t="s">
        <v>50</v>
      </c>
      <c r="G11" t="s">
        <v>56</v>
      </c>
      <c r="J11">
        <v>3451</v>
      </c>
      <c r="K11">
        <f>J11*K5</f>
        <v>13804</v>
      </c>
      <c r="N11" t="s">
        <v>100</v>
      </c>
      <c r="O11" s="9">
        <v>98</v>
      </c>
      <c r="P11" s="9">
        <f>$O11*$O16</f>
        <v>1.96</v>
      </c>
      <c r="Q11" s="13">
        <f t="shared" ref="Q11:S12" si="1">$O11*P$16</f>
        <v>9.8000000000000007</v>
      </c>
      <c r="R11" s="10">
        <f t="shared" si="1"/>
        <v>19.600000000000001</v>
      </c>
      <c r="S11" s="10">
        <f t="shared" si="1"/>
        <v>24.5</v>
      </c>
    </row>
    <row r="12" spans="1:19">
      <c r="A12" s="4" t="s">
        <v>11</v>
      </c>
      <c r="B12" t="s">
        <v>1</v>
      </c>
      <c r="C12" t="s">
        <v>14</v>
      </c>
      <c r="E12" t="s">
        <v>45</v>
      </c>
      <c r="F12" t="s">
        <v>51</v>
      </c>
      <c r="G12" t="s">
        <v>57</v>
      </c>
      <c r="N12" t="s">
        <v>101</v>
      </c>
      <c r="O12" s="9">
        <v>32</v>
      </c>
      <c r="P12" s="10">
        <f>$O12*O$16</f>
        <v>0.64</v>
      </c>
      <c r="Q12" s="10">
        <f t="shared" si="1"/>
        <v>3.2</v>
      </c>
      <c r="R12" s="10">
        <f t="shared" si="1"/>
        <v>6.4</v>
      </c>
      <c r="S12" s="10">
        <f t="shared" si="1"/>
        <v>8</v>
      </c>
    </row>
    <row r="13" spans="1:19">
      <c r="E13" t="s">
        <v>47</v>
      </c>
      <c r="F13" t="s">
        <v>53</v>
      </c>
      <c r="G13" t="s">
        <v>59</v>
      </c>
    </row>
    <row r="15" spans="1:19">
      <c r="A15" s="6">
        <v>10453</v>
      </c>
      <c r="K15" t="s">
        <v>82</v>
      </c>
      <c r="L15" s="10">
        <v>5</v>
      </c>
      <c r="N15" s="5"/>
      <c r="O15" s="5" t="s">
        <v>95</v>
      </c>
      <c r="P15" s="5" t="s">
        <v>96</v>
      </c>
      <c r="Q15" s="5" t="s">
        <v>97</v>
      </c>
      <c r="R15" s="5" t="s">
        <v>103</v>
      </c>
    </row>
    <row r="16" spans="1:19">
      <c r="A16" s="6">
        <v>14598</v>
      </c>
      <c r="D16" s="5" t="s">
        <v>104</v>
      </c>
      <c r="O16" s="11">
        <v>0.02</v>
      </c>
      <c r="P16" s="11">
        <v>0.1</v>
      </c>
      <c r="Q16" s="11">
        <v>0.2</v>
      </c>
      <c r="R16" s="11">
        <v>0.25</v>
      </c>
    </row>
    <row r="17" spans="1:12" ht="28.8">
      <c r="A17" s="6">
        <v>17362</v>
      </c>
      <c r="D17" s="7" t="s">
        <v>64</v>
      </c>
      <c r="E17" s="7" t="s">
        <v>65</v>
      </c>
      <c r="F17" s="7" t="s">
        <v>66</v>
      </c>
      <c r="G17" s="7" t="s">
        <v>67</v>
      </c>
    </row>
    <row r="18" spans="1:12">
      <c r="A18" s="6">
        <v>22890</v>
      </c>
      <c r="D18" s="8" t="s">
        <v>68</v>
      </c>
      <c r="E18" s="8">
        <v>10</v>
      </c>
      <c r="F18" s="8">
        <v>7.5</v>
      </c>
      <c r="G18" s="8">
        <v>2.5</v>
      </c>
      <c r="J18" s="5" t="s">
        <v>80</v>
      </c>
      <c r="K18" s="5" t="s">
        <v>81</v>
      </c>
      <c r="L18" s="5" t="s">
        <v>83</v>
      </c>
    </row>
    <row r="19" spans="1:12">
      <c r="A19" s="6">
        <v>35486</v>
      </c>
      <c r="D19" s="8" t="s">
        <v>69</v>
      </c>
      <c r="E19" s="8">
        <v>12</v>
      </c>
      <c r="F19" s="8">
        <v>8</v>
      </c>
      <c r="G19" s="8">
        <v>4</v>
      </c>
      <c r="J19" t="s">
        <v>84</v>
      </c>
      <c r="K19">
        <v>3</v>
      </c>
      <c r="L19" s="10">
        <v>15</v>
      </c>
    </row>
    <row r="20" spans="1:12">
      <c r="A20" s="6">
        <v>150000</v>
      </c>
      <c r="D20" s="8" t="s">
        <v>70</v>
      </c>
      <c r="E20" s="8">
        <v>9.5</v>
      </c>
      <c r="F20" s="8">
        <v>7.2</v>
      </c>
      <c r="G20" s="8">
        <v>2.2999999999999998</v>
      </c>
      <c r="J20" t="s">
        <v>85</v>
      </c>
      <c r="K20">
        <v>5</v>
      </c>
      <c r="L20" s="10">
        <f>L15*K20</f>
        <v>25</v>
      </c>
    </row>
    <row r="21" spans="1:12">
      <c r="A21" s="6">
        <v>85800</v>
      </c>
      <c r="D21" s="8" t="s">
        <v>71</v>
      </c>
      <c r="E21" s="8">
        <v>11.2</v>
      </c>
      <c r="F21" s="8">
        <v>7.8</v>
      </c>
      <c r="G21" s="8">
        <v>3.4</v>
      </c>
      <c r="J21" t="s">
        <v>86</v>
      </c>
      <c r="K21">
        <v>2</v>
      </c>
      <c r="L21" s="10">
        <f>L15*K21</f>
        <v>10</v>
      </c>
    </row>
    <row r="22" spans="1:12">
      <c r="A22" s="6">
        <v>220000</v>
      </c>
      <c r="D22" s="8" t="s">
        <v>72</v>
      </c>
      <c r="E22" s="8">
        <v>10.8</v>
      </c>
      <c r="F22" s="8">
        <v>7.6</v>
      </c>
      <c r="G22" s="8">
        <v>3.2</v>
      </c>
      <c r="J22" t="s">
        <v>87</v>
      </c>
      <c r="K22">
        <v>4</v>
      </c>
      <c r="L22" s="10">
        <f>L15*K22</f>
        <v>20</v>
      </c>
    </row>
    <row r="23" spans="1:12">
      <c r="A23" s="6">
        <v>340120</v>
      </c>
      <c r="D23" s="8" t="s">
        <v>73</v>
      </c>
      <c r="E23" s="8">
        <v>12.5</v>
      </c>
      <c r="F23" s="8">
        <v>8.5</v>
      </c>
      <c r="G23" s="8">
        <v>4</v>
      </c>
      <c r="J23" t="s">
        <v>88</v>
      </c>
      <c r="K23">
        <v>6</v>
      </c>
      <c r="L23" s="10">
        <f>L15*K23</f>
        <v>30</v>
      </c>
    </row>
    <row r="24" spans="1:12">
      <c r="A24" s="6">
        <v>440000</v>
      </c>
      <c r="D24" s="8" t="s">
        <v>74</v>
      </c>
      <c r="E24" s="8">
        <v>11</v>
      </c>
      <c r="F24" s="8">
        <v>7.9</v>
      </c>
      <c r="G24" s="8">
        <v>3.1</v>
      </c>
    </row>
    <row r="25" spans="1:12">
      <c r="D25" s="8" t="s">
        <v>75</v>
      </c>
      <c r="E25" s="8">
        <v>12.2</v>
      </c>
      <c r="F25" s="8">
        <v>8</v>
      </c>
      <c r="G25" s="8">
        <v>4.2</v>
      </c>
    </row>
    <row r="26" spans="1:12" ht="28.8">
      <c r="D26" s="8" t="s">
        <v>76</v>
      </c>
      <c r="E26" s="8">
        <v>10.5</v>
      </c>
      <c r="F26" s="8">
        <v>7.7</v>
      </c>
      <c r="G26" s="8">
        <v>2.8</v>
      </c>
    </row>
    <row r="27" spans="1:12">
      <c r="D27" s="8" t="s">
        <v>77</v>
      </c>
      <c r="E27" s="8">
        <v>11.3</v>
      </c>
      <c r="F27" s="8">
        <v>8.1999999999999993</v>
      </c>
      <c r="G27" s="8">
        <v>3.1</v>
      </c>
    </row>
    <row r="28" spans="1:12" ht="28.8">
      <c r="D28" s="8" t="s">
        <v>78</v>
      </c>
      <c r="E28" s="8">
        <v>12</v>
      </c>
      <c r="F28" s="8">
        <v>8.5</v>
      </c>
      <c r="G28" s="8">
        <v>3.5</v>
      </c>
    </row>
    <row r="29" spans="1:12" ht="28.8">
      <c r="D29" s="8" t="s">
        <v>79</v>
      </c>
      <c r="E29" s="8">
        <v>13</v>
      </c>
      <c r="F29" s="8">
        <v>9</v>
      </c>
      <c r="G29" s="8">
        <v>4</v>
      </c>
    </row>
  </sheetData>
  <phoneticPr fontId="3" type="noConversion"/>
  <conditionalFormatting sqref="A15:A20">
    <cfRule type="aboveAverage" dxfId="4" priority="4" aboveAverage="0"/>
  </conditionalFormatting>
  <conditionalFormatting sqref="A20:A24">
    <cfRule type="aboveAverage" dxfId="3" priority="3"/>
  </conditionalFormatting>
  <conditionalFormatting sqref="E18:F29">
    <cfRule type="aboveAverage" dxfId="2" priority="1"/>
  </conditionalFormatting>
  <conditionalFormatting sqref="G16:G29">
    <cfRule type="iconSet" priority="2">
      <iconSet iconSet="4Arrows">
        <cfvo type="percent" val="0"/>
        <cfvo type="num" val="0"/>
        <cfvo type="num" val="0"/>
        <cfvo type="num" val="0" gte="0"/>
      </iconSet>
    </cfRule>
  </conditionalFormatting>
  <conditionalFormatting sqref="I2:I6">
    <cfRule type="aboveAverage" dxfId="1" priority="5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Hárok2</vt:lpstr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Elekanič</dc:creator>
  <cp:lastModifiedBy>Martin Elekanič</cp:lastModifiedBy>
  <dcterms:created xsi:type="dcterms:W3CDTF">2025-03-04T10:41:56Z</dcterms:created>
  <dcterms:modified xsi:type="dcterms:W3CDTF">2025-03-09T13:18:24Z</dcterms:modified>
</cp:coreProperties>
</file>