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3820"/>
  <bookViews>
    <workbookView xWindow="120" yWindow="105" windowWidth="14175" windowHeight="7365"/>
  </bookViews>
  <sheets>
    <sheet name="Hoja1" sheetId="1" r:id="rId1"/>
  </sheets>
  <definedNames>
    <definedName name="_xlnm._FilterDatabase" localSheetId="0" hidden="1">Hoja1!$A$1:$AD$218</definedName>
  </definedNames>
  <calcPr calcId="145621"/>
  <webPublishing codePage="1251"/>
</workbook>
</file>

<file path=xl/calcChain.xml><?xml version="1.0" encoding="utf-8"?>
<calcChain xmlns="http://schemas.openxmlformats.org/spreadsheetml/2006/main">
  <c r="K205" i="1" l="1"/>
  <c r="N205" i="1" s="1"/>
  <c r="O205" i="1" s="1"/>
  <c r="R205" i="1"/>
  <c r="K148" i="1" l="1"/>
  <c r="M148" i="1" s="1"/>
  <c r="N148" i="1" s="1"/>
  <c r="O148" i="1" s="1"/>
  <c r="R148" i="1"/>
  <c r="K156" i="1"/>
  <c r="R156" i="1"/>
  <c r="K157" i="1"/>
  <c r="M157" i="1" s="1"/>
  <c r="N157" i="1" s="1"/>
  <c r="O157" i="1" s="1"/>
  <c r="R157" i="1"/>
  <c r="K158" i="1"/>
  <c r="O158" i="1" s="1"/>
  <c r="R158" i="1"/>
  <c r="K159" i="1"/>
  <c r="O159" i="1" s="1"/>
  <c r="R159" i="1"/>
  <c r="K160" i="1"/>
  <c r="O160" i="1" s="1"/>
  <c r="R160" i="1"/>
  <c r="K161" i="1"/>
  <c r="O161" i="1" s="1"/>
  <c r="R161" i="1"/>
  <c r="K17" i="1"/>
  <c r="N17" i="1" s="1"/>
  <c r="O17" i="1" s="1"/>
  <c r="R17" i="1"/>
  <c r="K16" i="1"/>
  <c r="O16" i="1" s="1"/>
  <c r="R16" i="1"/>
  <c r="K15" i="1"/>
  <c r="M15" i="1" s="1"/>
  <c r="N15" i="1" s="1"/>
  <c r="O15" i="1" s="1"/>
  <c r="R15" i="1"/>
  <c r="K44" i="1" l="1"/>
  <c r="N209" i="1"/>
  <c r="O209" i="1" s="1"/>
  <c r="O131" i="1" l="1"/>
  <c r="O128" i="1"/>
  <c r="O130" i="1"/>
  <c r="O129" i="1"/>
  <c r="O145" i="1"/>
  <c r="K213" i="1"/>
  <c r="O213" i="1" s="1"/>
  <c r="K208" i="1"/>
  <c r="O208" i="1" s="1"/>
  <c r="K124" i="1"/>
  <c r="N124" i="1" s="1"/>
  <c r="O124" i="1" s="1"/>
  <c r="K210" i="1"/>
  <c r="N210" i="1" s="1"/>
  <c r="O210" i="1" s="1"/>
  <c r="K121" i="1"/>
  <c r="O121" i="1" s="1"/>
  <c r="K123" i="1"/>
  <c r="M123" i="1" s="1"/>
  <c r="N123" i="1" s="1"/>
  <c r="O123" i="1" s="1"/>
  <c r="K212" i="1"/>
  <c r="O212" i="1" s="1"/>
  <c r="K122" i="1"/>
  <c r="M122" i="1" s="1"/>
  <c r="N122" i="1" s="1"/>
  <c r="O122" i="1" s="1"/>
  <c r="K215" i="1"/>
  <c r="O215" i="1" s="1"/>
  <c r="P215" i="1" s="1"/>
  <c r="K120" i="1"/>
  <c r="O120" i="1" s="1"/>
  <c r="K214" i="1"/>
  <c r="O214" i="1" s="1"/>
  <c r="P214" i="1" s="1"/>
  <c r="K119" i="1"/>
  <c r="O119" i="1" s="1"/>
  <c r="K211" i="1"/>
  <c r="O211" i="1" s="1"/>
  <c r="K209" i="1"/>
  <c r="K118" i="1"/>
  <c r="O118" i="1" s="1"/>
  <c r="K144" i="1"/>
  <c r="O144" i="1" s="1"/>
  <c r="K112" i="1"/>
  <c r="O112" i="1" s="1"/>
  <c r="K117" i="1"/>
  <c r="L117" i="1" s="1"/>
  <c r="N117" i="1" s="1"/>
  <c r="O117" i="1" s="1"/>
  <c r="K139" i="1"/>
  <c r="O139" i="1" s="1"/>
  <c r="K116" i="1"/>
  <c r="L116" i="1" s="1"/>
  <c r="N116" i="1" s="1"/>
  <c r="O116" i="1" s="1"/>
  <c r="K133" i="1"/>
  <c r="O133" i="1" s="1"/>
  <c r="K147" i="1"/>
  <c r="N147" i="1" s="1"/>
  <c r="O147" i="1" s="1"/>
  <c r="K115" i="1"/>
  <c r="M115" i="1" s="1"/>
  <c r="N115" i="1" s="1"/>
  <c r="O115" i="1" s="1"/>
  <c r="K146" i="1"/>
  <c r="L146" i="1" s="1"/>
  <c r="N146" i="1" s="1"/>
  <c r="O146" i="1" s="1"/>
  <c r="K109" i="1"/>
  <c r="M109" i="1" s="1"/>
  <c r="N109" i="1" s="1"/>
  <c r="O109" i="1" s="1"/>
  <c r="P109" i="1" s="1"/>
  <c r="K138" i="1"/>
  <c r="N138" i="1" s="1"/>
  <c r="O138" i="1" s="1"/>
  <c r="K143" i="1"/>
  <c r="N143" i="1" s="1"/>
  <c r="O143" i="1" s="1"/>
  <c r="K137" i="1"/>
  <c r="N137" i="1" s="1"/>
  <c r="O137" i="1" s="1"/>
  <c r="K142" i="1"/>
  <c r="N142" i="1" s="1"/>
  <c r="O142" i="1" s="1"/>
  <c r="K141" i="1"/>
  <c r="M141" i="1" s="1"/>
  <c r="N141" i="1" s="1"/>
  <c r="O141" i="1" s="1"/>
  <c r="K132" i="1"/>
  <c r="O132" i="1" s="1"/>
  <c r="K140" i="1"/>
  <c r="O140" i="1" s="1"/>
  <c r="K128" i="1"/>
  <c r="K125" i="1"/>
  <c r="L125" i="1" s="1"/>
  <c r="K127" i="1"/>
  <c r="L127" i="1" s="1"/>
  <c r="K126" i="1"/>
  <c r="L126" i="1" s="1"/>
  <c r="K136" i="1"/>
  <c r="L136" i="1" s="1"/>
  <c r="K135" i="1"/>
  <c r="L135" i="1" s="1"/>
  <c r="K131" i="1"/>
  <c r="K130" i="1"/>
  <c r="K114" i="1"/>
  <c r="N114" i="1" s="1"/>
  <c r="O114" i="1" s="1"/>
  <c r="K113" i="1"/>
  <c r="L113" i="1" s="1"/>
  <c r="N113" i="1" s="1"/>
  <c r="O113" i="1" s="1"/>
  <c r="K111" i="1"/>
  <c r="O111" i="1" s="1"/>
  <c r="K110" i="1"/>
  <c r="O110" i="1" s="1"/>
  <c r="K145" i="1"/>
  <c r="K134" i="1"/>
  <c r="K108" i="1"/>
  <c r="K129" i="1"/>
  <c r="K104" i="1"/>
  <c r="O104" i="1" s="1"/>
  <c r="K103" i="1"/>
  <c r="O103" i="1" s="1"/>
  <c r="K107" i="1"/>
  <c r="M107" i="1" s="1"/>
  <c r="N107" i="1" s="1"/>
  <c r="O107" i="1" s="1"/>
  <c r="K102" i="1"/>
  <c r="O102" i="1" s="1"/>
  <c r="K105" i="1"/>
  <c r="O105" i="1" s="1"/>
  <c r="K106" i="1"/>
  <c r="K194" i="1"/>
  <c r="O194" i="1" s="1"/>
  <c r="K96" i="1"/>
  <c r="M96" i="1" s="1"/>
  <c r="N96" i="1" s="1"/>
  <c r="O96" i="1" s="1"/>
  <c r="P96" i="1" s="1"/>
  <c r="K193" i="1"/>
  <c r="O193" i="1" s="1"/>
  <c r="K192" i="1"/>
  <c r="O192" i="1" s="1"/>
  <c r="K191" i="1"/>
  <c r="O191" i="1" s="1"/>
  <c r="K190" i="1"/>
  <c r="O190" i="1" s="1"/>
  <c r="K181" i="1"/>
  <c r="O181" i="1" s="1"/>
  <c r="K189" i="1"/>
  <c r="O189" i="1" s="1"/>
  <c r="K207" i="1"/>
  <c r="L207" i="1" s="1"/>
  <c r="N207" i="1" s="1"/>
  <c r="O207" i="1" s="1"/>
  <c r="K98" i="1"/>
  <c r="L98" i="1" s="1"/>
  <c r="N98" i="1" s="1"/>
  <c r="O98" i="1" s="1"/>
  <c r="K206" i="1"/>
  <c r="N206" i="1" s="1"/>
  <c r="O206" i="1" s="1"/>
  <c r="K180" i="1"/>
  <c r="O180" i="1" s="1"/>
  <c r="K188" i="1"/>
  <c r="O188" i="1" s="1"/>
  <c r="K97" i="1"/>
  <c r="M97" i="1" s="1"/>
  <c r="N97" i="1" s="1"/>
  <c r="O97" i="1" s="1"/>
  <c r="K101" i="1"/>
  <c r="O101" i="1" s="1"/>
  <c r="K100" i="1"/>
  <c r="O100" i="1" s="1"/>
  <c r="K99" i="1"/>
  <c r="O99" i="1" s="1"/>
  <c r="P99" i="1" s="1"/>
  <c r="K186" i="1"/>
  <c r="O186" i="1" s="1"/>
  <c r="K185" i="1"/>
  <c r="O185" i="1" s="1"/>
  <c r="K184" i="1"/>
  <c r="O184" i="1" s="1"/>
  <c r="K183" i="1"/>
  <c r="O183" i="1" s="1"/>
  <c r="K182" i="1"/>
  <c r="O182" i="1" s="1"/>
  <c r="K187" i="1"/>
  <c r="K95" i="1"/>
  <c r="O95" i="1" s="1"/>
  <c r="K94" i="1"/>
  <c r="M94" i="1" s="1"/>
  <c r="N94" i="1" s="1"/>
  <c r="O94" i="1" s="1"/>
  <c r="K179" i="1"/>
  <c r="O179" i="1" s="1"/>
  <c r="K82" i="1"/>
  <c r="O82" i="1" s="1"/>
  <c r="P82" i="1" s="1"/>
  <c r="K78" i="1"/>
  <c r="O78" i="1" s="1"/>
  <c r="P78" i="1" s="1"/>
  <c r="K203" i="1"/>
  <c r="O203" i="1" s="1"/>
  <c r="K178" i="1"/>
  <c r="O178" i="1" s="1"/>
  <c r="K201" i="1"/>
  <c r="L201" i="1" s="1"/>
  <c r="N201" i="1" s="1"/>
  <c r="O201" i="1" s="1"/>
  <c r="K177" i="1"/>
  <c r="N177" i="1" s="1"/>
  <c r="O177" i="1" s="1"/>
  <c r="K89" i="1"/>
  <c r="O89" i="1" s="1"/>
  <c r="K87" i="1"/>
  <c r="M87" i="1" s="1"/>
  <c r="N87" i="1" s="1"/>
  <c r="O87" i="1" s="1"/>
  <c r="K200" i="1"/>
  <c r="M200" i="1" s="1"/>
  <c r="N200" i="1" s="1"/>
  <c r="O200" i="1" s="1"/>
  <c r="K204" i="1"/>
  <c r="N204" i="1" s="1"/>
  <c r="O204" i="1" s="1"/>
  <c r="K88" i="1"/>
  <c r="O88" i="1" s="1"/>
  <c r="K202" i="1"/>
  <c r="O202" i="1" s="1"/>
  <c r="K83" i="1"/>
  <c r="N83" i="1" s="1"/>
  <c r="O83" i="1" s="1"/>
  <c r="P83" i="1" s="1"/>
  <c r="K93" i="1"/>
  <c r="L93" i="1" s="1"/>
  <c r="N93" i="1" s="1"/>
  <c r="O93" i="1" s="1"/>
  <c r="K86" i="1"/>
  <c r="L86" i="1" s="1"/>
  <c r="N86" i="1" s="1"/>
  <c r="O86" i="1" s="1"/>
  <c r="K92" i="1"/>
  <c r="M92" i="1" s="1"/>
  <c r="N92" i="1" s="1"/>
  <c r="O92" i="1" s="1"/>
  <c r="K81" i="1"/>
  <c r="O81" i="1" s="1"/>
  <c r="K85" i="1"/>
  <c r="O85" i="1" s="1"/>
  <c r="K199" i="1"/>
  <c r="O199" i="1" s="1"/>
  <c r="K79" i="1"/>
  <c r="O79" i="1" s="1"/>
  <c r="K91" i="1"/>
  <c r="O91" i="1" s="1"/>
  <c r="K74" i="1"/>
  <c r="M74" i="1" s="1"/>
  <c r="N74" i="1" s="1"/>
  <c r="O74" i="1" s="1"/>
  <c r="K73" i="1"/>
  <c r="M73" i="1" s="1"/>
  <c r="N73" i="1" s="1"/>
  <c r="O73" i="1" s="1"/>
  <c r="K90" i="1"/>
  <c r="O90" i="1" s="1"/>
  <c r="K198" i="1"/>
  <c r="N198" i="1" s="1"/>
  <c r="O198" i="1" s="1"/>
  <c r="K197" i="1"/>
  <c r="N197" i="1" s="1"/>
  <c r="O197" i="1" s="1"/>
  <c r="K196" i="1"/>
  <c r="N196" i="1" s="1"/>
  <c r="O196" i="1" s="1"/>
  <c r="K176" i="1"/>
  <c r="O176" i="1" s="1"/>
  <c r="K84" i="1"/>
  <c r="O84" i="1" s="1"/>
  <c r="K77" i="1"/>
  <c r="O77" i="1" s="1"/>
  <c r="K76" i="1"/>
  <c r="O76" i="1" s="1"/>
  <c r="K195" i="1"/>
  <c r="K80" i="1"/>
  <c r="K72" i="1"/>
  <c r="K75" i="1"/>
  <c r="O75" i="1" s="1"/>
  <c r="P75" i="1" s="1"/>
  <c r="K71" i="1"/>
  <c r="O71" i="1" s="1"/>
  <c r="K69" i="1"/>
  <c r="O69" i="1" s="1"/>
  <c r="K70" i="1"/>
  <c r="O70" i="1" s="1"/>
  <c r="P70" i="1" s="1"/>
  <c r="K66" i="1"/>
  <c r="N66" i="1" s="1"/>
  <c r="O66" i="1" s="1"/>
  <c r="K65" i="1"/>
  <c r="N65" i="1" s="1"/>
  <c r="O65" i="1" s="1"/>
  <c r="K64" i="1"/>
  <c r="M64" i="1" s="1"/>
  <c r="N64" i="1" s="1"/>
  <c r="O64" i="1" s="1"/>
  <c r="P64" i="1" s="1"/>
  <c r="K28" i="1"/>
  <c r="O28" i="1" s="1"/>
  <c r="K68" i="1"/>
  <c r="O68" i="1" s="1"/>
  <c r="K27" i="1"/>
  <c r="O27" i="1" s="1"/>
  <c r="K67" i="1"/>
  <c r="O67" i="1" s="1"/>
  <c r="K61" i="1"/>
  <c r="O61" i="1" s="1"/>
  <c r="P61" i="1" s="1"/>
  <c r="K63" i="1"/>
  <c r="O63" i="1" s="1"/>
  <c r="K62" i="1"/>
  <c r="O62" i="1" s="1"/>
  <c r="K57" i="1"/>
  <c r="N57" i="1" s="1"/>
  <c r="O57" i="1" s="1"/>
  <c r="K56" i="1"/>
  <c r="N56" i="1" s="1"/>
  <c r="O56" i="1" s="1"/>
  <c r="K60" i="1"/>
  <c r="N60" i="1" s="1"/>
  <c r="O60" i="1" s="1"/>
  <c r="P60" i="1" s="1"/>
  <c r="K175" i="1"/>
  <c r="O175" i="1" s="1"/>
  <c r="P175" i="1" s="1"/>
  <c r="K59" i="1"/>
  <c r="O59" i="1" s="1"/>
  <c r="K58" i="1"/>
  <c r="O58" i="1" s="1"/>
  <c r="K55" i="1"/>
  <c r="L55" i="1" s="1"/>
  <c r="N55" i="1" s="1"/>
  <c r="O55" i="1" s="1"/>
  <c r="K54" i="1"/>
  <c r="O54" i="1" s="1"/>
  <c r="K47" i="1"/>
  <c r="L47" i="1" s="1"/>
  <c r="N47" i="1" s="1"/>
  <c r="O47" i="1" s="1"/>
  <c r="K53" i="1"/>
  <c r="O53" i="1" s="1"/>
  <c r="K174" i="1"/>
  <c r="O174" i="1" s="1"/>
  <c r="P174" i="1" s="1"/>
  <c r="K51" i="1"/>
  <c r="O51" i="1" s="1"/>
  <c r="K52" i="1"/>
  <c r="L52" i="1" s="1"/>
  <c r="N52" i="1" s="1"/>
  <c r="O52" i="1" s="1"/>
  <c r="P52" i="1" s="1"/>
  <c r="K50" i="1"/>
  <c r="N50" i="1" s="1"/>
  <c r="O50" i="1" s="1"/>
  <c r="K49" i="1"/>
  <c r="N49" i="1" s="1"/>
  <c r="O49" i="1" s="1"/>
  <c r="O44" i="1"/>
  <c r="P44" i="1" s="1"/>
  <c r="K217" i="1"/>
  <c r="M217" i="1" s="1"/>
  <c r="N217" i="1" s="1"/>
  <c r="O217" i="1" s="1"/>
  <c r="K216" i="1"/>
  <c r="M216" i="1" s="1"/>
  <c r="N216" i="1" s="1"/>
  <c r="O216" i="1" s="1"/>
  <c r="K20" i="1"/>
  <c r="N20" i="1" s="1"/>
  <c r="O20" i="1" s="1"/>
  <c r="K19" i="1"/>
  <c r="N19" i="1" s="1"/>
  <c r="O19" i="1" s="1"/>
  <c r="K18" i="1"/>
  <c r="N18" i="1" s="1"/>
  <c r="O18" i="1" s="1"/>
  <c r="K48" i="1"/>
  <c r="O48" i="1" s="1"/>
  <c r="K46" i="1"/>
  <c r="M46" i="1" s="1"/>
  <c r="N46" i="1" s="1"/>
  <c r="O46" i="1" s="1"/>
  <c r="K45" i="1"/>
  <c r="K173" i="1"/>
  <c r="K42" i="1"/>
  <c r="O42" i="1" s="1"/>
  <c r="K38" i="1"/>
  <c r="M38" i="1" s="1"/>
  <c r="N38" i="1" s="1"/>
  <c r="O38" i="1" s="1"/>
  <c r="K171" i="1"/>
  <c r="L171" i="1" s="1"/>
  <c r="N171" i="1" s="1"/>
  <c r="O171" i="1" s="1"/>
  <c r="K170" i="1"/>
  <c r="N170" i="1" s="1"/>
  <c r="O170" i="1" s="1"/>
  <c r="K41" i="1"/>
  <c r="O41" i="1" s="1"/>
  <c r="K169" i="1"/>
  <c r="N169" i="1" s="1"/>
  <c r="O169" i="1" s="1"/>
  <c r="K40" i="1"/>
  <c r="O40" i="1" s="1"/>
  <c r="K172" i="1"/>
  <c r="O172" i="1" s="1"/>
  <c r="K39" i="1"/>
  <c r="O39" i="1" s="1"/>
  <c r="K167" i="1"/>
  <c r="M167" i="1" s="1"/>
  <c r="N167" i="1" s="1"/>
  <c r="O167" i="1" s="1"/>
  <c r="K34" i="1"/>
  <c r="N34" i="1" s="1"/>
  <c r="O34" i="1" s="1"/>
  <c r="K43" i="1"/>
  <c r="N43" i="1" s="1"/>
  <c r="O43" i="1" s="1"/>
  <c r="P43" i="1" s="1"/>
  <c r="K36" i="1"/>
  <c r="O36" i="1" s="1"/>
  <c r="K35" i="1"/>
  <c r="O35" i="1" s="1"/>
  <c r="K32" i="1"/>
  <c r="O32" i="1" s="1"/>
  <c r="K31" i="1"/>
  <c r="L31" i="1" s="1"/>
  <c r="N31" i="1" s="1"/>
  <c r="O31" i="1" s="1"/>
  <c r="K168" i="1"/>
  <c r="O168" i="1" s="1"/>
  <c r="K33" i="1"/>
  <c r="N33" i="1" s="1"/>
  <c r="O33" i="1" s="1"/>
  <c r="K166" i="1"/>
  <c r="K37" i="1"/>
  <c r="O37" i="1" s="1"/>
  <c r="K30" i="1"/>
  <c r="O30" i="1" s="1"/>
  <c r="K29" i="1"/>
  <c r="O29" i="1" s="1"/>
  <c r="K26" i="1"/>
  <c r="L26" i="1" s="1"/>
  <c r="N26" i="1" s="1"/>
  <c r="O26" i="1" s="1"/>
  <c r="K25" i="1"/>
  <c r="O25" i="1" s="1"/>
  <c r="K5" i="1"/>
  <c r="O5" i="1" s="1"/>
  <c r="K4" i="1"/>
  <c r="O4" i="1" s="1"/>
  <c r="K3" i="1"/>
  <c r="O3" i="1" s="1"/>
  <c r="K22" i="1"/>
  <c r="O22" i="1" s="1"/>
  <c r="K2" i="1"/>
  <c r="L2" i="1" s="1"/>
  <c r="N2" i="1" s="1"/>
  <c r="O2" i="1" s="1"/>
  <c r="K14" i="1"/>
  <c r="L14" i="1" s="1"/>
  <c r="N14" i="1" s="1"/>
  <c r="O14" i="1" s="1"/>
  <c r="K13" i="1"/>
  <c r="N13" i="1" s="1"/>
  <c r="O13" i="1" s="1"/>
  <c r="K12" i="1"/>
  <c r="N12" i="1" s="1"/>
  <c r="O12" i="1" s="1"/>
  <c r="K11" i="1"/>
  <c r="N11" i="1" s="1"/>
  <c r="O11" i="1" s="1"/>
  <c r="K164" i="1"/>
  <c r="M164" i="1" s="1"/>
  <c r="N164" i="1" s="1"/>
  <c r="O164" i="1" s="1"/>
  <c r="K10" i="1"/>
  <c r="O10" i="1" s="1"/>
  <c r="K9" i="1"/>
  <c r="O9" i="1" s="1"/>
  <c r="K165" i="1"/>
  <c r="O165" i="1" s="1"/>
  <c r="K24" i="1"/>
  <c r="O24" i="1" s="1"/>
  <c r="P24" i="1" s="1"/>
  <c r="K23" i="1"/>
  <c r="O23" i="1" s="1"/>
  <c r="P23" i="1" s="1"/>
  <c r="K21" i="1"/>
  <c r="O21" i="1" s="1"/>
  <c r="K155" i="1"/>
  <c r="M155" i="1" s="1"/>
  <c r="N155" i="1" s="1"/>
  <c r="O155" i="1" s="1"/>
  <c r="K8" i="1"/>
  <c r="O8" i="1" s="1"/>
  <c r="P8" i="1" s="1"/>
  <c r="K163" i="1"/>
  <c r="O163" i="1" s="1"/>
  <c r="K162" i="1"/>
  <c r="O162" i="1" s="1"/>
  <c r="K154" i="1"/>
  <c r="L154" i="1" s="1"/>
  <c r="N154" i="1" s="1"/>
  <c r="O154" i="1" s="1"/>
  <c r="K151" i="1"/>
  <c r="M151" i="1" s="1"/>
  <c r="N151" i="1" s="1"/>
  <c r="O151" i="1" s="1"/>
  <c r="K150" i="1"/>
  <c r="M150" i="1" s="1"/>
  <c r="N150" i="1" s="1"/>
  <c r="O150" i="1" s="1"/>
  <c r="K149" i="1"/>
  <c r="M149" i="1" s="1"/>
  <c r="N149" i="1" s="1"/>
  <c r="O149" i="1" s="1"/>
  <c r="K7" i="1"/>
  <c r="K153" i="1"/>
  <c r="O153" i="1" s="1"/>
  <c r="K152" i="1"/>
  <c r="O152" i="1" s="1"/>
  <c r="K6" i="1"/>
  <c r="O6" i="1" s="1"/>
  <c r="P6" i="1" s="1"/>
  <c r="R213" i="1"/>
  <c r="R208" i="1"/>
  <c r="R124" i="1"/>
  <c r="R210" i="1"/>
  <c r="R121" i="1"/>
  <c r="R123" i="1"/>
  <c r="R212" i="1"/>
  <c r="R122" i="1"/>
  <c r="R215" i="1"/>
  <c r="S215" i="1" s="1"/>
  <c r="U215" i="1" s="1"/>
  <c r="R120" i="1"/>
  <c r="R214" i="1"/>
  <c r="S214" i="1" s="1"/>
  <c r="U214" i="1" s="1"/>
  <c r="R119" i="1"/>
  <c r="R211" i="1"/>
  <c r="R209" i="1"/>
  <c r="R118" i="1"/>
  <c r="R144" i="1"/>
  <c r="R112" i="1"/>
  <c r="R117" i="1"/>
  <c r="R139" i="1"/>
  <c r="R116" i="1"/>
  <c r="R133" i="1"/>
  <c r="R147" i="1"/>
  <c r="R115" i="1"/>
  <c r="R146" i="1"/>
  <c r="R109" i="1"/>
  <c r="R138" i="1"/>
  <c r="R143" i="1"/>
  <c r="R137" i="1"/>
  <c r="R142" i="1"/>
  <c r="R141" i="1"/>
  <c r="R132" i="1"/>
  <c r="R140" i="1"/>
  <c r="R128" i="1"/>
  <c r="R125" i="1"/>
  <c r="S125" i="1" s="1"/>
  <c r="U125" i="1" s="1"/>
  <c r="R127" i="1"/>
  <c r="R126" i="1"/>
  <c r="R136" i="1"/>
  <c r="R135" i="1"/>
  <c r="R131" i="1"/>
  <c r="R130" i="1"/>
  <c r="R114" i="1"/>
  <c r="R113" i="1"/>
  <c r="R111" i="1"/>
  <c r="R110" i="1"/>
  <c r="R145" i="1"/>
  <c r="R134" i="1"/>
  <c r="R108" i="1"/>
  <c r="R129" i="1"/>
  <c r="R104" i="1"/>
  <c r="R103" i="1"/>
  <c r="R107" i="1"/>
  <c r="R102" i="1"/>
  <c r="R105" i="1"/>
  <c r="R106" i="1"/>
  <c r="R194" i="1"/>
  <c r="R96" i="1"/>
  <c r="S96" i="1" s="1"/>
  <c r="U96" i="1" s="1"/>
  <c r="R193" i="1"/>
  <c r="R192" i="1"/>
  <c r="R191" i="1"/>
  <c r="R190" i="1"/>
  <c r="R181" i="1"/>
  <c r="R189" i="1"/>
  <c r="R207" i="1"/>
  <c r="R98" i="1"/>
  <c r="R206" i="1"/>
  <c r="R180" i="1"/>
  <c r="R188" i="1"/>
  <c r="R97" i="1"/>
  <c r="R101" i="1"/>
  <c r="R100" i="1"/>
  <c r="R99" i="1"/>
  <c r="S99" i="1" s="1"/>
  <c r="U99" i="1" s="1"/>
  <c r="R186" i="1"/>
  <c r="R185" i="1"/>
  <c r="R184" i="1"/>
  <c r="R183" i="1"/>
  <c r="R182" i="1"/>
  <c r="R187" i="1"/>
  <c r="R95" i="1"/>
  <c r="R94" i="1"/>
  <c r="R179" i="1"/>
  <c r="R82" i="1"/>
  <c r="S82" i="1" s="1"/>
  <c r="U82" i="1" s="1"/>
  <c r="R78" i="1"/>
  <c r="S78" i="1" s="1"/>
  <c r="U78" i="1" s="1"/>
  <c r="R203" i="1"/>
  <c r="R178" i="1"/>
  <c r="R201" i="1"/>
  <c r="R177" i="1"/>
  <c r="R89" i="1"/>
  <c r="R87" i="1"/>
  <c r="R200" i="1"/>
  <c r="R204" i="1"/>
  <c r="R88" i="1"/>
  <c r="R202" i="1"/>
  <c r="R83" i="1"/>
  <c r="S83" i="1" s="1"/>
  <c r="U83" i="1" s="1"/>
  <c r="R93" i="1"/>
  <c r="R86" i="1"/>
  <c r="R92" i="1"/>
  <c r="R81" i="1"/>
  <c r="R85" i="1"/>
  <c r="R199" i="1"/>
  <c r="R79" i="1"/>
  <c r="R91" i="1"/>
  <c r="R74" i="1"/>
  <c r="R73" i="1"/>
  <c r="R90" i="1"/>
  <c r="R198" i="1"/>
  <c r="R197" i="1"/>
  <c r="R196" i="1"/>
  <c r="R176" i="1"/>
  <c r="R84" i="1"/>
  <c r="R77" i="1"/>
  <c r="R76" i="1"/>
  <c r="R195" i="1"/>
  <c r="R80" i="1"/>
  <c r="R72" i="1"/>
  <c r="R75" i="1"/>
  <c r="S75" i="1" s="1"/>
  <c r="U75" i="1" s="1"/>
  <c r="R71" i="1"/>
  <c r="R69" i="1"/>
  <c r="R70" i="1"/>
  <c r="S70" i="1" s="1"/>
  <c r="U70" i="1" s="1"/>
  <c r="R66" i="1"/>
  <c r="R65" i="1"/>
  <c r="R64" i="1"/>
  <c r="S64" i="1" s="1"/>
  <c r="U64" i="1" s="1"/>
  <c r="R28" i="1"/>
  <c r="R68" i="1"/>
  <c r="R27" i="1"/>
  <c r="R67" i="1"/>
  <c r="R61" i="1"/>
  <c r="S61" i="1" s="1"/>
  <c r="U61" i="1" s="1"/>
  <c r="R63" i="1"/>
  <c r="R62" i="1"/>
  <c r="R57" i="1"/>
  <c r="R56" i="1"/>
  <c r="R60" i="1"/>
  <c r="S60" i="1" s="1"/>
  <c r="U60" i="1" s="1"/>
  <c r="R175" i="1"/>
  <c r="S175" i="1" s="1"/>
  <c r="U175" i="1" s="1"/>
  <c r="R59" i="1"/>
  <c r="R58" i="1"/>
  <c r="R55" i="1"/>
  <c r="R54" i="1"/>
  <c r="R47" i="1"/>
  <c r="R53" i="1"/>
  <c r="R174" i="1"/>
  <c r="R51" i="1"/>
  <c r="R52" i="1"/>
  <c r="S52" i="1" s="1"/>
  <c r="U52" i="1" s="1"/>
  <c r="R50" i="1"/>
  <c r="R49" i="1"/>
  <c r="R44" i="1"/>
  <c r="S44" i="1" s="1"/>
  <c r="U44" i="1" s="1"/>
  <c r="R217" i="1"/>
  <c r="R216" i="1"/>
  <c r="R20" i="1"/>
  <c r="R19" i="1"/>
  <c r="R18" i="1"/>
  <c r="R48" i="1"/>
  <c r="R46" i="1"/>
  <c r="R45" i="1"/>
  <c r="R173" i="1"/>
  <c r="R42" i="1"/>
  <c r="R38" i="1"/>
  <c r="R171" i="1"/>
  <c r="R170" i="1"/>
  <c r="R41" i="1"/>
  <c r="R169" i="1"/>
  <c r="R40" i="1"/>
  <c r="R172" i="1"/>
  <c r="R39" i="1"/>
  <c r="R167" i="1"/>
  <c r="R34" i="1"/>
  <c r="R43" i="1"/>
  <c r="S43" i="1" s="1"/>
  <c r="U43" i="1" s="1"/>
  <c r="R36" i="1"/>
  <c r="R35" i="1"/>
  <c r="R32" i="1"/>
  <c r="R31" i="1"/>
  <c r="R168" i="1"/>
  <c r="R33" i="1"/>
  <c r="R166" i="1"/>
  <c r="R37" i="1"/>
  <c r="R30" i="1"/>
  <c r="R29" i="1"/>
  <c r="R26" i="1"/>
  <c r="R25" i="1"/>
  <c r="R5" i="1"/>
  <c r="R4" i="1"/>
  <c r="R3" i="1"/>
  <c r="R22" i="1"/>
  <c r="R2" i="1"/>
  <c r="R14" i="1"/>
  <c r="R13" i="1"/>
  <c r="R12" i="1"/>
  <c r="R11" i="1"/>
  <c r="R164" i="1"/>
  <c r="R10" i="1"/>
  <c r="R9" i="1"/>
  <c r="R165" i="1"/>
  <c r="R24" i="1"/>
  <c r="S24" i="1" s="1"/>
  <c r="U24" i="1" s="1"/>
  <c r="R23" i="1"/>
  <c r="S23" i="1" s="1"/>
  <c r="U23" i="1" s="1"/>
  <c r="R21" i="1"/>
  <c r="R155" i="1"/>
  <c r="R8" i="1"/>
  <c r="R163" i="1"/>
  <c r="R162" i="1"/>
  <c r="R154" i="1"/>
  <c r="R151" i="1"/>
  <c r="R150" i="1"/>
  <c r="R149" i="1"/>
  <c r="R7" i="1"/>
  <c r="R153" i="1"/>
  <c r="R152" i="1"/>
  <c r="R6" i="1"/>
  <c r="S6" i="1" s="1"/>
  <c r="U6" i="1" s="1"/>
  <c r="S10" i="1" l="1"/>
  <c r="U10" i="1" s="1"/>
  <c r="P217" i="1"/>
  <c r="S174" i="1"/>
  <c r="U174" i="1" s="1"/>
  <c r="S63" i="1"/>
  <c r="U63" i="1" s="1"/>
  <c r="S66" i="1"/>
  <c r="U66" i="1" s="1"/>
  <c r="S207" i="1"/>
  <c r="U207" i="1" s="1"/>
  <c r="S165" i="1"/>
  <c r="U165" i="1" s="1"/>
  <c r="S20" i="1"/>
  <c r="U20" i="1" s="1"/>
  <c r="S5" i="1"/>
  <c r="U5" i="1" s="1"/>
  <c r="S30" i="1"/>
  <c r="U30" i="1" s="1"/>
  <c r="S36" i="1"/>
  <c r="U36" i="1" s="1"/>
  <c r="S48" i="1"/>
  <c r="U48" i="1" s="1"/>
  <c r="S28" i="1"/>
  <c r="U28" i="1" s="1"/>
  <c r="S77" i="1"/>
  <c r="U77" i="1" s="1"/>
  <c r="S93" i="1"/>
  <c r="U93" i="1" s="1"/>
  <c r="S95" i="1"/>
  <c r="U95" i="1" s="1"/>
  <c r="S147" i="1"/>
  <c r="U147" i="1" s="1"/>
  <c r="P172" i="1"/>
  <c r="P63" i="1"/>
  <c r="P66" i="1"/>
  <c r="P204" i="1"/>
  <c r="P207" i="1"/>
  <c r="P107" i="1"/>
  <c r="P124" i="1"/>
  <c r="P10" i="1"/>
  <c r="P32" i="1"/>
  <c r="P54" i="1"/>
  <c r="S74" i="1"/>
  <c r="U74" i="1" s="1"/>
  <c r="P147" i="1"/>
  <c r="S42" i="1"/>
  <c r="U42" i="1" s="1"/>
  <c r="S194" i="1"/>
  <c r="U194" i="1" s="1"/>
  <c r="S155" i="1"/>
  <c r="U155" i="1" s="1"/>
  <c r="S163" i="1"/>
  <c r="U163" i="1" s="1"/>
  <c r="S22" i="1"/>
  <c r="U22" i="1" s="1"/>
  <c r="S217" i="1"/>
  <c r="U217" i="1" s="1"/>
  <c r="S59" i="1"/>
  <c r="U59" i="1" s="1"/>
  <c r="S69" i="1"/>
  <c r="U69" i="1" s="1"/>
  <c r="S89" i="1"/>
  <c r="U89" i="1" s="1"/>
  <c r="S81" i="1"/>
  <c r="U81" i="1" s="1"/>
  <c r="S101" i="1"/>
  <c r="U101" i="1" s="1"/>
  <c r="S104" i="1"/>
  <c r="U104" i="1" s="1"/>
  <c r="S128" i="1"/>
  <c r="U128" i="1" s="1"/>
  <c r="S109" i="1"/>
  <c r="U109" i="1" s="1"/>
  <c r="S213" i="1"/>
  <c r="U213" i="1" s="1"/>
  <c r="P165" i="1"/>
  <c r="P20" i="1"/>
  <c r="P5" i="1"/>
  <c r="P30" i="1"/>
  <c r="P36" i="1"/>
  <c r="P42" i="1"/>
  <c r="P48" i="1"/>
  <c r="P28" i="1"/>
  <c r="P77" i="1"/>
  <c r="P74" i="1"/>
  <c r="P93" i="1"/>
  <c r="P95" i="1"/>
  <c r="P194" i="1"/>
  <c r="S172" i="1"/>
  <c r="U172" i="1" s="1"/>
  <c r="S32" i="1"/>
  <c r="U32" i="1" s="1"/>
  <c r="S51" i="1"/>
  <c r="U51" i="1" s="1"/>
  <c r="S54" i="1"/>
  <c r="U54" i="1" s="1"/>
  <c r="S204" i="1"/>
  <c r="U204" i="1" s="1"/>
  <c r="S179" i="1"/>
  <c r="U179" i="1" s="1"/>
  <c r="S98" i="1"/>
  <c r="U98" i="1" s="1"/>
  <c r="S139" i="1"/>
  <c r="U139" i="1" s="1"/>
  <c r="S118" i="1"/>
  <c r="U118" i="1" s="1"/>
  <c r="S144" i="1"/>
  <c r="U144" i="1" s="1"/>
  <c r="S210" i="1"/>
  <c r="U210" i="1" s="1"/>
  <c r="P155" i="1"/>
  <c r="P163" i="1"/>
  <c r="P22" i="1"/>
  <c r="P59" i="1"/>
  <c r="P69" i="1"/>
  <c r="P89" i="1"/>
  <c r="P81" i="1"/>
  <c r="P101" i="1"/>
  <c r="P104" i="1"/>
  <c r="P213" i="1"/>
  <c r="S8" i="1"/>
  <c r="U8" i="1" s="1"/>
  <c r="S107" i="1"/>
  <c r="U107" i="1" s="1"/>
  <c r="S124" i="1"/>
  <c r="U124" i="1" s="1"/>
  <c r="P51" i="1"/>
  <c r="P179" i="1"/>
  <c r="P98" i="1"/>
  <c r="P118" i="1"/>
  <c r="P144" i="1"/>
  <c r="P210" i="1"/>
  <c r="N126" i="1"/>
  <c r="O126" i="1" s="1"/>
  <c r="N127" i="1"/>
  <c r="O127" i="1" s="1"/>
  <c r="N135" i="1"/>
  <c r="O135" i="1" s="1"/>
  <c r="N125" i="1"/>
  <c r="O125" i="1" s="1"/>
  <c r="N136" i="1"/>
  <c r="O136" i="1" s="1"/>
  <c r="P139" i="1" l="1"/>
  <c r="P128" i="1"/>
  <c r="O218" i="1"/>
  <c r="P125" i="1"/>
</calcChain>
</file>

<file path=xl/sharedStrings.xml><?xml version="1.0" encoding="utf-8"?>
<sst xmlns="http://schemas.openxmlformats.org/spreadsheetml/2006/main" count="1527" uniqueCount="1335">
  <si>
    <t>Código</t>
  </si>
  <si>
    <t>Descripción</t>
  </si>
  <si>
    <t>Fecha</t>
  </si>
  <si>
    <t>Factura</t>
  </si>
  <si>
    <t>Cuenta</t>
  </si>
  <si>
    <t>Razón Social</t>
  </si>
  <si>
    <t>Lista</t>
  </si>
  <si>
    <t>Cantidad</t>
  </si>
  <si>
    <t xml:space="preserve">         Q530</t>
  </si>
  <si>
    <t>**AUTOMATE 1,0 COLORES SURTIDOS</t>
  </si>
  <si>
    <t>FB5100042453</t>
  </si>
  <si>
    <t>075000</t>
  </si>
  <si>
    <t>BDS - 3910 // 4 - VANINA BARBEITO</t>
  </si>
  <si>
    <t>5</t>
  </si>
  <si>
    <t xml:space="preserve">         Q800</t>
  </si>
  <si>
    <t>//+**BIO BASE ORGANIZADORA CON DISPENSER NEGRO</t>
  </si>
  <si>
    <t>FB5100042572</t>
  </si>
  <si>
    <t>080480</t>
  </si>
  <si>
    <t>BDS - 3924 FERNANDA GOMEZ</t>
  </si>
  <si>
    <t>5</t>
  </si>
  <si>
    <t xml:space="preserve">         Q812</t>
  </si>
  <si>
    <t>**MATEAVA COLORES SURTIDOS</t>
  </si>
  <si>
    <t>FB5100042703</t>
  </si>
  <si>
    <t>080645</t>
  </si>
  <si>
    <t>BDS - 3946 STEPHANIE LEON</t>
  </si>
  <si>
    <t>5</t>
  </si>
  <si>
    <t>30</t>
  </si>
  <si>
    <t>REC. DE PRECIO</t>
  </si>
  <si>
    <t xml:space="preserve">        CHU62</t>
  </si>
  <si>
    <t>**ALM.HOME (IMPRENTA) 30X30CM POLIESTER V.SILICONADO</t>
  </si>
  <si>
    <t>FB5100042465</t>
  </si>
  <si>
    <t>076539</t>
  </si>
  <si>
    <t>BDS - 3202/3899 TANI VELAZQUEZ</t>
  </si>
  <si>
    <t>5</t>
  </si>
  <si>
    <t>08</t>
  </si>
  <si>
    <t>SIN STOCK</t>
  </si>
  <si>
    <t xml:space="preserve">        CHU66</t>
  </si>
  <si>
    <t>**ALM. CORAZON DIAMANTE 30X30CM POLIESTER V.SILICONADO</t>
  </si>
  <si>
    <t>FB5100042824</t>
  </si>
  <si>
    <t>078776</t>
  </si>
  <si>
    <t>BDS - 3650 GERMAN ORELLANO</t>
  </si>
  <si>
    <t>5</t>
  </si>
  <si>
    <t xml:space="preserve">        CHU68</t>
  </si>
  <si>
    <t xml:space="preserve">**ALM.HOME (CURSIVA) 30X30CM POLIESTER </t>
  </si>
  <si>
    <t>CB5100006527</t>
  </si>
  <si>
    <t>076539</t>
  </si>
  <si>
    <t>BDS - 3202/3899 TANI VELAZQUEZ</t>
  </si>
  <si>
    <t>5</t>
  </si>
  <si>
    <t xml:space="preserve">        CHUR1</t>
  </si>
  <si>
    <t>**CHUR1 ANTIMANCHA  1,45X1.90 MT</t>
  </si>
  <si>
    <t>FB5100042529</t>
  </si>
  <si>
    <t>080438</t>
  </si>
  <si>
    <t>BDS - 3915 ALDANA SAN MARTIN</t>
  </si>
  <si>
    <t>5</t>
  </si>
  <si>
    <t xml:space="preserve">        CHUR3</t>
  </si>
  <si>
    <t>**CHUR3 ANTIMANCHA 1,45X1.90 MT</t>
  </si>
  <si>
    <t>FB5100042704</t>
  </si>
  <si>
    <t>080646</t>
  </si>
  <si>
    <t>BDS - 3947 ALEXIS TAGLIAFERRO</t>
  </si>
  <si>
    <t>5</t>
  </si>
  <si>
    <t xml:space="preserve">       900001</t>
  </si>
  <si>
    <t>DESCUENTO SOLO IMPORTADOS</t>
  </si>
  <si>
    <t>CB5100006524</t>
  </si>
  <si>
    <t>080342</t>
  </si>
  <si>
    <t>BDS - 3900 AGUSTINA EIXARCH</t>
  </si>
  <si>
    <t>5</t>
  </si>
  <si>
    <t xml:space="preserve">       900001</t>
  </si>
  <si>
    <t>DESCUENTO SOLO IMPORTADOS</t>
  </si>
  <si>
    <t>CB5100006525</t>
  </si>
  <si>
    <t>080369</t>
  </si>
  <si>
    <t>BDS - 3911 MARIA LUZ BETANCORT</t>
  </si>
  <si>
    <t>5</t>
  </si>
  <si>
    <t xml:space="preserve">       900001</t>
  </si>
  <si>
    <t>DESCUENTO SOLO IMPORTADOS</t>
  </si>
  <si>
    <t>CB5100006530</t>
  </si>
  <si>
    <t>080481</t>
  </si>
  <si>
    <t>BDS -  3925 GRECIA MACARENA MARTINEZ</t>
  </si>
  <si>
    <t>5</t>
  </si>
  <si>
    <t xml:space="preserve">       900001</t>
  </si>
  <si>
    <t>DESCUENTO SOLO IMPORTADOS</t>
  </si>
  <si>
    <t>CB5100006535</t>
  </si>
  <si>
    <t>080586</t>
  </si>
  <si>
    <t>BDS - 3933 LOMBARDO ALANIZ</t>
  </si>
  <si>
    <t>5</t>
  </si>
  <si>
    <t xml:space="preserve">       900001</t>
  </si>
  <si>
    <t>DESCUENTO SOLO IMPORTADOS</t>
  </si>
  <si>
    <t>CB5100006538</t>
  </si>
  <si>
    <t>080593</t>
  </si>
  <si>
    <t>BDS - 3928 VANINA BUFFET</t>
  </si>
  <si>
    <t>5</t>
  </si>
  <si>
    <t xml:space="preserve">       900001</t>
  </si>
  <si>
    <t>DESCUENTO SOLO IMPORTADOS</t>
  </si>
  <si>
    <t>CB5100006543</t>
  </si>
  <si>
    <t>080645</t>
  </si>
  <si>
    <t>BDS - 3946 STEPHANIE LEON</t>
  </si>
  <si>
    <t>5</t>
  </si>
  <si>
    <t xml:space="preserve">       900001</t>
  </si>
  <si>
    <t>DESCUENTO SOLO IMPORTADOS</t>
  </si>
  <si>
    <t>CB5100006544</t>
  </si>
  <si>
    <t>071894</t>
  </si>
  <si>
    <t>BDS - 2369/2762/3572/3747/3767/3950 DIAMELA VARELA</t>
  </si>
  <si>
    <t>8</t>
  </si>
  <si>
    <t xml:space="preserve">       900001</t>
  </si>
  <si>
    <t>DESCUENTO SOLO IMPORTADOS</t>
  </si>
  <si>
    <t>CB5100006545</t>
  </si>
  <si>
    <t>080651</t>
  </si>
  <si>
    <t>BDS - 3958/4008/4031/4042 JIMENA GATTO</t>
  </si>
  <si>
    <t>5</t>
  </si>
  <si>
    <t xml:space="preserve">       900001</t>
  </si>
  <si>
    <t>DESCUENTO SOLO IMPORTADOS</t>
  </si>
  <si>
    <t>CB5100006548</t>
  </si>
  <si>
    <t>080650</t>
  </si>
  <si>
    <t>BDS - 3957 MARIA SOLEDAD OJEDA</t>
  </si>
  <si>
    <t>5</t>
  </si>
  <si>
    <t xml:space="preserve">       900001</t>
  </si>
  <si>
    <t>DESCUENTO SOLO IMPORTADOS</t>
  </si>
  <si>
    <t>CB5100006554</t>
  </si>
  <si>
    <t>074593</t>
  </si>
  <si>
    <t>BDS - 2688/2792/3689/3782/3972 PAULA GROSSKOPF</t>
  </si>
  <si>
    <t>8</t>
  </si>
  <si>
    <t xml:space="preserve">       900001</t>
  </si>
  <si>
    <t>DESCUENTO SOLO IMPORTADOS</t>
  </si>
  <si>
    <t>CB5100006555</t>
  </si>
  <si>
    <t>079772</t>
  </si>
  <si>
    <t>BDS - 3827/3903/3973 CAMILA BELEN REGUEIRO PSCHEPIURCA</t>
  </si>
  <si>
    <t>5</t>
  </si>
  <si>
    <t xml:space="preserve">       900001</t>
  </si>
  <si>
    <t>DESCUENTO SOLO IMPORTADOS</t>
  </si>
  <si>
    <t>CB5100006556</t>
  </si>
  <si>
    <t>078776</t>
  </si>
  <si>
    <t>BDS - 3650 GERMAN ORELLANO</t>
  </si>
  <si>
    <t>5</t>
  </si>
  <si>
    <t xml:space="preserve">       900001</t>
  </si>
  <si>
    <t>DESCUENTO SOLO IMPORTADOS</t>
  </si>
  <si>
    <t>CB5100006557</t>
  </si>
  <si>
    <t>080808</t>
  </si>
  <si>
    <t>BDS - 3977 MARISA FERNANDA VILLANUEVA</t>
  </si>
  <si>
    <t>5</t>
  </si>
  <si>
    <t xml:space="preserve">       BA7831</t>
  </si>
  <si>
    <t>BOWL BAMBOO NGRO 6X12CM</t>
  </si>
  <si>
    <t>CB5100006527</t>
  </si>
  <si>
    <t>076539</t>
  </si>
  <si>
    <t>BDS - 3202/3899 TANI VELAZQUEZ</t>
  </si>
  <si>
    <t>5</t>
  </si>
  <si>
    <t xml:space="preserve">       BA7831</t>
  </si>
  <si>
    <t>BOWL BAMBOO NGRO 6X12CM</t>
  </si>
  <si>
    <t>FB5100042465</t>
  </si>
  <si>
    <t>076539</t>
  </si>
  <si>
    <t>BDS - 3202/3899 TANI VELAZQUEZ</t>
  </si>
  <si>
    <t>5</t>
  </si>
  <si>
    <t xml:space="preserve">       BA7831</t>
  </si>
  <si>
    <t>BOWL BAMBOO NGRO 6X12CM</t>
  </si>
  <si>
    <t>FB5100042471</t>
  </si>
  <si>
    <t>076539</t>
  </si>
  <si>
    <t>BDS - 3202/3899 TANI VELAZQUEZ</t>
  </si>
  <si>
    <t>5</t>
  </si>
  <si>
    <t xml:space="preserve">       BA8205</t>
  </si>
  <si>
    <t>+BOWL BAMBOO GRIS PETROLEO 6X12CM</t>
  </si>
  <si>
    <t>CB5100006527</t>
  </si>
  <si>
    <t>076539</t>
  </si>
  <si>
    <t>BDS - 3202/3899 TANI VELAZQUEZ</t>
  </si>
  <si>
    <t>5</t>
  </si>
  <si>
    <t xml:space="preserve">       BA8254</t>
  </si>
  <si>
    <t>+**SET CUCHARON BAMBOO NEGRO 30CM</t>
  </si>
  <si>
    <t>FB5100042571</t>
  </si>
  <si>
    <t>080479</t>
  </si>
  <si>
    <t>BDS - 3923 SOFIA MARTURANO</t>
  </si>
  <si>
    <t>5</t>
  </si>
  <si>
    <t xml:space="preserve">       CHUC14</t>
  </si>
  <si>
    <t>**MANTEL CIRCULAR  ANTIMANCHA 1,40 MT</t>
  </si>
  <si>
    <t>FB5100042849</t>
  </si>
  <si>
    <t>080809</t>
  </si>
  <si>
    <t>BDS - 3978 MARIA EUGENIA KOPP</t>
  </si>
  <si>
    <t>5</t>
  </si>
  <si>
    <t xml:space="preserve">       CHUR14</t>
  </si>
  <si>
    <t>**CHUR14  ANTIMANCHA  1,45X1.90MT</t>
  </si>
  <si>
    <t>FB5100042531</t>
  </si>
  <si>
    <t>061640</t>
  </si>
  <si>
    <t>BDS - 454/3917/3918 MARA SUAREZ</t>
  </si>
  <si>
    <t>5</t>
  </si>
  <si>
    <t xml:space="preserve">       CHUR14</t>
  </si>
  <si>
    <t>**CHUR14  ANTIMANCHA  1,45X1.90MT</t>
  </si>
  <si>
    <t>FB5100042532</t>
  </si>
  <si>
    <t>061640</t>
  </si>
  <si>
    <t>BDS - 454/3917/3918 MARA SUAREZ</t>
  </si>
  <si>
    <t>5</t>
  </si>
  <si>
    <t xml:space="preserve">       CHUR14</t>
  </si>
  <si>
    <t>**CHUR14  ANTIMANCHA  1,45X1.90MT</t>
  </si>
  <si>
    <t>FB5100042683</t>
  </si>
  <si>
    <t>074931</t>
  </si>
  <si>
    <t>BDS - 2778/2887/3943 DAIANA PEREZ</t>
  </si>
  <si>
    <t>5</t>
  </si>
  <si>
    <t xml:space="preserve">       CHUR14</t>
  </si>
  <si>
    <t>**CHUR14  ANTIMANCHA  1,45X1.90MT</t>
  </si>
  <si>
    <t>FB5100042825</t>
  </si>
  <si>
    <t>079232</t>
  </si>
  <si>
    <t>BDS - 3739 JOSEFINA ARAUJO</t>
  </si>
  <si>
    <t>5</t>
  </si>
  <si>
    <t xml:space="preserve">       CHUR14</t>
  </si>
  <si>
    <t>**CHUR14  ANTIMANCHA  1,45X1.90MT</t>
  </si>
  <si>
    <t>FB5100042847</t>
  </si>
  <si>
    <t>080807</t>
  </si>
  <si>
    <t>BDS - 3976 JESICA LICHTIN</t>
  </si>
  <si>
    <t>5</t>
  </si>
  <si>
    <t xml:space="preserve">       CHUR16</t>
  </si>
  <si>
    <t>**CHUR16 ANTIMANCHA  1,45X1.90 MT</t>
  </si>
  <si>
    <t>FB5100042705</t>
  </si>
  <si>
    <t>080647</t>
  </si>
  <si>
    <t>BDS - 3948 NAHIARA GRIMOLDI</t>
  </si>
  <si>
    <t>5</t>
  </si>
  <si>
    <t xml:space="preserve">       CHUR21</t>
  </si>
  <si>
    <t>**CHUR21 ANTIMANCHA  1,45X1.90 MT</t>
  </si>
  <si>
    <t>FB5100042818</t>
  </si>
  <si>
    <t>080788</t>
  </si>
  <si>
    <t>BDS - 3974 JULIETA GATTO</t>
  </si>
  <si>
    <t>5</t>
  </si>
  <si>
    <t xml:space="preserve">       CHUR22</t>
  </si>
  <si>
    <t>**CHUR22  ANTIMANCHA  1,45X1.90 MT</t>
  </si>
  <si>
    <t>FB5100042691</t>
  </si>
  <si>
    <t>080453</t>
  </si>
  <si>
    <t>BDS - 3919 VALERIA GALIANA</t>
  </si>
  <si>
    <t>5</t>
  </si>
  <si>
    <t xml:space="preserve">       CHUR27</t>
  </si>
  <si>
    <t>**CHUR27MANTEL TROPICAL RECT.  ANTIMANCHA 1,45X1.90 MT</t>
  </si>
  <si>
    <t>FB5100042850</t>
  </si>
  <si>
    <t>080810</t>
  </si>
  <si>
    <t>BDS - 3979 MAURO GORO</t>
  </si>
  <si>
    <t>5</t>
  </si>
  <si>
    <t xml:space="preserve">       CHUR29</t>
  </si>
  <si>
    <t>**CHUR29  ANTIMANCHA  1,45X1.90 MTRS</t>
  </si>
  <si>
    <t>FB5100042530</t>
  </si>
  <si>
    <t>080439</t>
  </si>
  <si>
    <t>BDS - 3916 LAURA ROBLES</t>
  </si>
  <si>
    <t>5</t>
  </si>
  <si>
    <t xml:space="preserve">       CHUR30</t>
  </si>
  <si>
    <t>**CHUR30  ANTIMANCHA  1,45X1.90MT</t>
  </si>
  <si>
    <t>FB5100042683</t>
  </si>
  <si>
    <t>074931</t>
  </si>
  <si>
    <t>BDS - 2778/2887/3943 DAIANA PEREZ</t>
  </si>
  <si>
    <t>5</t>
  </si>
  <si>
    <t xml:space="preserve">       CHUR30</t>
  </si>
  <si>
    <t>**CHUR30  ANTIMANCHA  1,45X1.90MT</t>
  </si>
  <si>
    <t>FB5100042818</t>
  </si>
  <si>
    <t>080788</t>
  </si>
  <si>
    <t>BDS - 3974 JULIETA GATTO</t>
  </si>
  <si>
    <t>5</t>
  </si>
  <si>
    <t xml:space="preserve">       CHUR34</t>
  </si>
  <si>
    <t>**CHUR34 ANTIMANCHA 1,45X1.90MT</t>
  </si>
  <si>
    <t>FB5100042546</t>
  </si>
  <si>
    <t>080453</t>
  </si>
  <si>
    <t>BDS - 3919 VALERIA GALIANA</t>
  </si>
  <si>
    <t>5</t>
  </si>
  <si>
    <t xml:space="preserve">       CHUR34</t>
  </si>
  <si>
    <t>**CHUR34 ANTIMANCHA 1,45X1.90MT</t>
  </si>
  <si>
    <t>CB5100006539</t>
  </si>
  <si>
    <t>080453</t>
  </si>
  <si>
    <t>BDS - 3919 VALERIA GALIANA</t>
  </si>
  <si>
    <t>5</t>
  </si>
  <si>
    <t xml:space="preserve">       Q10506</t>
  </si>
  <si>
    <t>+**PALILLERO CASUAL 5X4X9,5 CM</t>
  </si>
  <si>
    <t>FB5100042451</t>
  </si>
  <si>
    <t>080342</t>
  </si>
  <si>
    <t>BDS - 3900 AGUSTINA EIXARCH</t>
  </si>
  <si>
    <t>5</t>
  </si>
  <si>
    <t xml:space="preserve">       Q10806</t>
  </si>
  <si>
    <t>**CANASTA ONE GRANDE 28,8X19,1X12,3 CM COLORES SURT.</t>
  </si>
  <si>
    <t>FB5100042806</t>
  </si>
  <si>
    <t>074593</t>
  </si>
  <si>
    <t>BDS - 2688/2792/3689/3782/3972 PAULA GROSSKOPF</t>
  </si>
  <si>
    <t>8</t>
  </si>
  <si>
    <t xml:space="preserve">       Q10837</t>
  </si>
  <si>
    <t>**DISPENSER R-J BASIC 600ML 12 X10,5X18CM COLORES SURT.</t>
  </si>
  <si>
    <t>FB5100042801</t>
  </si>
  <si>
    <t>080774</t>
  </si>
  <si>
    <t>BDS - 3971/4146 MARIA BELEN RAINERI</t>
  </si>
  <si>
    <t>5</t>
  </si>
  <si>
    <t xml:space="preserve">       Q10837</t>
  </si>
  <si>
    <t>**DISPENSER R-J BASIC 600ML 12 X10,5X18CM COLORES SURT.</t>
  </si>
  <si>
    <t>FB5100042847</t>
  </si>
  <si>
    <t>080807</t>
  </si>
  <si>
    <t>BDS - 3976 JESICA LICHTIN</t>
  </si>
  <si>
    <t>5</t>
  </si>
  <si>
    <t xml:space="preserve">       Q17008</t>
  </si>
  <si>
    <t>**DISPENSER SINGLE 500ML COLOR SURT.</t>
  </si>
  <si>
    <t>FB5100042705</t>
  </si>
  <si>
    <t>080647</t>
  </si>
  <si>
    <t>BDS - 3948 NAHIARA GRIMOLDI</t>
  </si>
  <si>
    <t>5</t>
  </si>
  <si>
    <t xml:space="preserve">       Q20451</t>
  </si>
  <si>
    <t>**DISPENSER DE JABON LIQUIDO 290ML SPLASH COLORES SURT.</t>
  </si>
  <si>
    <t>FB5100042710</t>
  </si>
  <si>
    <t>080649</t>
  </si>
  <si>
    <t>BDS - 3955 EKATHERINA TOULOUPAS</t>
  </si>
  <si>
    <t>5</t>
  </si>
  <si>
    <t xml:space="preserve">       SILCOL</t>
  </si>
  <si>
    <t>**COLADOR PLEGABLE 23CM</t>
  </si>
  <si>
    <t>FB5100042702</t>
  </si>
  <si>
    <t>079341</t>
  </si>
  <si>
    <t>BDS - 3762/3945 GUILLERMINA ALSINA</t>
  </si>
  <si>
    <t>5</t>
  </si>
  <si>
    <t xml:space="preserve">      ALCU011</t>
  </si>
  <si>
    <t>**//MATE ANA CON BOMBILLA</t>
  </si>
  <si>
    <t>FB5100042575</t>
  </si>
  <si>
    <t>080481</t>
  </si>
  <si>
    <t>BDS -  3925 GRECIA MACARENA MARTINEZ</t>
  </si>
  <si>
    <t>8</t>
  </si>
  <si>
    <t xml:space="preserve">      BP01001</t>
  </si>
  <si>
    <t>**BOWL  BLANCO 400CC</t>
  </si>
  <si>
    <t>FB5100042712</t>
  </si>
  <si>
    <t>080651</t>
  </si>
  <si>
    <t>BDS - 3958/4008/4031/4042 JIMENA GATTO</t>
  </si>
  <si>
    <t>5</t>
  </si>
  <si>
    <t xml:space="preserve">      BP02001</t>
  </si>
  <si>
    <t>**BOWL BLANCO 2.5LTS</t>
  </si>
  <si>
    <t>FB5100042712</t>
  </si>
  <si>
    <t>080651</t>
  </si>
  <si>
    <t>BDS - 3958/4008/4031/4042 JIMENA GATTO</t>
  </si>
  <si>
    <t>5</t>
  </si>
  <si>
    <t xml:space="preserve">      BP26001</t>
  </si>
  <si>
    <t xml:space="preserve">**BOWL BLANCO 1.5LTS </t>
  </si>
  <si>
    <t>FB5100042712</t>
  </si>
  <si>
    <t>080651</t>
  </si>
  <si>
    <t>BDS - 3958/4008/4031/4042 JIMENA GATTO</t>
  </si>
  <si>
    <t>5</t>
  </si>
  <si>
    <t xml:space="preserve">      BP44004</t>
  </si>
  <si>
    <t xml:space="preserve">**CUENCO ANARANJADO C/TAPA SET X 3 </t>
  </si>
  <si>
    <t>FB5100042818</t>
  </si>
  <si>
    <t>080788</t>
  </si>
  <si>
    <t>BDS - 3974 JULIETA GATTO</t>
  </si>
  <si>
    <t>5</t>
  </si>
  <si>
    <t xml:space="preserve">      CN43374</t>
  </si>
  <si>
    <t xml:space="preserve">**JARRA DANCE DE VIDRIO 1L 12X21CM </t>
  </si>
  <si>
    <t>FB5100042818</t>
  </si>
  <si>
    <t>080788</t>
  </si>
  <si>
    <t>BDS - 3974 JULIETA GATTO</t>
  </si>
  <si>
    <t>5</t>
  </si>
  <si>
    <t xml:space="preserve">      ML88640</t>
  </si>
  <si>
    <t>**ML 6PC VASO BELLIZE ROCKS AZUL GNL 315ML CISPER</t>
  </si>
  <si>
    <t>FB5100042546</t>
  </si>
  <si>
    <t>080453</t>
  </si>
  <si>
    <t>BDS - 3919 VALERIA GALIANA</t>
  </si>
  <si>
    <t>5</t>
  </si>
  <si>
    <t xml:space="preserve">      MU16005</t>
  </si>
  <si>
    <t>+**EMILIA TABLA XL 47 X 14 CM PINTADO A MANO</t>
  </si>
  <si>
    <t>FB5100042451</t>
  </si>
  <si>
    <t>080342</t>
  </si>
  <si>
    <t>BDS - 3900 AGUSTINA EIXARCH</t>
  </si>
  <si>
    <t>5</t>
  </si>
  <si>
    <t xml:space="preserve">      MU17005</t>
  </si>
  <si>
    <t>+**VERONA TABLA XL 47 X 14 CM PINTADO A MANO</t>
  </si>
  <si>
    <t>FB5100042451</t>
  </si>
  <si>
    <t>080342</t>
  </si>
  <si>
    <t>BDS - 3900 AGUSTINA EIXARCH</t>
  </si>
  <si>
    <t>5</t>
  </si>
  <si>
    <t xml:space="preserve">      SC12001</t>
  </si>
  <si>
    <t xml:space="preserve">**ROSA MATE BOCON CERAMICA C/ BOMBILLA </t>
  </si>
  <si>
    <t>FB5100042763</t>
  </si>
  <si>
    <t>080650</t>
  </si>
  <si>
    <t>BDS - 3957 MARIA SOLEDAD OJEDA</t>
  </si>
  <si>
    <t>5</t>
  </si>
  <si>
    <t xml:space="preserve">      SC12002</t>
  </si>
  <si>
    <t>**GOLD MATE BOCON CERAMICA C/BOMBILLA</t>
  </si>
  <si>
    <t>FB5100042763</t>
  </si>
  <si>
    <t>080650</t>
  </si>
  <si>
    <t>BDS - 3957 MARIA SOLEDAD OJEDA</t>
  </si>
  <si>
    <t>5</t>
  </si>
  <si>
    <t xml:space="preserve">      SC12003</t>
  </si>
  <si>
    <t>+**PELTRE MATE BOCON CERAMICA C/BOMBILLA</t>
  </si>
  <si>
    <t>FB5100042763</t>
  </si>
  <si>
    <t>080650</t>
  </si>
  <si>
    <t>BDS - 3957 MARIA SOLEDAD OJEDA</t>
  </si>
  <si>
    <t>5</t>
  </si>
  <si>
    <t xml:space="preserve">      SC12004</t>
  </si>
  <si>
    <t>+**SILVER MATE BOCON CERAMICA C/BOMBILLA</t>
  </si>
  <si>
    <t>FB5100042763</t>
  </si>
  <si>
    <t>080650</t>
  </si>
  <si>
    <t>BDS - 3957 MARIA SOLEDAD OJEDA</t>
  </si>
  <si>
    <t>5</t>
  </si>
  <si>
    <t xml:space="preserve">      SC12005</t>
  </si>
  <si>
    <t xml:space="preserve">+**COBRE MATE BOCON CERAMICA C/ BOMBILLA </t>
  </si>
  <si>
    <t>FB5100042763</t>
  </si>
  <si>
    <t>080650</t>
  </si>
  <si>
    <t>BDS - 3957 MARIA SOLEDAD OJEDA</t>
  </si>
  <si>
    <t>5</t>
  </si>
  <si>
    <t xml:space="preserve">      SILCAN2</t>
  </si>
  <si>
    <t xml:space="preserve">**CESTO DE BASURA PLEGABLE 25X28.5CM </t>
  </si>
  <si>
    <t>FB5100042766</t>
  </si>
  <si>
    <t>072729</t>
  </si>
  <si>
    <t>BDS - 2452/3963 CAMILA SIGAMPA</t>
  </si>
  <si>
    <t>5</t>
  </si>
  <si>
    <t xml:space="preserve">      SILORG7</t>
  </si>
  <si>
    <t>**ORGANIZADOR DE PLATOS</t>
  </si>
  <si>
    <t>FB5100042711</t>
  </si>
  <si>
    <t>079133</t>
  </si>
  <si>
    <t>BDS - 3712/3956 ANDREA PUCHALSKI</t>
  </si>
  <si>
    <t>8</t>
  </si>
  <si>
    <t xml:space="preserve">      TW73623</t>
  </si>
  <si>
    <t xml:space="preserve">+**COMPOTERA FIESTA 6PC 270CC DISP COLOR CISPER </t>
  </si>
  <si>
    <t>FB5100042569</t>
  </si>
  <si>
    <t>080478</t>
  </si>
  <si>
    <t>BDS - 3922 NIDIA OJEDA</t>
  </si>
  <si>
    <t>5</t>
  </si>
  <si>
    <t xml:space="preserve">      TW92523</t>
  </si>
  <si>
    <t xml:space="preserve">+COPA HANNOVER BEER 300ML 6PC CISPER </t>
  </si>
  <si>
    <t>FB5100042650</t>
  </si>
  <si>
    <t>080593</t>
  </si>
  <si>
    <t>BDS - 3928 VANINA BUFFET</t>
  </si>
  <si>
    <t>5</t>
  </si>
  <si>
    <t xml:space="preserve">     02AL7765</t>
  </si>
  <si>
    <t xml:space="preserve">+**ALM. AZUL PANA 36X36CM C/RELLENO </t>
  </si>
  <si>
    <t>FB5100042824</t>
  </si>
  <si>
    <t>078776</t>
  </si>
  <si>
    <t>BDS - 3650 GERMAN ORELLANO</t>
  </si>
  <si>
    <t>5</t>
  </si>
  <si>
    <t xml:space="preserve">     42BA1018</t>
  </si>
  <si>
    <t>TABLA DE PICAR VERTEDORA VERDE 26.5X18CM</t>
  </si>
  <si>
    <t>FB5100042703</t>
  </si>
  <si>
    <t>080645</t>
  </si>
  <si>
    <t>BDS - 3946 STEPHANIE LEON</t>
  </si>
  <si>
    <t>5</t>
  </si>
  <si>
    <t xml:space="preserve">     42BA7954</t>
  </si>
  <si>
    <t>VASO MEDIDOR LEYENDA CUISINE 500ML</t>
  </si>
  <si>
    <t>FB5100042703</t>
  </si>
  <si>
    <t>080645</t>
  </si>
  <si>
    <t>BDS - 3946 STEPHANIE LEON</t>
  </si>
  <si>
    <t>5</t>
  </si>
  <si>
    <t xml:space="preserve">     B1414AF4</t>
  </si>
  <si>
    <t>**67619 AVIGNE-CG 4PC 355 ML</t>
  </si>
  <si>
    <t>FB5100042663</t>
  </si>
  <si>
    <t>080609</t>
  </si>
  <si>
    <t>BDS - 3934 MARTIN VIOLLAZ</t>
  </si>
  <si>
    <t>5</t>
  </si>
  <si>
    <t xml:space="preserve">     CHUIN03C</t>
  </si>
  <si>
    <t xml:space="preserve">**IND.CUERINA 32.5CM DIAM </t>
  </si>
  <si>
    <t>FB5100042494</t>
  </si>
  <si>
    <t>077309</t>
  </si>
  <si>
    <t>BDS - 3342/3912 JUANA CAMILA NORIEGA</t>
  </si>
  <si>
    <t>5</t>
  </si>
  <si>
    <t xml:space="preserve">     CHUIN03C</t>
  </si>
  <si>
    <t xml:space="preserve">**IND.CUERINA 32.5CM DIAM </t>
  </si>
  <si>
    <t>FB5100042824</t>
  </si>
  <si>
    <t>078776</t>
  </si>
  <si>
    <t>BDS - 3650 GERMAN ORELLANO</t>
  </si>
  <si>
    <t>5</t>
  </si>
  <si>
    <t xml:space="preserve">     CHUIN03R</t>
  </si>
  <si>
    <t>**IND.CUERINA FLOR ROSA CLARO 44X30CM</t>
  </si>
  <si>
    <t>FB5100042494</t>
  </si>
  <si>
    <t>077309</t>
  </si>
  <si>
    <t>BDS - 3342/3912 JUANA CAMILA NORIEGA</t>
  </si>
  <si>
    <t>5</t>
  </si>
  <si>
    <t xml:space="preserve">     ML285589</t>
  </si>
  <si>
    <t>**BOWL  ESPARTA CRUDO 12.5CM 250ML</t>
  </si>
  <si>
    <t>CB5100006527</t>
  </si>
  <si>
    <t>076539</t>
  </si>
  <si>
    <t>BDS - 3202/3899 TANI VELAZQUEZ</t>
  </si>
  <si>
    <t>5</t>
  </si>
  <si>
    <t xml:space="preserve">     ML285589</t>
  </si>
  <si>
    <t>**BOWL  ESPARTA CRUDO 12.5CM 250ML</t>
  </si>
  <si>
    <t>FB5100042824</t>
  </si>
  <si>
    <t>078776</t>
  </si>
  <si>
    <t>BDS - 3650 GERMAN ORELLANO</t>
  </si>
  <si>
    <t>5</t>
  </si>
  <si>
    <t xml:space="preserve">     ML285713</t>
  </si>
  <si>
    <t>TAZA ROMA CRUDO 1PC 275ML</t>
  </si>
  <si>
    <t>FB5100042681</t>
  </si>
  <si>
    <t>062874</t>
  </si>
  <si>
    <t>BDS - 732/894/3941 MARIA VICTORIA SUAREZ</t>
  </si>
  <si>
    <t>5</t>
  </si>
  <si>
    <t xml:space="preserve">     ML323572</t>
  </si>
  <si>
    <t>PLATO PLAYO OLIMPIA AZUL NAVY  1PC 26CM</t>
  </si>
  <si>
    <t>FB5100042824</t>
  </si>
  <si>
    <t>078776</t>
  </si>
  <si>
    <t>BDS - 3650 GERMAN ORELLANO</t>
  </si>
  <si>
    <t>5</t>
  </si>
  <si>
    <t xml:space="preserve">     ML342473</t>
  </si>
  <si>
    <t>**PLATO HONDO PARTHENON AZUL POPPY  22CM</t>
  </si>
  <si>
    <t>FB5100042820</t>
  </si>
  <si>
    <t>077591</t>
  </si>
  <si>
    <t>BDS - 3415 MARIA SOL CASALIA</t>
  </si>
  <si>
    <t>5</t>
  </si>
  <si>
    <t xml:space="preserve">     ML393582</t>
  </si>
  <si>
    <t>**PLATO PLAYO ESPARTA VERDE 26CM</t>
  </si>
  <si>
    <t>FB5100042820</t>
  </si>
  <si>
    <t>077591</t>
  </si>
  <si>
    <t>BDS - 3415 MARIA SOL CASALIA</t>
  </si>
  <si>
    <t>5</t>
  </si>
  <si>
    <t xml:space="preserve">     ML410574</t>
  </si>
  <si>
    <t>**PLATO POSTRE OLIMPIA MOSTAZA 1PC 20.5CM</t>
  </si>
  <si>
    <t>FB5100042819</t>
  </si>
  <si>
    <t>077499</t>
  </si>
  <si>
    <t>BDS - 3402 GRISELDA VEGA</t>
  </si>
  <si>
    <t>5</t>
  </si>
  <si>
    <t xml:space="preserve">     ML600094</t>
  </si>
  <si>
    <t>PLATO POSTRE ANDALUZIA 1PC</t>
  </si>
  <si>
    <t>FB5100042820</t>
  </si>
  <si>
    <t>077591</t>
  </si>
  <si>
    <t>BDS - 3415 MARIA SOL CASALIA</t>
  </si>
  <si>
    <t>5</t>
  </si>
  <si>
    <t xml:space="preserve">     MLFL5840</t>
  </si>
  <si>
    <t>PLANTA ARTIFICIAL MACET. CER. 5CM</t>
  </si>
  <si>
    <t>FB5100042530</t>
  </si>
  <si>
    <t>080439</t>
  </si>
  <si>
    <t>BDS - 3916 LAURA ROBLES</t>
  </si>
  <si>
    <t>5</t>
  </si>
  <si>
    <t xml:space="preserve">     MS101A28</t>
  </si>
  <si>
    <t>**CUCHARON DE SILICONA MANGO DE MADERA SIMIL MARMOL 31X7CM</t>
  </si>
  <si>
    <t>FB5100042711</t>
  </si>
  <si>
    <t>079133</t>
  </si>
  <si>
    <t>BDS - 3712/3956 ANDREA PUCHALSKI</t>
  </si>
  <si>
    <t>8</t>
  </si>
  <si>
    <t xml:space="preserve">     MS104243</t>
  </si>
  <si>
    <t>**AZUCARERA DE ACRILICO CLASSIC 6.5X7CM</t>
  </si>
  <si>
    <t>FB5100042707</t>
  </si>
  <si>
    <t>071894</t>
  </si>
  <si>
    <t>BDS - 2369/2762/3572/3747/3767/3950 DIAMELA VARELA</t>
  </si>
  <si>
    <t>8</t>
  </si>
  <si>
    <t xml:space="preserve">     MS106M51</t>
  </si>
  <si>
    <t>**BOWL DE CERAMICA BUTAN 15 CM</t>
  </si>
  <si>
    <t>FB5100042663</t>
  </si>
  <si>
    <t>080609</t>
  </si>
  <si>
    <t>BDS - 3934 MARTIN VIOLLAZ</t>
  </si>
  <si>
    <t>5</t>
  </si>
  <si>
    <t xml:space="preserve">     MS106M53</t>
  </si>
  <si>
    <t>+**BOWL DE CERAMICA BUTAN 20 CM</t>
  </si>
  <si>
    <t>FB5100042663</t>
  </si>
  <si>
    <t>080609</t>
  </si>
  <si>
    <t>BDS - 3934 MARTIN VIOLLAZ</t>
  </si>
  <si>
    <t>5</t>
  </si>
  <si>
    <t xml:space="preserve">     MS107213</t>
  </si>
  <si>
    <t>+**SALERO BOMBEEF ACETADO DE VIDRIO Y ACERO 7X3.5CM</t>
  </si>
  <si>
    <t>FB5100042821</t>
  </si>
  <si>
    <t>078718</t>
  </si>
  <si>
    <t>BDS - 3625 LUCIA PALENCIA</t>
  </si>
  <si>
    <t>5</t>
  </si>
  <si>
    <t xml:space="preserve">     MS110244</t>
  </si>
  <si>
    <t>**MANOPLA DE SILICONA Y TELA GRIS BORDE NEGRO</t>
  </si>
  <si>
    <t>FB5100042528</t>
  </si>
  <si>
    <t>080437</t>
  </si>
  <si>
    <t>BDS - 3914 ROMINA OLAETA</t>
  </si>
  <si>
    <t>5</t>
  </si>
  <si>
    <t xml:space="preserve">     MS113006</t>
  </si>
  <si>
    <t>**TABLA DE BAMBOO RECTANGULAR RAYADA 24X34CM</t>
  </si>
  <si>
    <t>FB5100042569</t>
  </si>
  <si>
    <t>080478</t>
  </si>
  <si>
    <t>BDS - 3922 NIDIA OJEDA</t>
  </si>
  <si>
    <t>5</t>
  </si>
  <si>
    <t xml:space="preserve">     MS113916</t>
  </si>
  <si>
    <t>+**BANDEJA DE PIEDRA LAJA NEGRA CUADRADA 25 CM</t>
  </si>
  <si>
    <t>FB5100042767</t>
  </si>
  <si>
    <t>080695</t>
  </si>
  <si>
    <t>BDS - 3965 JESSICA TASSONE</t>
  </si>
  <si>
    <t>5</t>
  </si>
  <si>
    <t xml:space="preserve">     MS113918</t>
  </si>
  <si>
    <t>+**BANDEJA DE PIEDRA LAJA NEGRA RECT 25 X 15 CM</t>
  </si>
  <si>
    <t>FB5100042767</t>
  </si>
  <si>
    <t>080695</t>
  </si>
  <si>
    <t>BDS - 3965 JESSICA TASSONE</t>
  </si>
  <si>
    <t>5</t>
  </si>
  <si>
    <t xml:space="preserve">     MS115252</t>
  </si>
  <si>
    <t>+**INDIVIDUAL DE PVC DORADO REDONDO HOJAS 38CM</t>
  </si>
  <si>
    <t>FB5100042851</t>
  </si>
  <si>
    <t>080811</t>
  </si>
  <si>
    <t>BDS - 3980 RODRIGO NOVARA</t>
  </si>
  <si>
    <t>5</t>
  </si>
  <si>
    <t xml:space="preserve">     MS115258</t>
  </si>
  <si>
    <t>**INDIVIDUAL DE PAPEL DHAKA REDONDO GRIS OSCURO 37CM</t>
  </si>
  <si>
    <t>FB5100042666</t>
  </si>
  <si>
    <t>080612</t>
  </si>
  <si>
    <t>BDS - 3939 NATALI DILASCIO</t>
  </si>
  <si>
    <t>5</t>
  </si>
  <si>
    <t xml:space="preserve">     MS115336</t>
  </si>
  <si>
    <t>**INDIVIDUAL KHULNA NEGRO 38CM</t>
  </si>
  <si>
    <t>FB5100042547</t>
  </si>
  <si>
    <t>080454</t>
  </si>
  <si>
    <t>BDS - 3921 FABIANA RITA ALVAREZ DE TOLEDO</t>
  </si>
  <si>
    <t>5</t>
  </si>
  <si>
    <t xml:space="preserve">     MS119636</t>
  </si>
  <si>
    <t>+**WOK ANTIADEHERENTE LINEA GRANITE 30 CM</t>
  </si>
  <si>
    <t>FB5100042451</t>
  </si>
  <si>
    <t>080342</t>
  </si>
  <si>
    <t>BDS - 3900 AGUSTINA EIXARCH</t>
  </si>
  <si>
    <t>5</t>
  </si>
  <si>
    <t xml:space="preserve">     MS129528</t>
  </si>
  <si>
    <t>**MOLDE P/ BUDIN GRAY GRANIT 31X15X7CM</t>
  </si>
  <si>
    <t>FB5100042451</t>
  </si>
  <si>
    <t>080342</t>
  </si>
  <si>
    <t>BDS - 3900 AGUSTINA EIXARCH</t>
  </si>
  <si>
    <t>5</t>
  </si>
  <si>
    <t xml:space="preserve">     MS129530</t>
  </si>
  <si>
    <t>+**MOLDE P/ TARTA GRAY GRANIT REDONDO 29X4CM</t>
  </si>
  <si>
    <t>FB5100042451</t>
  </si>
  <si>
    <t>080342</t>
  </si>
  <si>
    <t>BDS - 3900 AGUSTINA EIXARCH</t>
  </si>
  <si>
    <t>5</t>
  </si>
  <si>
    <t xml:space="preserve">     MS133003</t>
  </si>
  <si>
    <t>**MOLDE PARA HORNO CUADRADO CHAMPAGNE 23 X 23 X 4 CM</t>
  </si>
  <si>
    <t>FB5100042712</t>
  </si>
  <si>
    <t>080651</t>
  </si>
  <si>
    <t>BDS - 3958/4008/4031/4042 JIMENA GATTO</t>
  </si>
  <si>
    <t>5</t>
  </si>
  <si>
    <t xml:space="preserve">     MS502018</t>
  </si>
  <si>
    <t>+**ACEITERA CONICA C/ VISOR DE VIDRIO Y ACERO 165ML</t>
  </si>
  <si>
    <t>FB5100042571</t>
  </si>
  <si>
    <t>080479</t>
  </si>
  <si>
    <t>BDS - 3923 SOFIA MARTURANO</t>
  </si>
  <si>
    <t>5</t>
  </si>
  <si>
    <t xml:space="preserve">     MS502018</t>
  </si>
  <si>
    <t>+**ACEITERA CONICA C/ VISOR DE VIDRIO Y ACERO 165ML</t>
  </si>
  <si>
    <t>FB5100042710</t>
  </si>
  <si>
    <t>080649</t>
  </si>
  <si>
    <t>BDS - 3955 EKATHERINA TOULOUPAS</t>
  </si>
  <si>
    <t>5</t>
  </si>
  <si>
    <t xml:space="preserve">     MS502023</t>
  </si>
  <si>
    <t>+**ESPECIERO DE VIDRIO Y ACERO TAPA DIAGONAL 120ML</t>
  </si>
  <si>
    <t>FB5100042571</t>
  </si>
  <si>
    <t>080479</t>
  </si>
  <si>
    <t>BDS - 3923 SOFIA MARTURANO</t>
  </si>
  <si>
    <t>5</t>
  </si>
  <si>
    <t xml:space="preserve">     MS504001</t>
  </si>
  <si>
    <t>+**INDIVIDUAL SIINGAPUR DORADO CLARO 38 CM</t>
  </si>
  <si>
    <t>FB5100042824</t>
  </si>
  <si>
    <t>078776</t>
  </si>
  <si>
    <t>BDS - 3650 GERMAN ORELLANO</t>
  </si>
  <si>
    <t>5</t>
  </si>
  <si>
    <t xml:space="preserve">     MS504005</t>
  </si>
  <si>
    <t>**INDIVIDUAL KAMPOT 38CM</t>
  </si>
  <si>
    <t>FB5100042707</t>
  </si>
  <si>
    <t>071894</t>
  </si>
  <si>
    <t>BDS - 2369/2762/3572/3747/3767/3950 DIAMELA VARELA</t>
  </si>
  <si>
    <t>8</t>
  </si>
  <si>
    <t xml:space="preserve">     MS504047</t>
  </si>
  <si>
    <t>**INDIVIDUAL PATTANI NEGRO 38 CM</t>
  </si>
  <si>
    <t>FB5100042455</t>
  </si>
  <si>
    <t>080369</t>
  </si>
  <si>
    <t>BDS - 3911 MARIA LUZ BETANCORT</t>
  </si>
  <si>
    <t>5</t>
  </si>
  <si>
    <t xml:space="preserve">     MS512018</t>
  </si>
  <si>
    <t>**BOWL FLORENCIA GRIS E INTERIOR BLANCO 11 X 6 CM</t>
  </si>
  <si>
    <t>FB5100042650</t>
  </si>
  <si>
    <t>080593</t>
  </si>
  <si>
    <t>BDS - 3928 VANINA BUFFET</t>
  </si>
  <si>
    <t>5</t>
  </si>
  <si>
    <t xml:space="preserve">    019BA3015</t>
  </si>
  <si>
    <t>**SECAPLATOS PANAL  MOTIV.SIN ELECCION 193 30.5X0.4X20.5CM</t>
  </si>
  <si>
    <t>FB5100042576</t>
  </si>
  <si>
    <t>080482</t>
  </si>
  <si>
    <t>BDS - 3926 MELANIE WERNER</t>
  </si>
  <si>
    <t>5</t>
  </si>
  <si>
    <t xml:space="preserve">    019BO5574</t>
  </si>
  <si>
    <t xml:space="preserve">+BOT. ACQUA 1L SILICONA </t>
  </si>
  <si>
    <t>FB5100042821</t>
  </si>
  <si>
    <t>078718</t>
  </si>
  <si>
    <t>BDS - 3625 LUCIA PALENCIA</t>
  </si>
  <si>
    <t>5</t>
  </si>
  <si>
    <t xml:space="preserve">    046AB6993</t>
  </si>
  <si>
    <t>+**JABONERA DE PL. 3COL SURT 10,3X7,8CM</t>
  </si>
  <si>
    <t>FB5100042821</t>
  </si>
  <si>
    <t>078718</t>
  </si>
  <si>
    <t>BDS - 3625 LUCIA PALENCIA</t>
  </si>
  <si>
    <t>5</t>
  </si>
  <si>
    <t xml:space="preserve">    046AB7297</t>
  </si>
  <si>
    <t>**DISPENSER BCO. POLI. 22*6.5 CMS</t>
  </si>
  <si>
    <t>FB5100042645</t>
  </si>
  <si>
    <t>080437</t>
  </si>
  <si>
    <t>BDS - 3914 ROMINA OLAETA</t>
  </si>
  <si>
    <t>5</t>
  </si>
  <si>
    <t xml:space="preserve">    046AB7318</t>
  </si>
  <si>
    <t>+**PORTACEPILLOS BLANCO POLI. 12X9CM</t>
  </si>
  <si>
    <t>FB5100042646</t>
  </si>
  <si>
    <t>080437</t>
  </si>
  <si>
    <t>BDS - 3914 ROMINA OLAETA</t>
  </si>
  <si>
    <t>8</t>
  </si>
  <si>
    <t xml:space="preserve">    046AB7326</t>
  </si>
  <si>
    <t>+**//DISPENSER DE JABON POLIRESINA 19X7CM</t>
  </si>
  <si>
    <t>FB5100042528</t>
  </si>
  <si>
    <t>080437</t>
  </si>
  <si>
    <t>BDS - 3914 ROMINA OLAETA</t>
  </si>
  <si>
    <t>5</t>
  </si>
  <si>
    <t xml:space="preserve">    046AB7326</t>
  </si>
  <si>
    <t>+**//DISPENSER DE JABON POLIRESINA 19X7CM</t>
  </si>
  <si>
    <t>FB5100042571</t>
  </si>
  <si>
    <t>080479</t>
  </si>
  <si>
    <t>BDS - 3923 SOFIA MARTURANO</t>
  </si>
  <si>
    <t>5</t>
  </si>
  <si>
    <t xml:space="preserve">    046AB7326</t>
  </si>
  <si>
    <t>+**//DISPENSER DE JABON POLIRESINA 19X7CM</t>
  </si>
  <si>
    <t>CB5100006537</t>
  </si>
  <si>
    <t>080437</t>
  </si>
  <si>
    <t>BDS - 3914 ROMINA OLAETA</t>
  </si>
  <si>
    <t>5</t>
  </si>
  <si>
    <t xml:space="preserve">    046AB7327</t>
  </si>
  <si>
    <t>+**//PORTACEPILLOS BLANCO POLI. 10.5X7CM</t>
  </si>
  <si>
    <t>FB5100042528</t>
  </si>
  <si>
    <t>080437</t>
  </si>
  <si>
    <t>BDS - 3914 ROMINA OLAETA</t>
  </si>
  <si>
    <t>5</t>
  </si>
  <si>
    <t xml:space="preserve">    046AB7327</t>
  </si>
  <si>
    <t>+**//PORTACEPILLOS BLANCO POLI. 10.5X7CM</t>
  </si>
  <si>
    <t>CB5100006537</t>
  </si>
  <si>
    <t>080437</t>
  </si>
  <si>
    <t>BDS - 3914 ROMINA OLAETA</t>
  </si>
  <si>
    <t>5</t>
  </si>
  <si>
    <t xml:space="preserve">    046AB7496</t>
  </si>
  <si>
    <t>+**JABONERA DE PL. EN BLT. 4COL SURT 14X12CM</t>
  </si>
  <si>
    <t>FB5100042824</t>
  </si>
  <si>
    <t>078776</t>
  </si>
  <si>
    <t>BDS - 3650 GERMAN ORELLANO</t>
  </si>
  <si>
    <t>5</t>
  </si>
  <si>
    <t xml:space="preserve">    046BA3323</t>
  </si>
  <si>
    <t>** SET 2PC PINZA DE ARROZ YFIDEOS  NYLON 34CM</t>
  </si>
  <si>
    <t>FB5100042528</t>
  </si>
  <si>
    <t>080437</t>
  </si>
  <si>
    <t>BDS - 3914 ROMINA OLAETA</t>
  </si>
  <si>
    <t>5</t>
  </si>
  <si>
    <t xml:space="preserve">    046BA4798</t>
  </si>
  <si>
    <t>CUCHARA  HELADO 23CM</t>
  </si>
  <si>
    <t>FB5100042574</t>
  </si>
  <si>
    <t>080481</t>
  </si>
  <si>
    <t>BDS -  3925 GRECIA MACARENA MARTINEZ</t>
  </si>
  <si>
    <t>5</t>
  </si>
  <si>
    <t xml:space="preserve">    046BA4833</t>
  </si>
  <si>
    <t>MOLDE P GALLE 6DIV 26X18X1,5CM</t>
  </si>
  <si>
    <t>FB5100042451</t>
  </si>
  <si>
    <t>080342</t>
  </si>
  <si>
    <t>BDS - 3900 AGUSTINA EIXARCH</t>
  </si>
  <si>
    <t>5</t>
  </si>
  <si>
    <t xml:space="preserve">    046BA4833</t>
  </si>
  <si>
    <t>MOLDE P GALLE 6DIV 26X18X1,5CM</t>
  </si>
  <si>
    <t>FB5100042806</t>
  </si>
  <si>
    <t>074593</t>
  </si>
  <si>
    <t>BDS - 2688/2792/3689/3782/3972 PAULA GROSSKOPF</t>
  </si>
  <si>
    <t>8</t>
  </si>
  <si>
    <t xml:space="preserve">    046BA6693</t>
  </si>
  <si>
    <t>ALFOMBRA ENTRADA "WELCOME"45X75CM</t>
  </si>
  <si>
    <t>FB5100042711</t>
  </si>
  <si>
    <t>079133</t>
  </si>
  <si>
    <t>BDS - 3712/3956 ANDREA PUCHALSKI</t>
  </si>
  <si>
    <t>8</t>
  </si>
  <si>
    <t xml:space="preserve">    046BA8091</t>
  </si>
  <si>
    <t>**ESCURRIDOR DE CUBIERTOS 12,5 X 19CMS</t>
  </si>
  <si>
    <t>FB5100042821</t>
  </si>
  <si>
    <t>078718</t>
  </si>
  <si>
    <t>BDS - 3625 LUCIA PALENCIA</t>
  </si>
  <si>
    <t>5</t>
  </si>
  <si>
    <t xml:space="preserve">    046BO7484</t>
  </si>
  <si>
    <t>+**FRASCO DIFUSOR AROMATICO 4COL SURT 10CM</t>
  </si>
  <si>
    <t>FB5100042710</t>
  </si>
  <si>
    <t>080649</t>
  </si>
  <si>
    <t>BDS - 3955 EKATHERINA TOULOUPAS</t>
  </si>
  <si>
    <t>5</t>
  </si>
  <si>
    <t xml:space="preserve">    046BO7485</t>
  </si>
  <si>
    <t>+**FRASCO DIFUSOR AROMATICO 2COL SURT 11X6CM</t>
  </si>
  <si>
    <t>FB5100042528</t>
  </si>
  <si>
    <t>080437</t>
  </si>
  <si>
    <t>BDS - 3914 ROMINA OLAETA</t>
  </si>
  <si>
    <t>5</t>
  </si>
  <si>
    <t xml:space="preserve">    046BO7485</t>
  </si>
  <si>
    <t>+**FRASCO DIFUSOR AROMATICO 2COL SURT 11X6CM</t>
  </si>
  <si>
    <t>FB5100042711</t>
  </si>
  <si>
    <t>079133</t>
  </si>
  <si>
    <t>BDS - 3712/3956 ANDREA PUCHALSKI</t>
  </si>
  <si>
    <t>8</t>
  </si>
  <si>
    <t xml:space="preserve">    046BR5388</t>
  </si>
  <si>
    <t xml:space="preserve">BROCHES BLISTER X 12 GRIP ARRIBA  </t>
  </si>
  <si>
    <t>FB5100042847</t>
  </si>
  <si>
    <t>080807</t>
  </si>
  <si>
    <t>BDS - 3976 JESICA LICHTIN</t>
  </si>
  <si>
    <t>5</t>
  </si>
  <si>
    <t xml:space="preserve">    046BR5392</t>
  </si>
  <si>
    <t>BROCHES P BOLSA BLISTER SET 5PC 4COL. SURT 11CM BR5393</t>
  </si>
  <si>
    <t>FB5100042528</t>
  </si>
  <si>
    <t>080437</t>
  </si>
  <si>
    <t>BDS - 3914 ROMINA OLAETA</t>
  </si>
  <si>
    <t>5</t>
  </si>
  <si>
    <t xml:space="preserve">    046BR5392</t>
  </si>
  <si>
    <t>BROCHES P BOLSA BLISTER SET 5PC 4COL. SURT 11CM BR5393</t>
  </si>
  <si>
    <t>FB5100042723</t>
  </si>
  <si>
    <t>080659</t>
  </si>
  <si>
    <t>BDS - 3959 MARCELA BARREDO</t>
  </si>
  <si>
    <t>5</t>
  </si>
  <si>
    <t xml:space="preserve">    046CU7004</t>
  </si>
  <si>
    <t>+**/CUBIERTERO DE MADERA LISO 4DIV 33X25CM</t>
  </si>
  <si>
    <t>FB5100042664</t>
  </si>
  <si>
    <t>080610</t>
  </si>
  <si>
    <t>BDS - 3936 AILEN LOPEZ</t>
  </si>
  <si>
    <t>5</t>
  </si>
  <si>
    <t xml:space="preserve">    046DE7527</t>
  </si>
  <si>
    <t>MACET. CERAMICA REGADERA 6MOD SURT 14,5X8CM</t>
  </si>
  <si>
    <t>FB5100042765</t>
  </si>
  <si>
    <t>076602</t>
  </si>
  <si>
    <t>BDS - 3212/3631/3962/4094 JULIETA SOLA</t>
  </si>
  <si>
    <t>5</t>
  </si>
  <si>
    <t xml:space="preserve">    046FL6321</t>
  </si>
  <si>
    <t>+**FLORES ARTIFICIALES MACET CER. LUNARES 4MOD SURT 11CM</t>
  </si>
  <si>
    <t>FB5100042824</t>
  </si>
  <si>
    <t>078776</t>
  </si>
  <si>
    <t>BDS - 3650 GERMAN ORELLANO</t>
  </si>
  <si>
    <t>5</t>
  </si>
  <si>
    <t xml:space="preserve">    046JA7226</t>
  </si>
  <si>
    <t>**FLORERO DE VIDRIO AZUL 22,5CM // 10,5CM DIAM</t>
  </si>
  <si>
    <t>FB5100042663</t>
  </si>
  <si>
    <t>080609</t>
  </si>
  <si>
    <t>BDS - 3934 MARTIN VIOLLAZ</t>
  </si>
  <si>
    <t>5</t>
  </si>
  <si>
    <t xml:space="preserve">    046JA7245</t>
  </si>
  <si>
    <t>**FLORERO DE VIDRIO VIOLETA 17CM // 9CM DIAM</t>
  </si>
  <si>
    <t>FB5100042663</t>
  </si>
  <si>
    <t>080609</t>
  </si>
  <si>
    <t>BDS - 3934 MARTIN VIOLLAZ</t>
  </si>
  <si>
    <t>5</t>
  </si>
  <si>
    <t xml:space="preserve">    046ME7897</t>
  </si>
  <si>
    <t>/MESA PLEGABLE
 PARA COMP. MAD. MDF Y METAL 5 MOD. 59X39X23CM</t>
  </si>
  <si>
    <t>FB5100042817</t>
  </si>
  <si>
    <t>079772</t>
  </si>
  <si>
    <t>BDS - 3827/3903/3973 CAMILA BELEN REGUEIRO PSCHEPIURCA</t>
  </si>
  <si>
    <t>5</t>
  </si>
  <si>
    <t xml:space="preserve">    046RE6395</t>
  </si>
  <si>
    <t>**REL. PARED DISCO VINILO VIDRIO TEMPLADO 30CM</t>
  </si>
  <si>
    <t>FB5100042709</t>
  </si>
  <si>
    <t>070208</t>
  </si>
  <si>
    <t>BDS - 2129/2498/2516/2621/2700/2944/3250/3284/3349/3487/3954 JESSICA CHUSIT</t>
  </si>
  <si>
    <t>5</t>
  </si>
  <si>
    <t xml:space="preserve">    062AL8219</t>
  </si>
  <si>
    <t>**TRAPOS DE PISO CON LEYENDA 57X47CM SURTIDOS</t>
  </si>
  <si>
    <t>FB5100042572</t>
  </si>
  <si>
    <t>080480</t>
  </si>
  <si>
    <t>BDS - 3924 FERNANDA GOMEZ</t>
  </si>
  <si>
    <t>5</t>
  </si>
  <si>
    <t xml:space="preserve">    062AL8219</t>
  </si>
  <si>
    <t>**TRAPOS DE PISO CON LEYENDA 57X47CM SURTIDOS</t>
  </si>
  <si>
    <t>FB5100042801</t>
  </si>
  <si>
    <t>080774</t>
  </si>
  <si>
    <t>BDS - 3971/4146 MARIA BELEN RAINERI</t>
  </si>
  <si>
    <t>5</t>
  </si>
  <si>
    <t xml:space="preserve">    078DE2486</t>
  </si>
  <si>
    <t>** SET X 2 GANCHOS "YOU ME"  48X16X17CM</t>
  </si>
  <si>
    <t>FB5100042493</t>
  </si>
  <si>
    <t>080415</t>
  </si>
  <si>
    <t>BDS - 3909 SOLANGE CURI</t>
  </si>
  <si>
    <t>5</t>
  </si>
  <si>
    <t xml:space="preserve">    CHUIN110R</t>
  </si>
  <si>
    <t>**IND.CUERINA AMOR 44X30CM</t>
  </si>
  <si>
    <t>FB5100042712</t>
  </si>
  <si>
    <t>080651</t>
  </si>
  <si>
    <t>BDS - 3958/4008/4031/4042 JIMENA GATTO</t>
  </si>
  <si>
    <t>5</t>
  </si>
  <si>
    <t xml:space="preserve">    CHUIN177R</t>
  </si>
  <si>
    <t>//**IND.CUERINA MARMOL MANTEL 44X30CM</t>
  </si>
  <si>
    <t>FB5100042529</t>
  </si>
  <si>
    <t>080438</t>
  </si>
  <si>
    <t>BDS - 3915 ALDANA SAN MARTIN</t>
  </si>
  <si>
    <t>5</t>
  </si>
  <si>
    <t xml:space="preserve">    CHUIN177R</t>
  </si>
  <si>
    <t>//**IND.CUERINA MARMOL MANTEL 44X30CM</t>
  </si>
  <si>
    <t>FB5100042574</t>
  </si>
  <si>
    <t>080481</t>
  </si>
  <si>
    <t>BDS -  3925 GRECIA MACARENA MARTINEZ</t>
  </si>
  <si>
    <t>5</t>
  </si>
  <si>
    <t xml:space="preserve">    CHUIN177R</t>
  </si>
  <si>
    <t>//**IND.CUERINA MARMOL MANTEL 44X30CM</t>
  </si>
  <si>
    <t>FB5100042710</t>
  </si>
  <si>
    <t>080649</t>
  </si>
  <si>
    <t>BDS - 3955 EKATHERINA TOULOUPAS</t>
  </si>
  <si>
    <t>5</t>
  </si>
  <si>
    <t xml:space="preserve">    CHUIN195R</t>
  </si>
  <si>
    <t>**IND. CUERINA RAYAS NEGRAS 44CM X30CM</t>
  </si>
  <si>
    <t>FB5100042547</t>
  </si>
  <si>
    <t>080454</t>
  </si>
  <si>
    <t>BDS - 3921 FABIANA RITA ALVAREZ DE TOLEDO</t>
  </si>
  <si>
    <t>5</t>
  </si>
  <si>
    <t xml:space="preserve">    CHUPACK09</t>
  </si>
  <si>
    <t>**SETX2 PAÑO DE MICROFIBRA ESTAMPADO 35X45CM</t>
  </si>
  <si>
    <t>FB5100042667</t>
  </si>
  <si>
    <t>080613</t>
  </si>
  <si>
    <t>BDS - 3940 ALEJANDRA ROMERO</t>
  </si>
  <si>
    <t>5</t>
  </si>
  <si>
    <t xml:space="preserve">    CHUPACK15</t>
  </si>
  <si>
    <t>**SETX2 PAÑO DE MICROFIBRA ESTAMPADO 35X45CM</t>
  </si>
  <si>
    <t>FB5100042667</t>
  </si>
  <si>
    <t>080613</t>
  </si>
  <si>
    <t>BDS - 3940 ALEJANDRA ROMERO</t>
  </si>
  <si>
    <t>5</t>
  </si>
  <si>
    <t xml:space="preserve">    CHUPACK29</t>
  </si>
  <si>
    <t>**SETX2 PAÑO DE MICROFIBRA ESTAMPADO 35X45CM</t>
  </si>
  <si>
    <t>FB5100042849</t>
  </si>
  <si>
    <t>080809</t>
  </si>
  <si>
    <t>BDS - 3978 MARIA EUGENIA KOPP</t>
  </si>
  <si>
    <t>5</t>
  </si>
  <si>
    <t xml:space="preserve">    CL1001DRA</t>
  </si>
  <si>
    <t xml:space="preserve">+**SET X 3 LLAMA DRAMA CON BOLSO CRISTAL </t>
  </si>
  <si>
    <t>FB5100042763</t>
  </si>
  <si>
    <t>080650</t>
  </si>
  <si>
    <t>BDS - 3957 MARIA SOLEDAD OJEDA</t>
  </si>
  <si>
    <t>5</t>
  </si>
  <si>
    <t xml:space="preserve">    CL1024VIO</t>
  </si>
  <si>
    <t xml:space="preserve">**SET LATA Y MATE VIOLETA CON BOLSO CRISTAL </t>
  </si>
  <si>
    <t>FB5100042769</t>
  </si>
  <si>
    <t>080650</t>
  </si>
  <si>
    <t>BDS - 3957 MARIA SOLEDAD OJEDA</t>
  </si>
  <si>
    <t>5</t>
  </si>
  <si>
    <t xml:space="preserve">    DIM1402AQ</t>
  </si>
  <si>
    <t>**ENSALADERA ZOE AQUA 9CM X 25CM DIAM</t>
  </si>
  <si>
    <t>FB5100042713</t>
  </si>
  <si>
    <t>080651</t>
  </si>
  <si>
    <t>BDS - 3958/4008/4031/4042 JIMENA GATTO</t>
  </si>
  <si>
    <t>8</t>
  </si>
  <si>
    <t xml:space="preserve">    MLPO61585</t>
  </si>
  <si>
    <t xml:space="preserve">+TAZA DE CAFE CON PLATO ESPARTA BLANCO DISP 6PC 50ML </t>
  </si>
  <si>
    <t>FB5100042825</t>
  </si>
  <si>
    <t>079232</t>
  </si>
  <si>
    <t>BDS - 3739 JOSEFINA ARAUJO</t>
  </si>
  <si>
    <t>5</t>
  </si>
  <si>
    <t xml:space="preserve">    MLPO61589</t>
  </si>
  <si>
    <t>BOWL ESPARTA BLANCO DISP 6 PC 12.5CM 250ML</t>
  </si>
  <si>
    <t>FB5100042465</t>
  </si>
  <si>
    <t>076539</t>
  </si>
  <si>
    <t>BDS - 3202/3899 TANI VELAZQUEZ</t>
  </si>
  <si>
    <t>5</t>
  </si>
  <si>
    <t xml:space="preserve">    MLRI37508</t>
  </si>
  <si>
    <t>UNIDAD RIGOLLEAU 1PC ENSALADERA ANTILLAS AMBAR FLINT</t>
  </si>
  <si>
    <t>FB5100042712</t>
  </si>
  <si>
    <t>080651</t>
  </si>
  <si>
    <t>BDS - 3958/4008/4031/4042 JIMENA GATTO</t>
  </si>
  <si>
    <t>5</t>
  </si>
  <si>
    <t xml:space="preserve">    MLRI67380</t>
  </si>
  <si>
    <t xml:space="preserve">RIGOLLEAU 1PC PLATO PLAYO TILCARA COLOR MIX NEGRO </t>
  </si>
  <si>
    <t>CB5100006534</t>
  </si>
  <si>
    <t>080098</t>
  </si>
  <si>
    <t>BDS - 3882 FACUNDO ESTOA</t>
  </si>
  <si>
    <t>5</t>
  </si>
  <si>
    <t xml:space="preserve">    MLRI67380</t>
  </si>
  <si>
    <t xml:space="preserve">RIGOLLEAU 1PC PLATO PLAYO TILCARA COLOR MIX NEGRO </t>
  </si>
  <si>
    <t>FB5100042640</t>
  </si>
  <si>
    <t>080098</t>
  </si>
  <si>
    <t>BDS - 3882 FACUNDO ESTOA</t>
  </si>
  <si>
    <t>5</t>
  </si>
  <si>
    <t xml:space="preserve">    MLRI67537</t>
  </si>
  <si>
    <t>RIGOLLEAU ENSALADERA PRIMAVERA CHICA GNL 1000ML X 1PC</t>
  </si>
  <si>
    <t>FB5100042710</t>
  </si>
  <si>
    <t>080649</t>
  </si>
  <si>
    <t>BDS - 3955 EKATHERINA TOULOUPAS</t>
  </si>
  <si>
    <t>5</t>
  </si>
  <si>
    <t xml:space="preserve">    MLRI67550</t>
  </si>
  <si>
    <t>RIGOLLEAU BOWL APILABLE CHICO 1100ML GNL X 1PC</t>
  </si>
  <si>
    <t>FB5100042818</t>
  </si>
  <si>
    <t>080788</t>
  </si>
  <si>
    <t>BDS - 3974 JULIETA GATTO</t>
  </si>
  <si>
    <t>5</t>
  </si>
  <si>
    <t xml:space="preserve">    MLRI67552</t>
  </si>
  <si>
    <t>RIGOLLEAU BOWL APILABLE GRANDE 2900ML GNL X 1PC</t>
  </si>
  <si>
    <t>FB5100042847</t>
  </si>
  <si>
    <t>080807</t>
  </si>
  <si>
    <t>BDS - 3976 JESICA LICHTIN</t>
  </si>
  <si>
    <t>5</t>
  </si>
  <si>
    <t xml:space="preserve">    NEWARRIME</t>
  </si>
  <si>
    <t>**NUEVA MESA DE ARRIME 60 CM</t>
  </si>
  <si>
    <t>FB5100042649</t>
  </si>
  <si>
    <t>080592</t>
  </si>
  <si>
    <t>BDS - 3927 VERONICA OSSES</t>
  </si>
  <si>
    <t>8</t>
  </si>
  <si>
    <t xml:space="preserve">    NEWARRIME</t>
  </si>
  <si>
    <t>**NUEVA MESA DE ARRIME 60 CM</t>
  </si>
  <si>
    <t>FB5100042724</t>
  </si>
  <si>
    <t>080659</t>
  </si>
  <si>
    <t>BDS - 3959 MARCELA BARREDO</t>
  </si>
  <si>
    <t>8</t>
  </si>
  <si>
    <t xml:space="preserve">    Q10796BCO</t>
  </si>
  <si>
    <t>**CANASTA BCO PEQUEÑO C/ TAPA FIT 18X14.5X7CM</t>
  </si>
  <si>
    <t>FB5100042710</t>
  </si>
  <si>
    <t>080649</t>
  </si>
  <si>
    <t>BDS - 3955 EKATHERINA TOULOUPAS</t>
  </si>
  <si>
    <t>5</t>
  </si>
  <si>
    <t xml:space="preserve">    Q17013NEG</t>
  </si>
  <si>
    <t>+**ESCURRIDOR DE PLATOS NEGRO CON BANDEJA SINGLE 42,2X17,4X9,4 CM</t>
  </si>
  <si>
    <t>FB5100042847</t>
  </si>
  <si>
    <t>080807</t>
  </si>
  <si>
    <t>BDS - 3976 JESICA LICHTIN</t>
  </si>
  <si>
    <t>5</t>
  </si>
  <si>
    <t xml:space="preserve">    RAMOBEIGE</t>
  </si>
  <si>
    <t>**RAMO DE FLORES BEIGE 26 CM DE TALLO Y 16CMDIAM</t>
  </si>
  <si>
    <t>FB5100042572</t>
  </si>
  <si>
    <t>080480</t>
  </si>
  <si>
    <t>BDS - 3924 FERNANDA GOMEZ</t>
  </si>
  <si>
    <t>5</t>
  </si>
  <si>
    <t xml:space="preserve">   019BA86079</t>
  </si>
  <si>
    <t xml:space="preserve">**BOWL GRANDE CLASICO 18,5 DIAM X 7,5 CM </t>
  </si>
  <si>
    <t>FB5100042825</t>
  </si>
  <si>
    <t>079232</t>
  </si>
  <si>
    <t>BDS - 3739 JOSEFINA ARAUJO</t>
  </si>
  <si>
    <t>5</t>
  </si>
  <si>
    <t xml:space="preserve">   019BA87502</t>
  </si>
  <si>
    <t>**CUCHARA PASTEL NEW PL. 1PC 13,5 CM</t>
  </si>
  <si>
    <t>FB5100042768</t>
  </si>
  <si>
    <t>080696</t>
  </si>
  <si>
    <t>BDS - 3966 ELIANA GERBINO</t>
  </si>
  <si>
    <t>5</t>
  </si>
  <si>
    <t xml:space="preserve">   019BA87503</t>
  </si>
  <si>
    <t>**UNTADOR PASTEL NEW 1PC  14,5 CM</t>
  </si>
  <si>
    <t>FB5100042651</t>
  </si>
  <si>
    <t>080595</t>
  </si>
  <si>
    <t>BDS - 3930 CAMILA ANGELO</t>
  </si>
  <si>
    <t>5</t>
  </si>
  <si>
    <t xml:space="preserve">   019BA87503</t>
  </si>
  <si>
    <t>**UNTADOR PASTEL NEW 1PC  14,5 CM</t>
  </si>
  <si>
    <t>FB5100042651</t>
  </si>
  <si>
    <t>080595</t>
  </si>
  <si>
    <t>BDS - 3930 CAMILA ANGELO</t>
  </si>
  <si>
    <t>5</t>
  </si>
  <si>
    <t xml:space="preserve">   019BA87503</t>
  </si>
  <si>
    <t>**UNTADOR PASTEL NEW 1PC  14,5 CM</t>
  </si>
  <si>
    <t>FB5100042768</t>
  </si>
  <si>
    <t>080696</t>
  </si>
  <si>
    <t>BDS - 3966 ELIANA GERBINO</t>
  </si>
  <si>
    <t>5</t>
  </si>
  <si>
    <t xml:space="preserve">   019BA87506</t>
  </si>
  <si>
    <t xml:space="preserve">**VASO TERMICO 400 ML COLOIRES PASTELES </t>
  </si>
  <si>
    <t>FB5100042765</t>
  </si>
  <si>
    <t>076602</t>
  </si>
  <si>
    <t>BDS - 3212/3631/3962/4094 JULIETA SOLA</t>
  </si>
  <si>
    <t>5</t>
  </si>
  <si>
    <t xml:space="preserve">   019BA87506</t>
  </si>
  <si>
    <t xml:space="preserve">**VASO TERMICO 400 ML COLOIRES PASTELES </t>
  </si>
  <si>
    <t>FB5100042768</t>
  </si>
  <si>
    <t>080696</t>
  </si>
  <si>
    <t>BDS - 3966 ELIANA GERBINO</t>
  </si>
  <si>
    <t>5</t>
  </si>
  <si>
    <t xml:space="preserve">   019BA88510</t>
  </si>
  <si>
    <t>**MANTEQUERA PASTEL 15X7CM</t>
  </si>
  <si>
    <t>FB5100042702</t>
  </si>
  <si>
    <t>079341</t>
  </si>
  <si>
    <t>BDS - 3762/3945 GUILLERMINA ALSINA</t>
  </si>
  <si>
    <t>5</t>
  </si>
  <si>
    <t xml:space="preserve">   045LA55086</t>
  </si>
  <si>
    <t>**YERBERO/AZUCARERA LILA  TRENZA SET X2 LATAS</t>
  </si>
  <si>
    <t>FB5100042848</t>
  </si>
  <si>
    <t>080808</t>
  </si>
  <si>
    <t>BDS - 3977 MARISA FERNANDA VILLANUEVA</t>
  </si>
  <si>
    <t>5</t>
  </si>
  <si>
    <t xml:space="preserve">   045LA55088</t>
  </si>
  <si>
    <t>**YERBERO/AZUCARERA TRENZA AQUA SET X2 LATAS</t>
  </si>
  <si>
    <t>FB5100042574</t>
  </si>
  <si>
    <t>080481</t>
  </si>
  <si>
    <t>BDS -  3925 GRECIA MACARENA MARTINEZ</t>
  </si>
  <si>
    <t>5</t>
  </si>
  <si>
    <t xml:space="preserve">   0607PLA204</t>
  </si>
  <si>
    <t>**CUBIERTERO 31.5X24.5X4.5CM</t>
  </si>
  <si>
    <t>FB5100042847</t>
  </si>
  <si>
    <t>080807</t>
  </si>
  <si>
    <t>BDS - 3976 JESICA LICHTIN</t>
  </si>
  <si>
    <t>5</t>
  </si>
  <si>
    <t xml:space="preserve">   061CPP0439</t>
  </si>
  <si>
    <t xml:space="preserve">**MARFIL X 24 PCS JUEGO </t>
  </si>
  <si>
    <t>FB5100042712</t>
  </si>
  <si>
    <t>080651</t>
  </si>
  <si>
    <t>BDS - 3958/4008/4031/4042 JIMENA GATTO</t>
  </si>
  <si>
    <t>5</t>
  </si>
  <si>
    <t xml:space="preserve">   062AL5574T</t>
  </si>
  <si>
    <t>** CAMINO DE MESA HINDU TURQUESA 1,4M X 40CM</t>
  </si>
  <si>
    <t>FB5100042824</t>
  </si>
  <si>
    <t>078776</t>
  </si>
  <si>
    <t>BDS - 3650 GERMAN ORELLANO</t>
  </si>
  <si>
    <t>5</t>
  </si>
  <si>
    <t xml:space="preserve">   645LA55049</t>
  </si>
  <si>
    <t>+**YERBERO FRIDA SETX 2 16 X 8,5 CM.</t>
  </si>
  <si>
    <t>FB5100042818</t>
  </si>
  <si>
    <t>080788</t>
  </si>
  <si>
    <t>BDS - 3974 JULIETA GATTO</t>
  </si>
  <si>
    <t>5</t>
  </si>
  <si>
    <t xml:space="preserve">   645LA66018</t>
  </si>
  <si>
    <t>+**YERBERO + MATE RAYAS NEGRAS C/ VISOR SET X2  16CMX8.5D</t>
  </si>
  <si>
    <t>FB5100042652</t>
  </si>
  <si>
    <t>067975</t>
  </si>
  <si>
    <t>BDS - 1738/3931 ERICA PERCOVICH</t>
  </si>
  <si>
    <t>5</t>
  </si>
  <si>
    <t xml:space="preserve">   BA6340VELA</t>
  </si>
  <si>
    <t xml:space="preserve">**GARDENIA JAZMIN VELA SOJA AROMA 8X8 CM </t>
  </si>
  <si>
    <t>FB5100042682</t>
  </si>
  <si>
    <t>080626</t>
  </si>
  <si>
    <t>BDS - 3942 NORA SAUNDERS</t>
  </si>
  <si>
    <t>5</t>
  </si>
  <si>
    <t xml:space="preserve">   BA8098VELA</t>
  </si>
  <si>
    <t xml:space="preserve">+**GARDENIA VELA SOJA AROMA GARDENIA  12X10 CM </t>
  </si>
  <si>
    <t>FB5100042824</t>
  </si>
  <si>
    <t>078776</t>
  </si>
  <si>
    <t>BDS - 3650 GERMAN ORELLANO</t>
  </si>
  <si>
    <t>5</t>
  </si>
  <si>
    <t xml:space="preserve">   CL1024ROSA</t>
  </si>
  <si>
    <t xml:space="preserve">+**SET LATA Y MATE ROSA CON BOLSO CRISTAL </t>
  </si>
  <si>
    <t>FB5100042763</t>
  </si>
  <si>
    <t>080650</t>
  </si>
  <si>
    <t>BDS - 3957 MARIA SOLEDAD OJEDA</t>
  </si>
  <si>
    <t>5</t>
  </si>
  <si>
    <t xml:space="preserve">   CL1024ROSA</t>
  </si>
  <si>
    <t xml:space="preserve">+**SET LATA Y MATE ROSA CON BOLSO CRISTAL </t>
  </si>
  <si>
    <t>CB5100006549</t>
  </si>
  <si>
    <t>080650</t>
  </si>
  <si>
    <t>BDS - 3957 MARIA SOLEDAD OJEDA</t>
  </si>
  <si>
    <t>5</t>
  </si>
  <si>
    <t xml:space="preserve">   TW7375VELA</t>
  </si>
  <si>
    <t xml:space="preserve">**COMPOTERA VELA BRILLANTE 400ML </t>
  </si>
  <si>
    <t>FB5100042682</t>
  </si>
  <si>
    <t>080626</t>
  </si>
  <si>
    <t>BDS - 3942 NORA SAUNDERS</t>
  </si>
  <si>
    <t>5</t>
  </si>
  <si>
    <t xml:space="preserve">  B1518AF6NEW</t>
  </si>
  <si>
    <t>**BOSTON DISP 6PC 510ML</t>
  </si>
  <si>
    <t>FB5100042818</t>
  </si>
  <si>
    <t>080788</t>
  </si>
  <si>
    <t>BDS - 3974 JULIETA GATTO</t>
  </si>
  <si>
    <t>5</t>
  </si>
  <si>
    <t xml:space="preserve">  CHUCBEIGBCO</t>
  </si>
  <si>
    <t>**CHUCBEIGEYBCO MANTEL CIRCULAR ANTIMANCHA 1.40MT</t>
  </si>
  <si>
    <t>FB5100042702</t>
  </si>
  <si>
    <t>079341</t>
  </si>
  <si>
    <t>BDS - 3762/3945 GUILLERMINA ALSINA</t>
  </si>
  <si>
    <t>5</t>
  </si>
  <si>
    <t xml:space="preserve">  MATEPAMPA01</t>
  </si>
  <si>
    <t>+**MATE BLANCO BOCA ANCHA C/BOMBILLA</t>
  </si>
  <si>
    <t>FB5100042763</t>
  </si>
  <si>
    <t>080650</t>
  </si>
  <si>
    <t>BDS - 3957 MARIA SOLEDAD OJEDA</t>
  </si>
  <si>
    <t>5</t>
  </si>
  <si>
    <t xml:space="preserve">  MATEPAMPA01</t>
  </si>
  <si>
    <t>+**MATE BLANCO BOCA ANCHA C/BOMBILLA</t>
  </si>
  <si>
    <t>FB5100042801</t>
  </si>
  <si>
    <t>080774</t>
  </si>
  <si>
    <t>BDS - 3971/4146 MARIA BELEN RAINERI</t>
  </si>
  <si>
    <t>5</t>
  </si>
  <si>
    <t xml:space="preserve">  MATEPAMPA02</t>
  </si>
  <si>
    <t>+**MATE CORAL BOCA ANCHA C/BOMBILLA</t>
  </si>
  <si>
    <t>FB5100042763</t>
  </si>
  <si>
    <t>080650</t>
  </si>
  <si>
    <t>BDS - 3957 MARIA SOLEDAD OJEDA</t>
  </si>
  <si>
    <t>5</t>
  </si>
  <si>
    <t xml:space="preserve">  MATEPAMPA03</t>
  </si>
  <si>
    <t>+**MATE ROSA BOCA ANCHA C/BOMBILLA</t>
  </si>
  <si>
    <t>FB5100042712</t>
  </si>
  <si>
    <t>080651</t>
  </si>
  <si>
    <t>BDS - 3958/4008/4031/4042 JIMENA GATTO</t>
  </si>
  <si>
    <t>5</t>
  </si>
  <si>
    <t xml:space="preserve">  MATEPAMPA03</t>
  </si>
  <si>
    <t>+**MATE ROSA BOCA ANCHA C/BOMBILLA</t>
  </si>
  <si>
    <t>FB5100042818</t>
  </si>
  <si>
    <t>080788</t>
  </si>
  <si>
    <t>BDS - 3974 JULIETA GATTO</t>
  </si>
  <si>
    <t>5</t>
  </si>
  <si>
    <t xml:space="preserve">  MATEPAMPA05</t>
  </si>
  <si>
    <t>+**MATE NEGRO BOCA ANCHA C/BOMBILLA</t>
  </si>
  <si>
    <t>FB5100042651</t>
  </si>
  <si>
    <t>080595</t>
  </si>
  <si>
    <t>BDS - 3930 CAMILA ANGELO</t>
  </si>
  <si>
    <t>5</t>
  </si>
  <si>
    <t xml:space="preserve">  MATEPAMPA05</t>
  </si>
  <si>
    <t>+**MATE NEGRO BOCA ANCHA C/BOMBILLA</t>
  </si>
  <si>
    <t>FB5100042706</t>
  </si>
  <si>
    <t>076137</t>
  </si>
  <si>
    <t>BDS - 3107/3949 AGUSTINA QUINTERO</t>
  </si>
  <si>
    <t>5</t>
  </si>
  <si>
    <t xml:space="preserve">  MATEPAMPA11</t>
  </si>
  <si>
    <t>+**MATE BLANCO BOCA ANGOSTA C/BOMBILLA</t>
  </si>
  <si>
    <t>FB5100042493</t>
  </si>
  <si>
    <t>080415</t>
  </si>
  <si>
    <t>BDS - 3909 SOLANGE CURI</t>
  </si>
  <si>
    <t>5</t>
  </si>
  <si>
    <t xml:space="preserve">  MATEPAMPA13</t>
  </si>
  <si>
    <t>+**MATE ROSA BOCA ANGOSTA C/BOMBILLA</t>
  </si>
  <si>
    <t>FB5100042493</t>
  </si>
  <si>
    <t>080415</t>
  </si>
  <si>
    <t>BDS - 3909 SOLANGE CURI</t>
  </si>
  <si>
    <t>5</t>
  </si>
  <si>
    <t xml:space="preserve">  MATEPAMPA13</t>
  </si>
  <si>
    <t>+**MATE ROSA BOCA ANGOSTA C/BOMBILLA</t>
  </si>
  <si>
    <t>FB5100042763</t>
  </si>
  <si>
    <t>080650</t>
  </si>
  <si>
    <t>BDS - 3957 MARIA SOLEDAD OJEDA</t>
  </si>
  <si>
    <t>5</t>
  </si>
  <si>
    <t xml:space="preserve">  MATEPAMPA14</t>
  </si>
  <si>
    <t>+**MATE BEIGE BOCA ANGOSTA C/BOMBILLA</t>
  </si>
  <si>
    <t>FB5100042665</t>
  </si>
  <si>
    <t>080611</t>
  </si>
  <si>
    <t>BDS - 3938 ADASME PAULA</t>
  </si>
  <si>
    <t>5</t>
  </si>
  <si>
    <t xml:space="preserve">  MATEPAMPA17</t>
  </si>
  <si>
    <t>+**MATE TURQUESA BOCA ANGOSTA C/BOMBILLA</t>
  </si>
  <si>
    <t>FB5100042493</t>
  </si>
  <si>
    <t>080415</t>
  </si>
  <si>
    <t>BDS - 3909 SOLANGE CURI</t>
  </si>
  <si>
    <t>5</t>
  </si>
  <si>
    <t xml:space="preserve">  MATEPAMPA19</t>
  </si>
  <si>
    <t>+**MATE MARRON BOCA ANGOSTA C/BOMBILLA</t>
  </si>
  <si>
    <t>FB5100042684</t>
  </si>
  <si>
    <t>080627</t>
  </si>
  <si>
    <t>BDS - 3944 GABRIEL RAIS</t>
  </si>
  <si>
    <t>5</t>
  </si>
  <si>
    <t xml:space="preserve">  MATEPAMPA21</t>
  </si>
  <si>
    <t>**MATE LILA BOCA ANGOSTA C/BOMBILLA</t>
  </si>
  <si>
    <t>FB5100042763</t>
  </si>
  <si>
    <t>080650</t>
  </si>
  <si>
    <t>BDS - 3957 MARIA SOLEDAD OJEDA</t>
  </si>
  <si>
    <t>5</t>
  </si>
  <si>
    <t xml:space="preserve">  MATEPAMPA21</t>
  </si>
  <si>
    <t>**MATE LILA BOCA ANGOSTA C/BOMBILLA</t>
  </si>
  <si>
    <t>FB5100042848</t>
  </si>
  <si>
    <t>080808</t>
  </si>
  <si>
    <t>BDS - 3977 MARISA FERNANDA VILLANUEVA</t>
  </si>
  <si>
    <t>5</t>
  </si>
  <si>
    <t xml:space="preserve">  MATEPAMPA22</t>
  </si>
  <si>
    <t>**MATE LILA BOCA ANCHA C/BOMBILLA</t>
  </si>
  <si>
    <t>FB5100042683</t>
  </si>
  <si>
    <t>074931</t>
  </si>
  <si>
    <t>BDS - 2778/2887/3943 DAIANA PEREZ</t>
  </si>
  <si>
    <t>5</t>
  </si>
  <si>
    <t xml:space="preserve">  MATEPAMPA23</t>
  </si>
  <si>
    <t>**MATE VERDE OLIVA BOCA ANGOSTA C/BOMBILLA</t>
  </si>
  <si>
    <t>FB5100042642</t>
  </si>
  <si>
    <t>080586</t>
  </si>
  <si>
    <t>BDS - 3933 LOMBARDO ALANIZ</t>
  </si>
  <si>
    <t>5</t>
  </si>
  <si>
    <t xml:space="preserve">  MATEPAMPA23</t>
  </si>
  <si>
    <t>**MATE VERDE OLIVA BOCA ANGOSTA C/BOMBILLA</t>
  </si>
  <si>
    <t>FB5100042708</t>
  </si>
  <si>
    <t>080648</t>
  </si>
  <si>
    <t>BDS - 3951 MAYRA CASARAVILLA</t>
  </si>
  <si>
    <t>5</t>
  </si>
  <si>
    <t xml:space="preserve">  MATEPAMPA24</t>
  </si>
  <si>
    <t>**MATE VERDE OLIVA BOCA ANCHA C/BOMBILLA</t>
  </si>
  <si>
    <t>FB5100042653</t>
  </si>
  <si>
    <t>080596</t>
  </si>
  <si>
    <t>BDS - 3932 CINTIA BRAVO</t>
  </si>
  <si>
    <t>5</t>
  </si>
  <si>
    <t xml:space="preserve">  MLRI68919X6</t>
  </si>
  <si>
    <t xml:space="preserve">RIGOLLEAU 6PC VASO COPON GOURMET 450ML </t>
  </si>
  <si>
    <t>FB5100042764</t>
  </si>
  <si>
    <t>079200</t>
  </si>
  <si>
    <t>BDS - 3743/3839/3961 PAULA GONZALEZ</t>
  </si>
  <si>
    <t>8</t>
  </si>
  <si>
    <t xml:space="preserve">  TRAPOGRANDE</t>
  </si>
  <si>
    <t>+TRAPO DE PISO C/ FRASES 60X70</t>
  </si>
  <si>
    <t>FB5100042572</t>
  </si>
  <si>
    <t>080480</t>
  </si>
  <si>
    <t>BDS - 3924 FERNANDA GOMEZ</t>
  </si>
  <si>
    <t>5</t>
  </si>
  <si>
    <t xml:space="preserve">  TW34130X6PC</t>
  </si>
  <si>
    <t>****6 VASOS MONTERREY 280ML</t>
  </si>
  <si>
    <t>FB5100042650</t>
  </si>
  <si>
    <t>080593</t>
  </si>
  <si>
    <t>BDS - 3928 VANINA BUFFET</t>
  </si>
  <si>
    <t>5</t>
  </si>
  <si>
    <t xml:space="preserve">  TW83140VELA</t>
  </si>
  <si>
    <t xml:space="preserve">**VELA 100% SOJA AROMA JAZMIN BELLIZE VERDE </t>
  </si>
  <si>
    <t>FB5100042574</t>
  </si>
  <si>
    <t>080481</t>
  </si>
  <si>
    <t>BDS -  3925 GRECIA MACARENA MARTINEZ</t>
  </si>
  <si>
    <t>5</t>
  </si>
  <si>
    <t xml:space="preserve">  TW85130X6PC</t>
  </si>
  <si>
    <t xml:space="preserve">****6 VASO CERVEZA 300 ML SELECTION BEER </t>
  </si>
  <si>
    <t>FB5100042574</t>
  </si>
  <si>
    <t>080481</t>
  </si>
  <si>
    <t>BDS -  3925 GRECIA MACARENA MARTINEZ</t>
  </si>
  <si>
    <t>5</t>
  </si>
  <si>
    <t xml:space="preserve"> 019BO5217NEW</t>
  </si>
  <si>
    <t xml:space="preserve">BOT. H2O 1L TAPON CORCHO ECOLOGICO </t>
  </si>
  <si>
    <t>FB5100042572</t>
  </si>
  <si>
    <t>080480</t>
  </si>
  <si>
    <t>BDS - 3924 FERNANDA GOMEZ</t>
  </si>
  <si>
    <t>5</t>
  </si>
  <si>
    <t xml:space="preserve"> CHUCNEGROBCO</t>
  </si>
  <si>
    <t>**CHUCNEGBCO MANTEL ANTIMANCHA CIRCULAR 1.40MT</t>
  </si>
  <si>
    <t>FB5100042849</t>
  </si>
  <si>
    <t>080809</t>
  </si>
  <si>
    <t>BDS - 3978 MARIA EUGENIA KOPP</t>
  </si>
  <si>
    <t>5</t>
  </si>
  <si>
    <t xml:space="preserve"> CHURBEIGEBCO</t>
  </si>
  <si>
    <t>**CHURBEIGEBCO RECTANG ANTIMANCHA 1,45 X1.90MT</t>
  </si>
  <si>
    <t>FB5100042572</t>
  </si>
  <si>
    <t>080480</t>
  </si>
  <si>
    <t>BDS - 3924 FERNANDA GOMEZ</t>
  </si>
  <si>
    <t>5</t>
  </si>
  <si>
    <t xml:space="preserve"> MATEPAMPA010</t>
  </si>
  <si>
    <t>+**MATE BORDO BOCA ANCHA C/BOMBILLA</t>
  </si>
  <si>
    <t>FB5100042653</t>
  </si>
  <si>
    <t>080596</t>
  </si>
  <si>
    <t>BDS - 3932 CINTIA BRAVO</t>
  </si>
  <si>
    <t>5</t>
  </si>
  <si>
    <t xml:space="preserve"> MATEPAMPA010</t>
  </si>
  <si>
    <t>+**MATE BORDO BOCA ANCHA C/BOMBILLA</t>
  </si>
  <si>
    <t>FB5100042821</t>
  </si>
  <si>
    <t>078718</t>
  </si>
  <si>
    <t>BDS - 3625 LUCIA PALENCIA</t>
  </si>
  <si>
    <t>5</t>
  </si>
  <si>
    <t xml:space="preserve"> MONOREPACOOK</t>
  </si>
  <si>
    <t>+**TUSOR REPASADOR COOK ALG.100% 36X66CM</t>
  </si>
  <si>
    <t>FB5100042702</t>
  </si>
  <si>
    <t>079341</t>
  </si>
  <si>
    <t>BDS - 3762/3945 GUILLERMINA ALSINA</t>
  </si>
  <si>
    <t>5</t>
  </si>
  <si>
    <t>CL1002AQUANEW</t>
  </si>
  <si>
    <t>**AQUA NEW BOLSO  2 LATAS MATE Y  BOMBILLA</t>
  </si>
  <si>
    <t>FB5100042763</t>
  </si>
  <si>
    <t>080650</t>
  </si>
  <si>
    <t>BDS - 3957 MARIA SOLEDAD OJEDA</t>
  </si>
  <si>
    <t>5</t>
  </si>
  <si>
    <t>CL1040LOVEROS</t>
  </si>
  <si>
    <t>**YERBERO+AZUCARERO+MATE LOVE ROSA</t>
  </si>
  <si>
    <t>FB5100042818</t>
  </si>
  <si>
    <t>080788</t>
  </si>
  <si>
    <t>BDS - 3974 JULIETA GATTO</t>
  </si>
  <si>
    <t>5</t>
  </si>
  <si>
    <t>Costo s/iva</t>
  </si>
  <si>
    <t>Venta s/iva</t>
  </si>
  <si>
    <t>Venta + IVA</t>
  </si>
  <si>
    <t>COSTO C/IVA</t>
  </si>
  <si>
    <t>POLITICA DE DTO</t>
  </si>
  <si>
    <t>COSTO - 15 Y 10</t>
  </si>
  <si>
    <t>COSTO -5 CONTADO</t>
  </si>
  <si>
    <t>COSTO - 9,09 (VENDEDORES)</t>
  </si>
  <si>
    <t>COSTO TOTAL X VENTA</t>
  </si>
  <si>
    <t>VENTA TOTAL X CLIENTE</t>
  </si>
  <si>
    <t>TIENDA NUBE</t>
  </si>
  <si>
    <t>DIFERENCIAS TN - FACTURADO</t>
  </si>
  <si>
    <t>CORREO</t>
  </si>
  <si>
    <t>COMENTARIO</t>
  </si>
  <si>
    <t>COD. MP</t>
  </si>
  <si>
    <t>RET MP</t>
  </si>
  <si>
    <t>RET TN</t>
  </si>
  <si>
    <t>RET AFIP</t>
  </si>
  <si>
    <t>COBRADO</t>
  </si>
  <si>
    <t>DIF</t>
  </si>
  <si>
    <t>MOTIVO NC</t>
  </si>
  <si>
    <t>COSTO TOTAL</t>
  </si>
  <si>
    <t>TRANSFERIR A DOLCE</t>
  </si>
  <si>
    <t>Orden</t>
  </si>
  <si>
    <t>SI</t>
  </si>
  <si>
    <t>TRANSFERENCIA</t>
  </si>
  <si>
    <t>SE AGREGÓ 490,5 EN DICIEMBRE - EL RESTO SE COBRO EN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</si>
</sst>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#,##0.00"/>
  </numFmts>
  <fonts count="2" x14ac:knownFonts="1">
    <font>
      <sz val="11"/>
      <color theme="1"/>
      <name val="Calibri"/>
      <family val="2"/>
      <charset val="1"/>
      <scheme val="minor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0" fontId="0" fillId="0" borderId="1" xfId="0" applyBorder="1"/>
    <xf numFmtId="0" fontId="0" fillId="2" borderId="1" xfId="0" applyFont="1" applyFill="1" applyBorder="1"/>
    <xf numFmtId="164" fontId="0" fillId="2" borderId="1" xfId="0" applyNumberFormat="1" applyFont="1" applyFill="1" applyBorder="1"/>
    <xf numFmtId="165" fontId="0" fillId="2" borderId="1" xfId="0" applyNumberFormat="1" applyFont="1" applyFill="1" applyBorder="1"/>
    <xf numFmtId="0" fontId="1" fillId="0" borderId="1" xfId="0" applyFont="1" applyFill="1" applyBorder="1"/>
    <xf numFmtId="0" fontId="1" fillId="3" borderId="1" xfId="0" applyFont="1" applyFill="1" applyBorder="1" applyAlignment="1">
      <alignment horizontal="right"/>
    </xf>
    <xf numFmtId="2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Border="1"/>
    <xf numFmtId="0" fontId="1" fillId="3" borderId="1" xfId="0" applyFont="1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6" borderId="1" xfId="0" applyFont="1" applyFill="1" applyBorder="1"/>
    <xf numFmtId="165" fontId="0" fillId="6" borderId="1" xfId="0" applyNumberFormat="1" applyFont="1" applyFill="1" applyBorder="1"/>
    <xf numFmtId="0" fontId="0" fillId="7" borderId="1" xfId="0" applyFill="1" applyBorder="1"/>
    <xf numFmtId="165" fontId="0" fillId="7" borderId="1" xfId="0" applyNumberFormat="1" applyFill="1" applyBorder="1"/>
    <xf numFmtId="0" fontId="0" fillId="0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4" fontId="0" fillId="0" borderId="1" xfId="0" applyNumberFormat="1" applyBorder="1"/>
    <xf numFmtId="0" fontId="0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1"/>
  <sheetViews>
    <sheetView tabSelected="1" topLeftCell="C1" workbookViewId="0">
      <pane ySplit="1" topLeftCell="A203" activePane="bottomLeft" state="frozen"/>
      <selection activeCell="F1" sqref="F1"/>
      <selection pane="bottomLeft" activeCell="O218" sqref="O218"/>
    </sheetView>
  </sheetViews>
  <sheetFormatPr baseColWidth="10" defaultColWidth="9.140625" defaultRowHeight="15" x14ac:dyDescent="0.25"/>
  <cols>
    <col min="1" max="1" width="17.28515625" style="13" hidden="1" customWidth="1"/>
    <col min="2" max="2" width="68.5703125" style="13" hidden="1" customWidth="1"/>
    <col min="3" max="3" width="10.7109375" style="13" customWidth="1"/>
    <col min="4" max="4" width="13.28515625" style="13" customWidth="1"/>
    <col min="5" max="5" width="16.7109375" style="24" bestFit="1" customWidth="1"/>
    <col min="6" max="6" width="7.85546875" style="13" hidden="1" customWidth="1"/>
    <col min="7" max="7" width="74.140625" style="13" hidden="1" customWidth="1"/>
    <col min="8" max="8" width="5.7109375" style="13" hidden="1" customWidth="1"/>
    <col min="9" max="9" width="9.7109375" style="13" hidden="1" customWidth="1"/>
    <col min="10" max="10" width="11.5703125" style="13" hidden="1" customWidth="1"/>
    <col min="11" max="11" width="13.28515625" style="13" hidden="1" customWidth="1"/>
    <col min="12" max="12" width="16.5703125" style="13" hidden="1" customWidth="1"/>
    <col min="13" max="13" width="15.140625" style="13" hidden="1" customWidth="1"/>
    <col min="14" max="14" width="19.28515625" style="13" hidden="1" customWidth="1"/>
    <col min="15" max="15" width="26.85546875" style="13" customWidth="1"/>
    <col min="16" max="16" width="21.85546875" style="13" hidden="1" customWidth="1"/>
    <col min="17" max="18" width="11.85546875" style="13" hidden="1" customWidth="1"/>
    <col min="19" max="19" width="22.85546875" style="13" customWidth="1"/>
    <col min="20" max="20" width="13.5703125" style="13" customWidth="1"/>
    <col min="21" max="21" width="28.85546875" style="13" customWidth="1"/>
    <col min="22" max="22" width="33" style="13" customWidth="1"/>
    <col min="23" max="23" width="16.140625" style="13" bestFit="1" customWidth="1"/>
    <col min="24" max="24" width="12" style="13" bestFit="1" customWidth="1"/>
    <col min="25" max="25" width="8.140625" style="13" customWidth="1"/>
    <col min="26" max="26" width="7.5703125" style="13" customWidth="1"/>
    <col min="27" max="27" width="9.140625" style="13" customWidth="1"/>
    <col min="28" max="28" width="10.42578125" style="13" customWidth="1"/>
    <col min="29" max="29" width="4.42578125" style="13" bestFit="1" customWidth="1"/>
    <col min="30" max="30" width="14.42578125" style="13" bestFit="1" customWidth="1"/>
    <col min="31" max="16384" width="9.140625" style="27"/>
  </cols>
  <sheetData>
    <row r="1" spans="1:30" s="26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25" t="s">
        <v>1331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1308</v>
      </c>
      <c r="K1" s="14" t="s">
        <v>1311</v>
      </c>
      <c r="L1" s="9" t="s">
        <v>1312</v>
      </c>
      <c r="M1" s="9" t="s">
        <v>1313</v>
      </c>
      <c r="N1" s="9" t="s">
        <v>1314</v>
      </c>
      <c r="O1" s="10" t="s">
        <v>1315</v>
      </c>
      <c r="P1" s="11" t="s">
        <v>1316</v>
      </c>
      <c r="Q1" s="11" t="s">
        <v>1309</v>
      </c>
      <c r="R1" s="11" t="s">
        <v>1310</v>
      </c>
      <c r="S1" s="11" t="s">
        <v>1317</v>
      </c>
      <c r="T1" s="12" t="s">
        <v>1318</v>
      </c>
      <c r="U1" s="12" t="s">
        <v>1319</v>
      </c>
      <c r="V1" s="12" t="s">
        <v>1320</v>
      </c>
      <c r="W1" s="12" t="s">
        <v>1321</v>
      </c>
      <c r="X1" s="12" t="s">
        <v>1322</v>
      </c>
      <c r="Y1" s="12" t="s">
        <v>1323</v>
      </c>
      <c r="Z1" s="12" t="s">
        <v>1324</v>
      </c>
      <c r="AA1" s="12" t="s">
        <v>1325</v>
      </c>
      <c r="AB1" s="12" t="s">
        <v>1326</v>
      </c>
      <c r="AC1" s="12" t="s">
        <v>1327</v>
      </c>
      <c r="AD1" s="12" t="s">
        <v>1328</v>
      </c>
    </row>
    <row r="2" spans="1:30" s="26" customFormat="1" x14ac:dyDescent="0.25">
      <c r="A2" s="1" t="s">
        <v>834</v>
      </c>
      <c r="B2" s="1" t="s">
        <v>835</v>
      </c>
      <c r="C2" s="2">
        <v>44536</v>
      </c>
      <c r="D2" s="1" t="s">
        <v>836</v>
      </c>
      <c r="E2" s="21"/>
      <c r="F2" s="1" t="s">
        <v>837</v>
      </c>
      <c r="G2" s="1" t="s">
        <v>838</v>
      </c>
      <c r="H2" s="1" t="s">
        <v>839</v>
      </c>
      <c r="I2" s="3">
        <v>1</v>
      </c>
      <c r="J2" s="3">
        <v>365.14800000000002</v>
      </c>
      <c r="K2" s="3">
        <f>+J2*I2*1.21</f>
        <v>441.82908000000003</v>
      </c>
      <c r="L2" s="3">
        <f>+K2*0.6</f>
        <v>265.09744799999999</v>
      </c>
      <c r="M2" s="3">
        <v>0</v>
      </c>
      <c r="N2" s="3">
        <f>+L2*0.95</f>
        <v>251.84257559999998</v>
      </c>
      <c r="O2" s="3">
        <f>+N2-(N2*9.09/100)</f>
        <v>228.95008547795999</v>
      </c>
      <c r="P2" s="3"/>
      <c r="Q2" s="3">
        <v>561.97407727190102</v>
      </c>
      <c r="R2" s="3">
        <f>+Q2*1.21</f>
        <v>679.98863349900023</v>
      </c>
      <c r="S2" s="3"/>
      <c r="T2" s="1"/>
      <c r="U2" s="4"/>
      <c r="V2" s="4"/>
      <c r="W2" s="4"/>
      <c r="X2" s="4"/>
      <c r="Y2" s="4"/>
      <c r="Z2" s="4"/>
      <c r="AA2" s="4"/>
      <c r="AB2" s="4"/>
      <c r="AC2" s="1"/>
      <c r="AD2" s="1"/>
    </row>
    <row r="3" spans="1:30" s="26" customFormat="1" x14ac:dyDescent="0.25">
      <c r="A3" s="1" t="s">
        <v>1158</v>
      </c>
      <c r="B3" s="1" t="s">
        <v>1159</v>
      </c>
      <c r="C3" s="2">
        <v>44536</v>
      </c>
      <c r="D3" s="1" t="s">
        <v>1160</v>
      </c>
      <c r="E3" s="21"/>
      <c r="F3" s="1" t="s">
        <v>1161</v>
      </c>
      <c r="G3" s="1" t="s">
        <v>1162</v>
      </c>
      <c r="H3" s="1" t="s">
        <v>1163</v>
      </c>
      <c r="I3" s="3">
        <v>1</v>
      </c>
      <c r="J3" s="3">
        <v>545.49</v>
      </c>
      <c r="K3" s="3">
        <f>+J3*I3*1.21</f>
        <v>660.04290000000003</v>
      </c>
      <c r="L3" s="3">
        <v>0</v>
      </c>
      <c r="M3" s="3">
        <v>0</v>
      </c>
      <c r="N3" s="3">
        <v>0</v>
      </c>
      <c r="O3" s="3">
        <f>+K3</f>
        <v>660.04290000000003</v>
      </c>
      <c r="P3" s="3"/>
      <c r="Q3" s="3">
        <v>909.07765600495895</v>
      </c>
      <c r="R3" s="3">
        <f>+Q3*1.21</f>
        <v>1099.9839637660002</v>
      </c>
      <c r="S3" s="3"/>
      <c r="T3" s="1"/>
      <c r="U3" s="4"/>
      <c r="V3" s="4"/>
      <c r="W3" s="4"/>
      <c r="X3" s="4"/>
      <c r="Y3" s="4"/>
      <c r="Z3" s="4"/>
      <c r="AA3" s="4"/>
      <c r="AB3" s="4"/>
      <c r="AC3" s="1"/>
      <c r="AD3" s="1"/>
    </row>
    <row r="4" spans="1:30" s="26" customFormat="1" x14ac:dyDescent="0.25">
      <c r="A4" s="1" t="s">
        <v>1164</v>
      </c>
      <c r="B4" s="1" t="s">
        <v>1165</v>
      </c>
      <c r="C4" s="2">
        <v>44536</v>
      </c>
      <c r="D4" s="1" t="s">
        <v>1166</v>
      </c>
      <c r="E4" s="21"/>
      <c r="F4" s="1" t="s">
        <v>1167</v>
      </c>
      <c r="G4" s="1" t="s">
        <v>1168</v>
      </c>
      <c r="H4" s="1" t="s">
        <v>1169</v>
      </c>
      <c r="I4" s="3">
        <v>1</v>
      </c>
      <c r="J4" s="3">
        <v>545.49</v>
      </c>
      <c r="K4" s="3">
        <f>+J4*I4*1.21</f>
        <v>660.04290000000003</v>
      </c>
      <c r="L4" s="3">
        <v>0</v>
      </c>
      <c r="M4" s="3">
        <v>0</v>
      </c>
      <c r="N4" s="3">
        <v>0</v>
      </c>
      <c r="O4" s="3">
        <f>+K4</f>
        <v>660.04290000000003</v>
      </c>
      <c r="P4" s="3"/>
      <c r="Q4" s="3">
        <v>909.07765600495895</v>
      </c>
      <c r="R4" s="3">
        <f>+Q4*1.21</f>
        <v>1099.9839637660002</v>
      </c>
      <c r="S4" s="3"/>
      <c r="T4" s="1"/>
      <c r="U4" s="4"/>
      <c r="V4" s="4"/>
      <c r="W4" s="4"/>
      <c r="X4" s="4"/>
      <c r="Y4" s="4"/>
      <c r="Z4" s="4"/>
      <c r="AA4" s="4"/>
      <c r="AB4" s="4"/>
      <c r="AC4" s="1"/>
      <c r="AD4" s="1"/>
    </row>
    <row r="5" spans="1:30" s="26" customFormat="1" x14ac:dyDescent="0.25">
      <c r="A5" s="1" t="s">
        <v>1182</v>
      </c>
      <c r="B5" s="1" t="s">
        <v>1183</v>
      </c>
      <c r="C5" s="2">
        <v>44536</v>
      </c>
      <c r="D5" s="1" t="s">
        <v>1184</v>
      </c>
      <c r="E5" s="29">
        <v>3909</v>
      </c>
      <c r="F5" s="1" t="s">
        <v>1185</v>
      </c>
      <c r="G5" s="1" t="s">
        <v>1186</v>
      </c>
      <c r="H5" s="1" t="s">
        <v>1187</v>
      </c>
      <c r="I5" s="3">
        <v>1</v>
      </c>
      <c r="J5" s="3">
        <v>545.49</v>
      </c>
      <c r="K5" s="3">
        <f>+J5*I5*1.21</f>
        <v>660.04290000000003</v>
      </c>
      <c r="L5" s="3">
        <v>0</v>
      </c>
      <c r="M5" s="3">
        <v>0</v>
      </c>
      <c r="N5" s="3">
        <v>0</v>
      </c>
      <c r="O5" s="3">
        <f>+K5</f>
        <v>660.04290000000003</v>
      </c>
      <c r="P5" s="3">
        <f>+O5+O4+O3+O2</f>
        <v>2209.0787854779601</v>
      </c>
      <c r="Q5" s="3">
        <v>909.07765600495895</v>
      </c>
      <c r="R5" s="3">
        <f>+Q5*1.21</f>
        <v>1099.9839637660002</v>
      </c>
      <c r="S5" s="3">
        <f>+R5+R4+R3+R2</f>
        <v>3979.9405247970008</v>
      </c>
      <c r="T5" s="1">
        <v>3979.96</v>
      </c>
      <c r="U5" s="28">
        <f>+T5-S5</f>
        <v>1.9475202999274188E-2</v>
      </c>
      <c r="V5" s="4"/>
      <c r="W5" s="4"/>
      <c r="X5" s="4">
        <v>18516650825</v>
      </c>
      <c r="Y5" s="4"/>
      <c r="Z5" s="4"/>
      <c r="AA5" s="4"/>
      <c r="AB5" s="4"/>
      <c r="AC5" s="1"/>
      <c r="AD5" s="1"/>
    </row>
    <row r="6" spans="1:30" s="26" customFormat="1" x14ac:dyDescent="0.25">
      <c r="A6" s="1" t="s">
        <v>8</v>
      </c>
      <c r="B6" s="1" t="s">
        <v>9</v>
      </c>
      <c r="C6" s="2">
        <v>44532</v>
      </c>
      <c r="D6" s="1" t="s">
        <v>10</v>
      </c>
      <c r="E6" s="29">
        <v>3910</v>
      </c>
      <c r="F6" s="1" t="s">
        <v>11</v>
      </c>
      <c r="G6" s="1" t="s">
        <v>12</v>
      </c>
      <c r="H6" s="1" t="s">
        <v>13</v>
      </c>
      <c r="I6" s="3">
        <v>1</v>
      </c>
      <c r="J6" s="3">
        <v>309.31</v>
      </c>
      <c r="K6" s="3">
        <f>+J6*I6*1.21</f>
        <v>374.26510000000002</v>
      </c>
      <c r="L6" s="3">
        <v>0</v>
      </c>
      <c r="M6" s="3">
        <v>0</v>
      </c>
      <c r="N6" s="3">
        <v>0</v>
      </c>
      <c r="O6" s="3">
        <f>+K6</f>
        <v>374.26510000000002</v>
      </c>
      <c r="P6" s="3">
        <f>+O6</f>
        <v>374.26510000000002</v>
      </c>
      <c r="Q6" s="3">
        <v>538.00848013388395</v>
      </c>
      <c r="R6" s="3">
        <f>+Q6*1.21</f>
        <v>650.99026096199952</v>
      </c>
      <c r="S6" s="3">
        <f>+R6</f>
        <v>650.99026096199952</v>
      </c>
      <c r="T6" s="1">
        <v>650.99</v>
      </c>
      <c r="U6" s="28">
        <f>+T6-S6</f>
        <v>-2.609619995155299E-4</v>
      </c>
      <c r="V6" s="4"/>
      <c r="W6" s="4"/>
      <c r="X6" s="4">
        <v>18521262513</v>
      </c>
      <c r="Y6" s="4"/>
      <c r="Z6" s="4"/>
      <c r="AA6" s="4"/>
      <c r="AB6" s="4"/>
      <c r="AC6" s="1"/>
      <c r="AD6" s="1"/>
    </row>
    <row r="7" spans="1:30" s="26" customFormat="1" x14ac:dyDescent="0.25">
      <c r="A7" s="1" t="s">
        <v>66</v>
      </c>
      <c r="B7" s="1" t="s">
        <v>67</v>
      </c>
      <c r="C7" s="2">
        <v>44532</v>
      </c>
      <c r="D7" s="1" t="s">
        <v>68</v>
      </c>
      <c r="E7" s="21"/>
      <c r="F7" s="1" t="s">
        <v>69</v>
      </c>
      <c r="G7" s="1" t="s">
        <v>70</v>
      </c>
      <c r="H7" s="1" t="s">
        <v>71</v>
      </c>
      <c r="I7" s="3">
        <v>-1</v>
      </c>
      <c r="J7" s="3">
        <v>63.724499999999999</v>
      </c>
      <c r="K7" s="3">
        <f>+J7*I7*1.21</f>
        <v>-77.106645</v>
      </c>
      <c r="L7" s="3">
        <v>0</v>
      </c>
      <c r="M7" s="3">
        <v>0</v>
      </c>
      <c r="N7" s="3">
        <v>0</v>
      </c>
      <c r="O7" s="3">
        <v>0</v>
      </c>
      <c r="P7" s="3"/>
      <c r="Q7" s="3">
        <v>-2727.2479338843</v>
      </c>
      <c r="R7" s="3">
        <f>+Q7*1.21</f>
        <v>-3299.970000000003</v>
      </c>
      <c r="S7" s="3"/>
      <c r="T7" s="1"/>
      <c r="U7" s="4"/>
      <c r="V7" s="4"/>
      <c r="W7" s="4"/>
      <c r="X7" s="4"/>
      <c r="Y7" s="4"/>
      <c r="Z7" s="4"/>
      <c r="AA7" s="4"/>
      <c r="AB7" s="4"/>
      <c r="AC7" s="1" t="s">
        <v>26</v>
      </c>
      <c r="AD7" s="1" t="s">
        <v>27</v>
      </c>
    </row>
    <row r="8" spans="1:30" s="26" customFormat="1" x14ac:dyDescent="0.25">
      <c r="A8" s="1" t="s">
        <v>630</v>
      </c>
      <c r="B8" s="1" t="s">
        <v>631</v>
      </c>
      <c r="C8" s="2">
        <v>44532</v>
      </c>
      <c r="D8" s="1" t="s">
        <v>632</v>
      </c>
      <c r="E8" s="29">
        <v>3911</v>
      </c>
      <c r="F8" s="1" t="s">
        <v>633</v>
      </c>
      <c r="G8" s="1" t="s">
        <v>634</v>
      </c>
      <c r="H8" s="1" t="s">
        <v>635</v>
      </c>
      <c r="I8" s="3">
        <v>20</v>
      </c>
      <c r="J8" s="3">
        <v>446.23</v>
      </c>
      <c r="K8" s="3">
        <f>+J8*I8*1.21</f>
        <v>10798.766</v>
      </c>
      <c r="L8" s="3">
        <v>0</v>
      </c>
      <c r="M8" s="3">
        <v>0</v>
      </c>
      <c r="N8" s="3">
        <v>0</v>
      </c>
      <c r="O8" s="3">
        <f>+K8</f>
        <v>10798.766</v>
      </c>
      <c r="P8" s="3">
        <f>+O8+O7</f>
        <v>10798.766</v>
      </c>
      <c r="Q8" s="3">
        <v>18181.5728480992</v>
      </c>
      <c r="R8" s="3">
        <f>+Q8*1.21</f>
        <v>21999.70314620003</v>
      </c>
      <c r="S8" s="3">
        <f>+R8+R7</f>
        <v>18699.733146200029</v>
      </c>
      <c r="T8" s="1">
        <v>18699.830000000002</v>
      </c>
      <c r="U8" s="28">
        <f>+T8-S8</f>
        <v>9.6853799972450361E-2</v>
      </c>
      <c r="V8" s="4"/>
      <c r="W8" s="4"/>
      <c r="X8" s="4">
        <v>18534737961</v>
      </c>
      <c r="Y8" s="4"/>
      <c r="Z8" s="4"/>
      <c r="AA8" s="4"/>
      <c r="AB8" s="4"/>
      <c r="AC8" s="1" t="s">
        <v>26</v>
      </c>
      <c r="AD8" s="1" t="s">
        <v>27</v>
      </c>
    </row>
    <row r="9" spans="1:30" s="26" customFormat="1" x14ac:dyDescent="0.25">
      <c r="A9" s="1" t="s">
        <v>432</v>
      </c>
      <c r="B9" s="1" t="s">
        <v>433</v>
      </c>
      <c r="C9" s="2">
        <v>44536</v>
      </c>
      <c r="D9" s="1" t="s">
        <v>434</v>
      </c>
      <c r="E9" s="21"/>
      <c r="F9" s="1" t="s">
        <v>435</v>
      </c>
      <c r="G9" s="1" t="s">
        <v>436</v>
      </c>
      <c r="H9" s="1" t="s">
        <v>437</v>
      </c>
      <c r="I9" s="3">
        <v>1</v>
      </c>
      <c r="J9" s="3">
        <v>144.63749933242801</v>
      </c>
      <c r="K9" s="3">
        <f>+J9*I9*1.21</f>
        <v>175.01137419223789</v>
      </c>
      <c r="L9" s="3">
        <v>0</v>
      </c>
      <c r="M9" s="3">
        <v>0</v>
      </c>
      <c r="N9" s="3">
        <v>0</v>
      </c>
      <c r="O9" s="3">
        <f>+K9</f>
        <v>175.01137419223789</v>
      </c>
      <c r="P9" s="3"/>
      <c r="Q9" s="3">
        <v>272.71677216942197</v>
      </c>
      <c r="R9" s="3">
        <f>+Q9*1.21</f>
        <v>329.98729432500056</v>
      </c>
      <c r="S9" s="3"/>
      <c r="T9" s="1"/>
      <c r="U9" s="4"/>
      <c r="V9" s="4"/>
      <c r="W9" s="4"/>
      <c r="X9" s="4"/>
      <c r="Y9" s="4"/>
      <c r="Z9" s="4"/>
      <c r="AA9" s="4"/>
      <c r="AB9" s="4"/>
      <c r="AC9" s="1"/>
      <c r="AD9" s="1"/>
    </row>
    <row r="10" spans="1:30" s="26" customFormat="1" x14ac:dyDescent="0.25">
      <c r="A10" s="1" t="s">
        <v>444</v>
      </c>
      <c r="B10" s="1" t="s">
        <v>445</v>
      </c>
      <c r="C10" s="2">
        <v>44536</v>
      </c>
      <c r="D10" s="1" t="s">
        <v>446</v>
      </c>
      <c r="E10" s="29">
        <v>3912</v>
      </c>
      <c r="F10" s="1" t="s">
        <v>447</v>
      </c>
      <c r="G10" s="1" t="s">
        <v>448</v>
      </c>
      <c r="H10" s="1" t="s">
        <v>449</v>
      </c>
      <c r="I10" s="3">
        <v>2</v>
      </c>
      <c r="J10" s="3">
        <v>144.63</v>
      </c>
      <c r="K10" s="3">
        <f>+J10*I10*1.21</f>
        <v>350.00459999999998</v>
      </c>
      <c r="L10" s="3">
        <v>0</v>
      </c>
      <c r="M10" s="3">
        <v>0</v>
      </c>
      <c r="N10" s="3">
        <v>0</v>
      </c>
      <c r="O10" s="3">
        <f>+K10</f>
        <v>350.00459999999998</v>
      </c>
      <c r="P10" s="3">
        <f>+O10+O9</f>
        <v>525.01597419223788</v>
      </c>
      <c r="Q10" s="3">
        <v>545.43323268594997</v>
      </c>
      <c r="R10" s="3">
        <f>+Q10*1.21</f>
        <v>659.9742115499995</v>
      </c>
      <c r="S10" s="3">
        <f>+R10+R9</f>
        <v>989.96150587500006</v>
      </c>
      <c r="T10" s="1">
        <v>989.97</v>
      </c>
      <c r="U10" s="28">
        <f>+T10-S10</f>
        <v>8.494124999970154E-3</v>
      </c>
      <c r="V10" s="4"/>
      <c r="W10" s="4"/>
      <c r="X10" s="4">
        <v>18541731304</v>
      </c>
      <c r="Y10" s="4"/>
      <c r="Z10" s="4"/>
      <c r="AA10" s="4"/>
      <c r="AB10" s="4"/>
      <c r="AC10" s="1"/>
      <c r="AD10" s="1"/>
    </row>
    <row r="11" spans="1:30" s="26" customFormat="1" x14ac:dyDescent="0.25">
      <c r="A11" s="1" t="s">
        <v>672</v>
      </c>
      <c r="B11" s="1" t="s">
        <v>673</v>
      </c>
      <c r="C11" s="2">
        <v>44536</v>
      </c>
      <c r="D11" s="1" t="s">
        <v>674</v>
      </c>
      <c r="E11" s="21"/>
      <c r="F11" s="1" t="s">
        <v>675</v>
      </c>
      <c r="G11" s="1" t="s">
        <v>676</v>
      </c>
      <c r="H11" s="1" t="s">
        <v>677</v>
      </c>
      <c r="I11" s="3">
        <v>1</v>
      </c>
      <c r="J11" s="3">
        <v>271.43086499999998</v>
      </c>
      <c r="K11" s="3">
        <f>+J11*I11*1.21</f>
        <v>328.43134664999997</v>
      </c>
      <c r="L11" s="3">
        <v>0</v>
      </c>
      <c r="M11" s="3">
        <v>0</v>
      </c>
      <c r="N11" s="3">
        <f>+K11*0.95</f>
        <v>312.00977931749998</v>
      </c>
      <c r="O11" s="3">
        <f>+N11-(N11*9.09/100)</f>
        <v>283.64809037753923</v>
      </c>
      <c r="P11" s="3"/>
      <c r="Q11" s="3">
        <v>1441.81574871322</v>
      </c>
      <c r="R11" s="3">
        <f>+Q11*1.21</f>
        <v>1744.5970559429961</v>
      </c>
      <c r="S11" s="3"/>
      <c r="T11" s="1"/>
      <c r="U11" s="4"/>
      <c r="V11" s="4"/>
      <c r="W11" s="4"/>
      <c r="X11" s="4"/>
      <c r="Y11" s="4"/>
      <c r="Z11" s="4"/>
      <c r="AA11" s="4"/>
      <c r="AB11" s="4"/>
      <c r="AC11" s="1"/>
      <c r="AD11" s="1"/>
    </row>
    <row r="12" spans="1:30" s="26" customFormat="1" x14ac:dyDescent="0.25">
      <c r="A12" s="1" t="s">
        <v>690</v>
      </c>
      <c r="B12" s="1" t="s">
        <v>691</v>
      </c>
      <c r="C12" s="2">
        <v>44536</v>
      </c>
      <c r="D12" s="1" t="s">
        <v>692</v>
      </c>
      <c r="E12" s="21"/>
      <c r="F12" s="1" t="s">
        <v>693</v>
      </c>
      <c r="G12" s="1" t="s">
        <v>694</v>
      </c>
      <c r="H12" s="1" t="s">
        <v>695</v>
      </c>
      <c r="I12" s="3">
        <v>1</v>
      </c>
      <c r="J12" s="3">
        <v>252.83461383304601</v>
      </c>
      <c r="K12" s="3">
        <f>+J12*I12*1.21</f>
        <v>305.92988273798568</v>
      </c>
      <c r="L12" s="3">
        <v>0</v>
      </c>
      <c r="M12" s="3">
        <v>0</v>
      </c>
      <c r="N12" s="3">
        <f>+K12*0.95</f>
        <v>290.63338860108638</v>
      </c>
      <c r="O12" s="3">
        <f>+N12-(N12*9.09/100)</f>
        <v>264.21481357724764</v>
      </c>
      <c r="P12" s="3"/>
      <c r="Q12" s="3">
        <v>1353.3726249520701</v>
      </c>
      <c r="R12" s="3">
        <f>+Q12*1.21</f>
        <v>1637.5808761920048</v>
      </c>
      <c r="S12" s="3"/>
      <c r="T12" s="1"/>
      <c r="U12" s="4"/>
      <c r="V12" s="4"/>
      <c r="W12" s="4"/>
      <c r="X12" s="4"/>
      <c r="Y12" s="4"/>
      <c r="Z12" s="4"/>
      <c r="AA12" s="4"/>
      <c r="AB12" s="4"/>
      <c r="AC12" s="1"/>
      <c r="AD12" s="1"/>
    </row>
    <row r="13" spans="1:30" s="26" customFormat="1" x14ac:dyDescent="0.25">
      <c r="A13" s="1" t="s">
        <v>708</v>
      </c>
      <c r="B13" s="1" t="s">
        <v>709</v>
      </c>
      <c r="C13" s="2">
        <v>44536</v>
      </c>
      <c r="D13" s="1" t="s">
        <v>710</v>
      </c>
      <c r="E13" s="21"/>
      <c r="F13" s="1" t="s">
        <v>711</v>
      </c>
      <c r="G13" s="1" t="s">
        <v>712</v>
      </c>
      <c r="H13" s="1" t="s">
        <v>713</v>
      </c>
      <c r="I13" s="3">
        <v>1</v>
      </c>
      <c r="J13" s="3">
        <v>142.571249341965</v>
      </c>
      <c r="K13" s="3">
        <f>+J13*I13*1.21</f>
        <v>172.51121170377763</v>
      </c>
      <c r="L13" s="3">
        <v>0</v>
      </c>
      <c r="M13" s="3">
        <v>0</v>
      </c>
      <c r="N13" s="3">
        <f>+K13*0.95</f>
        <v>163.88565111858875</v>
      </c>
      <c r="O13" s="3">
        <f>+N13-(N13*9.09/100)</f>
        <v>148.98844543190904</v>
      </c>
      <c r="P13" s="3"/>
      <c r="Q13" s="3">
        <v>320.90663256694103</v>
      </c>
      <c r="R13" s="3">
        <f>+Q13*1.21</f>
        <v>388.29702540599862</v>
      </c>
      <c r="S13" s="3"/>
      <c r="T13" s="1"/>
      <c r="U13" s="4"/>
      <c r="V13" s="4"/>
      <c r="W13" s="4"/>
      <c r="X13" s="4"/>
      <c r="Y13" s="4"/>
      <c r="Z13" s="4"/>
      <c r="AA13" s="4"/>
      <c r="AB13" s="4"/>
      <c r="AC13" s="1"/>
      <c r="AD13" s="1"/>
    </row>
    <row r="14" spans="1:30" s="26" customFormat="1" x14ac:dyDescent="0.25">
      <c r="A14" s="1" t="s">
        <v>750</v>
      </c>
      <c r="B14" s="1" t="s">
        <v>751</v>
      </c>
      <c r="C14" s="2">
        <v>44536</v>
      </c>
      <c r="D14" s="1" t="s">
        <v>752</v>
      </c>
      <c r="E14" s="21"/>
      <c r="F14" s="1" t="s">
        <v>753</v>
      </c>
      <c r="G14" s="1" t="s">
        <v>754</v>
      </c>
      <c r="H14" s="1" t="s">
        <v>755</v>
      </c>
      <c r="I14" s="3">
        <v>1</v>
      </c>
      <c r="J14" s="3">
        <v>144.63749933242801</v>
      </c>
      <c r="K14" s="3">
        <f>+J14*I14*1.21</f>
        <v>175.01137419223789</v>
      </c>
      <c r="L14" s="3">
        <f>+K14*0.6</f>
        <v>105.00682451534273</v>
      </c>
      <c r="M14" s="3">
        <v>0</v>
      </c>
      <c r="N14" s="3">
        <f>+L14*0.95</f>
        <v>99.756483289575584</v>
      </c>
      <c r="O14" s="3">
        <f>+N14-(N14*9.09/100)</f>
        <v>90.688618958553164</v>
      </c>
      <c r="P14" s="3"/>
      <c r="Q14" s="3">
        <v>222.71593544628101</v>
      </c>
      <c r="R14" s="3">
        <f>+Q14*1.21</f>
        <v>269.48628188999999</v>
      </c>
      <c r="S14" s="3"/>
      <c r="T14" s="1"/>
      <c r="U14" s="4"/>
      <c r="V14" s="4"/>
      <c r="W14" s="4"/>
      <c r="X14" s="4"/>
      <c r="Y14" s="4"/>
      <c r="Z14" s="4"/>
      <c r="AA14" s="4"/>
      <c r="AB14" s="4"/>
      <c r="AC14" s="1"/>
      <c r="AD14" s="1"/>
    </row>
    <row r="15" spans="1:30" s="26" customFormat="1" x14ac:dyDescent="0.25">
      <c r="A15" s="1" t="s">
        <v>768</v>
      </c>
      <c r="B15" s="1" t="s">
        <v>769</v>
      </c>
      <c r="C15" s="2">
        <v>44536</v>
      </c>
      <c r="D15" s="1" t="s">
        <v>770</v>
      </c>
      <c r="E15" s="21"/>
      <c r="F15" s="1" t="s">
        <v>771</v>
      </c>
      <c r="G15" s="1" t="s">
        <v>772</v>
      </c>
      <c r="H15" s="1" t="s">
        <v>773</v>
      </c>
      <c r="I15" s="3">
        <v>1</v>
      </c>
      <c r="J15" s="3">
        <v>688.55279769897504</v>
      </c>
      <c r="K15" s="3">
        <f>+J15*I15*1.21</f>
        <v>833.14888521575972</v>
      </c>
      <c r="L15" s="3">
        <v>0</v>
      </c>
      <c r="M15" s="3">
        <f>+K15*0.85</f>
        <v>708.17655243339573</v>
      </c>
      <c r="N15" s="3">
        <f>+M15*0.95</f>
        <v>672.76772481172588</v>
      </c>
      <c r="O15" s="3">
        <f>+N15-(N15*9.09/100)</f>
        <v>611.61313862634006</v>
      </c>
      <c r="P15" s="3"/>
      <c r="Q15" s="3">
        <v>200.00123263140401</v>
      </c>
      <c r="R15" s="3">
        <f>+Q15*1.21</f>
        <v>242.00149148399885</v>
      </c>
      <c r="S15" s="3"/>
      <c r="T15" s="1"/>
      <c r="U15" s="4"/>
      <c r="V15" s="4"/>
      <c r="W15" s="4"/>
      <c r="X15" s="4"/>
      <c r="Y15" s="4"/>
      <c r="Z15" s="4"/>
      <c r="AA15" s="4"/>
      <c r="AB15" s="4"/>
      <c r="AC15" s="1"/>
      <c r="AD15" s="1"/>
    </row>
    <row r="16" spans="1:30" s="26" customFormat="1" x14ac:dyDescent="0.25">
      <c r="A16" s="1" t="s">
        <v>534</v>
      </c>
      <c r="B16" s="1" t="s">
        <v>535</v>
      </c>
      <c r="C16" s="2">
        <v>44536</v>
      </c>
      <c r="D16" s="1" t="s">
        <v>536</v>
      </c>
      <c r="E16" s="21"/>
      <c r="F16" s="1" t="s">
        <v>537</v>
      </c>
      <c r="G16" s="1" t="s">
        <v>538</v>
      </c>
      <c r="H16" s="1" t="s">
        <v>539</v>
      </c>
      <c r="I16" s="3">
        <v>1</v>
      </c>
      <c r="J16" s="3">
        <v>654.51</v>
      </c>
      <c r="K16" s="3">
        <f>+J16*I16*1.21</f>
        <v>791.95709999999997</v>
      </c>
      <c r="L16" s="3">
        <v>0</v>
      </c>
      <c r="M16" s="3">
        <v>0</v>
      </c>
      <c r="N16" s="3">
        <v>0</v>
      </c>
      <c r="O16" s="3">
        <f>+K16</f>
        <v>791.95709999999997</v>
      </c>
      <c r="P16" s="3"/>
      <c r="Q16" s="3">
        <v>1331.80211623389</v>
      </c>
      <c r="R16" s="3">
        <f>+Q16*1.21</f>
        <v>1611.4805606430068</v>
      </c>
      <c r="S16" s="3"/>
      <c r="T16" s="1"/>
      <c r="U16" s="4"/>
      <c r="V16" s="4"/>
      <c r="W16" s="4"/>
      <c r="X16" s="4"/>
      <c r="Y16" s="4"/>
      <c r="Z16" s="4"/>
      <c r="AA16" s="4"/>
      <c r="AB16" s="4"/>
      <c r="AC16" s="1"/>
      <c r="AD16" s="1"/>
    </row>
    <row r="17" spans="1:30" s="26" customFormat="1" x14ac:dyDescent="0.25">
      <c r="A17" s="17" t="s">
        <v>666</v>
      </c>
      <c r="B17" s="17" t="s">
        <v>667</v>
      </c>
      <c r="C17" s="2">
        <v>44544</v>
      </c>
      <c r="D17" s="1" t="s">
        <v>668</v>
      </c>
      <c r="E17" s="21"/>
      <c r="F17" s="1" t="s">
        <v>669</v>
      </c>
      <c r="G17" s="1" t="s">
        <v>670</v>
      </c>
      <c r="H17" s="17" t="s">
        <v>671</v>
      </c>
      <c r="I17" s="18">
        <v>1</v>
      </c>
      <c r="J17" s="18">
        <v>75.05</v>
      </c>
      <c r="K17" s="18">
        <f>+J17*I17*1.21</f>
        <v>90.81049999999999</v>
      </c>
      <c r="L17" s="18">
        <v>0</v>
      </c>
      <c r="M17" s="18">
        <v>0</v>
      </c>
      <c r="N17" s="18">
        <f>+K17*0.95</f>
        <v>86.269974999999988</v>
      </c>
      <c r="O17" s="18">
        <f>+N17-(N17*9.09/100)</f>
        <v>78.428034272499985</v>
      </c>
      <c r="P17" s="18"/>
      <c r="Q17" s="18">
        <v>1353.3449310000001</v>
      </c>
      <c r="R17" s="18">
        <f>+Q17*1.21</f>
        <v>1637.5473665100001</v>
      </c>
      <c r="S17" s="18"/>
      <c r="T17" s="1"/>
      <c r="U17" s="4"/>
      <c r="V17" s="4"/>
      <c r="W17" s="4"/>
      <c r="X17" s="4"/>
      <c r="Y17" s="4"/>
      <c r="Z17" s="4"/>
      <c r="AA17" s="4"/>
      <c r="AB17" s="4"/>
      <c r="AC17" s="17"/>
      <c r="AD17" s="17"/>
    </row>
    <row r="18" spans="1:30" s="26" customFormat="1" x14ac:dyDescent="0.25">
      <c r="A18" s="1" t="s">
        <v>660</v>
      </c>
      <c r="B18" s="1" t="s">
        <v>661</v>
      </c>
      <c r="C18" s="2">
        <v>44544</v>
      </c>
      <c r="D18" s="1" t="s">
        <v>662</v>
      </c>
      <c r="E18" s="21"/>
      <c r="F18" s="1" t="s">
        <v>663</v>
      </c>
      <c r="G18" s="1" t="s">
        <v>664</v>
      </c>
      <c r="H18" s="1" t="s">
        <v>665</v>
      </c>
      <c r="I18" s="3">
        <v>1</v>
      </c>
      <c r="J18" s="3">
        <v>144.63749933242801</v>
      </c>
      <c r="K18" s="3">
        <f>+J18*I18*1.21</f>
        <v>175.01137419223789</v>
      </c>
      <c r="L18" s="3">
        <v>0</v>
      </c>
      <c r="M18" s="3">
        <v>0</v>
      </c>
      <c r="N18" s="3">
        <f>+K18*0.95</f>
        <v>166.26080548262598</v>
      </c>
      <c r="O18" s="3">
        <f>+N18-(N18*9.09/100)</f>
        <v>151.14769826425527</v>
      </c>
      <c r="P18" s="3"/>
      <c r="Q18" s="3">
        <v>1441.8224874545499</v>
      </c>
      <c r="R18" s="3">
        <f>+Q18*1.21</f>
        <v>1744.6052098200053</v>
      </c>
      <c r="S18" s="3"/>
      <c r="T18" s="1"/>
      <c r="U18" s="4"/>
      <c r="V18" s="4"/>
      <c r="W18" s="4"/>
      <c r="X18" s="4"/>
      <c r="Y18" s="4"/>
      <c r="Z18" s="4"/>
      <c r="AA18" s="4"/>
      <c r="AB18" s="4"/>
      <c r="AC18" s="1" t="s">
        <v>34</v>
      </c>
      <c r="AD18" s="1" t="s">
        <v>35</v>
      </c>
    </row>
    <row r="19" spans="1:30" s="26" customFormat="1" x14ac:dyDescent="0.25">
      <c r="A19" s="1" t="s">
        <v>684</v>
      </c>
      <c r="B19" s="1" t="s">
        <v>685</v>
      </c>
      <c r="C19" s="2">
        <v>44544</v>
      </c>
      <c r="D19" s="1" t="s">
        <v>686</v>
      </c>
      <c r="E19" s="21"/>
      <c r="F19" s="1" t="s">
        <v>687</v>
      </c>
      <c r="G19" s="1" t="s">
        <v>688</v>
      </c>
      <c r="H19" s="1" t="s">
        <v>689</v>
      </c>
      <c r="I19" s="3">
        <v>-1</v>
      </c>
      <c r="J19" s="3">
        <v>735.58499660491998</v>
      </c>
      <c r="K19" s="3">
        <f>+J19*I19*1.21</f>
        <v>-890.05784589195309</v>
      </c>
      <c r="L19" s="3">
        <v>0</v>
      </c>
      <c r="M19" s="3">
        <v>0</v>
      </c>
      <c r="N19" s="3">
        <f>+K19*0.95</f>
        <v>-845.55495359735539</v>
      </c>
      <c r="O19" s="3">
        <f>+N19-(N19*9.09/100)</f>
        <v>-768.69400831535575</v>
      </c>
      <c r="P19" s="3"/>
      <c r="Q19" s="3">
        <v>-1441.81574871322</v>
      </c>
      <c r="R19" s="3">
        <f>+Q19*1.21</f>
        <v>-1744.5970559429961</v>
      </c>
      <c r="S19" s="3"/>
      <c r="T19" s="1"/>
      <c r="U19" s="4"/>
      <c r="V19" s="4"/>
      <c r="W19" s="4"/>
      <c r="X19" s="4"/>
      <c r="Y19" s="4"/>
      <c r="Z19" s="4"/>
      <c r="AA19" s="4"/>
      <c r="AB19" s="4"/>
      <c r="AC19" s="1" t="s">
        <v>34</v>
      </c>
      <c r="AD19" s="1" t="s">
        <v>35</v>
      </c>
    </row>
    <row r="20" spans="1:30" s="26" customFormat="1" x14ac:dyDescent="0.25">
      <c r="A20" s="1" t="s">
        <v>696</v>
      </c>
      <c r="B20" s="1" t="s">
        <v>697</v>
      </c>
      <c r="C20" s="2">
        <v>44544</v>
      </c>
      <c r="D20" s="1" t="s">
        <v>698</v>
      </c>
      <c r="E20" s="21">
        <v>3914</v>
      </c>
      <c r="F20" s="1" t="s">
        <v>699</v>
      </c>
      <c r="G20" s="1" t="s">
        <v>700</v>
      </c>
      <c r="H20" s="1" t="s">
        <v>701</v>
      </c>
      <c r="I20" s="3">
        <v>-1</v>
      </c>
      <c r="J20" s="3">
        <v>545.48999748230005</v>
      </c>
      <c r="K20" s="3">
        <f>+J20*I20*1.21</f>
        <v>-660.04289695358307</v>
      </c>
      <c r="L20" s="3">
        <v>0</v>
      </c>
      <c r="M20" s="3">
        <v>0</v>
      </c>
      <c r="N20" s="3">
        <f>+K20*0.95</f>
        <v>-627.04075210590383</v>
      </c>
      <c r="O20" s="3">
        <f>+N20-(N20*9.09/100)</f>
        <v>-570.04274773947714</v>
      </c>
      <c r="P20" s="3">
        <f>+SUM(O11:O20)</f>
        <v>1081.9491834535113</v>
      </c>
      <c r="Q20" s="3">
        <v>-1353.3726249520701</v>
      </c>
      <c r="R20" s="3">
        <f>+Q20*1.21</f>
        <v>-1637.5808761920048</v>
      </c>
      <c r="S20" s="3">
        <f>+SUM(R11:R20)</f>
        <v>5893.4179357530102</v>
      </c>
      <c r="T20" s="1">
        <v>5893.44</v>
      </c>
      <c r="U20" s="28">
        <f>+T20-S20</f>
        <v>2.2064246989430103E-2</v>
      </c>
      <c r="V20" s="4"/>
      <c r="W20" s="4"/>
      <c r="X20" s="4">
        <v>18587004286</v>
      </c>
      <c r="Y20" s="4"/>
      <c r="Z20" s="4"/>
      <c r="AA20" s="4"/>
      <c r="AB20" s="4"/>
      <c r="AC20" s="1" t="s">
        <v>34</v>
      </c>
      <c r="AD20" s="1" t="s">
        <v>35</v>
      </c>
    </row>
    <row r="21" spans="1:30" s="26" customFormat="1" x14ac:dyDescent="0.25">
      <c r="A21" s="1" t="s">
        <v>48</v>
      </c>
      <c r="B21" s="1" t="s">
        <v>49</v>
      </c>
      <c r="C21" s="2">
        <v>44536</v>
      </c>
      <c r="D21" s="1" t="s">
        <v>50</v>
      </c>
      <c r="E21" s="21"/>
      <c r="F21" s="1" t="s">
        <v>51</v>
      </c>
      <c r="G21" s="1" t="s">
        <v>52</v>
      </c>
      <c r="H21" s="1" t="s">
        <v>53</v>
      </c>
      <c r="I21" s="3">
        <v>1</v>
      </c>
      <c r="J21" s="3">
        <v>909.15</v>
      </c>
      <c r="K21" s="3">
        <f>+J21*I21*1.21</f>
        <v>1100.0715</v>
      </c>
      <c r="L21" s="3">
        <v>0</v>
      </c>
      <c r="M21" s="3">
        <v>0</v>
      </c>
      <c r="N21" s="3">
        <v>0</v>
      </c>
      <c r="O21" s="3">
        <f>+K21</f>
        <v>1100.0715</v>
      </c>
      <c r="P21" s="3"/>
      <c r="Q21" s="3">
        <v>1696.9466580000001</v>
      </c>
      <c r="R21" s="3">
        <f>+Q21*1.21</f>
        <v>2053.30545618</v>
      </c>
      <c r="S21" s="3"/>
      <c r="T21" s="1"/>
      <c r="U21" s="4"/>
      <c r="V21" s="4"/>
      <c r="W21" s="4"/>
      <c r="X21" s="4"/>
      <c r="Y21" s="4"/>
      <c r="Z21" s="4"/>
      <c r="AA21" s="4"/>
      <c r="AB21" s="4"/>
      <c r="AC21" s="1"/>
      <c r="AD21" s="1"/>
    </row>
    <row r="22" spans="1:30" s="26" customFormat="1" x14ac:dyDescent="0.25">
      <c r="A22" s="1" t="s">
        <v>846</v>
      </c>
      <c r="B22" s="1" t="s">
        <v>847</v>
      </c>
      <c r="C22" s="2">
        <v>44536</v>
      </c>
      <c r="D22" s="1" t="s">
        <v>848</v>
      </c>
      <c r="E22" s="29">
        <v>3915</v>
      </c>
      <c r="F22" s="1" t="s">
        <v>849</v>
      </c>
      <c r="G22" s="1" t="s">
        <v>850</v>
      </c>
      <c r="H22" s="1" t="s">
        <v>851</v>
      </c>
      <c r="I22" s="3">
        <v>1</v>
      </c>
      <c r="J22" s="3">
        <v>144.63</v>
      </c>
      <c r="K22" s="3">
        <f>+J22*I22*1.21</f>
        <v>175.00229999999999</v>
      </c>
      <c r="L22" s="3">
        <v>0</v>
      </c>
      <c r="M22" s="3">
        <v>0</v>
      </c>
      <c r="N22" s="3">
        <v>0</v>
      </c>
      <c r="O22" s="3">
        <f>+K22</f>
        <v>175.00229999999999</v>
      </c>
      <c r="P22" s="3">
        <f>+O22+O21</f>
        <v>1275.0738000000001</v>
      </c>
      <c r="Q22" s="3">
        <v>272.71685008264501</v>
      </c>
      <c r="R22" s="3">
        <f>+Q22*1.21</f>
        <v>329.98738860000043</v>
      </c>
      <c r="S22" s="3">
        <f>+R22+R21</f>
        <v>2383.2928447800005</v>
      </c>
      <c r="T22" s="1">
        <v>2383.3000000000002</v>
      </c>
      <c r="U22" s="28">
        <f t="shared" ref="U22:U24" si="0">+T22-S22</f>
        <v>7.1552199997313437E-3</v>
      </c>
      <c r="V22" s="4"/>
      <c r="W22" s="4"/>
      <c r="X22" s="4">
        <v>18598584891</v>
      </c>
      <c r="Y22" s="4"/>
      <c r="Z22" s="4"/>
      <c r="AA22" s="4"/>
      <c r="AB22" s="4"/>
      <c r="AC22" s="1"/>
      <c r="AD22" s="1"/>
    </row>
    <row r="23" spans="1:30" s="26" customFormat="1" x14ac:dyDescent="0.25">
      <c r="A23" s="1" t="s">
        <v>174</v>
      </c>
      <c r="B23" s="1" t="s">
        <v>175</v>
      </c>
      <c r="C23" s="2">
        <v>44536</v>
      </c>
      <c r="D23" s="1" t="s">
        <v>176</v>
      </c>
      <c r="E23" s="29">
        <v>3917</v>
      </c>
      <c r="F23" s="1" t="s">
        <v>177</v>
      </c>
      <c r="G23" s="1" t="s">
        <v>178</v>
      </c>
      <c r="H23" s="1" t="s">
        <v>179</v>
      </c>
      <c r="I23" s="3">
        <v>1</v>
      </c>
      <c r="J23" s="3">
        <v>909.14999580383301</v>
      </c>
      <c r="K23" s="3">
        <f>+J23*I23*1.21</f>
        <v>1100.0714949226378</v>
      </c>
      <c r="L23" s="3">
        <v>0</v>
      </c>
      <c r="M23" s="3">
        <v>0</v>
      </c>
      <c r="N23" s="3">
        <v>0</v>
      </c>
      <c r="O23" s="3">
        <f>+K23</f>
        <v>1100.0714949226378</v>
      </c>
      <c r="P23" s="3">
        <f>+O23</f>
        <v>1100.0714949226378</v>
      </c>
      <c r="Q23" s="3">
        <v>1696.9454431818201</v>
      </c>
      <c r="R23" s="3">
        <f>+Q23*1.21</f>
        <v>2053.3039862500023</v>
      </c>
      <c r="S23" s="3">
        <f>+R23</f>
        <v>2053.3039862500023</v>
      </c>
      <c r="T23" s="1">
        <v>2053.31</v>
      </c>
      <c r="U23" s="28">
        <f t="shared" si="0"/>
        <v>6.0137499976917752E-3</v>
      </c>
      <c r="V23" s="4"/>
      <c r="W23" s="4"/>
      <c r="X23" s="4">
        <v>18603650857</v>
      </c>
      <c r="Y23" s="4"/>
      <c r="Z23" s="4"/>
      <c r="AA23" s="4"/>
      <c r="AB23" s="4"/>
      <c r="AC23" s="1"/>
      <c r="AD23" s="1"/>
    </row>
    <row r="24" spans="1:30" s="26" customFormat="1" x14ac:dyDescent="0.25">
      <c r="A24" s="1" t="s">
        <v>180</v>
      </c>
      <c r="B24" s="1" t="s">
        <v>181</v>
      </c>
      <c r="C24" s="2">
        <v>44536</v>
      </c>
      <c r="D24" s="1" t="s">
        <v>182</v>
      </c>
      <c r="E24" s="29">
        <v>3918</v>
      </c>
      <c r="F24" s="1" t="s">
        <v>183</v>
      </c>
      <c r="G24" s="1" t="s">
        <v>184</v>
      </c>
      <c r="H24" s="1" t="s">
        <v>185</v>
      </c>
      <c r="I24" s="3">
        <v>1</v>
      </c>
      <c r="J24" s="3">
        <v>909.14999580383301</v>
      </c>
      <c r="K24" s="3">
        <f>+J24*I24*1.21</f>
        <v>1100.0714949226378</v>
      </c>
      <c r="L24" s="3">
        <v>0</v>
      </c>
      <c r="M24" s="3">
        <v>0</v>
      </c>
      <c r="N24" s="3">
        <v>0</v>
      </c>
      <c r="O24" s="3">
        <f>+K24</f>
        <v>1100.0714949226378</v>
      </c>
      <c r="P24" s="3">
        <f>+O24</f>
        <v>1100.0714949226378</v>
      </c>
      <c r="Q24" s="3">
        <v>1696.9454431818201</v>
      </c>
      <c r="R24" s="3">
        <f>+Q24*1.21</f>
        <v>2053.3039862500023</v>
      </c>
      <c r="S24" s="3">
        <f>+R24</f>
        <v>2053.3039862500023</v>
      </c>
      <c r="T24" s="1">
        <v>2053.31</v>
      </c>
      <c r="U24" s="28">
        <f t="shared" si="0"/>
        <v>6.0137499976917752E-3</v>
      </c>
      <c r="V24" s="4"/>
      <c r="W24" s="4"/>
      <c r="X24" s="4">
        <v>18603891788</v>
      </c>
      <c r="Y24" s="4"/>
      <c r="Z24" s="4"/>
      <c r="AA24" s="4"/>
      <c r="AB24" s="4"/>
      <c r="AC24" s="1"/>
      <c r="AD24" s="1"/>
    </row>
    <row r="25" spans="1:30" s="26" customFormat="1" x14ac:dyDescent="0.25">
      <c r="A25" s="1" t="s">
        <v>246</v>
      </c>
      <c r="B25" s="1" t="s">
        <v>247</v>
      </c>
      <c r="C25" s="2">
        <v>44537</v>
      </c>
      <c r="D25" s="1" t="s">
        <v>248</v>
      </c>
      <c r="E25" s="21"/>
      <c r="F25" s="1" t="s">
        <v>249</v>
      </c>
      <c r="G25" s="1" t="s">
        <v>250</v>
      </c>
      <c r="H25" s="1" t="s">
        <v>251</v>
      </c>
      <c r="I25" s="3">
        <v>1</v>
      </c>
      <c r="J25" s="3">
        <v>909.14999580383301</v>
      </c>
      <c r="K25" s="3">
        <f>+J25*I25*1.21</f>
        <v>1100.0714949226378</v>
      </c>
      <c r="L25" s="3">
        <v>0</v>
      </c>
      <c r="M25" s="3">
        <v>0</v>
      </c>
      <c r="N25" s="3">
        <v>0</v>
      </c>
      <c r="O25" s="3">
        <f>+K25</f>
        <v>1100.0714949226378</v>
      </c>
      <c r="P25" s="3"/>
      <c r="Q25" s="3">
        <v>1696.9454431818201</v>
      </c>
      <c r="R25" s="3">
        <f>+Q25*1.21</f>
        <v>2053.3039862500023</v>
      </c>
      <c r="S25" s="3"/>
      <c r="T25" s="1"/>
      <c r="U25" s="4"/>
      <c r="V25" s="4"/>
      <c r="W25" s="4"/>
      <c r="X25" s="4"/>
      <c r="Y25" s="4"/>
      <c r="Z25" s="4"/>
      <c r="AA25" s="4"/>
      <c r="AB25" s="4"/>
      <c r="AC25" s="1"/>
      <c r="AD25" s="1"/>
    </row>
    <row r="26" spans="1:30" s="26" customFormat="1" x14ac:dyDescent="0.25">
      <c r="A26" s="1" t="s">
        <v>336</v>
      </c>
      <c r="B26" s="1" t="s">
        <v>337</v>
      </c>
      <c r="C26" s="2">
        <v>44537</v>
      </c>
      <c r="D26" s="1" t="s">
        <v>338</v>
      </c>
      <c r="E26" s="21"/>
      <c r="F26" s="1" t="s">
        <v>339</v>
      </c>
      <c r="G26" s="1" t="s">
        <v>340</v>
      </c>
      <c r="H26" s="1" t="s">
        <v>341</v>
      </c>
      <c r="I26" s="3">
        <v>2</v>
      </c>
      <c r="J26" s="3">
        <v>545.48999748230005</v>
      </c>
      <c r="K26" s="3">
        <f>+J26*I26*1.21</f>
        <v>1320.0857939071661</v>
      </c>
      <c r="L26" s="3">
        <f>+K26*0.055</f>
        <v>72.604718664894136</v>
      </c>
      <c r="M26" s="3">
        <v>0</v>
      </c>
      <c r="N26" s="3">
        <f>+L26*0.95</f>
        <v>68.974482731649431</v>
      </c>
      <c r="O26" s="3">
        <f>+N26-(N26*9.09/100)</f>
        <v>62.704702251342496</v>
      </c>
      <c r="P26" s="3"/>
      <c r="Q26" s="3">
        <v>857.97005284462796</v>
      </c>
      <c r="R26" s="3">
        <f>+Q26*1.21</f>
        <v>1038.1437639419999</v>
      </c>
      <c r="S26" s="3"/>
      <c r="T26" s="1"/>
      <c r="U26" s="4"/>
      <c r="V26" s="4"/>
      <c r="W26" s="4"/>
      <c r="X26" s="4"/>
      <c r="Y26" s="4"/>
      <c r="Z26" s="4"/>
      <c r="AA26" s="4"/>
      <c r="AB26" s="4"/>
      <c r="AC26" s="1"/>
      <c r="AD26" s="1"/>
    </row>
    <row r="27" spans="1:30" s="26" customFormat="1" x14ac:dyDescent="0.25">
      <c r="A27" s="1" t="s">
        <v>216</v>
      </c>
      <c r="B27" s="1" t="s">
        <v>217</v>
      </c>
      <c r="C27" s="2">
        <v>44547</v>
      </c>
      <c r="D27" s="1" t="s">
        <v>218</v>
      </c>
      <c r="E27" s="21"/>
      <c r="F27" s="1" t="s">
        <v>219</v>
      </c>
      <c r="G27" s="1" t="s">
        <v>220</v>
      </c>
      <c r="H27" s="1" t="s">
        <v>221</v>
      </c>
      <c r="I27" s="3">
        <v>1</v>
      </c>
      <c r="J27" s="3">
        <v>909.14999580383301</v>
      </c>
      <c r="K27" s="3">
        <f>+J27*I27*1.21</f>
        <v>1100.0714949226378</v>
      </c>
      <c r="L27" s="3">
        <v>0</v>
      </c>
      <c r="M27" s="3">
        <v>0</v>
      </c>
      <c r="N27" s="3">
        <v>0</v>
      </c>
      <c r="O27" s="3">
        <f>+K27</f>
        <v>1100.0714949226378</v>
      </c>
      <c r="P27" s="3"/>
      <c r="Q27" s="3">
        <v>1697.0363590909101</v>
      </c>
      <c r="R27" s="3">
        <f>+Q27*1.21</f>
        <v>2053.4139945000011</v>
      </c>
      <c r="S27" s="3"/>
      <c r="T27" s="1"/>
      <c r="U27" s="4"/>
      <c r="V27" s="4"/>
      <c r="W27" s="4"/>
      <c r="X27" s="4"/>
      <c r="Y27" s="4"/>
      <c r="Z27" s="4"/>
      <c r="AA27" s="4"/>
      <c r="AB27" s="4"/>
      <c r="AC27" s="1" t="s">
        <v>34</v>
      </c>
      <c r="AD27" s="1" t="s">
        <v>35</v>
      </c>
    </row>
    <row r="28" spans="1:30" s="26" customFormat="1" x14ac:dyDescent="0.25">
      <c r="A28" s="1" t="s">
        <v>252</v>
      </c>
      <c r="B28" s="1" t="s">
        <v>253</v>
      </c>
      <c r="C28" s="2">
        <v>44547</v>
      </c>
      <c r="D28" s="1" t="s">
        <v>254</v>
      </c>
      <c r="E28" s="21">
        <v>3919</v>
      </c>
      <c r="F28" s="1" t="s">
        <v>255</v>
      </c>
      <c r="G28" s="1" t="s">
        <v>256</v>
      </c>
      <c r="H28" s="1" t="s">
        <v>257</v>
      </c>
      <c r="I28" s="3">
        <v>-1</v>
      </c>
      <c r="J28" s="3">
        <v>909.14999580383301</v>
      </c>
      <c r="K28" s="3">
        <f>+J28*I28*1.21</f>
        <v>-1100.0714949226378</v>
      </c>
      <c r="L28" s="3">
        <v>0</v>
      </c>
      <c r="M28" s="3">
        <v>0</v>
      </c>
      <c r="N28" s="3">
        <v>0</v>
      </c>
      <c r="O28" s="3">
        <f>+K28</f>
        <v>-1100.0714949226378</v>
      </c>
      <c r="P28" s="3">
        <f>+O28+O27+O26+O25</f>
        <v>1162.7761971739803</v>
      </c>
      <c r="Q28" s="3">
        <v>-1696.9454431818201</v>
      </c>
      <c r="R28" s="3">
        <f>+Q28*1.21</f>
        <v>-2053.3039862500023</v>
      </c>
      <c r="S28" s="3">
        <f>+R28+R27+R26+R25</f>
        <v>3091.5577584420007</v>
      </c>
      <c r="T28" s="1">
        <v>3091.45</v>
      </c>
      <c r="U28" s="28">
        <f>+T28-S28</f>
        <v>-0.10775844200088613</v>
      </c>
      <c r="V28" s="4"/>
      <c r="W28" s="4"/>
      <c r="X28" s="4">
        <v>18605843475</v>
      </c>
      <c r="Y28" s="4"/>
      <c r="Z28" s="4"/>
      <c r="AA28" s="4"/>
      <c r="AB28" s="4"/>
      <c r="AC28" s="1" t="s">
        <v>34</v>
      </c>
      <c r="AD28" s="1" t="s">
        <v>35</v>
      </c>
    </row>
    <row r="29" spans="1:30" s="26" customFormat="1" x14ac:dyDescent="0.25">
      <c r="A29" s="1" t="s">
        <v>570</v>
      </c>
      <c r="B29" s="1" t="s">
        <v>571</v>
      </c>
      <c r="C29" s="2">
        <v>44537</v>
      </c>
      <c r="D29" s="1" t="s">
        <v>572</v>
      </c>
      <c r="E29" s="21"/>
      <c r="F29" s="1" t="s">
        <v>573</v>
      </c>
      <c r="G29" s="1" t="s">
        <v>574</v>
      </c>
      <c r="H29" s="1" t="s">
        <v>575</v>
      </c>
      <c r="I29" s="3">
        <v>2</v>
      </c>
      <c r="J29" s="3">
        <v>245.39</v>
      </c>
      <c r="K29" s="3">
        <f>+J29*I29*1.21</f>
        <v>593.84379999999999</v>
      </c>
      <c r="L29" s="3">
        <v>0</v>
      </c>
      <c r="M29" s="3">
        <v>0</v>
      </c>
      <c r="N29" s="3">
        <v>0</v>
      </c>
      <c r="O29" s="3">
        <f>+K29</f>
        <v>593.84379999999999</v>
      </c>
      <c r="P29" s="3"/>
      <c r="Q29" s="3">
        <v>999.98024590909097</v>
      </c>
      <c r="R29" s="3">
        <f>+Q29*1.21</f>
        <v>1209.9760975500001</v>
      </c>
      <c r="S29" s="3"/>
      <c r="T29" s="1"/>
      <c r="U29" s="4"/>
      <c r="V29" s="4"/>
      <c r="W29" s="4"/>
      <c r="X29" s="4"/>
      <c r="Y29" s="4"/>
      <c r="Z29" s="4"/>
      <c r="AA29" s="4"/>
      <c r="AB29" s="4"/>
      <c r="AC29" s="1"/>
      <c r="AD29" s="1"/>
    </row>
    <row r="30" spans="1:30" s="26" customFormat="1" x14ac:dyDescent="0.25">
      <c r="A30" s="1" t="s">
        <v>864</v>
      </c>
      <c r="B30" s="1" t="s">
        <v>865</v>
      </c>
      <c r="C30" s="2">
        <v>44537</v>
      </c>
      <c r="D30" s="1" t="s">
        <v>866</v>
      </c>
      <c r="E30" s="29">
        <v>3921</v>
      </c>
      <c r="F30" s="1" t="s">
        <v>867</v>
      </c>
      <c r="G30" s="1" t="s">
        <v>868</v>
      </c>
      <c r="H30" s="1" t="s">
        <v>869</v>
      </c>
      <c r="I30" s="3">
        <v>4</v>
      </c>
      <c r="J30" s="3">
        <v>144.63</v>
      </c>
      <c r="K30" s="3">
        <f>+J30*I30*1.21</f>
        <v>700.00919999999996</v>
      </c>
      <c r="L30" s="3">
        <v>0</v>
      </c>
      <c r="M30" s="3">
        <v>0</v>
      </c>
      <c r="N30" s="3">
        <v>0</v>
      </c>
      <c r="O30" s="3">
        <f>+K30</f>
        <v>700.00919999999996</v>
      </c>
      <c r="P30" s="3">
        <f>+O30+O29</f>
        <v>1293.8530000000001</v>
      </c>
      <c r="Q30" s="3">
        <v>1090.87932282975</v>
      </c>
      <c r="R30" s="3">
        <f>+Q30*1.21</f>
        <v>1319.9639806239975</v>
      </c>
      <c r="S30" s="3">
        <f>+R30+R29</f>
        <v>2529.9400781739978</v>
      </c>
      <c r="T30" s="1">
        <v>2529.94</v>
      </c>
      <c r="U30" s="28">
        <f>+T30-S30</f>
        <v>-7.817399773557554E-5</v>
      </c>
      <c r="V30" s="4"/>
      <c r="W30" s="4" t="s">
        <v>1333</v>
      </c>
      <c r="X30" s="4">
        <v>0</v>
      </c>
      <c r="Y30" s="4"/>
      <c r="Z30" s="4"/>
      <c r="AA30" s="4"/>
      <c r="AB30" s="4"/>
      <c r="AC30" s="1"/>
      <c r="AD30" s="1"/>
    </row>
    <row r="31" spans="1:30" s="26" customFormat="1" x14ac:dyDescent="0.25">
      <c r="A31" s="1" t="s">
        <v>396</v>
      </c>
      <c r="B31" s="1" t="s">
        <v>397</v>
      </c>
      <c r="C31" s="2">
        <v>44539</v>
      </c>
      <c r="D31" s="1" t="s">
        <v>398</v>
      </c>
      <c r="E31" s="21"/>
      <c r="F31" s="1" t="s">
        <v>399</v>
      </c>
      <c r="G31" s="1" t="s">
        <v>400</v>
      </c>
      <c r="H31" s="1" t="s">
        <v>401</v>
      </c>
      <c r="I31" s="3">
        <v>2</v>
      </c>
      <c r="J31" s="3">
        <v>545.48999748230005</v>
      </c>
      <c r="K31" s="3">
        <f>+J31*I31*1.21</f>
        <v>1320.0857939071661</v>
      </c>
      <c r="L31" s="3">
        <f>+K31*0.85</f>
        <v>1122.0729248210912</v>
      </c>
      <c r="M31" s="3">
        <v>0</v>
      </c>
      <c r="N31" s="3">
        <f>+L31*0.95</f>
        <v>1065.9692785800366</v>
      </c>
      <c r="O31" s="3">
        <f>+N31-(N31*9.09/100)</f>
        <v>969.07267115711124</v>
      </c>
      <c r="P31" s="3"/>
      <c r="Q31" s="3">
        <v>1220.04325642975</v>
      </c>
      <c r="R31" s="3">
        <f>+Q31*1.21</f>
        <v>1476.2523402799975</v>
      </c>
      <c r="S31" s="3"/>
      <c r="T31" s="1"/>
      <c r="U31" s="4"/>
      <c r="V31" s="4"/>
      <c r="W31" s="4"/>
      <c r="X31" s="4"/>
      <c r="Y31" s="4"/>
      <c r="Z31" s="4"/>
      <c r="AA31" s="4"/>
      <c r="AB31" s="4"/>
      <c r="AC31" s="1"/>
      <c r="AD31" s="1"/>
    </row>
    <row r="32" spans="1:30" s="26" customFormat="1" x14ac:dyDescent="0.25">
      <c r="A32" s="1" t="s">
        <v>540</v>
      </c>
      <c r="B32" s="1" t="s">
        <v>541</v>
      </c>
      <c r="C32" s="2">
        <v>44539</v>
      </c>
      <c r="D32" s="1" t="s">
        <v>542</v>
      </c>
      <c r="E32" s="29">
        <v>3922</v>
      </c>
      <c r="F32" s="1" t="s">
        <v>543</v>
      </c>
      <c r="G32" s="1" t="s">
        <v>544</v>
      </c>
      <c r="H32" s="1" t="s">
        <v>545</v>
      </c>
      <c r="I32" s="3">
        <v>1</v>
      </c>
      <c r="J32" s="3">
        <v>515.4</v>
      </c>
      <c r="K32" s="3">
        <f>+J32*I32*1.21</f>
        <v>623.6339999999999</v>
      </c>
      <c r="L32" s="3">
        <v>0</v>
      </c>
      <c r="M32" s="3">
        <v>0</v>
      </c>
      <c r="N32" s="3">
        <v>0</v>
      </c>
      <c r="O32" s="3">
        <f>+K32</f>
        <v>623.6339999999999</v>
      </c>
      <c r="P32" s="3">
        <f>+O32+O31</f>
        <v>1592.706671157111</v>
      </c>
      <c r="Q32" s="3">
        <v>953.62213621818205</v>
      </c>
      <c r="R32" s="3">
        <f>+Q32*1.21</f>
        <v>1153.8827848240003</v>
      </c>
      <c r="S32" s="3">
        <f>+R32+R31</f>
        <v>2630.1351251039978</v>
      </c>
      <c r="T32" s="1">
        <v>2630.15</v>
      </c>
      <c r="U32" s="28">
        <f>+T32-S32</f>
        <v>1.4874896002311289E-2</v>
      </c>
      <c r="V32" s="4"/>
      <c r="W32" s="4"/>
      <c r="X32" s="4">
        <v>18635216752</v>
      </c>
      <c r="Y32" s="4"/>
      <c r="Z32" s="4"/>
      <c r="AA32" s="4"/>
      <c r="AB32" s="4"/>
      <c r="AC32" s="1"/>
      <c r="AD32" s="1"/>
    </row>
    <row r="33" spans="1:30" s="26" customFormat="1" x14ac:dyDescent="0.25">
      <c r="A33" s="1" t="s">
        <v>162</v>
      </c>
      <c r="B33" s="1" t="s">
        <v>163</v>
      </c>
      <c r="C33" s="2">
        <v>44539</v>
      </c>
      <c r="D33" s="1" t="s">
        <v>164</v>
      </c>
      <c r="E33" s="21"/>
      <c r="F33" s="1" t="s">
        <v>165</v>
      </c>
      <c r="G33" s="1" t="s">
        <v>166</v>
      </c>
      <c r="H33" s="1" t="s">
        <v>167</v>
      </c>
      <c r="I33" s="3">
        <v>1</v>
      </c>
      <c r="J33" s="3">
        <v>314.06999855041499</v>
      </c>
      <c r="K33" s="3">
        <f>+J33*I33*1.21</f>
        <v>380.02469824600212</v>
      </c>
      <c r="L33" s="3">
        <v>0</v>
      </c>
      <c r="M33" s="3">
        <v>0</v>
      </c>
      <c r="N33" s="3">
        <f>+K33*0.95</f>
        <v>361.02346333370201</v>
      </c>
      <c r="O33" s="3">
        <f>+N33-(N33*9.09/100)</f>
        <v>328.20643051666849</v>
      </c>
      <c r="P33" s="3"/>
      <c r="Q33" s="3">
        <v>1404.5448058347099</v>
      </c>
      <c r="R33" s="3">
        <f>+Q33*1.21</f>
        <v>1699.499215059999</v>
      </c>
      <c r="S33" s="3"/>
      <c r="T33" s="1"/>
      <c r="U33" s="4"/>
      <c r="V33" s="4"/>
      <c r="W33" s="4"/>
      <c r="X33" s="4"/>
      <c r="Y33" s="4"/>
      <c r="Z33" s="4"/>
      <c r="AA33" s="4"/>
      <c r="AB33" s="4"/>
      <c r="AC33" s="1"/>
      <c r="AD33" s="1"/>
    </row>
    <row r="34" spans="1:30" s="26" customFormat="1" x14ac:dyDescent="0.25">
      <c r="A34" s="1" t="s">
        <v>678</v>
      </c>
      <c r="B34" s="1" t="s">
        <v>679</v>
      </c>
      <c r="C34" s="2">
        <v>44539</v>
      </c>
      <c r="D34" s="1" t="s">
        <v>680</v>
      </c>
      <c r="E34" s="21"/>
      <c r="F34" s="1" t="s">
        <v>681</v>
      </c>
      <c r="G34" s="1" t="s">
        <v>682</v>
      </c>
      <c r="H34" s="1" t="s">
        <v>683</v>
      </c>
      <c r="I34" s="3">
        <v>1</v>
      </c>
      <c r="J34" s="3">
        <v>545.48999748230005</v>
      </c>
      <c r="K34" s="3">
        <f>+J34*I34*1.21</f>
        <v>660.04289695358307</v>
      </c>
      <c r="L34" s="3">
        <v>0</v>
      </c>
      <c r="M34" s="3">
        <v>0</v>
      </c>
      <c r="N34" s="3">
        <f>+K34*0.95</f>
        <v>627.04075210590383</v>
      </c>
      <c r="O34" s="3">
        <f>+N34-(N34*9.09/100)</f>
        <v>570.04274773947714</v>
      </c>
      <c r="P34" s="3"/>
      <c r="Q34" s="3">
        <v>1441.81574871322</v>
      </c>
      <c r="R34" s="3">
        <f>+Q34*1.21</f>
        <v>1744.5970559429961</v>
      </c>
      <c r="S34" s="3"/>
      <c r="T34" s="1"/>
      <c r="U34" s="4"/>
      <c r="V34" s="4"/>
      <c r="W34" s="4"/>
      <c r="X34" s="4"/>
      <c r="Y34" s="4"/>
      <c r="Z34" s="4"/>
      <c r="AA34" s="4"/>
      <c r="AB34" s="4"/>
      <c r="AC34" s="1"/>
      <c r="AD34" s="1"/>
    </row>
    <row r="35" spans="1:30" s="26" customFormat="1" x14ac:dyDescent="0.25">
      <c r="A35" s="1" t="s">
        <v>600</v>
      </c>
      <c r="B35" s="1" t="s">
        <v>601</v>
      </c>
      <c r="C35" s="2">
        <v>44539</v>
      </c>
      <c r="D35" s="1" t="s">
        <v>602</v>
      </c>
      <c r="E35" s="21"/>
      <c r="F35" s="1" t="s">
        <v>603</v>
      </c>
      <c r="G35" s="1" t="s">
        <v>604</v>
      </c>
      <c r="H35" s="1" t="s">
        <v>605</v>
      </c>
      <c r="I35" s="3">
        <v>1</v>
      </c>
      <c r="J35" s="3">
        <v>269.93</v>
      </c>
      <c r="K35" s="3">
        <f>+J35*I35*1.21</f>
        <v>326.61529999999999</v>
      </c>
      <c r="L35" s="3">
        <v>0</v>
      </c>
      <c r="M35" s="3">
        <v>0</v>
      </c>
      <c r="N35" s="3">
        <v>0</v>
      </c>
      <c r="O35" s="3">
        <f>+K35</f>
        <v>326.61529999999999</v>
      </c>
      <c r="P35" s="3"/>
      <c r="Q35" s="3">
        <v>545.44343427768604</v>
      </c>
      <c r="R35" s="3">
        <f>+Q35*1.21</f>
        <v>659.98655547600004</v>
      </c>
      <c r="S35" s="3"/>
      <c r="T35" s="1"/>
      <c r="U35" s="4"/>
      <c r="V35" s="4"/>
      <c r="W35" s="4"/>
      <c r="X35" s="4"/>
      <c r="Y35" s="4"/>
      <c r="Z35" s="4"/>
      <c r="AA35" s="4"/>
      <c r="AB35" s="4"/>
      <c r="AC35" s="1"/>
      <c r="AD35" s="1"/>
    </row>
    <row r="36" spans="1:30" s="26" customFormat="1" x14ac:dyDescent="0.25">
      <c r="A36" s="1" t="s">
        <v>612</v>
      </c>
      <c r="B36" s="1" t="s">
        <v>613</v>
      </c>
      <c r="C36" s="2">
        <v>44539</v>
      </c>
      <c r="D36" s="1" t="s">
        <v>614</v>
      </c>
      <c r="E36" s="29">
        <v>3923</v>
      </c>
      <c r="F36" s="1" t="s">
        <v>615</v>
      </c>
      <c r="G36" s="1" t="s">
        <v>616</v>
      </c>
      <c r="H36" s="1" t="s">
        <v>617</v>
      </c>
      <c r="I36" s="3">
        <v>1</v>
      </c>
      <c r="J36" s="3">
        <v>230.51</v>
      </c>
      <c r="K36" s="3">
        <f>+J36*I36*1.21</f>
        <v>278.9171</v>
      </c>
      <c r="L36" s="3">
        <v>0</v>
      </c>
      <c r="M36" s="3">
        <v>0</v>
      </c>
      <c r="N36" s="3">
        <v>0</v>
      </c>
      <c r="O36" s="3">
        <f>+K36</f>
        <v>278.9171</v>
      </c>
      <c r="P36" s="3">
        <f>+O36+O35+O34+O33</f>
        <v>1503.7815782561456</v>
      </c>
      <c r="Q36" s="3">
        <v>469.414804502479</v>
      </c>
      <c r="R36" s="3">
        <f>+Q36*1.21</f>
        <v>567.99191344799954</v>
      </c>
      <c r="S36" s="3">
        <f>+R36+R35+R34+R33</f>
        <v>4672.0747399269949</v>
      </c>
      <c r="T36" s="1">
        <v>4672.0600000000004</v>
      </c>
      <c r="U36" s="28">
        <f>+T36-S36</f>
        <v>-1.4739926994479902E-2</v>
      </c>
      <c r="V36" s="4"/>
      <c r="W36" s="4"/>
      <c r="X36" s="4">
        <v>3723222986</v>
      </c>
      <c r="Y36" s="4"/>
      <c r="Z36" s="4"/>
      <c r="AA36" s="4"/>
      <c r="AB36" s="4"/>
      <c r="AC36" s="1"/>
      <c r="AD36" s="1"/>
    </row>
    <row r="37" spans="1:30" s="26" customFormat="1" x14ac:dyDescent="0.25">
      <c r="A37" s="1" t="s">
        <v>14</v>
      </c>
      <c r="B37" s="1" t="s">
        <v>15</v>
      </c>
      <c r="C37" s="2">
        <v>44539</v>
      </c>
      <c r="D37" s="1" t="s">
        <v>16</v>
      </c>
      <c r="E37" s="21"/>
      <c r="F37" s="1" t="s">
        <v>17</v>
      </c>
      <c r="G37" s="1" t="s">
        <v>18</v>
      </c>
      <c r="H37" s="1" t="s">
        <v>19</v>
      </c>
      <c r="I37" s="3">
        <v>1</v>
      </c>
      <c r="J37" s="3">
        <v>197.69</v>
      </c>
      <c r="K37" s="3">
        <f>+J37*I37*1.21</f>
        <v>239.20489999999998</v>
      </c>
      <c r="L37" s="3">
        <v>0</v>
      </c>
      <c r="M37" s="3">
        <v>0</v>
      </c>
      <c r="N37" s="3">
        <v>0</v>
      </c>
      <c r="O37" s="3">
        <f>+K37</f>
        <v>239.20489999999998</v>
      </c>
      <c r="P37" s="3"/>
      <c r="Q37" s="3">
        <v>366.10654885289199</v>
      </c>
      <c r="R37" s="3">
        <f>+Q37*1.21</f>
        <v>442.98892411199927</v>
      </c>
      <c r="S37" s="3"/>
      <c r="T37" s="1"/>
      <c r="U37" s="4"/>
      <c r="V37" s="4"/>
      <c r="W37" s="4"/>
      <c r="X37" s="4"/>
      <c r="Y37" s="4"/>
      <c r="Z37" s="4"/>
      <c r="AA37" s="4"/>
      <c r="AB37" s="4"/>
      <c r="AC37" s="1"/>
      <c r="AD37" s="1"/>
    </row>
    <row r="38" spans="1:30" s="26" customFormat="1" x14ac:dyDescent="0.25">
      <c r="A38" s="1" t="s">
        <v>1260</v>
      </c>
      <c r="B38" s="1" t="s">
        <v>1261</v>
      </c>
      <c r="C38" s="2">
        <v>44539</v>
      </c>
      <c r="D38" s="1" t="s">
        <v>1262</v>
      </c>
      <c r="E38" s="21"/>
      <c r="F38" s="1" t="s">
        <v>1263</v>
      </c>
      <c r="G38" s="1" t="s">
        <v>1264</v>
      </c>
      <c r="H38" s="1" t="s">
        <v>1265</v>
      </c>
      <c r="I38" s="3">
        <v>1</v>
      </c>
      <c r="J38" s="3">
        <v>57.640936233959202</v>
      </c>
      <c r="K38" s="3">
        <f>+J38*I38*1.21</f>
        <v>69.745532843090629</v>
      </c>
      <c r="L38" s="3">
        <v>0</v>
      </c>
      <c r="M38" s="3">
        <f>+K38*0.85</f>
        <v>59.283702916627036</v>
      </c>
      <c r="N38" s="3">
        <f>+M38*0.95</f>
        <v>56.319517770795684</v>
      </c>
      <c r="O38" s="3">
        <f>+N38-(N38*9.09/100)</f>
        <v>51.200073605430354</v>
      </c>
      <c r="P38" s="3"/>
      <c r="Q38" s="3">
        <v>498.18111587603403</v>
      </c>
      <c r="R38" s="3">
        <f>+Q38*1.21</f>
        <v>602.79915021000113</v>
      </c>
      <c r="S38" s="3"/>
      <c r="T38" s="1"/>
      <c r="U38" s="4"/>
      <c r="V38" s="4"/>
      <c r="W38" s="4"/>
      <c r="X38" s="4"/>
      <c r="Y38" s="4"/>
      <c r="Z38" s="4"/>
      <c r="AA38" s="4"/>
      <c r="AB38" s="4"/>
      <c r="AC38" s="1"/>
      <c r="AD38" s="1"/>
    </row>
    <row r="39" spans="1:30" s="26" customFormat="1" x14ac:dyDescent="0.25">
      <c r="A39" s="1" t="s">
        <v>822</v>
      </c>
      <c r="B39" s="1" t="s">
        <v>823</v>
      </c>
      <c r="C39" s="2">
        <v>44539</v>
      </c>
      <c r="D39" s="1" t="s">
        <v>824</v>
      </c>
      <c r="E39" s="21"/>
      <c r="F39" s="1" t="s">
        <v>825</v>
      </c>
      <c r="G39" s="1" t="s">
        <v>826</v>
      </c>
      <c r="H39" s="1" t="s">
        <v>827</v>
      </c>
      <c r="I39" s="3">
        <v>1</v>
      </c>
      <c r="J39" s="3">
        <v>123.97</v>
      </c>
      <c r="K39" s="3">
        <f>+J39*I39*1.21</f>
        <v>150.00369999999998</v>
      </c>
      <c r="L39" s="3">
        <v>0</v>
      </c>
      <c r="M39" s="3">
        <v>0</v>
      </c>
      <c r="N39" s="3">
        <v>0</v>
      </c>
      <c r="O39" s="3">
        <f>+K39</f>
        <v>150.00369999999998</v>
      </c>
      <c r="P39" s="3"/>
      <c r="Q39" s="3">
        <v>236.36213381405</v>
      </c>
      <c r="R39" s="3">
        <f>+Q39*1.21</f>
        <v>285.99818191500049</v>
      </c>
      <c r="S39" s="3"/>
      <c r="T39" s="1"/>
      <c r="U39" s="4"/>
      <c r="V39" s="4"/>
      <c r="W39" s="4"/>
      <c r="X39" s="4"/>
      <c r="Y39" s="4"/>
      <c r="Z39" s="4"/>
      <c r="AA39" s="4"/>
      <c r="AB39" s="4"/>
      <c r="AC39" s="1"/>
      <c r="AD39" s="1"/>
    </row>
    <row r="40" spans="1:30" s="26" customFormat="1" x14ac:dyDescent="0.25">
      <c r="A40" s="1" t="s">
        <v>978</v>
      </c>
      <c r="B40" s="1" t="s">
        <v>979</v>
      </c>
      <c r="C40" s="2">
        <v>44539</v>
      </c>
      <c r="D40" s="1" t="s">
        <v>980</v>
      </c>
      <c r="E40" s="21"/>
      <c r="F40" s="1" t="s">
        <v>981</v>
      </c>
      <c r="G40" s="1" t="s">
        <v>982</v>
      </c>
      <c r="H40" s="1" t="s">
        <v>983</v>
      </c>
      <c r="I40" s="3">
        <v>1</v>
      </c>
      <c r="J40" s="3">
        <v>314.07</v>
      </c>
      <c r="K40" s="3">
        <f>+J40*I40*1.21</f>
        <v>380.0247</v>
      </c>
      <c r="L40" s="3">
        <v>0</v>
      </c>
      <c r="M40" s="3">
        <v>0</v>
      </c>
      <c r="N40" s="3">
        <v>0</v>
      </c>
      <c r="O40" s="3">
        <f>+K40</f>
        <v>380.0247</v>
      </c>
      <c r="P40" s="3"/>
      <c r="Q40" s="3">
        <v>690.91003020000005</v>
      </c>
      <c r="R40" s="3">
        <f>+Q40*1.21</f>
        <v>836.00113654200004</v>
      </c>
      <c r="S40" s="3"/>
      <c r="T40" s="1"/>
      <c r="U40" s="4"/>
      <c r="V40" s="4"/>
      <c r="W40" s="4"/>
      <c r="X40" s="4"/>
      <c r="Y40" s="4"/>
      <c r="Z40" s="4"/>
      <c r="AA40" s="4"/>
      <c r="AB40" s="4"/>
      <c r="AC40" s="1"/>
      <c r="AD40" s="1"/>
    </row>
    <row r="41" spans="1:30" s="26" customFormat="1" x14ac:dyDescent="0.25">
      <c r="A41" s="1" t="s">
        <v>1236</v>
      </c>
      <c r="B41" s="1" t="s">
        <v>1237</v>
      </c>
      <c r="C41" s="2">
        <v>44539</v>
      </c>
      <c r="D41" s="1" t="s">
        <v>1238</v>
      </c>
      <c r="E41" s="21"/>
      <c r="F41" s="1" t="s">
        <v>1239</v>
      </c>
      <c r="G41" s="1" t="s">
        <v>1240</v>
      </c>
      <c r="H41" s="1" t="s">
        <v>1241</v>
      </c>
      <c r="I41" s="3">
        <v>1</v>
      </c>
      <c r="J41" s="3">
        <v>297.54000000000002</v>
      </c>
      <c r="K41" s="3">
        <f>+J41*I41*1.21</f>
        <v>360.02340000000004</v>
      </c>
      <c r="L41" s="3">
        <v>0</v>
      </c>
      <c r="M41" s="3">
        <v>0</v>
      </c>
      <c r="N41" s="3">
        <v>0</v>
      </c>
      <c r="O41" s="3">
        <f>+K41</f>
        <v>360.02340000000004</v>
      </c>
      <c r="P41" s="3"/>
      <c r="Q41" s="3">
        <v>572.72396811983504</v>
      </c>
      <c r="R41" s="3">
        <f>+Q41*1.21</f>
        <v>692.99600142500037</v>
      </c>
      <c r="S41" s="3"/>
      <c r="T41" s="1"/>
      <c r="U41" s="4"/>
      <c r="V41" s="4"/>
      <c r="W41" s="4"/>
      <c r="X41" s="4"/>
      <c r="Y41" s="4"/>
      <c r="Z41" s="4"/>
      <c r="AA41" s="4"/>
      <c r="AB41" s="4"/>
      <c r="AC41" s="1"/>
      <c r="AD41" s="1"/>
    </row>
    <row r="42" spans="1:30" s="26" customFormat="1" x14ac:dyDescent="0.25">
      <c r="A42" s="1" t="s">
        <v>1272</v>
      </c>
      <c r="B42" s="1" t="s">
        <v>1273</v>
      </c>
      <c r="C42" s="2">
        <v>44539</v>
      </c>
      <c r="D42" s="1" t="s">
        <v>1274</v>
      </c>
      <c r="E42" s="29">
        <v>3924</v>
      </c>
      <c r="F42" s="1" t="s">
        <v>1275</v>
      </c>
      <c r="G42" s="1" t="s">
        <v>1276</v>
      </c>
      <c r="H42" s="1" t="s">
        <v>1277</v>
      </c>
      <c r="I42" s="3">
        <v>1</v>
      </c>
      <c r="J42" s="3">
        <v>909.15</v>
      </c>
      <c r="K42" s="3">
        <f>+J42*I42*1.21</f>
        <v>1100.0715</v>
      </c>
      <c r="L42" s="3">
        <v>0</v>
      </c>
      <c r="M42" s="3">
        <v>0</v>
      </c>
      <c r="N42" s="3">
        <v>0</v>
      </c>
      <c r="O42" s="3">
        <f>+K42</f>
        <v>1100.0715</v>
      </c>
      <c r="P42" s="3">
        <f>+O42+O41+O40+O39+O38+O37</f>
        <v>2280.5282736054305</v>
      </c>
      <c r="Q42" s="3">
        <v>1696.9466580000001</v>
      </c>
      <c r="R42" s="3">
        <f>+Q42*1.21</f>
        <v>2053.30545618</v>
      </c>
      <c r="S42" s="3">
        <f>+R42+R41+R40+R39+R38+R37</f>
        <v>4914.0888503840015</v>
      </c>
      <c r="T42" s="1">
        <v>4914.09</v>
      </c>
      <c r="U42" s="28">
        <f t="shared" ref="U42:U44" si="1">+T42-S42</f>
        <v>1.1496159986563725E-3</v>
      </c>
      <c r="V42" s="4"/>
      <c r="W42" s="4"/>
      <c r="X42" s="4">
        <v>3728401199</v>
      </c>
      <c r="Y42" s="4"/>
      <c r="Z42" s="4"/>
      <c r="AA42" s="4"/>
      <c r="AB42" s="4"/>
      <c r="AC42" s="1"/>
      <c r="AD42" s="1"/>
    </row>
    <row r="43" spans="1:30" s="26" customFormat="1" x14ac:dyDescent="0.25">
      <c r="A43" s="1" t="s">
        <v>642</v>
      </c>
      <c r="B43" s="1" t="s">
        <v>643</v>
      </c>
      <c r="C43" s="2">
        <v>44539</v>
      </c>
      <c r="D43" s="1" t="s">
        <v>644</v>
      </c>
      <c r="E43" s="29">
        <v>3926</v>
      </c>
      <c r="F43" s="1" t="s">
        <v>645</v>
      </c>
      <c r="G43" s="1" t="s">
        <v>646</v>
      </c>
      <c r="H43" s="1" t="s">
        <v>647</v>
      </c>
      <c r="I43" s="3">
        <v>1</v>
      </c>
      <c r="J43" s="3">
        <v>909.14999580383301</v>
      </c>
      <c r="K43" s="3">
        <f>+J43*I43*1.21</f>
        <v>1100.0714949226378</v>
      </c>
      <c r="L43" s="3">
        <v>0</v>
      </c>
      <c r="M43" s="3">
        <v>0</v>
      </c>
      <c r="N43" s="3">
        <f>+K43*0.95</f>
        <v>1045.0679201765058</v>
      </c>
      <c r="O43" s="3">
        <f>+N43-(N43*9.09/100)</f>
        <v>950.07124623246148</v>
      </c>
      <c r="P43" s="3">
        <f>+O43</f>
        <v>950.07124623246148</v>
      </c>
      <c r="Q43" s="3">
        <v>483.63625795867802</v>
      </c>
      <c r="R43" s="3">
        <f>+Q43*1.21</f>
        <v>585.19987213000036</v>
      </c>
      <c r="S43" s="3">
        <f>+R43</f>
        <v>585.19987213000036</v>
      </c>
      <c r="T43" s="1">
        <v>585.20000000000005</v>
      </c>
      <c r="U43" s="28">
        <f t="shared" si="1"/>
        <v>1.278699996873911E-4</v>
      </c>
      <c r="V43" s="4"/>
      <c r="W43" s="4"/>
      <c r="X43" s="4">
        <v>18662785194</v>
      </c>
      <c r="Y43" s="4"/>
      <c r="Z43" s="4"/>
      <c r="AA43" s="4"/>
      <c r="AB43" s="4"/>
      <c r="AC43" s="1"/>
      <c r="AD43" s="1"/>
    </row>
    <row r="44" spans="1:30" s="26" customFormat="1" x14ac:dyDescent="0.25">
      <c r="A44" s="17" t="s">
        <v>954</v>
      </c>
      <c r="B44" s="17" t="s">
        <v>955</v>
      </c>
      <c r="C44" s="2">
        <v>44544</v>
      </c>
      <c r="D44" s="1" t="s">
        <v>956</v>
      </c>
      <c r="E44" s="29">
        <v>3927</v>
      </c>
      <c r="F44" s="1" t="s">
        <v>957</v>
      </c>
      <c r="G44" s="1" t="s">
        <v>958</v>
      </c>
      <c r="H44" s="17" t="s">
        <v>959</v>
      </c>
      <c r="I44" s="18">
        <v>1</v>
      </c>
      <c r="J44" s="18">
        <v>661.15</v>
      </c>
      <c r="K44" s="18">
        <f>+J44*1.21</f>
        <v>799.99149999999997</v>
      </c>
      <c r="L44" s="18">
        <v>0</v>
      </c>
      <c r="M44" s="18">
        <v>0</v>
      </c>
      <c r="N44" s="18">
        <v>0</v>
      </c>
      <c r="O44" s="18">
        <f>+K44</f>
        <v>799.99149999999997</v>
      </c>
      <c r="P44" s="18">
        <f>+O44</f>
        <v>799.99149999999997</v>
      </c>
      <c r="Q44" s="18">
        <v>2314.0320000000002</v>
      </c>
      <c r="R44" s="18">
        <f>+Q44*1.21</f>
        <v>2799.9787200000001</v>
      </c>
      <c r="S44" s="18">
        <f>+R44</f>
        <v>2799.9787200000001</v>
      </c>
      <c r="T44" s="1">
        <v>2800</v>
      </c>
      <c r="U44" s="28">
        <f t="shared" si="1"/>
        <v>2.1279999999933352E-2</v>
      </c>
      <c r="V44" s="4"/>
      <c r="W44" s="4"/>
      <c r="X44" s="4">
        <v>18678604515</v>
      </c>
      <c r="Y44" s="4"/>
      <c r="Z44" s="4"/>
      <c r="AA44" s="4"/>
      <c r="AB44" s="4"/>
      <c r="AC44" s="17"/>
      <c r="AD44" s="17"/>
    </row>
    <row r="45" spans="1:30" s="26" customFormat="1" x14ac:dyDescent="0.25">
      <c r="A45" s="1" t="s">
        <v>84</v>
      </c>
      <c r="B45" s="1" t="s">
        <v>85</v>
      </c>
      <c r="C45" s="2">
        <v>44544</v>
      </c>
      <c r="D45" s="1" t="s">
        <v>86</v>
      </c>
      <c r="E45" s="21"/>
      <c r="F45" s="1" t="s">
        <v>87</v>
      </c>
      <c r="G45" s="1" t="s">
        <v>88</v>
      </c>
      <c r="H45" s="1" t="s">
        <v>89</v>
      </c>
      <c r="I45" s="3">
        <v>-1</v>
      </c>
      <c r="J45" s="3">
        <v>271.43086499999998</v>
      </c>
      <c r="K45" s="3">
        <f>+J45*I45*1.21</f>
        <v>-328.43134664999997</v>
      </c>
      <c r="L45" s="3">
        <v>0</v>
      </c>
      <c r="M45" s="3">
        <v>0</v>
      </c>
      <c r="N45" s="3">
        <v>0</v>
      </c>
      <c r="O45" s="3">
        <v>0</v>
      </c>
      <c r="P45" s="3"/>
      <c r="Q45" s="3">
        <v>-2479.33876033058</v>
      </c>
      <c r="R45" s="3">
        <f>+Q45*1.21</f>
        <v>-2999.9999000000016</v>
      </c>
      <c r="S45" s="3"/>
      <c r="T45" s="1"/>
      <c r="U45" s="4"/>
      <c r="V45" s="4"/>
      <c r="W45" s="4"/>
      <c r="X45" s="4"/>
      <c r="Y45" s="4"/>
      <c r="Z45" s="4"/>
      <c r="AA45" s="4"/>
      <c r="AB45" s="4"/>
      <c r="AC45" s="1" t="s">
        <v>26</v>
      </c>
      <c r="AD45" s="1" t="s">
        <v>27</v>
      </c>
    </row>
    <row r="46" spans="1:30" s="26" customFormat="1" x14ac:dyDescent="0.25">
      <c r="A46" s="1" t="s">
        <v>402</v>
      </c>
      <c r="B46" s="1" t="s">
        <v>403</v>
      </c>
      <c r="C46" s="2">
        <v>44544</v>
      </c>
      <c r="D46" s="1" t="s">
        <v>404</v>
      </c>
      <c r="E46" s="21"/>
      <c r="F46" s="1" t="s">
        <v>405</v>
      </c>
      <c r="G46" s="1" t="s">
        <v>406</v>
      </c>
      <c r="H46" s="1" t="s">
        <v>407</v>
      </c>
      <c r="I46" s="3">
        <v>1</v>
      </c>
      <c r="J46" s="3">
        <v>204.484364056206</v>
      </c>
      <c r="K46" s="3">
        <f>+J46*I46*1.21</f>
        <v>247.42608050800925</v>
      </c>
      <c r="L46" s="3">
        <v>0</v>
      </c>
      <c r="M46" s="3">
        <f>+K46*0.85</f>
        <v>210.31216843180786</v>
      </c>
      <c r="N46" s="3">
        <f>+M46*0.95</f>
        <v>199.79656001021746</v>
      </c>
      <c r="O46" s="3">
        <f>+N46-(N46*9.09/100)</f>
        <v>181.6350527052887</v>
      </c>
      <c r="P46" s="3"/>
      <c r="Q46" s="3">
        <v>1389.9964500446299</v>
      </c>
      <c r="R46" s="3">
        <f>+Q46*1.21</f>
        <v>1681.8957045540021</v>
      </c>
      <c r="S46" s="3"/>
      <c r="T46" s="1"/>
      <c r="U46" s="4"/>
      <c r="V46" s="4"/>
      <c r="W46" s="4"/>
      <c r="X46" s="4"/>
      <c r="Y46" s="4"/>
      <c r="Z46" s="4"/>
      <c r="AA46" s="4"/>
      <c r="AB46" s="4"/>
      <c r="AC46" s="1" t="s">
        <v>26</v>
      </c>
      <c r="AD46" s="1" t="s">
        <v>27</v>
      </c>
    </row>
    <row r="47" spans="1:30" s="26" customFormat="1" x14ac:dyDescent="0.25">
      <c r="A47" s="1" t="s">
        <v>1242</v>
      </c>
      <c r="B47" s="1" t="s">
        <v>1243</v>
      </c>
      <c r="C47" s="2">
        <v>44544</v>
      </c>
      <c r="D47" s="1" t="s">
        <v>1244</v>
      </c>
      <c r="E47" s="21"/>
      <c r="F47" s="1" t="s">
        <v>1245</v>
      </c>
      <c r="G47" s="1" t="s">
        <v>1246</v>
      </c>
      <c r="H47" s="1" t="s">
        <v>1247</v>
      </c>
      <c r="I47" s="3">
        <v>1</v>
      </c>
      <c r="J47" s="3">
        <v>558.36</v>
      </c>
      <c r="K47" s="3">
        <f>+J47*I47*1.21</f>
        <v>675.61559999999997</v>
      </c>
      <c r="L47" s="3">
        <f>+K47*0.85</f>
        <v>574.27325999999994</v>
      </c>
      <c r="M47" s="3">
        <v>0</v>
      </c>
      <c r="N47" s="3">
        <f>+L47*0.95</f>
        <v>545.55959699999994</v>
      </c>
      <c r="O47" s="3">
        <f>+N47-(N47*9.09/100)</f>
        <v>495.96822963269994</v>
      </c>
      <c r="P47" s="3"/>
      <c r="Q47" s="3">
        <v>795.25004707437995</v>
      </c>
      <c r="R47" s="3">
        <f>+Q47*1.21</f>
        <v>962.25255695999977</v>
      </c>
      <c r="S47" s="3"/>
      <c r="T47" s="1"/>
      <c r="U47" s="4"/>
      <c r="V47" s="4"/>
      <c r="W47" s="4"/>
      <c r="X47" s="4"/>
      <c r="Y47" s="4"/>
      <c r="Z47" s="4"/>
      <c r="AA47" s="4"/>
      <c r="AB47" s="4"/>
      <c r="AC47" s="1" t="s">
        <v>26</v>
      </c>
      <c r="AD47" s="1" t="s">
        <v>27</v>
      </c>
    </row>
    <row r="48" spans="1:30" s="26" customFormat="1" x14ac:dyDescent="0.25">
      <c r="A48" s="1" t="s">
        <v>636</v>
      </c>
      <c r="B48" s="1" t="s">
        <v>637</v>
      </c>
      <c r="C48" s="2">
        <v>44544</v>
      </c>
      <c r="D48" s="1" t="s">
        <v>638</v>
      </c>
      <c r="E48" s="29">
        <v>3928</v>
      </c>
      <c r="F48" s="1" t="s">
        <v>639</v>
      </c>
      <c r="G48" s="1" t="s">
        <v>640</v>
      </c>
      <c r="H48" s="1" t="s">
        <v>641</v>
      </c>
      <c r="I48" s="3">
        <v>1</v>
      </c>
      <c r="J48" s="3">
        <v>256.55</v>
      </c>
      <c r="K48" s="3">
        <f>+J48*I48*1.21</f>
        <v>310.4255</v>
      </c>
      <c r="L48" s="3">
        <v>0</v>
      </c>
      <c r="M48" s="3">
        <v>0</v>
      </c>
      <c r="N48" s="3">
        <v>0</v>
      </c>
      <c r="O48" s="3">
        <f>+K48</f>
        <v>310.4255</v>
      </c>
      <c r="P48" s="3">
        <f>+O48+O47+O46+O45</f>
        <v>988.02878233798856</v>
      </c>
      <c r="Q48" s="3">
        <v>522.71532705785205</v>
      </c>
      <c r="R48" s="3">
        <f>+Q48*1.21</f>
        <v>632.48554574000093</v>
      </c>
      <c r="S48" s="3">
        <f>+R48+R47+R46+R45</f>
        <v>276.63390725400131</v>
      </c>
      <c r="T48" s="1">
        <v>276.64999999999998</v>
      </c>
      <c r="U48" s="28">
        <f>+T48-S48</f>
        <v>1.6092745998662394E-2</v>
      </c>
      <c r="V48" s="4"/>
      <c r="W48" s="4"/>
      <c r="X48" s="4">
        <v>3738392508</v>
      </c>
      <c r="Y48" s="4"/>
      <c r="Z48" s="4"/>
      <c r="AA48" s="4"/>
      <c r="AB48" s="4"/>
      <c r="AC48" s="1" t="s">
        <v>26</v>
      </c>
      <c r="AD48" s="1" t="s">
        <v>27</v>
      </c>
    </row>
    <row r="49" spans="1:30" s="26" customFormat="1" x14ac:dyDescent="0.25">
      <c r="A49" s="1" t="s">
        <v>996</v>
      </c>
      <c r="B49" s="1" t="s">
        <v>997</v>
      </c>
      <c r="C49" s="2">
        <v>44544</v>
      </c>
      <c r="D49" s="1" t="s">
        <v>998</v>
      </c>
      <c r="E49" s="21"/>
      <c r="F49" s="1" t="s">
        <v>999</v>
      </c>
      <c r="G49" s="1" t="s">
        <v>1000</v>
      </c>
      <c r="H49" s="1" t="s">
        <v>1001</v>
      </c>
      <c r="I49" s="3">
        <v>1</v>
      </c>
      <c r="J49" s="3">
        <v>75.05</v>
      </c>
      <c r="K49" s="3">
        <f>+J49*I49*1.21</f>
        <v>90.81049999999999</v>
      </c>
      <c r="L49" s="3">
        <v>0</v>
      </c>
      <c r="M49" s="3">
        <v>0</v>
      </c>
      <c r="N49" s="3">
        <f>+K49*0.95</f>
        <v>86.269974999999988</v>
      </c>
      <c r="O49" s="3">
        <f>+N49-(N49*9.09/100)</f>
        <v>78.428034272499985</v>
      </c>
      <c r="P49" s="3"/>
      <c r="Q49" s="3">
        <v>47.322429173553701</v>
      </c>
      <c r="R49" s="3">
        <f>+Q49*1.21</f>
        <v>57.260139299999977</v>
      </c>
      <c r="S49" s="3"/>
      <c r="T49" s="1"/>
      <c r="U49" s="4"/>
      <c r="V49" s="4"/>
      <c r="W49" s="4"/>
      <c r="X49" s="4"/>
      <c r="Y49" s="4"/>
      <c r="Z49" s="4"/>
      <c r="AA49" s="4"/>
      <c r="AB49" s="4"/>
      <c r="AC49" s="1"/>
      <c r="AD49" s="1"/>
    </row>
    <row r="50" spans="1:30" s="26" customFormat="1" x14ac:dyDescent="0.25">
      <c r="A50" s="1" t="s">
        <v>1002</v>
      </c>
      <c r="B50" s="1" t="s">
        <v>1003</v>
      </c>
      <c r="C50" s="2">
        <v>44544</v>
      </c>
      <c r="D50" s="1" t="s">
        <v>1004</v>
      </c>
      <c r="E50" s="21"/>
      <c r="F50" s="1" t="s">
        <v>1005</v>
      </c>
      <c r="G50" s="1" t="s">
        <v>1006</v>
      </c>
      <c r="H50" s="1" t="s">
        <v>1007</v>
      </c>
      <c r="I50" s="3">
        <v>1</v>
      </c>
      <c r="J50" s="3">
        <v>483.50249776840201</v>
      </c>
      <c r="K50" s="3">
        <f>+J50*I50*1.21</f>
        <v>585.03802229976645</v>
      </c>
      <c r="L50" s="3">
        <v>0</v>
      </c>
      <c r="M50" s="3">
        <v>0</v>
      </c>
      <c r="N50" s="3">
        <f>+K50*0.95</f>
        <v>555.78612118477815</v>
      </c>
      <c r="O50" s="3">
        <f>+N50-(N50*9.09/100)</f>
        <v>505.26516276908183</v>
      </c>
      <c r="P50" s="3"/>
      <c r="Q50" s="3">
        <v>47.322429173553701</v>
      </c>
      <c r="R50" s="3">
        <f>+Q50*1.21</f>
        <v>57.260139299999977</v>
      </c>
      <c r="S50" s="3"/>
      <c r="T50" s="1"/>
      <c r="U50" s="4"/>
      <c r="V50" s="4"/>
      <c r="W50" s="4"/>
      <c r="X50" s="4"/>
      <c r="Y50" s="4"/>
      <c r="Z50" s="4"/>
      <c r="AA50" s="4"/>
      <c r="AB50" s="4"/>
      <c r="AC50" s="1"/>
      <c r="AD50" s="1"/>
    </row>
    <row r="51" spans="1:30" s="26" customFormat="1" x14ac:dyDescent="0.25">
      <c r="A51" s="1" t="s">
        <v>1146</v>
      </c>
      <c r="B51" s="1" t="s">
        <v>1147</v>
      </c>
      <c r="C51" s="2">
        <v>44544</v>
      </c>
      <c r="D51" s="1" t="s">
        <v>1148</v>
      </c>
      <c r="E51" s="29">
        <v>3930</v>
      </c>
      <c r="F51" s="1" t="s">
        <v>1149</v>
      </c>
      <c r="G51" s="1" t="s">
        <v>1150</v>
      </c>
      <c r="H51" s="1" t="s">
        <v>1151</v>
      </c>
      <c r="I51" s="3">
        <v>1</v>
      </c>
      <c r="J51" s="3">
        <v>545.49</v>
      </c>
      <c r="K51" s="3">
        <f>+J51*I51*1.21</f>
        <v>660.04290000000003</v>
      </c>
      <c r="L51" s="3">
        <v>0</v>
      </c>
      <c r="M51" s="3">
        <v>0</v>
      </c>
      <c r="N51" s="3">
        <v>0</v>
      </c>
      <c r="O51" s="3">
        <f>+K51</f>
        <v>660.04290000000003</v>
      </c>
      <c r="P51" s="3">
        <f>+O51+O50+O49</f>
        <v>1243.7360970415821</v>
      </c>
      <c r="Q51" s="3">
        <v>909.07669173388501</v>
      </c>
      <c r="R51" s="3">
        <f>+Q51*1.21</f>
        <v>1099.9827969980008</v>
      </c>
      <c r="S51" s="3">
        <f>+R51+R50+R49</f>
        <v>1214.5030755980008</v>
      </c>
      <c r="T51" s="1">
        <v>1214.51</v>
      </c>
      <c r="U51" s="28">
        <f t="shared" ref="U51:U52" si="2">+T51-S51</f>
        <v>6.9244019991856476E-3</v>
      </c>
      <c r="V51" s="4"/>
      <c r="W51" s="4"/>
      <c r="X51" s="4">
        <v>18717122714</v>
      </c>
      <c r="Y51" s="4"/>
      <c r="Z51" s="4"/>
      <c r="AA51" s="4"/>
      <c r="AB51" s="4"/>
      <c r="AC51" s="1"/>
      <c r="AD51" s="1"/>
    </row>
    <row r="52" spans="1:30" s="26" customFormat="1" x14ac:dyDescent="0.25">
      <c r="A52" s="1" t="s">
        <v>1068</v>
      </c>
      <c r="B52" s="1" t="s">
        <v>1069</v>
      </c>
      <c r="C52" s="2">
        <v>44544</v>
      </c>
      <c r="D52" s="1" t="s">
        <v>1070</v>
      </c>
      <c r="E52" s="29">
        <v>3931</v>
      </c>
      <c r="F52" s="1" t="s">
        <v>1071</v>
      </c>
      <c r="G52" s="1" t="s">
        <v>1072</v>
      </c>
      <c r="H52" s="1" t="s">
        <v>1073</v>
      </c>
      <c r="I52" s="3">
        <v>1</v>
      </c>
      <c r="J52" s="3">
        <v>483.50249776840201</v>
      </c>
      <c r="K52" s="3">
        <f>+J52*I52*1.21</f>
        <v>585.03802229976645</v>
      </c>
      <c r="L52" s="3">
        <f>+K52*0.7</f>
        <v>409.52661560983648</v>
      </c>
      <c r="M52" s="3">
        <v>0</v>
      </c>
      <c r="N52" s="3">
        <f>+L52*0.95</f>
        <v>389.05028482934466</v>
      </c>
      <c r="O52" s="3">
        <f>+N52-(N52*9.09/100)</f>
        <v>353.68561393835722</v>
      </c>
      <c r="P52" s="3">
        <f>+O52</f>
        <v>353.68561393835722</v>
      </c>
      <c r="Q52" s="3">
        <v>1300.91200282562</v>
      </c>
      <c r="R52" s="3">
        <f>+Q52*1.21</f>
        <v>1574.1035234190001</v>
      </c>
      <c r="S52" s="3">
        <f>+R52</f>
        <v>1574.1035234190001</v>
      </c>
      <c r="T52" s="1">
        <v>1574.1</v>
      </c>
      <c r="U52" s="28">
        <f t="shared" si="2"/>
        <v>-3.5234190002029209E-3</v>
      </c>
      <c r="V52" s="4"/>
      <c r="W52" s="4"/>
      <c r="X52" s="4">
        <v>3746314767</v>
      </c>
      <c r="Y52" s="4"/>
      <c r="Z52" s="4"/>
      <c r="AA52" s="4"/>
      <c r="AB52" s="4"/>
      <c r="AC52" s="1"/>
      <c r="AD52" s="1"/>
    </row>
    <row r="53" spans="1:30" s="26" customFormat="1" x14ac:dyDescent="0.25">
      <c r="A53" s="1" t="s">
        <v>1224</v>
      </c>
      <c r="B53" s="1" t="s">
        <v>1225</v>
      </c>
      <c r="C53" s="2">
        <v>44544</v>
      </c>
      <c r="D53" s="1" t="s">
        <v>1226</v>
      </c>
      <c r="E53" s="21"/>
      <c r="F53" s="1" t="s">
        <v>1227</v>
      </c>
      <c r="G53" s="1" t="s">
        <v>1228</v>
      </c>
      <c r="H53" s="1" t="s">
        <v>1229</v>
      </c>
      <c r="I53" s="3">
        <v>1</v>
      </c>
      <c r="J53" s="3">
        <v>545.49</v>
      </c>
      <c r="K53" s="3">
        <f>+J53*I53*1.21</f>
        <v>660.04290000000003</v>
      </c>
      <c r="L53" s="3">
        <v>0</v>
      </c>
      <c r="M53" s="3">
        <v>0</v>
      </c>
      <c r="N53" s="3">
        <v>0</v>
      </c>
      <c r="O53" s="3">
        <f>+K53</f>
        <v>660.04290000000003</v>
      </c>
      <c r="P53" s="3"/>
      <c r="Q53" s="3">
        <v>909.07669173388501</v>
      </c>
      <c r="R53" s="3">
        <f>+Q53*1.21</f>
        <v>1099.9827969980008</v>
      </c>
      <c r="S53" s="3"/>
      <c r="T53" s="1"/>
      <c r="U53" s="4"/>
      <c r="V53" s="4"/>
      <c r="W53" s="4"/>
      <c r="X53" s="4"/>
      <c r="Y53" s="4"/>
      <c r="Z53" s="4"/>
      <c r="AA53" s="4"/>
      <c r="AB53" s="4"/>
      <c r="AC53" s="1"/>
      <c r="AD53" s="1"/>
    </row>
    <row r="54" spans="1:30" s="26" customFormat="1" x14ac:dyDescent="0.25">
      <c r="A54" s="1" t="s">
        <v>1278</v>
      </c>
      <c r="B54" s="1" t="s">
        <v>1279</v>
      </c>
      <c r="C54" s="2">
        <v>44544</v>
      </c>
      <c r="D54" s="1" t="s">
        <v>1280</v>
      </c>
      <c r="E54" s="29">
        <v>3932</v>
      </c>
      <c r="F54" s="1" t="s">
        <v>1281</v>
      </c>
      <c r="G54" s="1" t="s">
        <v>1282</v>
      </c>
      <c r="H54" s="1" t="s">
        <v>1283</v>
      </c>
      <c r="I54" s="3">
        <v>1</v>
      </c>
      <c r="J54" s="3">
        <v>545.49</v>
      </c>
      <c r="K54" s="3">
        <f>+J54*I54*1.21</f>
        <v>660.04290000000003</v>
      </c>
      <c r="L54" s="3">
        <v>0</v>
      </c>
      <c r="M54" s="3">
        <v>0</v>
      </c>
      <c r="N54" s="3">
        <v>0</v>
      </c>
      <c r="O54" s="3">
        <f>+K54</f>
        <v>660.04290000000003</v>
      </c>
      <c r="P54" s="3">
        <f>+O54+O53</f>
        <v>1320.0858000000001</v>
      </c>
      <c r="Q54" s="3">
        <v>909.07669173388501</v>
      </c>
      <c r="R54" s="3">
        <f>+Q54*1.21</f>
        <v>1099.9827969980008</v>
      </c>
      <c r="S54" s="3">
        <f>+R54+R53</f>
        <v>2199.9655939960016</v>
      </c>
      <c r="T54" s="1">
        <v>2199.98</v>
      </c>
      <c r="U54" s="28">
        <f>+T54-S54</f>
        <v>1.4406003998374217E-2</v>
      </c>
      <c r="V54" s="4"/>
      <c r="W54" s="4"/>
      <c r="X54" s="4">
        <v>18725866837</v>
      </c>
      <c r="Y54" s="4"/>
      <c r="Z54" s="4"/>
      <c r="AA54" s="4"/>
      <c r="AB54" s="4"/>
      <c r="AC54" s="1"/>
      <c r="AD54" s="1"/>
    </row>
    <row r="55" spans="1:30" s="26" customFormat="1" x14ac:dyDescent="0.25">
      <c r="A55" s="1" t="s">
        <v>426</v>
      </c>
      <c r="B55" s="1" t="s">
        <v>427</v>
      </c>
      <c r="C55" s="2">
        <v>44545</v>
      </c>
      <c r="D55" s="1" t="s">
        <v>428</v>
      </c>
      <c r="E55" s="21"/>
      <c r="F55" s="1" t="s">
        <v>429</v>
      </c>
      <c r="G55" s="1" t="s">
        <v>430</v>
      </c>
      <c r="H55" s="1" t="s">
        <v>431</v>
      </c>
      <c r="I55" s="3">
        <v>3</v>
      </c>
      <c r="J55" s="3">
        <v>409.043115</v>
      </c>
      <c r="K55" s="3">
        <f>+J55*I55*1.21</f>
        <v>1484.82650745</v>
      </c>
      <c r="L55" s="3">
        <f>+K55*0.65</f>
        <v>965.13722984250001</v>
      </c>
      <c r="M55" s="3">
        <v>0</v>
      </c>
      <c r="N55" s="3">
        <f>+L55*0.95</f>
        <v>916.88036835037497</v>
      </c>
      <c r="O55" s="3">
        <f>+N55-(N55*9.09/100)</f>
        <v>833.53594286732584</v>
      </c>
      <c r="P55" s="3"/>
      <c r="Q55" s="3">
        <v>2061.8253343115698</v>
      </c>
      <c r="R55" s="3">
        <f>+Q55*1.21</f>
        <v>2494.8086545169995</v>
      </c>
      <c r="S55" s="3"/>
      <c r="T55" s="1"/>
      <c r="U55" s="4"/>
      <c r="V55" s="4"/>
      <c r="W55" s="4"/>
      <c r="X55" s="4"/>
      <c r="Y55" s="4"/>
      <c r="Z55" s="4"/>
      <c r="AA55" s="4"/>
      <c r="AB55" s="4"/>
      <c r="AC55" s="1"/>
      <c r="AD55" s="1"/>
    </row>
    <row r="56" spans="1:30" s="26" customFormat="1" x14ac:dyDescent="0.25">
      <c r="A56" s="1" t="s">
        <v>798</v>
      </c>
      <c r="B56" s="1" t="s">
        <v>799</v>
      </c>
      <c r="C56" s="2">
        <v>44545</v>
      </c>
      <c r="D56" s="1" t="s">
        <v>800</v>
      </c>
      <c r="E56" s="21"/>
      <c r="F56" s="1" t="s">
        <v>801</v>
      </c>
      <c r="G56" s="1" t="s">
        <v>802</v>
      </c>
      <c r="H56" s="1" t="s">
        <v>803</v>
      </c>
      <c r="I56" s="3">
        <v>1</v>
      </c>
      <c r="J56" s="3">
        <v>545.48999748230005</v>
      </c>
      <c r="K56" s="3">
        <f>+J56*I56*1.21</f>
        <v>660.04289695358307</v>
      </c>
      <c r="L56" s="3">
        <v>0</v>
      </c>
      <c r="M56" s="3">
        <v>0</v>
      </c>
      <c r="N56" s="3">
        <f>+K56*0.95</f>
        <v>627.04075210590383</v>
      </c>
      <c r="O56" s="3">
        <f>+N56-(N56*9.09/100)</f>
        <v>570.04274773947714</v>
      </c>
      <c r="P56" s="3"/>
      <c r="Q56" s="3">
        <v>704.53941081818198</v>
      </c>
      <c r="R56" s="3">
        <f>+Q56*1.21</f>
        <v>852.49268709000012</v>
      </c>
      <c r="S56" s="3"/>
      <c r="T56" s="1"/>
      <c r="U56" s="4"/>
      <c r="V56" s="4"/>
      <c r="W56" s="4"/>
      <c r="X56" s="4"/>
      <c r="Y56" s="4"/>
      <c r="Z56" s="4"/>
      <c r="AA56" s="4"/>
      <c r="AB56" s="4"/>
      <c r="AC56" s="1"/>
      <c r="AD56" s="1"/>
    </row>
    <row r="57" spans="1:30" s="26" customFormat="1" x14ac:dyDescent="0.25">
      <c r="A57" s="1" t="s">
        <v>804</v>
      </c>
      <c r="B57" s="1" t="s">
        <v>805</v>
      </c>
      <c r="C57" s="2">
        <v>44545</v>
      </c>
      <c r="D57" s="1" t="s">
        <v>806</v>
      </c>
      <c r="E57" s="21"/>
      <c r="F57" s="1" t="s">
        <v>807</v>
      </c>
      <c r="G57" s="1" t="s">
        <v>808</v>
      </c>
      <c r="H57" s="1" t="s">
        <v>809</v>
      </c>
      <c r="I57" s="3">
        <v>2</v>
      </c>
      <c r="J57" s="3">
        <v>545.48999748230005</v>
      </c>
      <c r="K57" s="3">
        <f>+J57*I57*1.21</f>
        <v>1320.0857939071661</v>
      </c>
      <c r="L57" s="3">
        <v>0</v>
      </c>
      <c r="M57" s="3">
        <v>0</v>
      </c>
      <c r="N57" s="3">
        <f>+K57*0.95</f>
        <v>1254.0815042118077</v>
      </c>
      <c r="O57" s="3">
        <f>+N57-(N57*9.09/100)</f>
        <v>1140.0854954789543</v>
      </c>
      <c r="P57" s="3"/>
      <c r="Q57" s="3">
        <v>826.15497730909203</v>
      </c>
      <c r="R57" s="3">
        <f>+Q57*1.21</f>
        <v>999.64752254400128</v>
      </c>
      <c r="S57" s="3"/>
      <c r="T57" s="1"/>
      <c r="U57" s="4"/>
      <c r="V57" s="4"/>
      <c r="W57" s="4"/>
      <c r="X57" s="4"/>
      <c r="Y57" s="4"/>
      <c r="Z57" s="4"/>
      <c r="AA57" s="4"/>
      <c r="AB57" s="4"/>
      <c r="AC57" s="1"/>
      <c r="AD57" s="1"/>
    </row>
    <row r="58" spans="1:30" s="26" customFormat="1" x14ac:dyDescent="0.25">
      <c r="A58" s="1" t="s">
        <v>516</v>
      </c>
      <c r="B58" s="1" t="s">
        <v>517</v>
      </c>
      <c r="C58" s="2">
        <v>44545</v>
      </c>
      <c r="D58" s="1" t="s">
        <v>518</v>
      </c>
      <c r="E58" s="21"/>
      <c r="F58" s="1" t="s">
        <v>519</v>
      </c>
      <c r="G58" s="1" t="s">
        <v>520</v>
      </c>
      <c r="H58" s="1" t="s">
        <v>521</v>
      </c>
      <c r="I58" s="3">
        <v>2</v>
      </c>
      <c r="J58" s="3">
        <v>229.05</v>
      </c>
      <c r="K58" s="3">
        <f>+J58*I58*1.21</f>
        <v>554.30100000000004</v>
      </c>
      <c r="L58" s="3">
        <v>0</v>
      </c>
      <c r="M58" s="3">
        <v>0</v>
      </c>
      <c r="N58" s="3">
        <v>0</v>
      </c>
      <c r="O58" s="3">
        <f>+K58</f>
        <v>554.30100000000004</v>
      </c>
      <c r="P58" s="3"/>
      <c r="Q58" s="3">
        <v>945.44346772231495</v>
      </c>
      <c r="R58" s="3">
        <f>+Q58*1.21</f>
        <v>1143.986595944001</v>
      </c>
      <c r="S58" s="3"/>
      <c r="T58" s="1"/>
      <c r="U58" s="4"/>
      <c r="V58" s="4"/>
      <c r="W58" s="4"/>
      <c r="X58" s="4"/>
      <c r="Y58" s="4"/>
      <c r="Z58" s="4"/>
      <c r="AA58" s="4"/>
      <c r="AB58" s="4"/>
      <c r="AC58" s="1"/>
      <c r="AD58" s="1"/>
    </row>
    <row r="59" spans="1:30" s="26" customFormat="1" x14ac:dyDescent="0.25">
      <c r="A59" s="1" t="s">
        <v>522</v>
      </c>
      <c r="B59" s="1" t="s">
        <v>523</v>
      </c>
      <c r="C59" s="2">
        <v>44545</v>
      </c>
      <c r="D59" s="1" t="s">
        <v>524</v>
      </c>
      <c r="E59" s="29">
        <v>3934</v>
      </c>
      <c r="F59" s="1" t="s">
        <v>525</v>
      </c>
      <c r="G59" s="1" t="s">
        <v>526</v>
      </c>
      <c r="H59" s="1" t="s">
        <v>527</v>
      </c>
      <c r="I59" s="3">
        <v>2</v>
      </c>
      <c r="J59" s="3">
        <v>239.46</v>
      </c>
      <c r="K59" s="3">
        <f>+J59*I59*1.21</f>
        <v>579.4932</v>
      </c>
      <c r="L59" s="3">
        <v>0</v>
      </c>
      <c r="M59" s="3">
        <v>0</v>
      </c>
      <c r="N59" s="3">
        <v>0</v>
      </c>
      <c r="O59" s="3">
        <f>+K59</f>
        <v>579.4932</v>
      </c>
      <c r="P59" s="3">
        <f>+O59+O58+O57+O56+O55</f>
        <v>3677.458386085757</v>
      </c>
      <c r="Q59" s="3">
        <v>999.98627141652901</v>
      </c>
      <c r="R59" s="3">
        <f>+Q59*1.21</f>
        <v>1209.983388414</v>
      </c>
      <c r="S59" s="3">
        <f>+R59+R58+R57+R56+R55</f>
        <v>6700.9188485090017</v>
      </c>
      <c r="T59" s="1">
        <v>7225.28</v>
      </c>
      <c r="U59" s="28">
        <f t="shared" ref="U59:U61" si="3">+T59-S59</f>
        <v>524.36115149099805</v>
      </c>
      <c r="V59" s="4" t="s">
        <v>1332</v>
      </c>
      <c r="W59" s="4"/>
      <c r="X59" s="4">
        <v>18775345939</v>
      </c>
      <c r="Y59" s="4"/>
      <c r="Z59" s="4"/>
      <c r="AA59" s="4"/>
      <c r="AB59" s="4"/>
      <c r="AC59" s="1"/>
      <c r="AD59" s="1"/>
    </row>
    <row r="60" spans="1:30" s="26" customFormat="1" x14ac:dyDescent="0.25">
      <c r="A60" s="1" t="s">
        <v>780</v>
      </c>
      <c r="B60" s="1" t="s">
        <v>781</v>
      </c>
      <c r="C60" s="2">
        <v>44545</v>
      </c>
      <c r="D60" s="1" t="s">
        <v>782</v>
      </c>
      <c r="E60" s="29">
        <v>3936</v>
      </c>
      <c r="F60" s="1" t="s">
        <v>783</v>
      </c>
      <c r="G60" s="1" t="s">
        <v>784</v>
      </c>
      <c r="H60" s="1" t="s">
        <v>785</v>
      </c>
      <c r="I60" s="3">
        <v>2</v>
      </c>
      <c r="J60" s="3">
        <v>530.83852493552399</v>
      </c>
      <c r="K60" s="3">
        <f>+J60*I60*1.21</f>
        <v>1284.6292303439679</v>
      </c>
      <c r="L60" s="3">
        <v>0</v>
      </c>
      <c r="M60" s="3">
        <v>0</v>
      </c>
      <c r="N60" s="3">
        <f>+K60*0.95</f>
        <v>1220.3977688267694</v>
      </c>
      <c r="O60" s="3">
        <f>+N60-(N60*9.09/100)</f>
        <v>1109.463611640416</v>
      </c>
      <c r="P60" s="3">
        <f>+O60</f>
        <v>1109.463611640416</v>
      </c>
      <c r="Q60" s="3">
        <v>4909.0973359999998</v>
      </c>
      <c r="R60" s="3">
        <f>+Q60*1.21</f>
        <v>5940.0077765599999</v>
      </c>
      <c r="S60" s="3">
        <f>+R60</f>
        <v>5940.0077765599999</v>
      </c>
      <c r="T60" s="1">
        <v>6221.76</v>
      </c>
      <c r="U60" s="28">
        <f t="shared" si="3"/>
        <v>281.75222344000031</v>
      </c>
      <c r="V60" s="4" t="s">
        <v>1332</v>
      </c>
      <c r="W60" s="4"/>
      <c r="X60" s="4">
        <v>3766237702</v>
      </c>
      <c r="Y60" s="4"/>
      <c r="Z60" s="4"/>
      <c r="AA60" s="4"/>
      <c r="AB60" s="4"/>
      <c r="AC60" s="1"/>
      <c r="AD60" s="1"/>
    </row>
    <row r="61" spans="1:30" s="26" customFormat="1" x14ac:dyDescent="0.25">
      <c r="A61" s="1" t="s">
        <v>1176</v>
      </c>
      <c r="B61" s="1" t="s">
        <v>1177</v>
      </c>
      <c r="C61" s="2">
        <v>44545</v>
      </c>
      <c r="D61" s="1" t="s">
        <v>1178</v>
      </c>
      <c r="E61" s="29">
        <v>3938</v>
      </c>
      <c r="F61" s="1" t="s">
        <v>1179</v>
      </c>
      <c r="G61" s="1" t="s">
        <v>1180</v>
      </c>
      <c r="H61" s="1" t="s">
        <v>1181</v>
      </c>
      <c r="I61" s="3">
        <v>1</v>
      </c>
      <c r="J61" s="3">
        <v>545.49</v>
      </c>
      <c r="K61" s="3">
        <f>+J61*I61*1.21</f>
        <v>660.04290000000003</v>
      </c>
      <c r="L61" s="3">
        <v>0</v>
      </c>
      <c r="M61" s="3">
        <v>0</v>
      </c>
      <c r="N61" s="3">
        <v>0</v>
      </c>
      <c r="O61" s="3">
        <f>+K61</f>
        <v>660.04290000000003</v>
      </c>
      <c r="P61" s="3">
        <f>+O61</f>
        <v>660.04290000000003</v>
      </c>
      <c r="Q61" s="3">
        <v>909.07669173388501</v>
      </c>
      <c r="R61" s="3">
        <f>+Q61*1.21</f>
        <v>1099.9827969980008</v>
      </c>
      <c r="S61" s="3">
        <f>+R61</f>
        <v>1099.9827969980008</v>
      </c>
      <c r="T61" s="1">
        <v>1099.99</v>
      </c>
      <c r="U61" s="28">
        <f t="shared" si="3"/>
        <v>7.2030019991871086E-3</v>
      </c>
      <c r="V61" s="4"/>
      <c r="W61" s="4"/>
      <c r="X61" s="4">
        <v>18805497609</v>
      </c>
      <c r="Y61" s="4"/>
      <c r="Z61" s="4"/>
      <c r="AA61" s="4"/>
      <c r="AB61" s="4"/>
      <c r="AC61" s="1"/>
      <c r="AD61" s="1"/>
    </row>
    <row r="62" spans="1:30" s="26" customFormat="1" x14ac:dyDescent="0.25">
      <c r="A62" s="1" t="s">
        <v>870</v>
      </c>
      <c r="B62" s="1" t="s">
        <v>871</v>
      </c>
      <c r="C62" s="2">
        <v>44545</v>
      </c>
      <c r="D62" s="1" t="s">
        <v>872</v>
      </c>
      <c r="E62" s="21"/>
      <c r="F62" s="1" t="s">
        <v>873</v>
      </c>
      <c r="G62" s="1" t="s">
        <v>874</v>
      </c>
      <c r="H62" s="1" t="s">
        <v>875</v>
      </c>
      <c r="I62" s="3">
        <v>1</v>
      </c>
      <c r="J62" s="3">
        <v>314.07</v>
      </c>
      <c r="K62" s="3">
        <f>+J62*I62*1.21</f>
        <v>380.0247</v>
      </c>
      <c r="L62" s="3">
        <v>0</v>
      </c>
      <c r="M62" s="3">
        <v>0</v>
      </c>
      <c r="N62" s="3">
        <v>0</v>
      </c>
      <c r="O62" s="3">
        <f>+K62</f>
        <v>380.0247</v>
      </c>
      <c r="P62" s="3"/>
      <c r="Q62" s="3">
        <v>578.50437720000002</v>
      </c>
      <c r="R62" s="3">
        <f>+Q62*1.21</f>
        <v>699.99029641200002</v>
      </c>
      <c r="S62" s="3"/>
      <c r="T62" s="1"/>
      <c r="U62" s="4"/>
      <c r="V62" s="4"/>
      <c r="W62" s="4"/>
      <c r="X62" s="4"/>
      <c r="Y62" s="4"/>
      <c r="Z62" s="4"/>
      <c r="AA62" s="4"/>
      <c r="AB62" s="4"/>
      <c r="AC62" s="1"/>
      <c r="AD62" s="1"/>
    </row>
    <row r="63" spans="1:30" s="26" customFormat="1" x14ac:dyDescent="0.25">
      <c r="A63" s="1" t="s">
        <v>876</v>
      </c>
      <c r="B63" s="1" t="s">
        <v>877</v>
      </c>
      <c r="C63" s="2">
        <v>44545</v>
      </c>
      <c r="D63" s="1" t="s">
        <v>878</v>
      </c>
      <c r="E63" s="29">
        <v>3940</v>
      </c>
      <c r="F63" s="1" t="s">
        <v>879</v>
      </c>
      <c r="G63" s="1" t="s">
        <v>880</v>
      </c>
      <c r="H63" s="1" t="s">
        <v>881</v>
      </c>
      <c r="I63" s="3">
        <v>1</v>
      </c>
      <c r="J63" s="3">
        <v>314.07</v>
      </c>
      <c r="K63" s="3">
        <f>+J63*I63*1.21</f>
        <v>380.0247</v>
      </c>
      <c r="L63" s="3">
        <v>0</v>
      </c>
      <c r="M63" s="3">
        <v>0</v>
      </c>
      <c r="N63" s="3">
        <v>0</v>
      </c>
      <c r="O63" s="3">
        <f>+K63</f>
        <v>380.0247</v>
      </c>
      <c r="P63" s="3">
        <f>+O63+O62</f>
        <v>760.04939999999999</v>
      </c>
      <c r="Q63" s="3">
        <v>578.50437720000002</v>
      </c>
      <c r="R63" s="3">
        <f>+Q63*1.21</f>
        <v>699.99029641200002</v>
      </c>
      <c r="S63" s="3">
        <f>+R63+R62</f>
        <v>1399.980592824</v>
      </c>
      <c r="T63" s="1">
        <v>1399.98</v>
      </c>
      <c r="U63" s="28">
        <f t="shared" ref="U63:U64" si="4">+T63-S63</f>
        <v>-5.9282400002302893E-4</v>
      </c>
      <c r="V63" s="4"/>
      <c r="W63" s="4" t="s">
        <v>1333</v>
      </c>
      <c r="X63" s="4">
        <v>0</v>
      </c>
      <c r="Y63" s="4"/>
      <c r="Z63" s="4"/>
      <c r="AA63" s="4"/>
      <c r="AB63" s="4"/>
      <c r="AC63" s="1"/>
      <c r="AD63" s="1"/>
    </row>
    <row r="64" spans="1:30" s="26" customFormat="1" x14ac:dyDescent="0.25">
      <c r="A64" s="1" t="s">
        <v>462</v>
      </c>
      <c r="B64" s="1" t="s">
        <v>463</v>
      </c>
      <c r="C64" s="2">
        <v>44547</v>
      </c>
      <c r="D64" s="1" t="s">
        <v>464</v>
      </c>
      <c r="E64" s="29">
        <v>3941</v>
      </c>
      <c r="F64" s="1" t="s">
        <v>465</v>
      </c>
      <c r="G64" s="1" t="s">
        <v>466</v>
      </c>
      <c r="H64" s="1" t="s">
        <v>467</v>
      </c>
      <c r="I64" s="3">
        <v>2</v>
      </c>
      <c r="J64" s="3">
        <v>909.14999580383301</v>
      </c>
      <c r="K64" s="3">
        <f>+J64*I64*1.21</f>
        <v>2200.1429898452757</v>
      </c>
      <c r="L64" s="3">
        <v>0</v>
      </c>
      <c r="M64" s="3">
        <f>+K64*0.85</f>
        <v>1870.1215413684843</v>
      </c>
      <c r="N64" s="3">
        <f>+M64*0.95</f>
        <v>1776.61546430006</v>
      </c>
      <c r="O64" s="3">
        <f>+N64-(N64*9.09/100)</f>
        <v>1615.1211185951845</v>
      </c>
      <c r="P64" s="3">
        <f>+O64</f>
        <v>1615.1211185951845</v>
      </c>
      <c r="Q64" s="3">
        <v>1432.7082962181801</v>
      </c>
      <c r="R64" s="3">
        <f>+Q64*1.21</f>
        <v>1733.5770384239979</v>
      </c>
      <c r="S64" s="3">
        <f>+R64</f>
        <v>1733.5770384239979</v>
      </c>
      <c r="T64" s="1">
        <v>1733.58</v>
      </c>
      <c r="U64" s="28">
        <f t="shared" si="4"/>
        <v>2.9615760020078596E-3</v>
      </c>
      <c r="V64" s="4"/>
      <c r="W64" s="4"/>
      <c r="X64" s="4">
        <v>18824575154</v>
      </c>
      <c r="Y64" s="4"/>
      <c r="Z64" s="4"/>
      <c r="AA64" s="4"/>
      <c r="AB64" s="4"/>
      <c r="AC64" s="1"/>
      <c r="AD64" s="1"/>
    </row>
    <row r="65" spans="1:30" s="26" customFormat="1" x14ac:dyDescent="0.25">
      <c r="A65" s="1" t="s">
        <v>1074</v>
      </c>
      <c r="B65" s="1" t="s">
        <v>1075</v>
      </c>
      <c r="C65" s="2">
        <v>44547</v>
      </c>
      <c r="D65" s="1" t="s">
        <v>1076</v>
      </c>
      <c r="E65" s="21"/>
      <c r="F65" s="1" t="s">
        <v>1077</v>
      </c>
      <c r="G65" s="1" t="s">
        <v>1078</v>
      </c>
      <c r="H65" s="1" t="s">
        <v>1079</v>
      </c>
      <c r="I65" s="3">
        <v>1</v>
      </c>
      <c r="J65" s="3">
        <v>909.14999580383301</v>
      </c>
      <c r="K65" s="3">
        <f>+J65*I65*1.21</f>
        <v>1100.0714949226378</v>
      </c>
      <c r="L65" s="3">
        <v>0</v>
      </c>
      <c r="M65" s="3">
        <v>0</v>
      </c>
      <c r="N65" s="3">
        <f>+K65*0.95</f>
        <v>1045.0679201765058</v>
      </c>
      <c r="O65" s="3">
        <f>+N65-(N65*9.09/100)</f>
        <v>950.07124623246148</v>
      </c>
      <c r="P65" s="3"/>
      <c r="Q65" s="3">
        <v>545.44195586776902</v>
      </c>
      <c r="R65" s="3">
        <f>+Q65*1.21</f>
        <v>659.98476660000051</v>
      </c>
      <c r="S65" s="3"/>
      <c r="T65" s="1"/>
      <c r="U65" s="4"/>
      <c r="V65" s="4"/>
      <c r="W65" s="4"/>
      <c r="X65" s="4"/>
      <c r="Y65" s="4"/>
      <c r="Z65" s="4"/>
      <c r="AA65" s="4"/>
      <c r="AB65" s="4"/>
      <c r="AC65" s="1"/>
      <c r="AD65" s="1"/>
    </row>
    <row r="66" spans="1:30" s="26" customFormat="1" x14ac:dyDescent="0.25">
      <c r="A66" s="1" t="s">
        <v>1098</v>
      </c>
      <c r="B66" s="1" t="s">
        <v>1099</v>
      </c>
      <c r="C66" s="2">
        <v>44547</v>
      </c>
      <c r="D66" s="1" t="s">
        <v>1100</v>
      </c>
      <c r="E66" s="29">
        <v>3942</v>
      </c>
      <c r="F66" s="1" t="s">
        <v>1101</v>
      </c>
      <c r="G66" s="1" t="s">
        <v>1102</v>
      </c>
      <c r="H66" s="1" t="s">
        <v>1103</v>
      </c>
      <c r="I66" s="3">
        <v>2</v>
      </c>
      <c r="J66" s="3">
        <v>545.48999748230005</v>
      </c>
      <c r="K66" s="3">
        <f>+J66*I66*1.21</f>
        <v>1320.0857939071661</v>
      </c>
      <c r="L66" s="3">
        <v>0</v>
      </c>
      <c r="M66" s="3">
        <v>0</v>
      </c>
      <c r="N66" s="3">
        <f>+K66*0.95</f>
        <v>1254.0815042118077</v>
      </c>
      <c r="O66" s="3">
        <f>+N66-(N66*9.09/100)</f>
        <v>1140.0854954789543</v>
      </c>
      <c r="P66" s="3">
        <f>+O66+O65</f>
        <v>2090.1567417114156</v>
      </c>
      <c r="Q66" s="3">
        <v>654.52488605123904</v>
      </c>
      <c r="R66" s="3">
        <f>+Q66*1.21</f>
        <v>791.97511212199925</v>
      </c>
      <c r="S66" s="3">
        <f>+R66+R65</f>
        <v>1451.9598787219998</v>
      </c>
      <c r="T66" s="1">
        <v>1451.97</v>
      </c>
      <c r="U66" s="28">
        <f>+T66-S66</f>
        <v>1.012127800026974E-2</v>
      </c>
      <c r="V66" s="4"/>
      <c r="W66" s="4"/>
      <c r="X66" s="4">
        <v>18829468817</v>
      </c>
      <c r="Y66" s="4"/>
      <c r="Z66" s="4"/>
      <c r="AA66" s="4"/>
      <c r="AB66" s="4"/>
      <c r="AC66" s="1"/>
      <c r="AD66" s="1"/>
    </row>
    <row r="67" spans="1:30" s="26" customFormat="1" x14ac:dyDescent="0.25">
      <c r="A67" s="1" t="s">
        <v>186</v>
      </c>
      <c r="B67" s="1" t="s">
        <v>187</v>
      </c>
      <c r="C67" s="2">
        <v>44547</v>
      </c>
      <c r="D67" s="1" t="s">
        <v>188</v>
      </c>
      <c r="E67" s="21"/>
      <c r="F67" s="1" t="s">
        <v>189</v>
      </c>
      <c r="G67" s="1" t="s">
        <v>190</v>
      </c>
      <c r="H67" s="1" t="s">
        <v>191</v>
      </c>
      <c r="I67" s="3">
        <v>1</v>
      </c>
      <c r="J67" s="3">
        <v>909.14999580383301</v>
      </c>
      <c r="K67" s="3">
        <f>+J67*I67*1.21</f>
        <v>1100.0714949226378</v>
      </c>
      <c r="L67" s="3">
        <v>0</v>
      </c>
      <c r="M67" s="3">
        <v>0</v>
      </c>
      <c r="N67" s="3">
        <v>0</v>
      </c>
      <c r="O67" s="3">
        <f>+K67</f>
        <v>1100.0714949226378</v>
      </c>
      <c r="P67" s="3"/>
      <c r="Q67" s="3">
        <v>1696.9454431818201</v>
      </c>
      <c r="R67" s="3">
        <f>+Q67*1.21</f>
        <v>2053.3039862500023</v>
      </c>
      <c r="S67" s="3"/>
      <c r="T67" s="1"/>
      <c r="U67" s="4"/>
      <c r="V67" s="4"/>
      <c r="W67" s="4"/>
      <c r="X67" s="4"/>
      <c r="Y67" s="4"/>
      <c r="Z67" s="4"/>
      <c r="AA67" s="4"/>
      <c r="AB67" s="4"/>
      <c r="AC67" s="1"/>
      <c r="AD67" s="1"/>
    </row>
    <row r="68" spans="1:30" s="26" customFormat="1" x14ac:dyDescent="0.25">
      <c r="A68" s="1" t="s">
        <v>234</v>
      </c>
      <c r="B68" s="1" t="s">
        <v>235</v>
      </c>
      <c r="C68" s="2">
        <v>44547</v>
      </c>
      <c r="D68" s="1" t="s">
        <v>236</v>
      </c>
      <c r="E68" s="21"/>
      <c r="F68" s="1" t="s">
        <v>237</v>
      </c>
      <c r="G68" s="1" t="s">
        <v>238</v>
      </c>
      <c r="H68" s="1" t="s">
        <v>239</v>
      </c>
      <c r="I68" s="3">
        <v>1</v>
      </c>
      <c r="J68" s="3">
        <v>909.14999580383301</v>
      </c>
      <c r="K68" s="3">
        <f>+J68*I68*1.21</f>
        <v>1100.0714949226378</v>
      </c>
      <c r="L68" s="3">
        <v>0</v>
      </c>
      <c r="M68" s="3">
        <v>0</v>
      </c>
      <c r="N68" s="3">
        <v>0</v>
      </c>
      <c r="O68" s="3">
        <f>+K68</f>
        <v>1100.0714949226378</v>
      </c>
      <c r="P68" s="3"/>
      <c r="Q68" s="3">
        <v>1696.9454431818201</v>
      </c>
      <c r="R68" s="3">
        <f>+Q68*1.21</f>
        <v>2053.3039862500023</v>
      </c>
      <c r="S68" s="3"/>
      <c r="T68" s="1"/>
      <c r="U68" s="4"/>
      <c r="V68" s="4"/>
      <c r="W68" s="4"/>
      <c r="X68" s="4"/>
      <c r="Y68" s="4"/>
      <c r="Z68" s="4"/>
      <c r="AA68" s="4"/>
      <c r="AB68" s="4"/>
      <c r="AC68" s="1"/>
      <c r="AD68" s="1"/>
    </row>
    <row r="69" spans="1:30" s="26" customFormat="1" x14ac:dyDescent="0.25">
      <c r="A69" s="1" t="s">
        <v>1206</v>
      </c>
      <c r="B69" s="1" t="s">
        <v>1207</v>
      </c>
      <c r="C69" s="2">
        <v>44547</v>
      </c>
      <c r="D69" s="1" t="s">
        <v>1208</v>
      </c>
      <c r="E69" s="29">
        <v>3943</v>
      </c>
      <c r="F69" s="1" t="s">
        <v>1209</v>
      </c>
      <c r="G69" s="1" t="s">
        <v>1210</v>
      </c>
      <c r="H69" s="1" t="s">
        <v>1211</v>
      </c>
      <c r="I69" s="3">
        <v>1</v>
      </c>
      <c r="J69" s="3">
        <v>545.49</v>
      </c>
      <c r="K69" s="3">
        <f>+J69*I69*1.21</f>
        <v>660.04290000000003</v>
      </c>
      <c r="L69" s="3">
        <v>0</v>
      </c>
      <c r="M69" s="3">
        <v>0</v>
      </c>
      <c r="N69" s="3">
        <v>0</v>
      </c>
      <c r="O69" s="3">
        <f>+K69</f>
        <v>660.04290000000003</v>
      </c>
      <c r="P69" s="3">
        <f>+O69+O68+O67</f>
        <v>2860.1858898452756</v>
      </c>
      <c r="Q69" s="3">
        <v>909.07669173388501</v>
      </c>
      <c r="R69" s="3">
        <f>+Q69*1.21</f>
        <v>1099.9827969980008</v>
      </c>
      <c r="S69" s="3">
        <f>+R69+R68+R67</f>
        <v>5206.5907694980051</v>
      </c>
      <c r="T69" s="1">
        <v>5206.6099999999997</v>
      </c>
      <c r="U69" s="28">
        <f t="shared" ref="U69:U70" si="5">+T69-S69</f>
        <v>1.9230501994570659E-2</v>
      </c>
      <c r="V69" s="4"/>
      <c r="W69" s="4"/>
      <c r="X69" s="4">
        <v>18840417981</v>
      </c>
      <c r="Y69" s="4"/>
      <c r="Z69" s="4"/>
      <c r="AA69" s="4"/>
      <c r="AB69" s="4"/>
      <c r="AC69" s="1"/>
      <c r="AD69" s="1"/>
    </row>
    <row r="70" spans="1:30" s="26" customFormat="1" x14ac:dyDescent="0.25">
      <c r="A70" s="1" t="s">
        <v>1188</v>
      </c>
      <c r="B70" s="1" t="s">
        <v>1189</v>
      </c>
      <c r="C70" s="2">
        <v>44547</v>
      </c>
      <c r="D70" s="1" t="s">
        <v>1190</v>
      </c>
      <c r="E70" s="29">
        <v>3944</v>
      </c>
      <c r="F70" s="1" t="s">
        <v>1191</v>
      </c>
      <c r="G70" s="1" t="s">
        <v>1192</v>
      </c>
      <c r="H70" s="1" t="s">
        <v>1193</v>
      </c>
      <c r="I70" s="3">
        <v>1</v>
      </c>
      <c r="J70" s="3">
        <v>545.49</v>
      </c>
      <c r="K70" s="3">
        <f>+J70*I70*1.21</f>
        <v>660.04290000000003</v>
      </c>
      <c r="L70" s="3">
        <v>0</v>
      </c>
      <c r="M70" s="3">
        <v>0</v>
      </c>
      <c r="N70" s="3">
        <v>0</v>
      </c>
      <c r="O70" s="3">
        <f>+K70</f>
        <v>660.04290000000003</v>
      </c>
      <c r="P70" s="3">
        <f>+O70</f>
        <v>660.04290000000003</v>
      </c>
      <c r="Q70" s="3">
        <v>909.07669173388501</v>
      </c>
      <c r="R70" s="3">
        <f>+Q70*1.21</f>
        <v>1099.9827969980008</v>
      </c>
      <c r="S70" s="3">
        <f>+R70</f>
        <v>1099.9827969980008</v>
      </c>
      <c r="T70" s="1">
        <v>1099.99</v>
      </c>
      <c r="U70" s="28">
        <f t="shared" si="5"/>
        <v>7.2030019991871086E-3</v>
      </c>
      <c r="V70" s="4"/>
      <c r="W70" s="4"/>
      <c r="X70" s="4">
        <v>18842020837</v>
      </c>
      <c r="Y70" s="4"/>
      <c r="Z70" s="4"/>
      <c r="AA70" s="4"/>
      <c r="AB70" s="4"/>
      <c r="AC70" s="1"/>
      <c r="AD70" s="1"/>
    </row>
    <row r="71" spans="1:30" s="26" customFormat="1" x14ac:dyDescent="0.25">
      <c r="A71" s="1" t="s">
        <v>20</v>
      </c>
      <c r="B71" s="1" t="s">
        <v>21</v>
      </c>
      <c r="C71" s="2">
        <v>44548</v>
      </c>
      <c r="D71" s="1" t="s">
        <v>22</v>
      </c>
      <c r="E71" s="21"/>
      <c r="F71" s="1" t="s">
        <v>23</v>
      </c>
      <c r="G71" s="1" t="s">
        <v>24</v>
      </c>
      <c r="H71" s="1" t="s">
        <v>25</v>
      </c>
      <c r="I71" s="3">
        <v>1</v>
      </c>
      <c r="J71" s="3">
        <v>172.98</v>
      </c>
      <c r="K71" s="3">
        <f>+J71*I71*1.21</f>
        <v>209.30579999999998</v>
      </c>
      <c r="L71" s="3">
        <v>0</v>
      </c>
      <c r="M71" s="3">
        <v>0</v>
      </c>
      <c r="N71" s="3">
        <v>0</v>
      </c>
      <c r="O71" s="3">
        <f>+K71</f>
        <v>209.30579999999998</v>
      </c>
      <c r="P71" s="3"/>
      <c r="Q71" s="3">
        <v>372.72274552727299</v>
      </c>
      <c r="R71" s="3">
        <f>+Q71*1.21</f>
        <v>450.99452208800028</v>
      </c>
      <c r="S71" s="3"/>
      <c r="T71" s="1"/>
      <c r="U71" s="4"/>
      <c r="V71" s="4"/>
      <c r="W71" s="4"/>
      <c r="X71" s="4"/>
      <c r="Y71" s="4"/>
      <c r="Z71" s="4"/>
      <c r="AA71" s="4"/>
      <c r="AB71" s="4"/>
      <c r="AC71" s="1" t="s">
        <v>26</v>
      </c>
      <c r="AD71" s="1" t="s">
        <v>27</v>
      </c>
    </row>
    <row r="72" spans="1:30" s="26" customFormat="1" x14ac:dyDescent="0.25">
      <c r="A72" s="1" t="s">
        <v>90</v>
      </c>
      <c r="B72" s="1" t="s">
        <v>91</v>
      </c>
      <c r="C72" s="2">
        <v>44548</v>
      </c>
      <c r="D72" s="1" t="s">
        <v>92</v>
      </c>
      <c r="E72" s="21"/>
      <c r="F72" s="1" t="s">
        <v>93</v>
      </c>
      <c r="G72" s="1" t="s">
        <v>94</v>
      </c>
      <c r="H72" s="1" t="s">
        <v>95</v>
      </c>
      <c r="I72" s="3">
        <v>-1</v>
      </c>
      <c r="J72" s="3">
        <v>348.65902339077002</v>
      </c>
      <c r="K72" s="3">
        <f>+J72*I72*1.21</f>
        <v>-421.8774183028317</v>
      </c>
      <c r="L72" s="3">
        <v>0</v>
      </c>
      <c r="M72" s="3">
        <v>0</v>
      </c>
      <c r="N72" s="3">
        <v>0</v>
      </c>
      <c r="O72" s="3">
        <v>0</v>
      </c>
      <c r="P72" s="3"/>
      <c r="Q72" s="3">
        <v>-413.22314049586799</v>
      </c>
      <c r="R72" s="3">
        <f>+Q72*1.21</f>
        <v>-500.00000000000028</v>
      </c>
      <c r="S72" s="3"/>
      <c r="T72" s="1"/>
      <c r="U72" s="4"/>
      <c r="V72" s="4"/>
      <c r="W72" s="4"/>
      <c r="X72" s="4"/>
      <c r="Y72" s="4"/>
      <c r="Z72" s="4"/>
      <c r="AA72" s="4"/>
      <c r="AB72" s="4"/>
      <c r="AC72" s="1" t="s">
        <v>26</v>
      </c>
      <c r="AD72" s="1" t="s">
        <v>27</v>
      </c>
    </row>
    <row r="73" spans="1:30" s="26" customFormat="1" x14ac:dyDescent="0.25">
      <c r="A73" s="1" t="s">
        <v>414</v>
      </c>
      <c r="B73" s="1" t="s">
        <v>415</v>
      </c>
      <c r="C73" s="2">
        <v>44548</v>
      </c>
      <c r="D73" s="1" t="s">
        <v>416</v>
      </c>
      <c r="E73" s="21"/>
      <c r="F73" s="1" t="s">
        <v>417</v>
      </c>
      <c r="G73" s="1" t="s">
        <v>418</v>
      </c>
      <c r="H73" s="1" t="s">
        <v>419</v>
      </c>
      <c r="I73" s="3">
        <v>1</v>
      </c>
      <c r="J73" s="3">
        <v>225.84388429752099</v>
      </c>
      <c r="K73" s="3">
        <f>+J73*I73*1.21</f>
        <v>273.27110000000039</v>
      </c>
      <c r="L73" s="3">
        <v>0</v>
      </c>
      <c r="M73" s="3">
        <f>+K73*0.85</f>
        <v>232.28043500000032</v>
      </c>
      <c r="N73" s="3">
        <f>+M73*0.95</f>
        <v>220.66641325000029</v>
      </c>
      <c r="O73" s="3">
        <f>+N73-(N73*9.09/100)</f>
        <v>200.60783628557527</v>
      </c>
      <c r="P73" s="3"/>
      <c r="Q73" s="3">
        <v>413.63759096859599</v>
      </c>
      <c r="R73" s="3">
        <f>+Q73*1.21</f>
        <v>500.50148507200112</v>
      </c>
      <c r="S73" s="3"/>
      <c r="T73" s="1"/>
      <c r="U73" s="4"/>
      <c r="V73" s="4"/>
      <c r="W73" s="4"/>
      <c r="X73" s="4"/>
      <c r="Y73" s="4"/>
      <c r="Z73" s="4"/>
      <c r="AA73" s="4"/>
      <c r="AB73" s="4"/>
      <c r="AC73" s="1" t="s">
        <v>26</v>
      </c>
      <c r="AD73" s="1" t="s">
        <v>27</v>
      </c>
    </row>
    <row r="74" spans="1:30" s="26" customFormat="1" x14ac:dyDescent="0.25">
      <c r="A74" s="1" t="s">
        <v>420</v>
      </c>
      <c r="B74" s="1" t="s">
        <v>421</v>
      </c>
      <c r="C74" s="2">
        <v>44548</v>
      </c>
      <c r="D74" s="1" t="s">
        <v>422</v>
      </c>
      <c r="E74" s="29">
        <v>3946</v>
      </c>
      <c r="F74" s="1" t="s">
        <v>423</v>
      </c>
      <c r="G74" s="1" t="s">
        <v>424</v>
      </c>
      <c r="H74" s="1" t="s">
        <v>425</v>
      </c>
      <c r="I74" s="3">
        <v>1</v>
      </c>
      <c r="J74" s="3">
        <v>91.942066115702502</v>
      </c>
      <c r="K74" s="3">
        <f>+J74*I74*1.21</f>
        <v>111.24990000000003</v>
      </c>
      <c r="L74" s="3">
        <v>0</v>
      </c>
      <c r="M74" s="3">
        <f>+K74*0.85</f>
        <v>94.562415000000016</v>
      </c>
      <c r="N74" s="3">
        <f>+M74*0.95</f>
        <v>89.834294250000013</v>
      </c>
      <c r="O74" s="3">
        <f>+N74-(N74*9.09/100)</f>
        <v>81.668356902675015</v>
      </c>
      <c r="P74" s="3">
        <f>+O74+O73+O72+O71</f>
        <v>491.58199318825029</v>
      </c>
      <c r="Q74" s="3">
        <v>181.809919219835</v>
      </c>
      <c r="R74" s="3">
        <f>+Q74*1.21</f>
        <v>219.99000225600034</v>
      </c>
      <c r="S74" s="3">
        <f>+R74+R73+R72+R71</f>
        <v>671.48600941600148</v>
      </c>
      <c r="T74" s="1">
        <v>671.48</v>
      </c>
      <c r="U74" s="28">
        <f t="shared" ref="U74:U75" si="6">+T74-S74</f>
        <v>-6.0094160014614317E-3</v>
      </c>
      <c r="V74" s="4"/>
      <c r="W74" s="4"/>
      <c r="X74" s="4">
        <v>3781651813</v>
      </c>
      <c r="Y74" s="4"/>
      <c r="Z74" s="4"/>
      <c r="AA74" s="4"/>
      <c r="AB74" s="4"/>
      <c r="AC74" s="1" t="s">
        <v>26</v>
      </c>
      <c r="AD74" s="1" t="s">
        <v>27</v>
      </c>
    </row>
    <row r="75" spans="1:30" s="26" customFormat="1" x14ac:dyDescent="0.25">
      <c r="A75" s="1" t="s">
        <v>54</v>
      </c>
      <c r="B75" s="1" t="s">
        <v>55</v>
      </c>
      <c r="C75" s="2">
        <v>44548</v>
      </c>
      <c r="D75" s="1" t="s">
        <v>56</v>
      </c>
      <c r="E75" s="29">
        <v>3947</v>
      </c>
      <c r="F75" s="1" t="s">
        <v>57</v>
      </c>
      <c r="G75" s="1" t="s">
        <v>58</v>
      </c>
      <c r="H75" s="1" t="s">
        <v>59</v>
      </c>
      <c r="I75" s="3">
        <v>1</v>
      </c>
      <c r="J75" s="3">
        <v>909.14999580383301</v>
      </c>
      <c r="K75" s="3">
        <f>+J75*I75*1.21</f>
        <v>1100.0714949226378</v>
      </c>
      <c r="L75" s="3">
        <v>0</v>
      </c>
      <c r="M75" s="3">
        <v>0</v>
      </c>
      <c r="N75" s="3">
        <v>0</v>
      </c>
      <c r="O75" s="3">
        <f>+K75</f>
        <v>1100.0714949226378</v>
      </c>
      <c r="P75" s="3">
        <f>+O75</f>
        <v>1100.0714949226378</v>
      </c>
      <c r="Q75" s="3">
        <v>1696.9454431818201</v>
      </c>
      <c r="R75" s="3">
        <f>+Q75*1.21</f>
        <v>2053.3039862500023</v>
      </c>
      <c r="S75" s="3">
        <f>+R75</f>
        <v>2053.3039862500023</v>
      </c>
      <c r="T75" s="1">
        <v>2053.31</v>
      </c>
      <c r="U75" s="28">
        <f t="shared" si="6"/>
        <v>6.0137499976917752E-3</v>
      </c>
      <c r="V75" s="4"/>
      <c r="W75" s="4"/>
      <c r="X75" s="4">
        <v>18848925035</v>
      </c>
      <c r="Y75" s="4"/>
      <c r="Z75" s="4"/>
      <c r="AA75" s="4"/>
      <c r="AB75" s="4"/>
      <c r="AC75" s="1"/>
      <c r="AD75" s="1"/>
    </row>
    <row r="76" spans="1:30" s="26" customFormat="1" x14ac:dyDescent="0.25">
      <c r="A76" s="1" t="s">
        <v>204</v>
      </c>
      <c r="B76" s="1" t="s">
        <v>205</v>
      </c>
      <c r="C76" s="2">
        <v>44548</v>
      </c>
      <c r="D76" s="1" t="s">
        <v>206</v>
      </c>
      <c r="E76" s="21"/>
      <c r="F76" s="1" t="s">
        <v>207</v>
      </c>
      <c r="G76" s="1" t="s">
        <v>208</v>
      </c>
      <c r="H76" s="1" t="s">
        <v>209</v>
      </c>
      <c r="I76" s="3">
        <v>1</v>
      </c>
      <c r="J76" s="3">
        <v>909.14999580383301</v>
      </c>
      <c r="K76" s="3">
        <f>+J76*I76*1.21</f>
        <v>1100.0714949226378</v>
      </c>
      <c r="L76" s="3">
        <v>0</v>
      </c>
      <c r="M76" s="3">
        <v>0</v>
      </c>
      <c r="N76" s="3">
        <v>0</v>
      </c>
      <c r="O76" s="3">
        <f>+K76</f>
        <v>1100.0714949226378</v>
      </c>
      <c r="P76" s="3"/>
      <c r="Q76" s="3">
        <v>1696.9454431818201</v>
      </c>
      <c r="R76" s="3">
        <f>+Q76*1.21</f>
        <v>2053.3039862500023</v>
      </c>
      <c r="S76" s="3"/>
      <c r="T76" s="1"/>
      <c r="U76" s="4"/>
      <c r="V76" s="4"/>
      <c r="W76" s="4"/>
      <c r="X76" s="4"/>
      <c r="Y76" s="4"/>
      <c r="Z76" s="4"/>
      <c r="AA76" s="4"/>
      <c r="AB76" s="4"/>
      <c r="AC76" s="1"/>
      <c r="AD76" s="1"/>
    </row>
    <row r="77" spans="1:30" s="26" customFormat="1" x14ac:dyDescent="0.25">
      <c r="A77" s="1" t="s">
        <v>282</v>
      </c>
      <c r="B77" s="1" t="s">
        <v>283</v>
      </c>
      <c r="C77" s="2">
        <v>44548</v>
      </c>
      <c r="D77" s="1" t="s">
        <v>284</v>
      </c>
      <c r="E77" s="29">
        <v>3948</v>
      </c>
      <c r="F77" s="1" t="s">
        <v>285</v>
      </c>
      <c r="G77" s="1" t="s">
        <v>286</v>
      </c>
      <c r="H77" s="1" t="s">
        <v>287</v>
      </c>
      <c r="I77" s="3">
        <v>1</v>
      </c>
      <c r="J77" s="3">
        <v>220.26</v>
      </c>
      <c r="K77" s="3">
        <f>+J77*I77*1.21</f>
        <v>266.51459999999997</v>
      </c>
      <c r="L77" s="3">
        <v>0</v>
      </c>
      <c r="M77" s="3">
        <v>0</v>
      </c>
      <c r="N77" s="3">
        <v>0</v>
      </c>
      <c r="O77" s="3">
        <f>+K77</f>
        <v>266.51459999999997</v>
      </c>
      <c r="P77" s="3">
        <f>+O77+O76</f>
        <v>1366.5860949226378</v>
      </c>
      <c r="Q77" s="3">
        <v>645.45191657437999</v>
      </c>
      <c r="R77" s="3">
        <f>+Q77*1.21</f>
        <v>780.99681905499972</v>
      </c>
      <c r="S77" s="3">
        <f>+R77+R76</f>
        <v>2834.3008053050021</v>
      </c>
      <c r="T77" s="1">
        <v>2834.3</v>
      </c>
      <c r="U77" s="28">
        <f t="shared" ref="U77:U78" si="7">+T77-S77</f>
        <v>-8.0530500190434395E-4</v>
      </c>
      <c r="V77" s="4"/>
      <c r="W77" s="4"/>
      <c r="X77" s="4">
        <v>18853812000</v>
      </c>
      <c r="Y77" s="4"/>
      <c r="Z77" s="4"/>
      <c r="AA77" s="4"/>
      <c r="AB77" s="4"/>
      <c r="AC77" s="1"/>
      <c r="AD77" s="1"/>
    </row>
    <row r="78" spans="1:30" s="26" customFormat="1" x14ac:dyDescent="0.25">
      <c r="A78" s="1" t="s">
        <v>1152</v>
      </c>
      <c r="B78" s="1" t="s">
        <v>1153</v>
      </c>
      <c r="C78" s="2">
        <v>44548</v>
      </c>
      <c r="D78" s="1" t="s">
        <v>1154</v>
      </c>
      <c r="E78" s="29">
        <v>3949</v>
      </c>
      <c r="F78" s="1" t="s">
        <v>1155</v>
      </c>
      <c r="G78" s="1" t="s">
        <v>1156</v>
      </c>
      <c r="H78" s="1" t="s">
        <v>1157</v>
      </c>
      <c r="I78" s="3">
        <v>1</v>
      </c>
      <c r="J78" s="3">
        <v>545.49</v>
      </c>
      <c r="K78" s="3">
        <f>+J78*I78*1.21</f>
        <v>660.04290000000003</v>
      </c>
      <c r="L78" s="3">
        <v>0</v>
      </c>
      <c r="M78" s="3">
        <v>0</v>
      </c>
      <c r="N78" s="3">
        <v>0</v>
      </c>
      <c r="O78" s="3">
        <f>+K78</f>
        <v>660.04290000000003</v>
      </c>
      <c r="P78" s="3">
        <f>+O78</f>
        <v>660.04290000000003</v>
      </c>
      <c r="Q78" s="3">
        <v>909.07669173388501</v>
      </c>
      <c r="R78" s="3">
        <f>+Q78*1.21</f>
        <v>1099.9827969980008</v>
      </c>
      <c r="S78" s="3">
        <f>+R78</f>
        <v>1099.9827969980008</v>
      </c>
      <c r="T78" s="1">
        <v>1099.99</v>
      </c>
      <c r="U78" s="28">
        <f t="shared" si="7"/>
        <v>7.2030019991871086E-3</v>
      </c>
      <c r="V78" s="4"/>
      <c r="W78" s="4"/>
      <c r="X78" s="4">
        <v>18854896387</v>
      </c>
      <c r="Y78" s="4"/>
      <c r="Z78" s="4"/>
      <c r="AA78" s="4"/>
      <c r="AB78" s="4"/>
      <c r="AC78" s="1"/>
      <c r="AD78" s="1"/>
    </row>
    <row r="79" spans="1:30" s="26" customFormat="1" x14ac:dyDescent="0.25">
      <c r="A79" s="17" t="s">
        <v>510</v>
      </c>
      <c r="B79" s="17" t="s">
        <v>511</v>
      </c>
      <c r="C79" s="2">
        <v>44548</v>
      </c>
      <c r="D79" s="1" t="s">
        <v>512</v>
      </c>
      <c r="E79" s="21"/>
      <c r="F79" s="1" t="s">
        <v>513</v>
      </c>
      <c r="G79" s="1" t="s">
        <v>514</v>
      </c>
      <c r="H79" s="17" t="s">
        <v>515</v>
      </c>
      <c r="I79" s="18">
        <v>1</v>
      </c>
      <c r="J79" s="18">
        <v>304.89999999999998</v>
      </c>
      <c r="K79" s="18">
        <f>+J79*I79*1.21</f>
        <v>368.92899999999997</v>
      </c>
      <c r="L79" s="18">
        <v>0</v>
      </c>
      <c r="M79" s="18">
        <v>0</v>
      </c>
      <c r="N79" s="18">
        <v>0</v>
      </c>
      <c r="O79" s="18">
        <f>+K79</f>
        <v>368.92899999999997</v>
      </c>
      <c r="P79" s="18"/>
      <c r="Q79" s="18">
        <v>620.90559942892605</v>
      </c>
      <c r="R79" s="18">
        <f>+Q79*1.21</f>
        <v>751.29577530900053</v>
      </c>
      <c r="S79" s="18"/>
      <c r="T79" s="1"/>
      <c r="U79" s="4"/>
      <c r="V79" s="4"/>
      <c r="W79" s="4"/>
      <c r="X79" s="4"/>
      <c r="Y79" s="4"/>
      <c r="Z79" s="4"/>
      <c r="AA79" s="4"/>
      <c r="AB79" s="4"/>
      <c r="AC79" s="17" t="s">
        <v>26</v>
      </c>
      <c r="AD79" s="17" t="s">
        <v>27</v>
      </c>
    </row>
    <row r="80" spans="1:30" s="26" customFormat="1" x14ac:dyDescent="0.25">
      <c r="A80" s="17" t="s">
        <v>96</v>
      </c>
      <c r="B80" s="17" t="s">
        <v>97</v>
      </c>
      <c r="C80" s="2">
        <v>44548</v>
      </c>
      <c r="D80" s="1" t="s">
        <v>98</v>
      </c>
      <c r="E80" s="21"/>
      <c r="F80" s="1" t="s">
        <v>99</v>
      </c>
      <c r="G80" s="1" t="s">
        <v>100</v>
      </c>
      <c r="H80" s="17" t="s">
        <v>101</v>
      </c>
      <c r="I80" s="18">
        <v>-1</v>
      </c>
      <c r="J80" s="18">
        <v>2454.630615</v>
      </c>
      <c r="K80" s="18">
        <f>+J80*I80*1.21</f>
        <v>-2970.1030441499997</v>
      </c>
      <c r="L80" s="18">
        <v>0</v>
      </c>
      <c r="M80" s="18">
        <v>0</v>
      </c>
      <c r="N80" s="18">
        <v>0</v>
      </c>
      <c r="O80" s="18">
        <v>0</v>
      </c>
      <c r="P80" s="18"/>
      <c r="Q80" s="18">
        <v>-272.72727272727298</v>
      </c>
      <c r="R80" s="18">
        <f>+Q80*1.21</f>
        <v>-330.00000000000028</v>
      </c>
      <c r="S80" s="18"/>
      <c r="T80" s="1"/>
      <c r="U80" s="4"/>
      <c r="V80" s="4"/>
      <c r="W80" s="4"/>
      <c r="X80" s="4"/>
      <c r="Y80" s="4"/>
      <c r="Z80" s="4"/>
      <c r="AA80" s="4"/>
      <c r="AB80" s="4"/>
      <c r="AC80" s="17" t="s">
        <v>26</v>
      </c>
      <c r="AD80" s="17" t="s">
        <v>27</v>
      </c>
    </row>
    <row r="81" spans="1:30" s="26" customFormat="1" x14ac:dyDescent="0.25">
      <c r="A81" s="17" t="s">
        <v>624</v>
      </c>
      <c r="B81" s="17" t="s">
        <v>625</v>
      </c>
      <c r="C81" s="2">
        <v>44548</v>
      </c>
      <c r="D81" s="1" t="s">
        <v>626</v>
      </c>
      <c r="E81" s="29">
        <v>3950</v>
      </c>
      <c r="F81" s="1" t="s">
        <v>627</v>
      </c>
      <c r="G81" s="1" t="s">
        <v>628</v>
      </c>
      <c r="H81" s="17" t="s">
        <v>629</v>
      </c>
      <c r="I81" s="18">
        <v>2</v>
      </c>
      <c r="J81" s="18">
        <v>446.23</v>
      </c>
      <c r="K81" s="18">
        <f>+J81*I81*1.21</f>
        <v>1079.8766000000001</v>
      </c>
      <c r="L81" s="18">
        <v>0</v>
      </c>
      <c r="M81" s="18">
        <v>0</v>
      </c>
      <c r="N81" s="18">
        <v>0</v>
      </c>
      <c r="O81" s="18">
        <f>+K81</f>
        <v>1079.8766000000001</v>
      </c>
      <c r="P81" s="18">
        <f>+O81+O80+O79</f>
        <v>1448.8056000000001</v>
      </c>
      <c r="Q81" s="18">
        <v>1818.1645070314</v>
      </c>
      <c r="R81" s="18">
        <f>+Q81*1.21</f>
        <v>2199.9790535079942</v>
      </c>
      <c r="S81" s="18">
        <f>+R81+R80+R79</f>
        <v>2621.2748288169946</v>
      </c>
      <c r="T81" s="1">
        <v>2621.27</v>
      </c>
      <c r="U81" s="28">
        <f t="shared" ref="U81:U83" si="8">+T81-S81</f>
        <v>-4.8288169946317794E-3</v>
      </c>
      <c r="V81" s="4"/>
      <c r="W81" s="4"/>
      <c r="X81" s="4">
        <v>18864846149</v>
      </c>
      <c r="Y81" s="4"/>
      <c r="Z81" s="4"/>
      <c r="AA81" s="4"/>
      <c r="AB81" s="4"/>
      <c r="AC81" s="17" t="s">
        <v>26</v>
      </c>
      <c r="AD81" s="17" t="s">
        <v>27</v>
      </c>
    </row>
    <row r="82" spans="1:30" s="26" customFormat="1" x14ac:dyDescent="0.25">
      <c r="A82" s="1" t="s">
        <v>1218</v>
      </c>
      <c r="B82" s="1" t="s">
        <v>1219</v>
      </c>
      <c r="C82" s="2">
        <v>44548</v>
      </c>
      <c r="D82" s="1" t="s">
        <v>1220</v>
      </c>
      <c r="E82" s="29">
        <v>3951</v>
      </c>
      <c r="F82" s="1" t="s">
        <v>1221</v>
      </c>
      <c r="G82" s="1" t="s">
        <v>1222</v>
      </c>
      <c r="H82" s="1" t="s">
        <v>1223</v>
      </c>
      <c r="I82" s="3">
        <v>1</v>
      </c>
      <c r="J82" s="3">
        <v>545.49</v>
      </c>
      <c r="K82" s="3">
        <f>+J82*I82*1.21</f>
        <v>660.04290000000003</v>
      </c>
      <c r="L82" s="3">
        <v>0</v>
      </c>
      <c r="M82" s="3">
        <v>0</v>
      </c>
      <c r="N82" s="3">
        <v>0</v>
      </c>
      <c r="O82" s="3">
        <f>+K82</f>
        <v>660.04290000000003</v>
      </c>
      <c r="P82" s="3">
        <f>+O82</f>
        <v>660.04290000000003</v>
      </c>
      <c r="Q82" s="3">
        <v>909.07669173388501</v>
      </c>
      <c r="R82" s="3">
        <f>+Q82*1.21</f>
        <v>1099.9827969980008</v>
      </c>
      <c r="S82" s="3">
        <f>+R82</f>
        <v>1099.9827969980008</v>
      </c>
      <c r="T82" s="1">
        <v>1099.99</v>
      </c>
      <c r="U82" s="28">
        <f t="shared" si="8"/>
        <v>7.2030019991871086E-3</v>
      </c>
      <c r="V82" s="4"/>
      <c r="W82" s="4"/>
      <c r="X82" s="4">
        <v>18868770656</v>
      </c>
      <c r="Y82" s="4"/>
      <c r="Z82" s="4"/>
      <c r="AA82" s="4"/>
      <c r="AB82" s="4"/>
      <c r="AC82" s="1"/>
      <c r="AD82" s="1"/>
    </row>
    <row r="83" spans="1:30" s="26" customFormat="1" x14ac:dyDescent="0.25">
      <c r="A83" s="1" t="s">
        <v>816</v>
      </c>
      <c r="B83" s="1" t="s">
        <v>817</v>
      </c>
      <c r="C83" s="2">
        <v>44548</v>
      </c>
      <c r="D83" s="1" t="s">
        <v>818</v>
      </c>
      <c r="E83" s="29">
        <v>3954</v>
      </c>
      <c r="F83" s="1" t="s">
        <v>819</v>
      </c>
      <c r="G83" s="1" t="s">
        <v>820</v>
      </c>
      <c r="H83" s="1" t="s">
        <v>821</v>
      </c>
      <c r="I83" s="3">
        <v>1</v>
      </c>
      <c r="J83" s="3">
        <v>728.38983471074403</v>
      </c>
      <c r="K83" s="3">
        <f>+J83*I83*1.21</f>
        <v>881.35170000000028</v>
      </c>
      <c r="L83" s="3">
        <v>0</v>
      </c>
      <c r="M83" s="3">
        <v>0</v>
      </c>
      <c r="N83" s="3">
        <f>+K83*0.95</f>
        <v>837.28411500000027</v>
      </c>
      <c r="O83" s="3">
        <f>+N83-(N83*9.09/100)</f>
        <v>761.17498894650021</v>
      </c>
      <c r="P83" s="3">
        <f>+O83</f>
        <v>761.17498894650021</v>
      </c>
      <c r="Q83" s="3">
        <v>1321.48854152231</v>
      </c>
      <c r="R83" s="3">
        <f>+Q83*1.21</f>
        <v>1599.0011352419951</v>
      </c>
      <c r="S83" s="3">
        <f>+R83</f>
        <v>1599.0011352419951</v>
      </c>
      <c r="T83" s="1">
        <v>1599</v>
      </c>
      <c r="U83" s="28">
        <f t="shared" si="8"/>
        <v>-1.1352419951435877E-3</v>
      </c>
      <c r="V83" s="4"/>
      <c r="W83" s="4"/>
      <c r="X83" s="4">
        <v>3793504461</v>
      </c>
      <c r="Y83" s="4"/>
      <c r="Z83" s="4"/>
      <c r="AA83" s="4"/>
      <c r="AB83" s="4"/>
      <c r="AC83" s="1"/>
      <c r="AD83" s="1"/>
    </row>
    <row r="84" spans="1:30" s="26" customFormat="1" x14ac:dyDescent="0.25">
      <c r="A84" s="1" t="s">
        <v>288</v>
      </c>
      <c r="B84" s="1" t="s">
        <v>289</v>
      </c>
      <c r="C84" s="2">
        <v>44548</v>
      </c>
      <c r="D84" s="1" t="s">
        <v>290</v>
      </c>
      <c r="E84" s="21"/>
      <c r="F84" s="1" t="s">
        <v>291</v>
      </c>
      <c r="G84" s="1" t="s">
        <v>292</v>
      </c>
      <c r="H84" s="1" t="s">
        <v>293</v>
      </c>
      <c r="I84" s="3">
        <v>1</v>
      </c>
      <c r="J84" s="3">
        <v>735.58499660491998</v>
      </c>
      <c r="K84" s="3">
        <f>+J84*I84*1.21</f>
        <v>890.05784589195309</v>
      </c>
      <c r="L84" s="3">
        <v>0</v>
      </c>
      <c r="M84" s="3">
        <v>0</v>
      </c>
      <c r="N84" s="3">
        <v>0</v>
      </c>
      <c r="O84" s="3">
        <f>+K84</f>
        <v>890.05784589195309</v>
      </c>
      <c r="P84" s="3"/>
      <c r="Q84" s="3">
        <v>720.65098081983399</v>
      </c>
      <c r="R84" s="3">
        <f>+Q84*1.21</f>
        <v>871.98768679199907</v>
      </c>
      <c r="S84" s="3"/>
      <c r="T84" s="1"/>
      <c r="U84" s="4"/>
      <c r="V84" s="4"/>
      <c r="W84" s="4"/>
      <c r="X84" s="4"/>
      <c r="Y84" s="4"/>
      <c r="Z84" s="4"/>
      <c r="AA84" s="4"/>
      <c r="AB84" s="4"/>
      <c r="AC84" s="1"/>
      <c r="AD84" s="1"/>
    </row>
    <row r="85" spans="1:30" s="26" customFormat="1" x14ac:dyDescent="0.25">
      <c r="A85" s="1" t="s">
        <v>606</v>
      </c>
      <c r="B85" s="1" t="s">
        <v>607</v>
      </c>
      <c r="C85" s="2">
        <v>44548</v>
      </c>
      <c r="D85" s="1" t="s">
        <v>608</v>
      </c>
      <c r="E85" s="21"/>
      <c r="F85" s="1" t="s">
        <v>609</v>
      </c>
      <c r="G85" s="1" t="s">
        <v>610</v>
      </c>
      <c r="H85" s="1" t="s">
        <v>611</v>
      </c>
      <c r="I85" s="3">
        <v>1</v>
      </c>
      <c r="J85" s="3">
        <v>269.93</v>
      </c>
      <c r="K85" s="3">
        <f>+J85*I85*1.21</f>
        <v>326.61529999999999</v>
      </c>
      <c r="L85" s="3">
        <v>0</v>
      </c>
      <c r="M85" s="3">
        <v>0</v>
      </c>
      <c r="N85" s="3">
        <v>0</v>
      </c>
      <c r="O85" s="3">
        <f>+K85</f>
        <v>326.61529999999999</v>
      </c>
      <c r="P85" s="3"/>
      <c r="Q85" s="3">
        <v>545.44343427768604</v>
      </c>
      <c r="R85" s="3">
        <f>+Q85*1.21</f>
        <v>659.98655547600004</v>
      </c>
      <c r="S85" s="3"/>
      <c r="T85" s="1"/>
      <c r="U85" s="4"/>
      <c r="V85" s="4"/>
      <c r="W85" s="4"/>
      <c r="X85" s="4"/>
      <c r="Y85" s="4"/>
      <c r="Z85" s="4"/>
      <c r="AA85" s="4"/>
      <c r="AB85" s="4"/>
      <c r="AC85" s="1"/>
      <c r="AD85" s="1"/>
    </row>
    <row r="86" spans="1:30" s="26" customFormat="1" x14ac:dyDescent="0.25">
      <c r="A86" s="1" t="s">
        <v>744</v>
      </c>
      <c r="B86" s="1" t="s">
        <v>745</v>
      </c>
      <c r="C86" s="2">
        <v>44548</v>
      </c>
      <c r="D86" s="1" t="s">
        <v>746</v>
      </c>
      <c r="E86" s="21"/>
      <c r="F86" s="1" t="s">
        <v>747</v>
      </c>
      <c r="G86" s="1" t="s">
        <v>748</v>
      </c>
      <c r="H86" s="1" t="s">
        <v>749</v>
      </c>
      <c r="I86" s="3">
        <v>1</v>
      </c>
      <c r="J86" s="3">
        <v>250.856694214876</v>
      </c>
      <c r="K86" s="3">
        <f>+J86*I86*1.21</f>
        <v>303.53659999999996</v>
      </c>
      <c r="L86" s="3">
        <f>+K86*0.6</f>
        <v>182.12195999999997</v>
      </c>
      <c r="M86" s="3">
        <v>0</v>
      </c>
      <c r="N86" s="3">
        <f>+L86*0.95</f>
        <v>173.01586199999997</v>
      </c>
      <c r="O86" s="3">
        <f>+N86-(N86*9.09/100)</f>
        <v>157.28872014419997</v>
      </c>
      <c r="P86" s="3"/>
      <c r="Q86" s="3">
        <v>362.723728433058</v>
      </c>
      <c r="R86" s="3">
        <f>+Q86*1.21</f>
        <v>438.89571140400017</v>
      </c>
      <c r="S86" s="3"/>
      <c r="T86" s="1"/>
      <c r="U86" s="4"/>
      <c r="V86" s="4"/>
      <c r="W86" s="4"/>
      <c r="X86" s="4"/>
      <c r="Y86" s="4"/>
      <c r="Z86" s="4"/>
      <c r="AA86" s="4"/>
      <c r="AB86" s="4"/>
      <c r="AC86" s="1"/>
      <c r="AD86" s="1"/>
    </row>
    <row r="87" spans="1:30" s="26" customFormat="1" x14ac:dyDescent="0.25">
      <c r="A87" s="1" t="s">
        <v>936</v>
      </c>
      <c r="B87" s="1" t="s">
        <v>937</v>
      </c>
      <c r="C87" s="2">
        <v>44548</v>
      </c>
      <c r="D87" s="1" t="s">
        <v>938</v>
      </c>
      <c r="E87" s="21"/>
      <c r="F87" s="1" t="s">
        <v>939</v>
      </c>
      <c r="G87" s="1" t="s">
        <v>940</v>
      </c>
      <c r="H87" s="1" t="s">
        <v>941</v>
      </c>
      <c r="I87" s="3">
        <v>1</v>
      </c>
      <c r="J87" s="3">
        <v>128.38619834710701</v>
      </c>
      <c r="K87" s="3">
        <f>+J87*I87*1.21</f>
        <v>155.34729999999948</v>
      </c>
      <c r="L87" s="3">
        <v>0</v>
      </c>
      <c r="M87" s="3">
        <f>+K87*0.9</f>
        <v>139.81256999999954</v>
      </c>
      <c r="N87" s="3">
        <f>+M87*0.95</f>
        <v>132.82194149999955</v>
      </c>
      <c r="O87" s="3">
        <f>+N87-(N87*9.09/100)</f>
        <v>120.74842701764959</v>
      </c>
      <c r="P87" s="3"/>
      <c r="Q87" s="3">
        <v>183.62436018595</v>
      </c>
      <c r="R87" s="3">
        <f>+Q87*1.21</f>
        <v>222.18547582499949</v>
      </c>
      <c r="S87" s="3"/>
      <c r="T87" s="1"/>
      <c r="U87" s="4"/>
      <c r="V87" s="4"/>
      <c r="W87" s="4"/>
      <c r="X87" s="4"/>
      <c r="Y87" s="4"/>
      <c r="Z87" s="4"/>
      <c r="AA87" s="4"/>
      <c r="AB87" s="4"/>
      <c r="AC87" s="1"/>
      <c r="AD87" s="1"/>
    </row>
    <row r="88" spans="1:30" s="26" customFormat="1" x14ac:dyDescent="0.25">
      <c r="A88" s="1" t="s">
        <v>858</v>
      </c>
      <c r="B88" s="1" t="s">
        <v>859</v>
      </c>
      <c r="C88" s="2">
        <v>44548</v>
      </c>
      <c r="D88" s="1" t="s">
        <v>860</v>
      </c>
      <c r="E88" s="21"/>
      <c r="F88" s="1" t="s">
        <v>861</v>
      </c>
      <c r="G88" s="1" t="s">
        <v>862</v>
      </c>
      <c r="H88" s="1" t="s">
        <v>863</v>
      </c>
      <c r="I88" s="3">
        <v>2</v>
      </c>
      <c r="J88" s="3">
        <v>144.63</v>
      </c>
      <c r="K88" s="3">
        <f>+J88*I88*1.21</f>
        <v>350.00459999999998</v>
      </c>
      <c r="L88" s="3">
        <v>0</v>
      </c>
      <c r="M88" s="3">
        <v>0</v>
      </c>
      <c r="N88" s="3">
        <v>0</v>
      </c>
      <c r="O88" s="3">
        <f>+K88</f>
        <v>350.00459999999998</v>
      </c>
      <c r="P88" s="3"/>
      <c r="Q88" s="3">
        <v>545.43370016529002</v>
      </c>
      <c r="R88" s="3">
        <f>+Q88*1.21</f>
        <v>659.97477720000086</v>
      </c>
      <c r="S88" s="3"/>
      <c r="T88" s="1"/>
      <c r="U88" s="4"/>
      <c r="V88" s="4"/>
      <c r="W88" s="4"/>
      <c r="X88" s="4"/>
      <c r="Y88" s="4"/>
      <c r="Z88" s="4"/>
      <c r="AA88" s="4"/>
      <c r="AB88" s="4"/>
      <c r="AC88" s="1"/>
      <c r="AD88" s="1"/>
    </row>
    <row r="89" spans="1:30" s="26" customFormat="1" x14ac:dyDescent="0.25">
      <c r="A89" s="1" t="s">
        <v>966</v>
      </c>
      <c r="B89" s="1" t="s">
        <v>967</v>
      </c>
      <c r="C89" s="2">
        <v>44548</v>
      </c>
      <c r="D89" s="1" t="s">
        <v>968</v>
      </c>
      <c r="E89" s="29">
        <v>3955</v>
      </c>
      <c r="F89" s="1" t="s">
        <v>969</v>
      </c>
      <c r="G89" s="1" t="s">
        <v>970</v>
      </c>
      <c r="H89" s="1" t="s">
        <v>971</v>
      </c>
      <c r="I89" s="3">
        <v>1</v>
      </c>
      <c r="J89" s="3">
        <v>344.27</v>
      </c>
      <c r="K89" s="3">
        <f>+J89*I89*1.21</f>
        <v>416.56669999999997</v>
      </c>
      <c r="L89" s="3">
        <v>0</v>
      </c>
      <c r="M89" s="3">
        <v>0</v>
      </c>
      <c r="N89" s="3">
        <v>0</v>
      </c>
      <c r="O89" s="3">
        <f>+K89</f>
        <v>416.56669999999997</v>
      </c>
      <c r="P89" s="3">
        <f>+SUM(O84:O89)</f>
        <v>2261.2815930538027</v>
      </c>
      <c r="Q89" s="3">
        <v>471.06361870661198</v>
      </c>
      <c r="R89" s="3">
        <f>+Q89*1.21</f>
        <v>569.98697863500047</v>
      </c>
      <c r="S89" s="3">
        <f>+SUM(R84:R89)</f>
        <v>3423.0171853320003</v>
      </c>
      <c r="T89" s="1">
        <v>3423.04</v>
      </c>
      <c r="U89" s="28">
        <f>+T89-S89</f>
        <v>2.281466799968257E-2</v>
      </c>
      <c r="V89" s="4"/>
      <c r="W89" s="4"/>
      <c r="X89" s="4">
        <v>18895069662</v>
      </c>
      <c r="Y89" s="4"/>
      <c r="Z89" s="4"/>
      <c r="AA89" s="4"/>
      <c r="AB89" s="4"/>
      <c r="AC89" s="1"/>
      <c r="AD89" s="1"/>
    </row>
    <row r="90" spans="1:30" s="26" customFormat="1" x14ac:dyDescent="0.25">
      <c r="A90" s="17" t="s">
        <v>390</v>
      </c>
      <c r="B90" s="17" t="s">
        <v>391</v>
      </c>
      <c r="C90" s="2">
        <v>44548</v>
      </c>
      <c r="D90" s="1" t="s">
        <v>392</v>
      </c>
      <c r="E90" s="21"/>
      <c r="F90" s="1" t="s">
        <v>393</v>
      </c>
      <c r="G90" s="1" t="s">
        <v>394</v>
      </c>
      <c r="H90" s="17" t="s">
        <v>395</v>
      </c>
      <c r="I90" s="18">
        <v>1</v>
      </c>
      <c r="J90" s="18">
        <v>656.93</v>
      </c>
      <c r="K90" s="18">
        <f>+J90*I90*1.21</f>
        <v>794.88529999999992</v>
      </c>
      <c r="L90" s="18">
        <v>0</v>
      </c>
      <c r="M90" s="18">
        <v>0</v>
      </c>
      <c r="N90" s="18">
        <v>0</v>
      </c>
      <c r="O90" s="18">
        <f>+K90</f>
        <v>794.88529999999992</v>
      </c>
      <c r="P90" s="18"/>
      <c r="Q90" s="18">
        <v>1162.71739565537</v>
      </c>
      <c r="R90" s="18">
        <f>+Q90*1.21</f>
        <v>1406.8880487429976</v>
      </c>
      <c r="S90" s="18"/>
      <c r="T90" s="1"/>
      <c r="U90" s="4"/>
      <c r="V90" s="4"/>
      <c r="W90" s="4"/>
      <c r="X90" s="4"/>
      <c r="Y90" s="4"/>
      <c r="Z90" s="4"/>
      <c r="AA90" s="4"/>
      <c r="AB90" s="4"/>
      <c r="AC90" s="17"/>
      <c r="AD90" s="17"/>
    </row>
    <row r="91" spans="1:30" s="26" customFormat="1" x14ac:dyDescent="0.25">
      <c r="A91" s="17" t="s">
        <v>504</v>
      </c>
      <c r="B91" s="17" t="s">
        <v>505</v>
      </c>
      <c r="C91" s="2">
        <v>44548</v>
      </c>
      <c r="D91" s="1" t="s">
        <v>506</v>
      </c>
      <c r="E91" s="21"/>
      <c r="F91" s="1" t="s">
        <v>507</v>
      </c>
      <c r="G91" s="1" t="s">
        <v>508</v>
      </c>
      <c r="H91" s="17" t="s">
        <v>509</v>
      </c>
      <c r="I91" s="18">
        <v>1</v>
      </c>
      <c r="J91" s="18">
        <v>386.72</v>
      </c>
      <c r="K91" s="18">
        <f>+J91*I91*1.21</f>
        <v>467.93120000000005</v>
      </c>
      <c r="L91" s="18">
        <v>0</v>
      </c>
      <c r="M91" s="18">
        <v>0</v>
      </c>
      <c r="N91" s="18">
        <v>0</v>
      </c>
      <c r="O91" s="18">
        <f>+K91</f>
        <v>467.93120000000005</v>
      </c>
      <c r="P91" s="18"/>
      <c r="Q91" s="18">
        <v>786.35308759999998</v>
      </c>
      <c r="R91" s="18">
        <f>+Q91*1.21</f>
        <v>951.48723599599998</v>
      </c>
      <c r="S91" s="18"/>
      <c r="T91" s="1"/>
      <c r="U91" s="4"/>
      <c r="V91" s="4"/>
      <c r="W91" s="4"/>
      <c r="X91" s="4"/>
      <c r="Y91" s="4"/>
      <c r="Z91" s="4"/>
      <c r="AA91" s="4"/>
      <c r="AB91" s="4"/>
      <c r="AC91" s="17"/>
      <c r="AD91" s="17"/>
    </row>
    <row r="92" spans="1:30" s="26" customFormat="1" x14ac:dyDescent="0.25">
      <c r="A92" s="17" t="s">
        <v>732</v>
      </c>
      <c r="B92" s="17" t="s">
        <v>733</v>
      </c>
      <c r="C92" s="2">
        <v>44548</v>
      </c>
      <c r="D92" s="1" t="s">
        <v>734</v>
      </c>
      <c r="E92" s="21"/>
      <c r="F92" s="1" t="s">
        <v>735</v>
      </c>
      <c r="G92" s="1" t="s">
        <v>736</v>
      </c>
      <c r="H92" s="17" t="s">
        <v>737</v>
      </c>
      <c r="I92" s="18">
        <v>1</v>
      </c>
      <c r="J92" s="18">
        <v>1278.33123966942</v>
      </c>
      <c r="K92" s="18">
        <f>+J92*I92*1.21</f>
        <v>1546.7807999999982</v>
      </c>
      <c r="L92" s="18">
        <v>0</v>
      </c>
      <c r="M92" s="18">
        <f>+K92*0.85</f>
        <v>1314.7636799999984</v>
      </c>
      <c r="N92" s="18">
        <f>+M92*0.95</f>
        <v>1249.0254959999984</v>
      </c>
      <c r="O92" s="18">
        <f>+N92-(N92*9.09/100)</f>
        <v>1135.4890784135985</v>
      </c>
      <c r="P92" s="18"/>
      <c r="Q92" s="18">
        <v>1350.91488745785</v>
      </c>
      <c r="R92" s="18">
        <f>+Q92*1.21</f>
        <v>1634.6070138239984</v>
      </c>
      <c r="S92" s="18"/>
      <c r="T92" s="1"/>
      <c r="U92" s="4"/>
      <c r="V92" s="4"/>
      <c r="W92" s="4"/>
      <c r="X92" s="4"/>
      <c r="Y92" s="4"/>
      <c r="Z92" s="4"/>
      <c r="AA92" s="4"/>
      <c r="AB92" s="4"/>
      <c r="AC92" s="17"/>
      <c r="AD92" s="17"/>
    </row>
    <row r="93" spans="1:30" s="26" customFormat="1" x14ac:dyDescent="0.25">
      <c r="A93" s="17" t="s">
        <v>756</v>
      </c>
      <c r="B93" s="17" t="s">
        <v>757</v>
      </c>
      <c r="C93" s="2">
        <v>44548</v>
      </c>
      <c r="D93" s="1" t="s">
        <v>758</v>
      </c>
      <c r="E93" s="29">
        <v>3956</v>
      </c>
      <c r="F93" s="1" t="s">
        <v>759</v>
      </c>
      <c r="G93" s="1" t="s">
        <v>760</v>
      </c>
      <c r="H93" s="17" t="s">
        <v>761</v>
      </c>
      <c r="I93" s="18">
        <v>1</v>
      </c>
      <c r="J93" s="18">
        <v>346.148512396694</v>
      </c>
      <c r="K93" s="18">
        <f>+J93*I93*1.21</f>
        <v>418.83969999999971</v>
      </c>
      <c r="L93" s="18">
        <f>+K93*0.6</f>
        <v>251.3038199999998</v>
      </c>
      <c r="M93" s="18">
        <v>0</v>
      </c>
      <c r="N93" s="18">
        <f>+L93*0.95</f>
        <v>238.7386289999998</v>
      </c>
      <c r="O93" s="18">
        <f>+N93-(N93*9.09/100)</f>
        <v>217.03728762389983</v>
      </c>
      <c r="P93" s="18">
        <f>+O93+O92+O91+O90</f>
        <v>2615.3428660374984</v>
      </c>
      <c r="Q93" s="18">
        <v>222.71887584628101</v>
      </c>
      <c r="R93" s="18">
        <f>+Q93*1.21</f>
        <v>269.48983977400002</v>
      </c>
      <c r="S93" s="18">
        <f>+R93+R92+R91+R90</f>
        <v>4262.4721383369961</v>
      </c>
      <c r="T93" s="1">
        <v>4262.47</v>
      </c>
      <c r="U93" s="28">
        <f>+T93-S93</f>
        <v>-2.1383369958130061E-3</v>
      </c>
      <c r="V93" s="4"/>
      <c r="W93" s="4"/>
      <c r="X93" s="4">
        <v>18900831421</v>
      </c>
      <c r="Y93" s="4"/>
      <c r="Z93" s="4"/>
      <c r="AA93" s="4"/>
      <c r="AB93" s="4"/>
      <c r="AC93" s="17"/>
      <c r="AD93" s="17"/>
    </row>
    <row r="94" spans="1:30" s="26" customFormat="1" x14ac:dyDescent="0.25">
      <c r="A94" s="1" t="s">
        <v>774</v>
      </c>
      <c r="B94" s="1" t="s">
        <v>775</v>
      </c>
      <c r="C94" s="2">
        <v>44550</v>
      </c>
      <c r="D94" s="1" t="s">
        <v>776</v>
      </c>
      <c r="E94" s="21"/>
      <c r="F94" s="1" t="s">
        <v>777</v>
      </c>
      <c r="G94" s="1" t="s">
        <v>778</v>
      </c>
      <c r="H94" s="1" t="s">
        <v>779</v>
      </c>
      <c r="I94" s="3">
        <v>1</v>
      </c>
      <c r="J94" s="3">
        <v>106.471983471074</v>
      </c>
      <c r="K94" s="3">
        <f>+J94*I94*1.21</f>
        <v>128.83109999999954</v>
      </c>
      <c r="L94" s="3">
        <v>0</v>
      </c>
      <c r="M94" s="3">
        <f>+K94*0.85</f>
        <v>109.5064349999996</v>
      </c>
      <c r="N94" s="3">
        <f>+M94*0.95</f>
        <v>104.03111324999962</v>
      </c>
      <c r="O94" s="3">
        <f>+N94-(N94*9.09/100)</f>
        <v>94.574685055574662</v>
      </c>
      <c r="P94" s="3"/>
      <c r="Q94" s="3">
        <v>200.00123263140401</v>
      </c>
      <c r="R94" s="3">
        <f>+Q94*1.21</f>
        <v>242.00149148399885</v>
      </c>
      <c r="S94" s="3"/>
      <c r="T94" s="1"/>
      <c r="U94" s="4"/>
      <c r="V94" s="4"/>
      <c r="W94" s="4"/>
      <c r="X94" s="4"/>
      <c r="Y94" s="4"/>
      <c r="Z94" s="4"/>
      <c r="AA94" s="4"/>
      <c r="AB94" s="4"/>
      <c r="AC94" s="1"/>
      <c r="AD94" s="1"/>
    </row>
    <row r="95" spans="1:30" s="26" customFormat="1" x14ac:dyDescent="0.25">
      <c r="A95" s="17" t="s">
        <v>960</v>
      </c>
      <c r="B95" s="17" t="s">
        <v>961</v>
      </c>
      <c r="C95" s="2">
        <v>44550</v>
      </c>
      <c r="D95" s="1" t="s">
        <v>962</v>
      </c>
      <c r="E95" s="29">
        <v>3959</v>
      </c>
      <c r="F95" s="1" t="s">
        <v>963</v>
      </c>
      <c r="G95" s="1" t="s">
        <v>964</v>
      </c>
      <c r="H95" s="17" t="s">
        <v>965</v>
      </c>
      <c r="I95" s="18">
        <v>1</v>
      </c>
      <c r="J95" s="18">
        <v>661.15</v>
      </c>
      <c r="K95" s="18">
        <f>+J95*I95*1.21</f>
        <v>799.99149999999997</v>
      </c>
      <c r="L95" s="18">
        <v>0</v>
      </c>
      <c r="M95" s="18">
        <v>0</v>
      </c>
      <c r="N95" s="18">
        <v>0</v>
      </c>
      <c r="O95" s="18">
        <f>+K95</f>
        <v>799.99149999999997</v>
      </c>
      <c r="P95" s="18">
        <f>+O95+O94</f>
        <v>894.56618505557458</v>
      </c>
      <c r="Q95" s="18">
        <v>2314.0479089700002</v>
      </c>
      <c r="R95" s="18">
        <f>+Q95*1.21</f>
        <v>2799.9979698536999</v>
      </c>
      <c r="S95" s="18">
        <f>+R95+R94</f>
        <v>3041.9994613376989</v>
      </c>
      <c r="T95" s="1">
        <v>3524.09</v>
      </c>
      <c r="U95" s="28">
        <f t="shared" ref="U95:U96" si="9">+T95-S95</f>
        <v>482.09053866230124</v>
      </c>
      <c r="V95" s="4" t="s">
        <v>1332</v>
      </c>
      <c r="W95" s="4"/>
      <c r="X95" s="4">
        <v>18942080373</v>
      </c>
      <c r="Y95" s="4"/>
      <c r="Z95" s="4"/>
      <c r="AA95" s="4"/>
      <c r="AB95" s="4"/>
      <c r="AC95" s="17"/>
      <c r="AD95" s="17"/>
    </row>
    <row r="96" spans="1:30" s="26" customFormat="1" x14ac:dyDescent="0.25">
      <c r="A96" s="17" t="s">
        <v>1230</v>
      </c>
      <c r="B96" s="17" t="s">
        <v>1231</v>
      </c>
      <c r="C96" s="2">
        <v>44551</v>
      </c>
      <c r="D96" s="1" t="s">
        <v>1232</v>
      </c>
      <c r="E96" s="29">
        <v>3961</v>
      </c>
      <c r="F96" s="1" t="s">
        <v>1233</v>
      </c>
      <c r="G96" s="1" t="s">
        <v>1234</v>
      </c>
      <c r="H96" s="17" t="s">
        <v>1235</v>
      </c>
      <c r="I96" s="18">
        <v>1</v>
      </c>
      <c r="J96" s="18">
        <v>958.51347107438005</v>
      </c>
      <c r="K96" s="18">
        <f>+J96*I96*1.21</f>
        <v>1159.8012999999999</v>
      </c>
      <c r="L96" s="18">
        <v>0</v>
      </c>
      <c r="M96" s="18">
        <f>+K96*0.9</f>
        <v>1043.8211699999999</v>
      </c>
      <c r="N96" s="18">
        <f>+M96*0.95</f>
        <v>991.63011149999988</v>
      </c>
      <c r="O96" s="18">
        <f>+N96-(N96*9.09/100)</f>
        <v>901.49093436464989</v>
      </c>
      <c r="P96" s="18">
        <f>+O96</f>
        <v>901.49093436464989</v>
      </c>
      <c r="Q96" s="18">
        <v>1013.22542000331</v>
      </c>
      <c r="R96" s="18">
        <f>+Q96*1.21</f>
        <v>1226.002758204005</v>
      </c>
      <c r="S96" s="18">
        <f>+R96</f>
        <v>1226.002758204005</v>
      </c>
      <c r="T96" s="1">
        <v>1226</v>
      </c>
      <c r="U96" s="28">
        <f t="shared" si="9"/>
        <v>-2.7582040049765055E-3</v>
      </c>
      <c r="V96" s="4"/>
      <c r="W96" s="4"/>
      <c r="X96" s="4">
        <v>18949011561</v>
      </c>
      <c r="Y96" s="4"/>
      <c r="Z96" s="4"/>
      <c r="AA96" s="4"/>
      <c r="AB96" s="4"/>
      <c r="AC96" s="17"/>
      <c r="AD96" s="17"/>
    </row>
    <row r="97" spans="1:30" s="26" customFormat="1" x14ac:dyDescent="0.25">
      <c r="A97" s="1" t="s">
        <v>786</v>
      </c>
      <c r="B97" s="1" t="s">
        <v>787</v>
      </c>
      <c r="C97" s="2">
        <v>44551</v>
      </c>
      <c r="D97" s="1" t="s">
        <v>788</v>
      </c>
      <c r="E97" s="21"/>
      <c r="F97" s="1" t="s">
        <v>789</v>
      </c>
      <c r="G97" s="1" t="s">
        <v>790</v>
      </c>
      <c r="H97" s="1" t="s">
        <v>791</v>
      </c>
      <c r="I97" s="3">
        <v>1</v>
      </c>
      <c r="J97" s="3">
        <v>182.592314049587</v>
      </c>
      <c r="K97" s="3">
        <f>+J97*I97*1.21</f>
        <v>220.93670000000026</v>
      </c>
      <c r="L97" s="3">
        <v>0</v>
      </c>
      <c r="M97" s="3">
        <f>+K97*0.85</f>
        <v>187.79619500000021</v>
      </c>
      <c r="N97" s="3">
        <f>+M97*0.95</f>
        <v>178.4063852500002</v>
      </c>
      <c r="O97" s="3">
        <f>+N97-(N97*9.09/100)</f>
        <v>162.18924483077518</v>
      </c>
      <c r="P97" s="3"/>
      <c r="Q97" s="3">
        <v>337.78847729917402</v>
      </c>
      <c r="R97" s="3">
        <f>+Q97*1.21</f>
        <v>408.72405753200053</v>
      </c>
      <c r="S97" s="3"/>
      <c r="T97" s="1"/>
      <c r="U97" s="4"/>
      <c r="V97" s="4"/>
      <c r="W97" s="4"/>
      <c r="X97" s="4"/>
      <c r="Y97" s="4"/>
      <c r="Z97" s="4"/>
      <c r="AA97" s="4"/>
      <c r="AB97" s="4"/>
      <c r="AC97" s="1"/>
      <c r="AD97" s="1"/>
    </row>
    <row r="98" spans="1:30" s="26" customFormat="1" x14ac:dyDescent="0.25">
      <c r="A98" s="1" t="s">
        <v>1014</v>
      </c>
      <c r="B98" s="1" t="s">
        <v>1015</v>
      </c>
      <c r="C98" s="2">
        <v>44551</v>
      </c>
      <c r="D98" s="1" t="s">
        <v>1016</v>
      </c>
      <c r="E98" s="29">
        <v>3962</v>
      </c>
      <c r="F98" s="1" t="s">
        <v>1017</v>
      </c>
      <c r="G98" s="1" t="s">
        <v>1018</v>
      </c>
      <c r="H98" s="1" t="s">
        <v>1019</v>
      </c>
      <c r="I98" s="3">
        <v>1</v>
      </c>
      <c r="J98" s="3">
        <v>274.01710743801698</v>
      </c>
      <c r="K98" s="3">
        <f>+J98*I98*1.21</f>
        <v>331.56070000000051</v>
      </c>
      <c r="L98" s="3">
        <f>+K98*0.7</f>
        <v>232.09249000000034</v>
      </c>
      <c r="M98" s="3">
        <v>0</v>
      </c>
      <c r="N98" s="3">
        <f>+L98*0.95</f>
        <v>220.48786550000031</v>
      </c>
      <c r="O98" s="3">
        <f>+N98-(N98*9.09/100)</f>
        <v>200.44551852605028</v>
      </c>
      <c r="P98" s="3">
        <f>+O98+O97</f>
        <v>362.63476335682549</v>
      </c>
      <c r="Q98" s="3">
        <v>272.71826634876101</v>
      </c>
      <c r="R98" s="3">
        <f>+Q98*1.21</f>
        <v>329.98910228200083</v>
      </c>
      <c r="S98" s="3">
        <f>+R98+R97</f>
        <v>738.7131598140013</v>
      </c>
      <c r="T98" s="1">
        <v>738.72</v>
      </c>
      <c r="U98" s="28">
        <f t="shared" ref="U98:U99" si="10">+T98-S98</f>
        <v>6.840185998726156E-3</v>
      </c>
      <c r="V98" s="4"/>
      <c r="W98" s="4"/>
      <c r="X98" s="4">
        <v>3812414665</v>
      </c>
      <c r="Y98" s="4"/>
      <c r="Z98" s="4"/>
      <c r="AA98" s="4"/>
      <c r="AB98" s="4"/>
      <c r="AC98" s="1"/>
      <c r="AD98" s="1"/>
    </row>
    <row r="99" spans="1:30" s="26" customFormat="1" x14ac:dyDescent="0.25">
      <c r="A99" s="1" t="s">
        <v>384</v>
      </c>
      <c r="B99" s="1" t="s">
        <v>385</v>
      </c>
      <c r="C99" s="2">
        <v>44551</v>
      </c>
      <c r="D99" s="1" t="s">
        <v>386</v>
      </c>
      <c r="E99" s="29">
        <v>3963</v>
      </c>
      <c r="F99" s="1" t="s">
        <v>387</v>
      </c>
      <c r="G99" s="1" t="s">
        <v>388</v>
      </c>
      <c r="H99" s="1" t="s">
        <v>389</v>
      </c>
      <c r="I99" s="3">
        <v>1</v>
      </c>
      <c r="J99" s="3">
        <v>558.36</v>
      </c>
      <c r="K99" s="3">
        <f>+J99*I99*1.21</f>
        <v>675.61559999999997</v>
      </c>
      <c r="L99" s="3">
        <v>0</v>
      </c>
      <c r="M99" s="3">
        <v>0</v>
      </c>
      <c r="N99" s="3">
        <v>0</v>
      </c>
      <c r="O99" s="3">
        <f>+K99</f>
        <v>675.61559999999997</v>
      </c>
      <c r="P99" s="3">
        <f>+O99</f>
        <v>675.61559999999997</v>
      </c>
      <c r="Q99" s="3">
        <v>1033.0464420661201</v>
      </c>
      <c r="R99" s="3">
        <f>+Q99*1.21</f>
        <v>1249.9861949000053</v>
      </c>
      <c r="S99" s="3">
        <f>+R99</f>
        <v>1249.9861949000053</v>
      </c>
      <c r="T99" s="1">
        <v>1249.99</v>
      </c>
      <c r="U99" s="28">
        <f t="shared" si="10"/>
        <v>3.8050999946790398E-3</v>
      </c>
      <c r="V99" s="4"/>
      <c r="W99" s="4"/>
      <c r="X99" s="4">
        <v>3812938615</v>
      </c>
      <c r="Y99" s="4"/>
      <c r="Z99" s="4"/>
      <c r="AA99" s="4"/>
      <c r="AB99" s="4"/>
      <c r="AC99" s="1"/>
      <c r="AD99" s="1"/>
    </row>
    <row r="100" spans="1:30" s="26" customFormat="1" x14ac:dyDescent="0.25">
      <c r="A100" s="1" t="s">
        <v>546</v>
      </c>
      <c r="B100" s="1" t="s">
        <v>547</v>
      </c>
      <c r="C100" s="2">
        <v>44551</v>
      </c>
      <c r="D100" s="1" t="s">
        <v>548</v>
      </c>
      <c r="E100" s="21"/>
      <c r="F100" s="1" t="s">
        <v>549</v>
      </c>
      <c r="G100" s="1" t="s">
        <v>550</v>
      </c>
      <c r="H100" s="1" t="s">
        <v>551</v>
      </c>
      <c r="I100" s="3">
        <v>2</v>
      </c>
      <c r="J100" s="3">
        <v>620.95000000000005</v>
      </c>
      <c r="K100" s="3">
        <f>+J100*I100*1.21</f>
        <v>1502.6990000000001</v>
      </c>
      <c r="L100" s="3">
        <v>0</v>
      </c>
      <c r="M100" s="3">
        <v>0</v>
      </c>
      <c r="N100" s="3">
        <v>0</v>
      </c>
      <c r="O100" s="3">
        <f>+K100</f>
        <v>1502.6990000000001</v>
      </c>
      <c r="P100" s="3"/>
      <c r="Q100" s="3">
        <v>2089.1032561322299</v>
      </c>
      <c r="R100" s="3">
        <f>+Q100*1.21</f>
        <v>2527.8149399199983</v>
      </c>
      <c r="S100" s="3"/>
      <c r="T100" s="1"/>
      <c r="U100" s="4"/>
      <c r="V100" s="4"/>
      <c r="W100" s="4"/>
      <c r="X100" s="4"/>
      <c r="Y100" s="4"/>
      <c r="Z100" s="4"/>
      <c r="AA100" s="4"/>
      <c r="AB100" s="4"/>
      <c r="AC100" s="1"/>
      <c r="AD100" s="1"/>
    </row>
    <row r="101" spans="1:30" s="26" customFormat="1" x14ac:dyDescent="0.25">
      <c r="A101" s="1" t="s">
        <v>552</v>
      </c>
      <c r="B101" s="1" t="s">
        <v>553</v>
      </c>
      <c r="C101" s="2">
        <v>44551</v>
      </c>
      <c r="D101" s="1" t="s">
        <v>554</v>
      </c>
      <c r="E101" s="29">
        <v>3965</v>
      </c>
      <c r="F101" s="1" t="s">
        <v>555</v>
      </c>
      <c r="G101" s="1" t="s">
        <v>556</v>
      </c>
      <c r="H101" s="1" t="s">
        <v>557</v>
      </c>
      <c r="I101" s="3">
        <v>1</v>
      </c>
      <c r="J101" s="3">
        <v>466.14</v>
      </c>
      <c r="K101" s="3">
        <f>+J101*I101*1.21</f>
        <v>564.02940000000001</v>
      </c>
      <c r="L101" s="3">
        <v>0</v>
      </c>
      <c r="M101" s="3">
        <v>0</v>
      </c>
      <c r="N101" s="3">
        <v>0</v>
      </c>
      <c r="O101" s="3">
        <f>+K101</f>
        <v>564.02940000000001</v>
      </c>
      <c r="P101" s="3">
        <f>+O101+O100</f>
        <v>2066.7284</v>
      </c>
      <c r="Q101" s="3">
        <v>579.98923151735596</v>
      </c>
      <c r="R101" s="3">
        <f>+Q101*1.21</f>
        <v>701.78697013600072</v>
      </c>
      <c r="S101" s="3">
        <f>+R101+R100</f>
        <v>3229.6019100559988</v>
      </c>
      <c r="T101" s="1">
        <v>3229.59</v>
      </c>
      <c r="U101" s="28">
        <f>+T101-S101</f>
        <v>-1.1910055998669122E-2</v>
      </c>
      <c r="V101" s="4"/>
      <c r="W101" s="4"/>
      <c r="X101" s="4">
        <v>18969645494</v>
      </c>
      <c r="Y101" s="4"/>
      <c r="Z101" s="4"/>
      <c r="AA101" s="4"/>
      <c r="AB101" s="4"/>
      <c r="AC101" s="1"/>
      <c r="AD101" s="1"/>
    </row>
    <row r="102" spans="1:30" s="26" customFormat="1" x14ac:dyDescent="0.25">
      <c r="A102" s="1" t="s">
        <v>270</v>
      </c>
      <c r="B102" s="1" t="s">
        <v>271</v>
      </c>
      <c r="C102" s="2">
        <v>44552</v>
      </c>
      <c r="D102" s="1" t="s">
        <v>272</v>
      </c>
      <c r="E102" s="21"/>
      <c r="F102" s="1" t="s">
        <v>273</v>
      </c>
      <c r="G102" s="1" t="s">
        <v>274</v>
      </c>
      <c r="H102" s="1" t="s">
        <v>275</v>
      </c>
      <c r="I102" s="3">
        <v>1</v>
      </c>
      <c r="J102" s="3">
        <v>348.65</v>
      </c>
      <c r="K102" s="3">
        <f>+J102*I102*1.21</f>
        <v>421.86649999999997</v>
      </c>
      <c r="L102" s="3">
        <v>0</v>
      </c>
      <c r="M102" s="3">
        <v>0</v>
      </c>
      <c r="N102" s="3">
        <v>0</v>
      </c>
      <c r="O102" s="3">
        <f>+K102</f>
        <v>421.86649999999997</v>
      </c>
      <c r="P102" s="3"/>
      <c r="Q102" s="3">
        <v>645.04705800991803</v>
      </c>
      <c r="R102" s="3">
        <f>+Q102*1.21</f>
        <v>780.5069401920008</v>
      </c>
      <c r="S102" s="3"/>
      <c r="T102" s="1"/>
      <c r="U102" s="4"/>
      <c r="V102" s="4"/>
      <c r="W102" s="4"/>
      <c r="X102" s="4"/>
      <c r="Y102" s="4"/>
      <c r="Z102" s="4"/>
      <c r="AA102" s="4"/>
      <c r="AB102" s="4"/>
      <c r="AC102" s="1"/>
      <c r="AD102" s="1"/>
    </row>
    <row r="103" spans="1:30" s="26" customFormat="1" x14ac:dyDescent="0.25">
      <c r="A103" s="1" t="s">
        <v>828</v>
      </c>
      <c r="B103" s="1" t="s">
        <v>829</v>
      </c>
      <c r="C103" s="2">
        <v>44552</v>
      </c>
      <c r="D103" s="1" t="s">
        <v>830</v>
      </c>
      <c r="E103" s="21"/>
      <c r="F103" s="1" t="s">
        <v>831</v>
      </c>
      <c r="G103" s="1" t="s">
        <v>832</v>
      </c>
      <c r="H103" s="1" t="s">
        <v>833</v>
      </c>
      <c r="I103" s="3">
        <v>1</v>
      </c>
      <c r="J103" s="3">
        <v>123.97</v>
      </c>
      <c r="K103" s="3">
        <f>+J103*I103*1.21</f>
        <v>150.00369999999998</v>
      </c>
      <c r="L103" s="3">
        <v>0</v>
      </c>
      <c r="M103" s="3">
        <v>0</v>
      </c>
      <c r="N103" s="3">
        <v>0</v>
      </c>
      <c r="O103" s="3">
        <f>+K103</f>
        <v>150.00369999999998</v>
      </c>
      <c r="P103" s="3"/>
      <c r="Q103" s="3">
        <v>236.36213381405</v>
      </c>
      <c r="R103" s="3">
        <f>+Q103*1.21</f>
        <v>285.99818191500049</v>
      </c>
      <c r="S103" s="3"/>
      <c r="T103" s="1"/>
      <c r="U103" s="4"/>
      <c r="V103" s="4"/>
      <c r="W103" s="4"/>
      <c r="X103" s="4"/>
      <c r="Y103" s="4"/>
      <c r="Z103" s="4"/>
      <c r="AA103" s="4"/>
      <c r="AB103" s="4"/>
      <c r="AC103" s="1"/>
      <c r="AD103" s="1"/>
    </row>
    <row r="104" spans="1:30" s="26" customFormat="1" x14ac:dyDescent="0.25">
      <c r="A104" s="1" t="s">
        <v>1122</v>
      </c>
      <c r="B104" s="1" t="s">
        <v>1123</v>
      </c>
      <c r="C104" s="2">
        <v>44552</v>
      </c>
      <c r="D104" s="1" t="s">
        <v>1124</v>
      </c>
      <c r="E104" s="29">
        <v>3971</v>
      </c>
      <c r="F104" s="1" t="s">
        <v>1125</v>
      </c>
      <c r="G104" s="1" t="s">
        <v>1126</v>
      </c>
      <c r="H104" s="1" t="s">
        <v>1127</v>
      </c>
      <c r="I104" s="3">
        <v>1</v>
      </c>
      <c r="J104" s="3">
        <v>545.49</v>
      </c>
      <c r="K104" s="3">
        <f>+J104*I104*1.21</f>
        <v>660.04290000000003</v>
      </c>
      <c r="L104" s="3">
        <v>0</v>
      </c>
      <c r="M104" s="3">
        <v>0</v>
      </c>
      <c r="N104" s="3">
        <v>0</v>
      </c>
      <c r="O104" s="3">
        <f>+K104</f>
        <v>660.04290000000003</v>
      </c>
      <c r="P104" s="3">
        <f>+O104+O103+O102</f>
        <v>1231.9131</v>
      </c>
      <c r="Q104" s="3">
        <v>909.07669173388501</v>
      </c>
      <c r="R104" s="3">
        <f>+Q104*1.21</f>
        <v>1099.9827969980008</v>
      </c>
      <c r="S104" s="3">
        <f>+R104+R103+R102</f>
        <v>2166.4879191050022</v>
      </c>
      <c r="T104" s="1">
        <v>2166.4899999999998</v>
      </c>
      <c r="U104" s="28">
        <f>+T104-S104</f>
        <v>2.0808949975616997E-3</v>
      </c>
      <c r="V104" s="4"/>
      <c r="W104" s="4"/>
      <c r="X104" s="4">
        <v>19024692189</v>
      </c>
      <c r="Y104" s="4"/>
      <c r="Z104" s="4"/>
      <c r="AA104" s="4"/>
      <c r="AB104" s="4"/>
      <c r="AC104" s="1"/>
      <c r="AD104" s="1"/>
    </row>
    <row r="105" spans="1:30" s="26" customFormat="1" x14ac:dyDescent="0.25">
      <c r="A105" s="17" t="s">
        <v>264</v>
      </c>
      <c r="B105" s="17" t="s">
        <v>265</v>
      </c>
      <c r="C105" s="2">
        <v>44552</v>
      </c>
      <c r="D105" s="1" t="s">
        <v>266</v>
      </c>
      <c r="E105" s="21"/>
      <c r="F105" s="1" t="s">
        <v>267</v>
      </c>
      <c r="G105" s="1" t="s">
        <v>268</v>
      </c>
      <c r="H105" s="17" t="s">
        <v>269</v>
      </c>
      <c r="I105" s="18">
        <v>3</v>
      </c>
      <c r="J105" s="18">
        <v>153.13999999999999</v>
      </c>
      <c r="K105" s="18">
        <f>+J105*I105*1.21</f>
        <v>555.89819999999997</v>
      </c>
      <c r="L105" s="18">
        <v>0</v>
      </c>
      <c r="M105" s="18">
        <v>0</v>
      </c>
      <c r="N105" s="18">
        <v>0</v>
      </c>
      <c r="O105" s="18">
        <f>+K105</f>
        <v>555.89819999999997</v>
      </c>
      <c r="P105" s="18"/>
      <c r="Q105" s="18">
        <v>1224.5460930818199</v>
      </c>
      <c r="R105" s="18">
        <f>+Q105*1.21</f>
        <v>1481.7007726290021</v>
      </c>
      <c r="S105" s="18"/>
      <c r="T105" s="1"/>
      <c r="U105" s="4"/>
      <c r="V105" s="4"/>
      <c r="W105" s="4"/>
      <c r="X105" s="4"/>
      <c r="Y105" s="4"/>
      <c r="Z105" s="4"/>
      <c r="AA105" s="4"/>
      <c r="AB105" s="4"/>
      <c r="AC105" s="17" t="s">
        <v>26</v>
      </c>
      <c r="AD105" s="17" t="s">
        <v>27</v>
      </c>
    </row>
    <row r="106" spans="1:30" s="26" customFormat="1" x14ac:dyDescent="0.25">
      <c r="A106" s="17" t="s">
        <v>114</v>
      </c>
      <c r="B106" s="17" t="s">
        <v>115</v>
      </c>
      <c r="C106" s="2">
        <v>44552</v>
      </c>
      <c r="D106" s="1" t="s">
        <v>116</v>
      </c>
      <c r="E106" s="21"/>
      <c r="F106" s="1" t="s">
        <v>117</v>
      </c>
      <c r="G106" s="1" t="s">
        <v>118</v>
      </c>
      <c r="H106" s="17" t="s">
        <v>119</v>
      </c>
      <c r="I106" s="18">
        <v>-1</v>
      </c>
      <c r="J106" s="18">
        <v>255.13223140495899</v>
      </c>
      <c r="K106" s="18">
        <f>+J106*I106*1.21</f>
        <v>-308.71000000000038</v>
      </c>
      <c r="L106" s="18">
        <v>0</v>
      </c>
      <c r="M106" s="18">
        <v>0</v>
      </c>
      <c r="N106" s="18">
        <v>0</v>
      </c>
      <c r="O106" s="18">
        <v>0</v>
      </c>
      <c r="P106" s="18"/>
      <c r="Q106" s="18">
        <v>-255.13223140495899</v>
      </c>
      <c r="R106" s="18">
        <f>+Q106*1.21</f>
        <v>-308.71000000000038</v>
      </c>
      <c r="S106" s="18"/>
      <c r="T106" s="1"/>
      <c r="U106" s="4"/>
      <c r="V106" s="4"/>
      <c r="W106" s="4"/>
      <c r="X106" s="4"/>
      <c r="Y106" s="4"/>
      <c r="Z106" s="4"/>
      <c r="AA106" s="4"/>
      <c r="AB106" s="4"/>
      <c r="AC106" s="17" t="s">
        <v>26</v>
      </c>
      <c r="AD106" s="17" t="s">
        <v>27</v>
      </c>
    </row>
    <row r="107" spans="1:30" s="26" customFormat="1" x14ac:dyDescent="0.25">
      <c r="A107" s="17" t="s">
        <v>726</v>
      </c>
      <c r="B107" s="17" t="s">
        <v>727</v>
      </c>
      <c r="C107" s="2">
        <v>44552</v>
      </c>
      <c r="D107" s="1" t="s">
        <v>728</v>
      </c>
      <c r="E107" s="29">
        <v>3972</v>
      </c>
      <c r="F107" s="1" t="s">
        <v>729</v>
      </c>
      <c r="G107" s="1" t="s">
        <v>730</v>
      </c>
      <c r="H107" s="17" t="s">
        <v>731</v>
      </c>
      <c r="I107" s="18">
        <v>1</v>
      </c>
      <c r="J107" s="18">
        <v>274.99</v>
      </c>
      <c r="K107" s="18">
        <f>+J107*I107*1.21</f>
        <v>332.73790000000002</v>
      </c>
      <c r="L107" s="18">
        <v>0</v>
      </c>
      <c r="M107" s="18">
        <f>+K107*0.85</f>
        <v>282.82721500000002</v>
      </c>
      <c r="N107" s="18">
        <f>+M107*0.95</f>
        <v>268.68585425000003</v>
      </c>
      <c r="O107" s="18">
        <f>+N107-(N107*9.09/100)</f>
        <v>244.26231009867502</v>
      </c>
      <c r="P107" s="18">
        <f>+O107+O106+O105</f>
        <v>800.16051009867499</v>
      </c>
      <c r="Q107" s="18">
        <v>476.35598664049598</v>
      </c>
      <c r="R107" s="18">
        <f>+Q107*1.21</f>
        <v>576.39074383500008</v>
      </c>
      <c r="S107" s="18">
        <f>+R107+R106+R105</f>
        <v>1749.3815164640018</v>
      </c>
      <c r="T107" s="1">
        <v>1749.38</v>
      </c>
      <c r="U107" s="28">
        <f>+T107-S107</f>
        <v>-1.5164640017246711E-3</v>
      </c>
      <c r="V107" s="4"/>
      <c r="W107" s="4"/>
      <c r="X107" s="4">
        <v>3832281714</v>
      </c>
      <c r="Y107" s="4"/>
      <c r="Z107" s="4"/>
      <c r="AA107" s="4"/>
      <c r="AB107" s="4"/>
      <c r="AC107" s="17" t="s">
        <v>26</v>
      </c>
      <c r="AD107" s="17" t="s">
        <v>27</v>
      </c>
    </row>
    <row r="108" spans="1:30" s="26" customFormat="1" x14ac:dyDescent="0.25">
      <c r="A108" s="1" t="s">
        <v>120</v>
      </c>
      <c r="B108" s="1" t="s">
        <v>121</v>
      </c>
      <c r="C108" s="2">
        <v>44554</v>
      </c>
      <c r="D108" s="1" t="s">
        <v>122</v>
      </c>
      <c r="E108" s="21"/>
      <c r="F108" s="1" t="s">
        <v>123</v>
      </c>
      <c r="G108" s="1" t="s">
        <v>124</v>
      </c>
      <c r="H108" s="1" t="s">
        <v>125</v>
      </c>
      <c r="I108" s="3">
        <v>-1</v>
      </c>
      <c r="J108" s="3">
        <v>413.22314049586799</v>
      </c>
      <c r="K108" s="3">
        <f>+J108*I108*1.21</f>
        <v>-500.00000000000028</v>
      </c>
      <c r="L108" s="3">
        <v>0</v>
      </c>
      <c r="M108" s="3">
        <v>0</v>
      </c>
      <c r="N108" s="3">
        <v>0</v>
      </c>
      <c r="O108" s="3">
        <v>0</v>
      </c>
      <c r="P108" s="3"/>
      <c r="Q108" s="3">
        <v>-413.22314049586799</v>
      </c>
      <c r="R108" s="3">
        <f>+Q108*1.21</f>
        <v>-500.00000000000028</v>
      </c>
      <c r="S108" s="3"/>
      <c r="T108" s="1"/>
      <c r="U108" s="4"/>
      <c r="V108" s="4"/>
      <c r="W108" s="4"/>
      <c r="X108" s="4"/>
      <c r="Y108" s="4"/>
      <c r="Z108" s="4"/>
      <c r="AA108" s="4"/>
      <c r="AB108" s="4"/>
      <c r="AC108" s="1" t="s">
        <v>26</v>
      </c>
      <c r="AD108" s="1" t="s">
        <v>27</v>
      </c>
    </row>
    <row r="109" spans="1:30" s="26" customFormat="1" x14ac:dyDescent="0.25">
      <c r="A109" s="1" t="s">
        <v>810</v>
      </c>
      <c r="B109" s="1" t="s">
        <v>811</v>
      </c>
      <c r="C109" s="2">
        <v>44554</v>
      </c>
      <c r="D109" s="1" t="s">
        <v>812</v>
      </c>
      <c r="E109" s="29">
        <v>3973</v>
      </c>
      <c r="F109" s="1" t="s">
        <v>813</v>
      </c>
      <c r="G109" s="1" t="s">
        <v>814</v>
      </c>
      <c r="H109" s="1" t="s">
        <v>815</v>
      </c>
      <c r="I109" s="3">
        <v>1</v>
      </c>
      <c r="J109" s="3">
        <v>1429.9877685950401</v>
      </c>
      <c r="K109" s="3">
        <f>+J109*I109*1.21</f>
        <v>1730.2851999999984</v>
      </c>
      <c r="L109" s="3">
        <v>0</v>
      </c>
      <c r="M109" s="3">
        <f>+K109*0.85</f>
        <v>1470.7424199999987</v>
      </c>
      <c r="N109" s="3">
        <f>+M109*0.95</f>
        <v>1397.2052989999986</v>
      </c>
      <c r="O109" s="3">
        <f>+N109-(N109*9.09/100)</f>
        <v>1270.1993373208988</v>
      </c>
      <c r="P109" s="3">
        <f>+O109+O108</f>
        <v>1270.1993373208988</v>
      </c>
      <c r="Q109" s="3">
        <v>2561.9803860925599</v>
      </c>
      <c r="R109" s="3">
        <f>+Q109*1.21</f>
        <v>3099.9962671719973</v>
      </c>
      <c r="S109" s="3">
        <f>+R109+R108</f>
        <v>2599.9962671719968</v>
      </c>
      <c r="T109" s="1">
        <v>2600</v>
      </c>
      <c r="U109" s="28">
        <f>+T109-S109</f>
        <v>3.7328280031942995E-3</v>
      </c>
      <c r="V109" s="4"/>
      <c r="W109" s="4"/>
      <c r="X109" s="4">
        <v>19054887399</v>
      </c>
      <c r="Y109" s="4"/>
      <c r="Z109" s="4"/>
      <c r="AA109" s="4"/>
      <c r="AB109" s="4"/>
      <c r="AC109" s="1" t="s">
        <v>26</v>
      </c>
      <c r="AD109" s="1" t="s">
        <v>27</v>
      </c>
    </row>
    <row r="110" spans="1:30" s="26" customFormat="1" x14ac:dyDescent="0.25">
      <c r="A110" s="1" t="s">
        <v>210</v>
      </c>
      <c r="B110" s="1" t="s">
        <v>211</v>
      </c>
      <c r="C110" s="2">
        <v>44554</v>
      </c>
      <c r="D110" s="1" t="s">
        <v>212</v>
      </c>
      <c r="E110" s="21"/>
      <c r="F110" s="1" t="s">
        <v>213</v>
      </c>
      <c r="G110" s="1" t="s">
        <v>214</v>
      </c>
      <c r="H110" s="1" t="s">
        <v>215</v>
      </c>
      <c r="I110" s="3">
        <v>1</v>
      </c>
      <c r="J110" s="3">
        <v>909.14999580383301</v>
      </c>
      <c r="K110" s="3">
        <f>+J110*I110*1.21</f>
        <v>1100.0714949226378</v>
      </c>
      <c r="L110" s="3">
        <v>0</v>
      </c>
      <c r="M110" s="3">
        <v>0</v>
      </c>
      <c r="N110" s="3">
        <v>0</v>
      </c>
      <c r="O110" s="3">
        <f>+K110</f>
        <v>1100.0714949226378</v>
      </c>
      <c r="P110" s="3"/>
      <c r="Q110" s="3">
        <v>1696.9454431818201</v>
      </c>
      <c r="R110" s="3">
        <f>+Q110*1.21</f>
        <v>2053.3039862500023</v>
      </c>
      <c r="S110" s="3"/>
      <c r="T110" s="1"/>
      <c r="U110" s="4"/>
      <c r="V110" s="4"/>
      <c r="W110" s="4"/>
      <c r="X110" s="4"/>
      <c r="Y110" s="4"/>
      <c r="Z110" s="4"/>
      <c r="AA110" s="4"/>
      <c r="AB110" s="4"/>
      <c r="AC110" s="1"/>
      <c r="AD110" s="1"/>
    </row>
    <row r="111" spans="1:30" s="26" customFormat="1" x14ac:dyDescent="0.25">
      <c r="A111" s="1" t="s">
        <v>240</v>
      </c>
      <c r="B111" s="1" t="s">
        <v>241</v>
      </c>
      <c r="C111" s="2">
        <v>44554</v>
      </c>
      <c r="D111" s="1" t="s">
        <v>242</v>
      </c>
      <c r="E111" s="21"/>
      <c r="F111" s="1" t="s">
        <v>243</v>
      </c>
      <c r="G111" s="1" t="s">
        <v>244</v>
      </c>
      <c r="H111" s="1" t="s">
        <v>245</v>
      </c>
      <c r="I111" s="3">
        <v>1</v>
      </c>
      <c r="J111" s="3">
        <v>909.14999580383301</v>
      </c>
      <c r="K111" s="3">
        <f>+J111*I111*1.21</f>
        <v>1100.0714949226378</v>
      </c>
      <c r="L111" s="3">
        <v>0</v>
      </c>
      <c r="M111" s="3">
        <v>0</v>
      </c>
      <c r="N111" s="3">
        <v>0</v>
      </c>
      <c r="O111" s="3">
        <f>+K111</f>
        <v>1100.0714949226378</v>
      </c>
      <c r="P111" s="3"/>
      <c r="Q111" s="3">
        <v>1696.9454431818201</v>
      </c>
      <c r="R111" s="3">
        <f>+Q111*1.21</f>
        <v>2053.3039862500023</v>
      </c>
      <c r="S111" s="3"/>
      <c r="T111" s="1"/>
      <c r="U111" s="4"/>
      <c r="V111" s="4"/>
      <c r="W111" s="4"/>
      <c r="X111" s="4"/>
      <c r="Y111" s="4"/>
      <c r="Z111" s="4"/>
      <c r="AA111" s="4"/>
      <c r="AB111" s="4"/>
      <c r="AC111" s="1"/>
      <c r="AD111" s="1"/>
    </row>
    <row r="112" spans="1:30" s="26" customFormat="1" x14ac:dyDescent="0.25">
      <c r="A112" s="1" t="s">
        <v>1140</v>
      </c>
      <c r="B112" s="1" t="s">
        <v>1141</v>
      </c>
      <c r="C112" s="2">
        <v>44554</v>
      </c>
      <c r="D112" s="1" t="s">
        <v>1142</v>
      </c>
      <c r="E112" s="21"/>
      <c r="F112" s="1" t="s">
        <v>1143</v>
      </c>
      <c r="G112" s="1" t="s">
        <v>1144</v>
      </c>
      <c r="H112" s="1" t="s">
        <v>1145</v>
      </c>
      <c r="I112" s="3">
        <v>1</v>
      </c>
      <c r="J112" s="3">
        <v>545.49</v>
      </c>
      <c r="K112" s="3">
        <f>+J112*I112*1.21</f>
        <v>660.04290000000003</v>
      </c>
      <c r="L112" s="3">
        <v>0</v>
      </c>
      <c r="M112" s="3">
        <v>0</v>
      </c>
      <c r="N112" s="3">
        <v>0</v>
      </c>
      <c r="O112" s="3">
        <f>+K112</f>
        <v>660.04290000000003</v>
      </c>
      <c r="P112" s="3"/>
      <c r="Q112" s="3">
        <v>909.07669173388501</v>
      </c>
      <c r="R112" s="3">
        <f>+Q112*1.21</f>
        <v>1099.9827969980008</v>
      </c>
      <c r="S112" s="3"/>
      <c r="T112" s="1"/>
      <c r="U112" s="4"/>
      <c r="V112" s="4"/>
      <c r="W112" s="4"/>
      <c r="X112" s="4"/>
      <c r="Y112" s="4"/>
      <c r="Z112" s="4"/>
      <c r="AA112" s="4"/>
      <c r="AB112" s="4"/>
      <c r="AC112" s="1"/>
      <c r="AD112" s="1"/>
    </row>
    <row r="113" spans="1:30" s="26" customFormat="1" x14ac:dyDescent="0.25">
      <c r="A113" s="1" t="s">
        <v>324</v>
      </c>
      <c r="B113" s="1" t="s">
        <v>325</v>
      </c>
      <c r="C113" s="2">
        <v>44554</v>
      </c>
      <c r="D113" s="1" t="s">
        <v>326</v>
      </c>
      <c r="E113" s="21"/>
      <c r="F113" s="1" t="s">
        <v>327</v>
      </c>
      <c r="G113" s="1" t="s">
        <v>328</v>
      </c>
      <c r="H113" s="1" t="s">
        <v>329</v>
      </c>
      <c r="I113" s="3">
        <v>1</v>
      </c>
      <c r="J113" s="3">
        <v>628.42661157024804</v>
      </c>
      <c r="K113" s="3">
        <f>+J113*I113*1.21</f>
        <v>760.39620000000014</v>
      </c>
      <c r="L113" s="3">
        <f>+K113*0.75</f>
        <v>570.2971500000001</v>
      </c>
      <c r="M113" s="3">
        <v>0</v>
      </c>
      <c r="N113" s="3">
        <f>+L113*0.95</f>
        <v>541.78229250000004</v>
      </c>
      <c r="O113" s="3">
        <f>+N113-(N113*9.09/100)</f>
        <v>492.53428211175003</v>
      </c>
      <c r="P113" s="3"/>
      <c r="Q113" s="3">
        <v>586.76821148925603</v>
      </c>
      <c r="R113" s="3">
        <f>+Q113*1.21</f>
        <v>709.98953590199983</v>
      </c>
      <c r="S113" s="3"/>
      <c r="T113" s="1"/>
      <c r="U113" s="4"/>
      <c r="V113" s="4"/>
      <c r="W113" s="4"/>
      <c r="X113" s="4"/>
      <c r="Y113" s="4"/>
      <c r="Z113" s="4"/>
      <c r="AA113" s="4"/>
      <c r="AB113" s="4"/>
      <c r="AC113" s="1"/>
      <c r="AD113" s="1"/>
    </row>
    <row r="114" spans="1:30" s="26" customFormat="1" x14ac:dyDescent="0.25">
      <c r="A114" s="1" t="s">
        <v>330</v>
      </c>
      <c r="B114" s="1" t="s">
        <v>331</v>
      </c>
      <c r="C114" s="2">
        <v>44554</v>
      </c>
      <c r="D114" s="1" t="s">
        <v>332</v>
      </c>
      <c r="E114" s="21"/>
      <c r="F114" s="1" t="s">
        <v>333</v>
      </c>
      <c r="G114" s="1" t="s">
        <v>334</v>
      </c>
      <c r="H114" s="1" t="s">
        <v>335</v>
      </c>
      <c r="I114" s="3">
        <v>1</v>
      </c>
      <c r="J114" s="3">
        <v>698.88</v>
      </c>
      <c r="K114" s="3">
        <f>+J114*I114*1.21</f>
        <v>845.64479999999992</v>
      </c>
      <c r="L114" s="3">
        <v>0</v>
      </c>
      <c r="M114" s="3">
        <v>0</v>
      </c>
      <c r="N114" s="3">
        <f>+K114*0.95</f>
        <v>803.36255999999992</v>
      </c>
      <c r="O114" s="3">
        <f>+N114-(N114*9.09/100)</f>
        <v>730.33690329599995</v>
      </c>
      <c r="P114" s="3"/>
      <c r="Q114" s="3">
        <v>743.7970176</v>
      </c>
      <c r="R114" s="3">
        <f>+Q114*1.21</f>
        <v>899.994391296</v>
      </c>
      <c r="S114" s="3"/>
      <c r="T114" s="1"/>
      <c r="U114" s="4"/>
      <c r="V114" s="4"/>
      <c r="W114" s="4"/>
      <c r="X114" s="4"/>
      <c r="Y114" s="4"/>
      <c r="Z114" s="4"/>
      <c r="AA114" s="4"/>
      <c r="AB114" s="4"/>
      <c r="AC114" s="1"/>
      <c r="AD114" s="1"/>
    </row>
    <row r="115" spans="1:30" s="26" customFormat="1" x14ac:dyDescent="0.25">
      <c r="A115" s="1" t="s">
        <v>942</v>
      </c>
      <c r="B115" s="1" t="s">
        <v>943</v>
      </c>
      <c r="C115" s="2">
        <v>44554</v>
      </c>
      <c r="D115" s="1" t="s">
        <v>944</v>
      </c>
      <c r="E115" s="21"/>
      <c r="F115" s="1" t="s">
        <v>945</v>
      </c>
      <c r="G115" s="1" t="s">
        <v>946</v>
      </c>
      <c r="H115" s="1" t="s">
        <v>947</v>
      </c>
      <c r="I115" s="3">
        <v>1</v>
      </c>
      <c r="J115" s="3">
        <v>115.76247933884299</v>
      </c>
      <c r="K115" s="3">
        <f>+J115*I115*1.21</f>
        <v>140.07260000000002</v>
      </c>
      <c r="L115" s="3">
        <v>0</v>
      </c>
      <c r="M115" s="3">
        <f>+K115*0.9</f>
        <v>126.06534000000002</v>
      </c>
      <c r="N115" s="3">
        <f>+M115*0.95</f>
        <v>119.76207300000002</v>
      </c>
      <c r="O115" s="3">
        <f>+N115-(N115*9.09/100)</f>
        <v>108.87570056430002</v>
      </c>
      <c r="P115" s="3"/>
      <c r="Q115" s="3">
        <v>154.540594667769</v>
      </c>
      <c r="R115" s="3">
        <f>+Q115*1.21</f>
        <v>186.9941195480005</v>
      </c>
      <c r="S115" s="3"/>
      <c r="T115" s="1"/>
      <c r="U115" s="4"/>
      <c r="V115" s="4"/>
      <c r="W115" s="4"/>
      <c r="X115" s="4"/>
      <c r="Y115" s="4"/>
      <c r="Z115" s="4"/>
      <c r="AA115" s="4"/>
      <c r="AB115" s="4"/>
      <c r="AC115" s="1"/>
      <c r="AD115" s="1"/>
    </row>
    <row r="116" spans="1:30" s="26" customFormat="1" x14ac:dyDescent="0.25">
      <c r="A116" s="1" t="s">
        <v>1062</v>
      </c>
      <c r="B116" s="1" t="s">
        <v>1063</v>
      </c>
      <c r="C116" s="2">
        <v>44554</v>
      </c>
      <c r="D116" s="1" t="s">
        <v>1064</v>
      </c>
      <c r="E116" s="21"/>
      <c r="F116" s="1" t="s">
        <v>1065</v>
      </c>
      <c r="G116" s="1" t="s">
        <v>1066</v>
      </c>
      <c r="H116" s="1" t="s">
        <v>1067</v>
      </c>
      <c r="I116" s="3">
        <v>1</v>
      </c>
      <c r="J116" s="3">
        <v>433.61710743801598</v>
      </c>
      <c r="K116" s="3">
        <f>+J116*I116*1.21</f>
        <v>524.6766999999993</v>
      </c>
      <c r="L116" s="3">
        <f>+K116*0.65</f>
        <v>341.03985499999953</v>
      </c>
      <c r="M116" s="3">
        <v>0</v>
      </c>
      <c r="N116" s="3">
        <f>+L116*0.95</f>
        <v>323.98786224999952</v>
      </c>
      <c r="O116" s="3">
        <f>+N116-(N116*9.09/100)</f>
        <v>294.53736557147454</v>
      </c>
      <c r="P116" s="3"/>
      <c r="Q116" s="3">
        <v>577.27011896115596</v>
      </c>
      <c r="R116" s="3">
        <f>+Q116*1.21</f>
        <v>698.49684394299868</v>
      </c>
      <c r="S116" s="3"/>
      <c r="T116" s="1"/>
      <c r="U116" s="4"/>
      <c r="V116" s="4"/>
      <c r="W116" s="4"/>
      <c r="X116" s="4"/>
      <c r="Y116" s="4"/>
      <c r="Z116" s="4"/>
      <c r="AA116" s="4"/>
      <c r="AB116" s="4"/>
      <c r="AC116" s="1"/>
      <c r="AD116" s="1"/>
    </row>
    <row r="117" spans="1:30" s="26" customFormat="1" x14ac:dyDescent="0.25">
      <c r="A117" s="1" t="s">
        <v>1104</v>
      </c>
      <c r="B117" s="1" t="s">
        <v>1105</v>
      </c>
      <c r="C117" s="2">
        <v>44554</v>
      </c>
      <c r="D117" s="1" t="s">
        <v>1106</v>
      </c>
      <c r="E117" s="21"/>
      <c r="F117" s="1" t="s">
        <v>1107</v>
      </c>
      <c r="G117" s="1" t="s">
        <v>1108</v>
      </c>
      <c r="H117" s="1" t="s">
        <v>1109</v>
      </c>
      <c r="I117" s="3">
        <v>1</v>
      </c>
      <c r="J117" s="3">
        <v>914.00719008264502</v>
      </c>
      <c r="K117" s="3">
        <f>+J117*I117*1.21</f>
        <v>1105.9487000000004</v>
      </c>
      <c r="L117" s="3">
        <f>+K117*0.8</f>
        <v>884.75896000000034</v>
      </c>
      <c r="M117" s="3">
        <v>0</v>
      </c>
      <c r="N117" s="3">
        <f>+L117*0.95</f>
        <v>840.52101200000027</v>
      </c>
      <c r="O117" s="3">
        <f>+N117-(N117*9.09/100)</f>
        <v>764.11765200920024</v>
      </c>
      <c r="P117" s="3"/>
      <c r="Q117" s="3">
        <v>845.456650826447</v>
      </c>
      <c r="R117" s="3">
        <f>+Q117*1.21</f>
        <v>1023.0025475000008</v>
      </c>
      <c r="S117" s="3"/>
      <c r="T117" s="1"/>
      <c r="U117" s="4"/>
      <c r="V117" s="4"/>
      <c r="W117" s="4"/>
      <c r="X117" s="4"/>
      <c r="Y117" s="4"/>
      <c r="Z117" s="4"/>
      <c r="AA117" s="4"/>
      <c r="AB117" s="4"/>
      <c r="AC117" s="1"/>
      <c r="AD117" s="1"/>
    </row>
    <row r="118" spans="1:30" s="26" customFormat="1" x14ac:dyDescent="0.25">
      <c r="A118" s="1" t="s">
        <v>1302</v>
      </c>
      <c r="B118" s="1" t="s">
        <v>1303</v>
      </c>
      <c r="C118" s="2">
        <v>44554</v>
      </c>
      <c r="D118" s="1" t="s">
        <v>1304</v>
      </c>
      <c r="E118" s="29">
        <v>3974</v>
      </c>
      <c r="F118" s="1" t="s">
        <v>1305</v>
      </c>
      <c r="G118" s="1" t="s">
        <v>1306</v>
      </c>
      <c r="H118" s="1" t="s">
        <v>1307</v>
      </c>
      <c r="I118" s="3">
        <v>1</v>
      </c>
      <c r="J118" s="3">
        <v>392.68</v>
      </c>
      <c r="K118" s="3">
        <f>+J118*I118*1.21</f>
        <v>475.14280000000002</v>
      </c>
      <c r="L118" s="3">
        <v>0</v>
      </c>
      <c r="M118" s="3">
        <v>0</v>
      </c>
      <c r="N118" s="3">
        <v>0</v>
      </c>
      <c r="O118" s="3">
        <f>+K118</f>
        <v>475.14280000000002</v>
      </c>
      <c r="P118" s="3">
        <f>+SUM(O110:O118)</f>
        <v>5725.7305933980006</v>
      </c>
      <c r="Q118" s="3">
        <v>718.17383685206596</v>
      </c>
      <c r="R118" s="3">
        <f>+Q118*1.21</f>
        <v>868.99034259099983</v>
      </c>
      <c r="S118" s="3">
        <f>+SUM(R110:R118)</f>
        <v>9594.058550278005</v>
      </c>
      <c r="T118" s="1">
        <v>9594.07</v>
      </c>
      <c r="U118" s="28">
        <f>+T118-S118</f>
        <v>1.1449721994722495E-2</v>
      </c>
      <c r="V118" s="4"/>
      <c r="W118" s="4"/>
      <c r="X118" s="4">
        <v>19064584682</v>
      </c>
      <c r="Y118" s="4"/>
      <c r="Z118" s="4"/>
      <c r="AA118" s="4"/>
      <c r="AB118" s="4"/>
      <c r="AC118" s="1"/>
      <c r="AD118" s="1"/>
    </row>
    <row r="119" spans="1:30" s="26" customFormat="1" x14ac:dyDescent="0.25">
      <c r="A119" s="1" t="s">
        <v>198</v>
      </c>
      <c r="B119" s="1" t="s">
        <v>199</v>
      </c>
      <c r="C119" s="2">
        <v>44558</v>
      </c>
      <c r="D119" s="1" t="s">
        <v>200</v>
      </c>
      <c r="E119" s="21"/>
      <c r="F119" s="1" t="s">
        <v>201</v>
      </c>
      <c r="G119" s="1" t="s">
        <v>202</v>
      </c>
      <c r="H119" s="1" t="s">
        <v>203</v>
      </c>
      <c r="I119" s="3">
        <v>1</v>
      </c>
      <c r="J119" s="3">
        <v>909.14999580383301</v>
      </c>
      <c r="K119" s="3">
        <f>+J119*I119*1.21</f>
        <v>1100.0714949226378</v>
      </c>
      <c r="L119" s="3">
        <v>0</v>
      </c>
      <c r="M119" s="3">
        <v>0</v>
      </c>
      <c r="N119" s="3">
        <v>0</v>
      </c>
      <c r="O119" s="3">
        <f>+K119</f>
        <v>1100.0714949226378</v>
      </c>
      <c r="P119" s="3"/>
      <c r="Q119" s="3">
        <v>1696.9454431818201</v>
      </c>
      <c r="R119" s="3">
        <f>+Q119*1.21</f>
        <v>2053.3039862500023</v>
      </c>
      <c r="S119" s="3"/>
      <c r="T119" s="1"/>
      <c r="U119" s="4"/>
      <c r="V119" s="4"/>
      <c r="W119" s="4"/>
      <c r="X119" s="4"/>
      <c r="Y119" s="4"/>
      <c r="Z119" s="4"/>
      <c r="AA119" s="4"/>
      <c r="AB119" s="4"/>
      <c r="AC119" s="1"/>
      <c r="AD119" s="1"/>
    </row>
    <row r="120" spans="1:30" s="26" customFormat="1" x14ac:dyDescent="0.25">
      <c r="A120" s="1" t="s">
        <v>276</v>
      </c>
      <c r="B120" s="1" t="s">
        <v>277</v>
      </c>
      <c r="C120" s="2">
        <v>44558</v>
      </c>
      <c r="D120" s="1" t="s">
        <v>278</v>
      </c>
      <c r="E120" s="21"/>
      <c r="F120" s="1" t="s">
        <v>279</v>
      </c>
      <c r="G120" s="1" t="s">
        <v>280</v>
      </c>
      <c r="H120" s="1" t="s">
        <v>281</v>
      </c>
      <c r="I120" s="3">
        <v>1</v>
      </c>
      <c r="J120" s="3">
        <v>348.65</v>
      </c>
      <c r="K120" s="3">
        <f>+J120*I120*1.21</f>
        <v>421.86649999999997</v>
      </c>
      <c r="L120" s="3">
        <v>0</v>
      </c>
      <c r="M120" s="3">
        <v>0</v>
      </c>
      <c r="N120" s="3">
        <v>0</v>
      </c>
      <c r="O120" s="3">
        <f>+K120</f>
        <v>421.86649999999997</v>
      </c>
      <c r="P120" s="3"/>
      <c r="Q120" s="3">
        <v>645.04705800991803</v>
      </c>
      <c r="R120" s="3">
        <f>+Q120*1.21</f>
        <v>780.5069401920008</v>
      </c>
      <c r="S120" s="3"/>
      <c r="T120" s="1"/>
      <c r="U120" s="4"/>
      <c r="V120" s="4"/>
      <c r="W120" s="4"/>
      <c r="X120" s="4"/>
      <c r="Y120" s="4"/>
      <c r="Z120" s="4"/>
      <c r="AA120" s="4"/>
      <c r="AB120" s="4"/>
      <c r="AC120" s="1"/>
      <c r="AD120" s="1"/>
    </row>
    <row r="121" spans="1:30" s="26" customFormat="1" x14ac:dyDescent="0.25">
      <c r="A121" s="1" t="s">
        <v>972</v>
      </c>
      <c r="B121" s="1" t="s">
        <v>973</v>
      </c>
      <c r="C121" s="2">
        <v>44558</v>
      </c>
      <c r="D121" s="1" t="s">
        <v>974</v>
      </c>
      <c r="E121" s="21"/>
      <c r="F121" s="1" t="s">
        <v>975</v>
      </c>
      <c r="G121" s="1" t="s">
        <v>976</v>
      </c>
      <c r="H121" s="1" t="s">
        <v>977</v>
      </c>
      <c r="I121" s="3">
        <v>1</v>
      </c>
      <c r="J121" s="3">
        <v>652.92999999999995</v>
      </c>
      <c r="K121" s="3">
        <f>+J121*I121*1.21</f>
        <v>790.04529999999988</v>
      </c>
      <c r="L121" s="3">
        <v>0</v>
      </c>
      <c r="M121" s="3">
        <v>0</v>
      </c>
      <c r="N121" s="3">
        <v>0</v>
      </c>
      <c r="O121" s="3">
        <f>+K121</f>
        <v>790.04529999999988</v>
      </c>
      <c r="P121" s="3"/>
      <c r="Q121" s="3">
        <v>1227.2627573405</v>
      </c>
      <c r="R121" s="3">
        <f>+Q121*1.21</f>
        <v>1484.987936382005</v>
      </c>
      <c r="S121" s="3"/>
      <c r="T121" s="1"/>
      <c r="U121" s="4"/>
      <c r="V121" s="4"/>
      <c r="W121" s="4"/>
      <c r="X121" s="4"/>
      <c r="Y121" s="4"/>
      <c r="Z121" s="4"/>
      <c r="AA121" s="4"/>
      <c r="AB121" s="4"/>
      <c r="AC121" s="1"/>
      <c r="AD121" s="1"/>
    </row>
    <row r="122" spans="1:30" s="26" customFormat="1" x14ac:dyDescent="0.25">
      <c r="A122" s="1" t="s">
        <v>762</v>
      </c>
      <c r="B122" s="1" t="s">
        <v>763</v>
      </c>
      <c r="C122" s="2">
        <v>44558</v>
      </c>
      <c r="D122" s="1" t="s">
        <v>764</v>
      </c>
      <c r="E122" s="21"/>
      <c r="F122" s="1" t="s">
        <v>765</v>
      </c>
      <c r="G122" s="1" t="s">
        <v>766</v>
      </c>
      <c r="H122" s="1" t="s">
        <v>767</v>
      </c>
      <c r="I122" s="3">
        <v>1</v>
      </c>
      <c r="J122" s="3">
        <v>148.94611570247901</v>
      </c>
      <c r="K122" s="3">
        <f>+J122*I122*1.21</f>
        <v>180.22479999999959</v>
      </c>
      <c r="L122" s="3">
        <v>0</v>
      </c>
      <c r="M122" s="3">
        <f>+K122*0.85</f>
        <v>153.19107999999966</v>
      </c>
      <c r="N122" s="3">
        <f>+M122*0.95</f>
        <v>145.53152599999967</v>
      </c>
      <c r="O122" s="3">
        <f>+N122-(N122*9.09/100)</f>
        <v>132.30271028659971</v>
      </c>
      <c r="P122" s="3"/>
      <c r="Q122" s="3">
        <v>275.46243584132202</v>
      </c>
      <c r="R122" s="3">
        <f>+Q122*1.21</f>
        <v>333.30954736799964</v>
      </c>
      <c r="S122" s="3"/>
      <c r="T122" s="1"/>
      <c r="U122" s="4"/>
      <c r="V122" s="4"/>
      <c r="W122" s="4"/>
      <c r="X122" s="4"/>
      <c r="Y122" s="4"/>
      <c r="Z122" s="4"/>
      <c r="AA122" s="4"/>
      <c r="AB122" s="4"/>
      <c r="AC122" s="1"/>
      <c r="AD122" s="1"/>
    </row>
    <row r="123" spans="1:30" s="26" customFormat="1" x14ac:dyDescent="0.25">
      <c r="A123" s="1" t="s">
        <v>948</v>
      </c>
      <c r="B123" s="1" t="s">
        <v>949</v>
      </c>
      <c r="C123" s="2">
        <v>44558</v>
      </c>
      <c r="D123" s="1" t="s">
        <v>950</v>
      </c>
      <c r="E123" s="21"/>
      <c r="F123" s="1" t="s">
        <v>951</v>
      </c>
      <c r="G123" s="1" t="s">
        <v>952</v>
      </c>
      <c r="H123" s="1" t="s">
        <v>953</v>
      </c>
      <c r="I123" s="3">
        <v>1</v>
      </c>
      <c r="J123" s="3">
        <v>212.23132231405</v>
      </c>
      <c r="K123" s="3">
        <f>+J123*I123*1.21</f>
        <v>256.79990000000049</v>
      </c>
      <c r="L123" s="3">
        <v>0</v>
      </c>
      <c r="M123" s="3">
        <f>+K123*0.9</f>
        <v>231.11991000000046</v>
      </c>
      <c r="N123" s="3">
        <f>+M123*0.95</f>
        <v>219.56391450000044</v>
      </c>
      <c r="O123" s="3">
        <f>+N123-(N123*9.09/100)</f>
        <v>199.60555467195039</v>
      </c>
      <c r="P123" s="3"/>
      <c r="Q123" s="3">
        <v>331.80881624545498</v>
      </c>
      <c r="R123" s="3">
        <f>+Q123*1.21</f>
        <v>401.48866765700052</v>
      </c>
      <c r="S123" s="3"/>
      <c r="T123" s="1"/>
      <c r="U123" s="4"/>
      <c r="V123" s="4"/>
      <c r="W123" s="4"/>
      <c r="X123" s="4"/>
      <c r="Y123" s="4"/>
      <c r="Z123" s="4"/>
      <c r="AA123" s="4"/>
      <c r="AB123" s="4"/>
      <c r="AC123" s="1"/>
      <c r="AD123" s="1"/>
    </row>
    <row r="124" spans="1:30" s="26" customFormat="1" x14ac:dyDescent="0.25">
      <c r="A124" s="1" t="s">
        <v>1044</v>
      </c>
      <c r="B124" s="1" t="s">
        <v>1045</v>
      </c>
      <c r="C124" s="2">
        <v>44558</v>
      </c>
      <c r="D124" s="1" t="s">
        <v>1046</v>
      </c>
      <c r="E124" s="29">
        <v>3976</v>
      </c>
      <c r="F124" s="1" t="s">
        <v>1047</v>
      </c>
      <c r="G124" s="1" t="s">
        <v>1048</v>
      </c>
      <c r="H124" s="1" t="s">
        <v>1049</v>
      </c>
      <c r="I124" s="3">
        <v>1</v>
      </c>
      <c r="J124" s="3">
        <v>280.33710743801697</v>
      </c>
      <c r="K124" s="3">
        <f>+J124*I124*1.21</f>
        <v>339.20790000000051</v>
      </c>
      <c r="L124" s="3">
        <v>0</v>
      </c>
      <c r="M124" s="3">
        <v>0</v>
      </c>
      <c r="N124" s="3">
        <f>+K124*0.95</f>
        <v>322.24750500000044</v>
      </c>
      <c r="O124" s="3">
        <f>+N124-(N124*9.09/100)</f>
        <v>292.95520679550043</v>
      </c>
      <c r="P124" s="3">
        <f>+O124+O123+O122+O121+O120+O119</f>
        <v>2936.8467666766883</v>
      </c>
      <c r="Q124" s="3">
        <v>488.17903889256303</v>
      </c>
      <c r="R124" s="3">
        <f>+Q124*1.21</f>
        <v>590.69663706000119</v>
      </c>
      <c r="S124" s="3">
        <f>+R124+R123+R122+R121+R120+R119</f>
        <v>5644.2937149090103</v>
      </c>
      <c r="T124" s="1">
        <v>5644.29</v>
      </c>
      <c r="U124" s="28">
        <f t="shared" ref="U124:U125" si="11">+T124-S124</f>
        <v>-3.7149090103412163E-3</v>
      </c>
      <c r="V124" s="4"/>
      <c r="W124" s="4"/>
      <c r="X124" s="4">
        <v>19107847124</v>
      </c>
      <c r="Y124" s="4"/>
      <c r="Z124" s="4"/>
      <c r="AA124" s="4"/>
      <c r="AB124" s="4"/>
      <c r="AC124" s="1"/>
      <c r="AD124" s="1"/>
    </row>
    <row r="125" spans="1:30" s="26" customFormat="1" x14ac:dyDescent="0.25">
      <c r="A125" s="5" t="s">
        <v>486</v>
      </c>
      <c r="B125" s="5" t="s">
        <v>487</v>
      </c>
      <c r="C125" s="6">
        <v>44554</v>
      </c>
      <c r="D125" s="5" t="s">
        <v>488</v>
      </c>
      <c r="E125" s="22">
        <v>3402</v>
      </c>
      <c r="F125" s="5" t="s">
        <v>489</v>
      </c>
      <c r="G125" s="5" t="s">
        <v>490</v>
      </c>
      <c r="H125" s="5" t="s">
        <v>491</v>
      </c>
      <c r="I125" s="7">
        <v>6</v>
      </c>
      <c r="J125" s="7">
        <v>559.58099173553705</v>
      </c>
      <c r="K125" s="7">
        <f>+J125*I125*1.21</f>
        <v>4062.5579999999991</v>
      </c>
      <c r="L125" s="7">
        <f>+K125*0.6</f>
        <v>2437.5347999999994</v>
      </c>
      <c r="M125" s="7">
        <v>0</v>
      </c>
      <c r="N125" s="7">
        <f>+L125*0.95</f>
        <v>2315.6580599999993</v>
      </c>
      <c r="O125" s="16">
        <f>+N125-(N125*9.09/100)</f>
        <v>2105.1647423459995</v>
      </c>
      <c r="P125" s="7">
        <f>+O125</f>
        <v>2105.1647423459995</v>
      </c>
      <c r="Q125" s="7">
        <v>2826.39882277686</v>
      </c>
      <c r="R125" s="7">
        <f>+Q125*1.21</f>
        <v>3419.9425755600005</v>
      </c>
      <c r="S125" s="7">
        <f>+R125</f>
        <v>3419.9425755600005</v>
      </c>
      <c r="T125" s="1">
        <v>3827.41</v>
      </c>
      <c r="U125" s="28">
        <f t="shared" si="11"/>
        <v>407.46742443999938</v>
      </c>
      <c r="V125" s="15" t="s">
        <v>1332</v>
      </c>
      <c r="W125" s="15"/>
      <c r="X125" s="4">
        <v>2978286802</v>
      </c>
      <c r="Y125" s="15"/>
      <c r="Z125" s="15"/>
      <c r="AA125" s="15"/>
      <c r="AB125" s="15"/>
      <c r="AC125" s="5"/>
      <c r="AD125" s="5"/>
    </row>
    <row r="126" spans="1:30" s="26" customFormat="1" x14ac:dyDescent="0.25">
      <c r="A126" s="5" t="s">
        <v>474</v>
      </c>
      <c r="B126" s="5" t="s">
        <v>475</v>
      </c>
      <c r="C126" s="6">
        <v>44554</v>
      </c>
      <c r="D126" s="5" t="s">
        <v>476</v>
      </c>
      <c r="E126" s="22"/>
      <c r="F126" s="5" t="s">
        <v>477</v>
      </c>
      <c r="G126" s="5" t="s">
        <v>478</v>
      </c>
      <c r="H126" s="5" t="s">
        <v>479</v>
      </c>
      <c r="I126" s="7">
        <v>3</v>
      </c>
      <c r="J126" s="7">
        <v>619.53818181818201</v>
      </c>
      <c r="K126" s="7">
        <f>+J126*I126*1.21</f>
        <v>2248.9236000000005</v>
      </c>
      <c r="L126" s="7">
        <f>+K126*0.5</f>
        <v>1124.4618000000003</v>
      </c>
      <c r="M126" s="7">
        <v>0</v>
      </c>
      <c r="N126" s="7">
        <f>+L126*0.95</f>
        <v>1068.2387100000003</v>
      </c>
      <c r="O126" s="16">
        <f>+N126-(N126*9.09/100)</f>
        <v>971.1358112610003</v>
      </c>
      <c r="P126" s="7"/>
      <c r="Q126" s="7">
        <v>1564.4330351999999</v>
      </c>
      <c r="R126" s="7">
        <f>+Q126*1.21</f>
        <v>1892.9639725919999</v>
      </c>
      <c r="S126" s="7"/>
      <c r="T126" s="5"/>
      <c r="U126" s="15"/>
      <c r="V126" s="15"/>
      <c r="W126" s="15"/>
      <c r="X126" s="15"/>
      <c r="Y126" s="15"/>
      <c r="Z126" s="15"/>
      <c r="AA126" s="15"/>
      <c r="AB126" s="15"/>
      <c r="AC126" s="5"/>
      <c r="AD126" s="5"/>
    </row>
    <row r="127" spans="1:30" s="26" customFormat="1" x14ac:dyDescent="0.25">
      <c r="A127" s="5" t="s">
        <v>480</v>
      </c>
      <c r="B127" s="5" t="s">
        <v>481</v>
      </c>
      <c r="C127" s="6">
        <v>44554</v>
      </c>
      <c r="D127" s="5" t="s">
        <v>482</v>
      </c>
      <c r="E127" s="22"/>
      <c r="F127" s="5" t="s">
        <v>483</v>
      </c>
      <c r="G127" s="5" t="s">
        <v>484</v>
      </c>
      <c r="H127" s="5" t="s">
        <v>485</v>
      </c>
      <c r="I127" s="7">
        <v>2</v>
      </c>
      <c r="J127" s="7">
        <v>643.46752066115698</v>
      </c>
      <c r="K127" s="7">
        <f>+J127*I127*1.21</f>
        <v>1557.1913999999999</v>
      </c>
      <c r="L127" s="7">
        <f>+K127*0.5</f>
        <v>778.59569999999997</v>
      </c>
      <c r="M127" s="7">
        <v>0</v>
      </c>
      <c r="N127" s="7">
        <f>+L127*0.95</f>
        <v>739.66591499999993</v>
      </c>
      <c r="O127" s="16">
        <f>+N127-(N127*9.09/100)</f>
        <v>672.43028332649988</v>
      </c>
      <c r="P127" s="7"/>
      <c r="Q127" s="7">
        <v>694.21136934049605</v>
      </c>
      <c r="R127" s="7">
        <f>+Q127*1.21</f>
        <v>839.99575690200015</v>
      </c>
      <c r="S127" s="7"/>
      <c r="T127" s="5"/>
      <c r="U127" s="15"/>
      <c r="V127" s="15"/>
      <c r="W127" s="15"/>
      <c r="X127" s="15"/>
      <c r="Y127" s="15"/>
      <c r="Z127" s="15"/>
      <c r="AA127" s="15"/>
      <c r="AB127" s="15"/>
      <c r="AC127" s="5"/>
      <c r="AD127" s="5"/>
    </row>
    <row r="128" spans="1:30" s="26" customFormat="1" x14ac:dyDescent="0.25">
      <c r="A128" s="5" t="s">
        <v>492</v>
      </c>
      <c r="B128" s="5" t="s">
        <v>493</v>
      </c>
      <c r="C128" s="6">
        <v>44554</v>
      </c>
      <c r="D128" s="5" t="s">
        <v>494</v>
      </c>
      <c r="E128" s="22">
        <v>3415</v>
      </c>
      <c r="F128" s="5" t="s">
        <v>495</v>
      </c>
      <c r="G128" s="5" t="s">
        <v>496</v>
      </c>
      <c r="H128" s="5" t="s">
        <v>497</v>
      </c>
      <c r="I128" s="7">
        <v>3</v>
      </c>
      <c r="J128" s="7">
        <v>252.83</v>
      </c>
      <c r="K128" s="7">
        <f>+J128*I128*1.21</f>
        <v>917.77289999999994</v>
      </c>
      <c r="L128" s="7">
        <v>0</v>
      </c>
      <c r="M128" s="7">
        <v>0</v>
      </c>
      <c r="N128" s="7">
        <v>0</v>
      </c>
      <c r="O128" s="7">
        <f>+J128</f>
        <v>252.83</v>
      </c>
      <c r="P128" s="7">
        <f>+O128+O127+O126</f>
        <v>1896.3960945875001</v>
      </c>
      <c r="Q128" s="7">
        <v>2387.5855541999999</v>
      </c>
      <c r="R128" s="7">
        <f>+Q128*1.21</f>
        <v>2888.9785205819999</v>
      </c>
      <c r="S128" s="7">
        <f>+R128+R127+R126</f>
        <v>5621.9382500760003</v>
      </c>
      <c r="T128" s="1">
        <v>5621.94</v>
      </c>
      <c r="U128" s="28">
        <f>+T128-S128</f>
        <v>1.749923999341263E-3</v>
      </c>
      <c r="V128" s="15"/>
      <c r="W128" s="15"/>
      <c r="X128" s="4">
        <v>2991858771</v>
      </c>
      <c r="Y128" s="15"/>
      <c r="Z128" s="15"/>
      <c r="AA128" s="15"/>
      <c r="AB128" s="15"/>
      <c r="AC128" s="5"/>
      <c r="AD128" s="5"/>
    </row>
    <row r="129" spans="1:30" s="26" customFormat="1" x14ac:dyDescent="0.25">
      <c r="A129" s="5" t="s">
        <v>36</v>
      </c>
      <c r="B129" s="5" t="s">
        <v>37</v>
      </c>
      <c r="C129" s="6">
        <v>44554</v>
      </c>
      <c r="D129" s="5" t="s">
        <v>38</v>
      </c>
      <c r="E129" s="22"/>
      <c r="F129" s="5" t="s">
        <v>39</v>
      </c>
      <c r="G129" s="5" t="s">
        <v>40</v>
      </c>
      <c r="H129" s="5" t="s">
        <v>41</v>
      </c>
      <c r="I129" s="7">
        <v>1</v>
      </c>
      <c r="J129" s="7">
        <v>214.89</v>
      </c>
      <c r="K129" s="7">
        <f>+J129*I129*1.21</f>
        <v>260.01689999999996</v>
      </c>
      <c r="L129" s="7">
        <v>0</v>
      </c>
      <c r="M129" s="7">
        <v>0</v>
      </c>
      <c r="N129" s="7">
        <v>0</v>
      </c>
      <c r="O129" s="7">
        <f>+J129</f>
        <v>214.89</v>
      </c>
      <c r="P129" s="7"/>
      <c r="Q129" s="7">
        <v>397.52233905785198</v>
      </c>
      <c r="R129" s="7">
        <f>+Q129*1.21</f>
        <v>481.00203026000088</v>
      </c>
      <c r="S129" s="7"/>
      <c r="T129" s="5"/>
      <c r="U129" s="15"/>
      <c r="V129" s="15"/>
      <c r="W129" s="15"/>
      <c r="X129" s="15"/>
      <c r="Y129" s="15"/>
      <c r="Z129" s="15"/>
      <c r="AA129" s="15"/>
      <c r="AB129" s="15"/>
      <c r="AC129" s="5" t="s">
        <v>26</v>
      </c>
      <c r="AD129" s="5" t="s">
        <v>27</v>
      </c>
    </row>
    <row r="130" spans="1:30" s="26" customFormat="1" x14ac:dyDescent="0.25">
      <c r="A130" s="5" t="s">
        <v>408</v>
      </c>
      <c r="B130" s="5" t="s">
        <v>409</v>
      </c>
      <c r="C130" s="6">
        <v>44554</v>
      </c>
      <c r="D130" s="5" t="s">
        <v>410</v>
      </c>
      <c r="E130" s="22"/>
      <c r="F130" s="5" t="s">
        <v>411</v>
      </c>
      <c r="G130" s="5" t="s">
        <v>412</v>
      </c>
      <c r="H130" s="5" t="s">
        <v>413</v>
      </c>
      <c r="I130" s="7">
        <v>2</v>
      </c>
      <c r="J130" s="7">
        <v>195.01</v>
      </c>
      <c r="K130" s="7">
        <f>+J130*I130*1.21</f>
        <v>471.92419999999998</v>
      </c>
      <c r="L130" s="7">
        <v>0</v>
      </c>
      <c r="M130" s="7">
        <v>0</v>
      </c>
      <c r="N130" s="7">
        <v>0</v>
      </c>
      <c r="O130" s="7">
        <f>+J130</f>
        <v>195.01</v>
      </c>
      <c r="P130" s="7"/>
      <c r="Q130" s="7">
        <v>743.794275110743</v>
      </c>
      <c r="R130" s="7">
        <f>+Q130*1.21</f>
        <v>899.99107288399898</v>
      </c>
      <c r="S130" s="7"/>
      <c r="T130" s="5"/>
      <c r="U130" s="15"/>
      <c r="V130" s="15"/>
      <c r="W130" s="15"/>
      <c r="X130" s="15"/>
      <c r="Y130" s="15"/>
      <c r="Z130" s="15"/>
      <c r="AA130" s="15"/>
      <c r="AB130" s="15"/>
      <c r="AC130" s="5" t="s">
        <v>26</v>
      </c>
      <c r="AD130" s="5" t="s">
        <v>27</v>
      </c>
    </row>
    <row r="131" spans="1:30" s="26" customFormat="1" x14ac:dyDescent="0.25">
      <c r="A131" s="5" t="s">
        <v>438</v>
      </c>
      <c r="B131" s="5" t="s">
        <v>439</v>
      </c>
      <c r="C131" s="6">
        <v>44554</v>
      </c>
      <c r="D131" s="5" t="s">
        <v>440</v>
      </c>
      <c r="E131" s="22"/>
      <c r="F131" s="5" t="s">
        <v>441</v>
      </c>
      <c r="G131" s="5" t="s">
        <v>442</v>
      </c>
      <c r="H131" s="5" t="s">
        <v>443</v>
      </c>
      <c r="I131" s="7">
        <v>2</v>
      </c>
      <c r="J131" s="7">
        <v>132.24</v>
      </c>
      <c r="K131" s="7">
        <f>+J131*I131*1.21</f>
        <v>320.02080000000001</v>
      </c>
      <c r="L131" s="7">
        <v>0</v>
      </c>
      <c r="M131" s="7">
        <v>0</v>
      </c>
      <c r="N131" s="7">
        <v>0</v>
      </c>
      <c r="O131" s="7">
        <f>+J131</f>
        <v>132.24</v>
      </c>
      <c r="P131" s="7"/>
      <c r="Q131" s="7">
        <v>495.845520912398</v>
      </c>
      <c r="R131" s="7">
        <f>+Q131*1.21</f>
        <v>599.97308030400154</v>
      </c>
      <c r="S131" s="7"/>
      <c r="T131" s="5"/>
      <c r="U131" s="15"/>
      <c r="V131" s="15"/>
      <c r="W131" s="15"/>
      <c r="X131" s="15"/>
      <c r="Y131" s="15"/>
      <c r="Z131" s="15"/>
      <c r="AA131" s="15"/>
      <c r="AB131" s="15"/>
      <c r="AC131" s="5" t="s">
        <v>26</v>
      </c>
      <c r="AD131" s="5" t="s">
        <v>27</v>
      </c>
    </row>
    <row r="132" spans="1:30" s="26" customFormat="1" x14ac:dyDescent="0.25">
      <c r="A132" s="5" t="s">
        <v>618</v>
      </c>
      <c r="B132" s="5" t="s">
        <v>619</v>
      </c>
      <c r="C132" s="6">
        <v>44554</v>
      </c>
      <c r="D132" s="5" t="s">
        <v>620</v>
      </c>
      <c r="E132" s="22"/>
      <c r="F132" s="5" t="s">
        <v>621</v>
      </c>
      <c r="G132" s="5" t="s">
        <v>622</v>
      </c>
      <c r="H132" s="5" t="s">
        <v>623</v>
      </c>
      <c r="I132" s="7">
        <v>1</v>
      </c>
      <c r="J132" s="7">
        <v>271.13</v>
      </c>
      <c r="K132" s="7">
        <f>+J132*I132*1.21</f>
        <v>328.06729999999999</v>
      </c>
      <c r="L132" s="7">
        <v>0</v>
      </c>
      <c r="M132" s="7">
        <v>0</v>
      </c>
      <c r="N132" s="7">
        <v>0</v>
      </c>
      <c r="O132" s="7">
        <f>+K132</f>
        <v>328.06729999999999</v>
      </c>
      <c r="P132" s="7"/>
      <c r="Q132" s="7">
        <v>454.53656776859498</v>
      </c>
      <c r="R132" s="7">
        <f>+Q132*1.21</f>
        <v>549.98924699999986</v>
      </c>
      <c r="S132" s="7"/>
      <c r="T132" s="5"/>
      <c r="U132" s="15"/>
      <c r="V132" s="15"/>
      <c r="W132" s="15"/>
      <c r="X132" s="15"/>
      <c r="Y132" s="15"/>
      <c r="Z132" s="15"/>
      <c r="AA132" s="15"/>
      <c r="AB132" s="15"/>
      <c r="AC132" s="5" t="s">
        <v>26</v>
      </c>
      <c r="AD132" s="5" t="s">
        <v>27</v>
      </c>
    </row>
    <row r="133" spans="1:30" s="26" customFormat="1" x14ac:dyDescent="0.25">
      <c r="A133" s="5" t="s">
        <v>1056</v>
      </c>
      <c r="B133" s="5" t="s">
        <v>1057</v>
      </c>
      <c r="C133" s="6">
        <v>44554</v>
      </c>
      <c r="D133" s="5" t="s">
        <v>1058</v>
      </c>
      <c r="E133" s="22"/>
      <c r="F133" s="5" t="s">
        <v>1059</v>
      </c>
      <c r="G133" s="5" t="s">
        <v>1060</v>
      </c>
      <c r="H133" s="5" t="s">
        <v>1061</v>
      </c>
      <c r="I133" s="7">
        <v>1</v>
      </c>
      <c r="J133" s="7">
        <v>305.92</v>
      </c>
      <c r="K133" s="7">
        <f>+J133*I133*1.21</f>
        <v>370.16320000000002</v>
      </c>
      <c r="L133" s="7">
        <v>0</v>
      </c>
      <c r="M133" s="7">
        <v>0</v>
      </c>
      <c r="N133" s="7">
        <v>0</v>
      </c>
      <c r="O133" s="7">
        <f>+K133</f>
        <v>370.16320000000002</v>
      </c>
      <c r="P133" s="7"/>
      <c r="Q133" s="7">
        <v>566.11142001405005</v>
      </c>
      <c r="R133" s="7">
        <f>+Q133*1.21</f>
        <v>684.99481821700056</v>
      </c>
      <c r="S133" s="7"/>
      <c r="T133" s="5"/>
      <c r="U133" s="15"/>
      <c r="V133" s="15"/>
      <c r="W133" s="15"/>
      <c r="X133" s="15"/>
      <c r="Y133" s="15"/>
      <c r="Z133" s="15"/>
      <c r="AA133" s="15"/>
      <c r="AB133" s="15"/>
      <c r="AC133" s="5" t="s">
        <v>26</v>
      </c>
      <c r="AD133" s="5" t="s">
        <v>27</v>
      </c>
    </row>
    <row r="134" spans="1:30" s="26" customFormat="1" x14ac:dyDescent="0.25">
      <c r="A134" s="5" t="s">
        <v>126</v>
      </c>
      <c r="B134" s="5" t="s">
        <v>127</v>
      </c>
      <c r="C134" s="6">
        <v>44554</v>
      </c>
      <c r="D134" s="5" t="s">
        <v>128</v>
      </c>
      <c r="E134" s="22"/>
      <c r="F134" s="5" t="s">
        <v>129</v>
      </c>
      <c r="G134" s="5" t="s">
        <v>130</v>
      </c>
      <c r="H134" s="5" t="s">
        <v>131</v>
      </c>
      <c r="I134" s="7">
        <v>-1</v>
      </c>
      <c r="J134" s="7">
        <v>609.83471074380202</v>
      </c>
      <c r="K134" s="7">
        <f>+J134*I134*1.21</f>
        <v>-737.90000000000043</v>
      </c>
      <c r="L134" s="7">
        <v>0</v>
      </c>
      <c r="M134" s="7">
        <v>0</v>
      </c>
      <c r="N134" s="7">
        <v>0</v>
      </c>
      <c r="O134" s="7">
        <v>0</v>
      </c>
      <c r="P134" s="7"/>
      <c r="Q134" s="7">
        <v>-609.83471074380202</v>
      </c>
      <c r="R134" s="7">
        <f>+Q134*1.21</f>
        <v>-737.90000000000043</v>
      </c>
      <c r="S134" s="7"/>
      <c r="T134" s="5"/>
      <c r="U134" s="15"/>
      <c r="V134" s="15"/>
      <c r="W134" s="15"/>
      <c r="X134" s="15"/>
      <c r="Y134" s="15"/>
      <c r="Z134" s="15"/>
      <c r="AA134" s="15"/>
      <c r="AB134" s="15"/>
      <c r="AC134" s="5" t="s">
        <v>26</v>
      </c>
      <c r="AD134" s="5" t="s">
        <v>27</v>
      </c>
    </row>
    <row r="135" spans="1:30" s="26" customFormat="1" x14ac:dyDescent="0.25">
      <c r="A135" s="5" t="s">
        <v>456</v>
      </c>
      <c r="B135" s="5" t="s">
        <v>457</v>
      </c>
      <c r="C135" s="6">
        <v>44554</v>
      </c>
      <c r="D135" s="5" t="s">
        <v>458</v>
      </c>
      <c r="E135" s="22"/>
      <c r="F135" s="5" t="s">
        <v>459</v>
      </c>
      <c r="G135" s="5" t="s">
        <v>460</v>
      </c>
      <c r="H135" s="5" t="s">
        <v>461</v>
      </c>
      <c r="I135" s="7">
        <v>1</v>
      </c>
      <c r="J135" s="7">
        <v>516.67999999999995</v>
      </c>
      <c r="K135" s="7">
        <f>+J135*I135*1.21</f>
        <v>625.18279999999993</v>
      </c>
      <c r="L135" s="7">
        <f>+K135*0.5</f>
        <v>312.59139999999996</v>
      </c>
      <c r="M135" s="7">
        <v>0</v>
      </c>
      <c r="N135" s="7">
        <f>+L135*0.95</f>
        <v>296.96182999999996</v>
      </c>
      <c r="O135" s="16">
        <f>+N135-(N135*9.09/100)</f>
        <v>269.96799965299999</v>
      </c>
      <c r="P135" s="7"/>
      <c r="Q135" s="7">
        <v>478.503236204958</v>
      </c>
      <c r="R135" s="7">
        <f>+Q135*1.21</f>
        <v>578.98891580799921</v>
      </c>
      <c r="S135" s="7"/>
      <c r="T135" s="5"/>
      <c r="U135" s="15"/>
      <c r="V135" s="15"/>
      <c r="W135" s="15"/>
      <c r="X135" s="15"/>
      <c r="Y135" s="15"/>
      <c r="Z135" s="15"/>
      <c r="AA135" s="15"/>
      <c r="AB135" s="15"/>
      <c r="AC135" s="5" t="s">
        <v>26</v>
      </c>
      <c r="AD135" s="5" t="s">
        <v>27</v>
      </c>
    </row>
    <row r="136" spans="1:30" s="26" customFormat="1" x14ac:dyDescent="0.25">
      <c r="A136" s="5" t="s">
        <v>468</v>
      </c>
      <c r="B136" s="5" t="s">
        <v>469</v>
      </c>
      <c r="C136" s="6">
        <v>44554</v>
      </c>
      <c r="D136" s="5" t="s">
        <v>470</v>
      </c>
      <c r="E136" s="22"/>
      <c r="F136" s="5" t="s">
        <v>471</v>
      </c>
      <c r="G136" s="5" t="s">
        <v>472</v>
      </c>
      <c r="H136" s="5" t="s">
        <v>473</v>
      </c>
      <c r="I136" s="7">
        <v>1</v>
      </c>
      <c r="J136" s="7">
        <v>643.46760330578502</v>
      </c>
      <c r="K136" s="7">
        <f>+J136*I136*1.21</f>
        <v>778.59579999999983</v>
      </c>
      <c r="L136" s="7">
        <f>+K136*0.8</f>
        <v>622.87663999999995</v>
      </c>
      <c r="M136" s="7">
        <v>0</v>
      </c>
      <c r="N136" s="7">
        <f>+L136*0.95</f>
        <v>591.73280799999998</v>
      </c>
      <c r="O136" s="16">
        <f>+N136-(N136*9.09/100)</f>
        <v>537.94429575280003</v>
      </c>
      <c r="P136" s="7"/>
      <c r="Q136" s="7">
        <v>765.27602061156995</v>
      </c>
      <c r="R136" s="7">
        <f>+Q136*1.21</f>
        <v>925.98398493999957</v>
      </c>
      <c r="S136" s="7"/>
      <c r="T136" s="5"/>
      <c r="U136" s="15"/>
      <c r="V136" s="15"/>
      <c r="W136" s="15"/>
      <c r="X136" s="15"/>
      <c r="Y136" s="15"/>
      <c r="Z136" s="15"/>
      <c r="AA136" s="15"/>
      <c r="AB136" s="15"/>
      <c r="AC136" s="5" t="s">
        <v>26</v>
      </c>
      <c r="AD136" s="5" t="s">
        <v>27</v>
      </c>
    </row>
    <row r="137" spans="1:30" s="26" customFormat="1" x14ac:dyDescent="0.25">
      <c r="A137" s="5" t="s">
        <v>702</v>
      </c>
      <c r="B137" s="5" t="s">
        <v>703</v>
      </c>
      <c r="C137" s="6">
        <v>44554</v>
      </c>
      <c r="D137" s="5" t="s">
        <v>704</v>
      </c>
      <c r="E137" s="22"/>
      <c r="F137" s="5" t="s">
        <v>705</v>
      </c>
      <c r="G137" s="5" t="s">
        <v>706</v>
      </c>
      <c r="H137" s="5" t="s">
        <v>707</v>
      </c>
      <c r="I137" s="7">
        <v>1</v>
      </c>
      <c r="J137" s="7">
        <v>128.32</v>
      </c>
      <c r="K137" s="7">
        <f>+J137*I137*1.21</f>
        <v>155.26719999999997</v>
      </c>
      <c r="L137" s="7">
        <v>0</v>
      </c>
      <c r="M137" s="7">
        <v>0</v>
      </c>
      <c r="N137" s="7">
        <f>+K137*0.95</f>
        <v>147.50383999999997</v>
      </c>
      <c r="O137" s="16">
        <f>+N137-(N137*9.09/100)</f>
        <v>134.09574094399997</v>
      </c>
      <c r="P137" s="7"/>
      <c r="Q137" s="7">
        <v>237.18932000000001</v>
      </c>
      <c r="R137" s="7">
        <f>+Q137*1.21</f>
        <v>286.99907719999999</v>
      </c>
      <c r="S137" s="7"/>
      <c r="T137" s="5"/>
      <c r="U137" s="15"/>
      <c r="V137" s="15"/>
      <c r="W137" s="15"/>
      <c r="X137" s="15"/>
      <c r="Y137" s="15"/>
      <c r="Z137" s="15"/>
      <c r="AA137" s="15"/>
      <c r="AB137" s="15"/>
      <c r="AC137" s="5" t="s">
        <v>26</v>
      </c>
      <c r="AD137" s="5" t="s">
        <v>27</v>
      </c>
    </row>
    <row r="138" spans="1:30" s="26" customFormat="1" x14ac:dyDescent="0.25">
      <c r="A138" s="5" t="s">
        <v>792</v>
      </c>
      <c r="B138" s="5" t="s">
        <v>793</v>
      </c>
      <c r="C138" s="6">
        <v>44554</v>
      </c>
      <c r="D138" s="5" t="s">
        <v>794</v>
      </c>
      <c r="E138" s="22"/>
      <c r="F138" s="5" t="s">
        <v>795</v>
      </c>
      <c r="G138" s="5" t="s">
        <v>796</v>
      </c>
      <c r="H138" s="5" t="s">
        <v>797</v>
      </c>
      <c r="I138" s="7">
        <v>1</v>
      </c>
      <c r="J138" s="7">
        <v>341.14</v>
      </c>
      <c r="K138" s="7">
        <f>+J138*I138*1.21</f>
        <v>412.77939999999995</v>
      </c>
      <c r="L138" s="7">
        <v>0</v>
      </c>
      <c r="M138" s="7">
        <v>0</v>
      </c>
      <c r="N138" s="7">
        <f>+K138*0.95</f>
        <v>392.14042999999992</v>
      </c>
      <c r="O138" s="16">
        <f>+N138-(N138*9.09/100)</f>
        <v>356.4948649129999</v>
      </c>
      <c r="P138" s="7"/>
      <c r="Q138" s="7">
        <v>632.22582232727302</v>
      </c>
      <c r="R138" s="7">
        <f>+Q138*1.21</f>
        <v>764.99324501600029</v>
      </c>
      <c r="S138" s="7"/>
      <c r="T138" s="5"/>
      <c r="U138" s="15"/>
      <c r="V138" s="15"/>
      <c r="W138" s="15"/>
      <c r="X138" s="15"/>
      <c r="Y138" s="15"/>
      <c r="Z138" s="15"/>
      <c r="AA138" s="15"/>
      <c r="AB138" s="15"/>
      <c r="AC138" s="5" t="s">
        <v>26</v>
      </c>
      <c r="AD138" s="5" t="s">
        <v>27</v>
      </c>
    </row>
    <row r="139" spans="1:30" s="26" customFormat="1" x14ac:dyDescent="0.25">
      <c r="A139" s="5" t="s">
        <v>1080</v>
      </c>
      <c r="B139" s="5" t="s">
        <v>1081</v>
      </c>
      <c r="C139" s="6">
        <v>44554</v>
      </c>
      <c r="D139" s="5" t="s">
        <v>1082</v>
      </c>
      <c r="E139" s="22">
        <v>3503</v>
      </c>
      <c r="F139" s="5" t="s">
        <v>1083</v>
      </c>
      <c r="G139" s="5" t="s">
        <v>1084</v>
      </c>
      <c r="H139" s="5" t="s">
        <v>1085</v>
      </c>
      <c r="I139" s="7">
        <v>1</v>
      </c>
      <c r="J139" s="7">
        <v>183.37</v>
      </c>
      <c r="K139" s="7">
        <f>+J139*I139*1.21</f>
        <v>221.8777</v>
      </c>
      <c r="L139" s="7">
        <v>0</v>
      </c>
      <c r="M139" s="7">
        <v>0</v>
      </c>
      <c r="N139" s="7">
        <v>0</v>
      </c>
      <c r="O139" s="7">
        <f>+K139</f>
        <v>221.8777</v>
      </c>
      <c r="P139" s="7">
        <f>+SUM(O129:O139)</f>
        <v>2760.7511012627992</v>
      </c>
      <c r="Q139" s="7">
        <v>537.17605732313996</v>
      </c>
      <c r="R139" s="7">
        <f>+Q139*1.21</f>
        <v>649.98302936099935</v>
      </c>
      <c r="S139" s="7">
        <f>+SUM(R129:R139)</f>
        <v>5684.9985009899992</v>
      </c>
      <c r="T139" s="1">
        <v>5685.23</v>
      </c>
      <c r="U139" s="28">
        <f>+T139-S139</f>
        <v>0.23149901000033424</v>
      </c>
      <c r="V139" s="15"/>
      <c r="W139" s="15"/>
      <c r="X139" s="4">
        <v>3087279351</v>
      </c>
      <c r="Y139" s="15"/>
      <c r="Z139" s="15"/>
      <c r="AA139" s="15"/>
      <c r="AB139" s="15"/>
      <c r="AC139" s="5" t="s">
        <v>26</v>
      </c>
      <c r="AD139" s="5" t="s">
        <v>27</v>
      </c>
    </row>
    <row r="140" spans="1:30" s="26" customFormat="1" x14ac:dyDescent="0.25">
      <c r="A140" s="5" t="s">
        <v>528</v>
      </c>
      <c r="B140" s="5" t="s">
        <v>529</v>
      </c>
      <c r="C140" s="6">
        <v>44554</v>
      </c>
      <c r="D140" s="5" t="s">
        <v>530</v>
      </c>
      <c r="E140" s="22"/>
      <c r="F140" s="5" t="s">
        <v>531</v>
      </c>
      <c r="G140" s="5" t="s">
        <v>532</v>
      </c>
      <c r="H140" s="5" t="s">
        <v>533</v>
      </c>
      <c r="I140" s="7">
        <v>1</v>
      </c>
      <c r="J140" s="7">
        <v>104.29</v>
      </c>
      <c r="K140" s="7">
        <f>+J140*I140*1.21</f>
        <v>126.1909</v>
      </c>
      <c r="L140" s="7">
        <v>0</v>
      </c>
      <c r="M140" s="7">
        <v>0</v>
      </c>
      <c r="N140" s="7">
        <v>0</v>
      </c>
      <c r="O140" s="7">
        <f>+K140</f>
        <v>126.1909</v>
      </c>
      <c r="P140" s="7"/>
      <c r="Q140" s="7">
        <v>181.805367603306</v>
      </c>
      <c r="R140" s="7">
        <f>+Q140*1.21</f>
        <v>219.98449480000025</v>
      </c>
      <c r="S140" s="7"/>
      <c r="T140" s="5"/>
      <c r="U140" s="15"/>
      <c r="V140" s="15"/>
      <c r="W140" s="15"/>
      <c r="X140" s="15"/>
      <c r="Y140" s="15"/>
      <c r="Z140" s="15"/>
      <c r="AA140" s="15"/>
      <c r="AB140" s="15"/>
      <c r="AC140" s="5"/>
      <c r="AD140" s="5"/>
    </row>
    <row r="141" spans="1:30" s="26" customFormat="1" x14ac:dyDescent="0.25">
      <c r="A141" s="5" t="s">
        <v>648</v>
      </c>
      <c r="B141" s="5" t="s">
        <v>649</v>
      </c>
      <c r="C141" s="6">
        <v>44554</v>
      </c>
      <c r="D141" s="5" t="s">
        <v>650</v>
      </c>
      <c r="E141" s="22"/>
      <c r="F141" s="5" t="s">
        <v>651</v>
      </c>
      <c r="G141" s="5" t="s">
        <v>652</v>
      </c>
      <c r="H141" s="5" t="s">
        <v>653</v>
      </c>
      <c r="I141" s="7">
        <v>1</v>
      </c>
      <c r="J141" s="7">
        <v>275.2</v>
      </c>
      <c r="K141" s="7">
        <f>+J141*I141*1.21</f>
        <v>332.99199999999996</v>
      </c>
      <c r="L141" s="7">
        <v>0</v>
      </c>
      <c r="M141" s="7">
        <f>+K141*0.85</f>
        <v>283.04319999999996</v>
      </c>
      <c r="N141" s="7">
        <f>+M141*0.95</f>
        <v>268.89103999999992</v>
      </c>
      <c r="O141" s="16">
        <f>+N141-(N141*9.09/100)</f>
        <v>244.44884446399993</v>
      </c>
      <c r="P141" s="7"/>
      <c r="Q141" s="7">
        <v>509.09544966942099</v>
      </c>
      <c r="R141" s="7">
        <f>+Q141*1.21</f>
        <v>616.0054940999994</v>
      </c>
      <c r="S141" s="7"/>
      <c r="T141" s="5"/>
      <c r="U141" s="15"/>
      <c r="V141" s="15"/>
      <c r="W141" s="15"/>
      <c r="X141" s="15"/>
      <c r="Y141" s="15"/>
      <c r="Z141" s="15"/>
      <c r="AA141" s="15"/>
      <c r="AB141" s="15"/>
      <c r="AC141" s="5"/>
      <c r="AD141" s="5"/>
    </row>
    <row r="142" spans="1:30" s="26" customFormat="1" x14ac:dyDescent="0.25">
      <c r="A142" s="5" t="s">
        <v>654</v>
      </c>
      <c r="B142" s="5" t="s">
        <v>655</v>
      </c>
      <c r="C142" s="6">
        <v>44554</v>
      </c>
      <c r="D142" s="5" t="s">
        <v>656</v>
      </c>
      <c r="E142" s="22"/>
      <c r="F142" s="5" t="s">
        <v>657</v>
      </c>
      <c r="G142" s="5" t="s">
        <v>658</v>
      </c>
      <c r="H142" s="5" t="s">
        <v>659</v>
      </c>
      <c r="I142" s="7">
        <v>1</v>
      </c>
      <c r="J142" s="7">
        <v>174.41</v>
      </c>
      <c r="K142" s="7">
        <f>+J142*I142*1.21</f>
        <v>211.03609999999998</v>
      </c>
      <c r="L142" s="7">
        <v>0</v>
      </c>
      <c r="M142" s="7">
        <v>0</v>
      </c>
      <c r="N142" s="7">
        <f>+K142*0.95</f>
        <v>200.48429499999997</v>
      </c>
      <c r="O142" s="16">
        <f>+N142-(N142*9.09/100)</f>
        <v>182.26027258449997</v>
      </c>
      <c r="P142" s="7"/>
      <c r="Q142" s="7">
        <v>322.31350313553702</v>
      </c>
      <c r="R142" s="7">
        <f>+Q142*1.21</f>
        <v>389.99933879399975</v>
      </c>
      <c r="S142" s="7"/>
      <c r="T142" s="5"/>
      <c r="U142" s="15"/>
      <c r="V142" s="15"/>
      <c r="W142" s="15"/>
      <c r="X142" s="15"/>
      <c r="Y142" s="15"/>
      <c r="Z142" s="15"/>
      <c r="AA142" s="15"/>
      <c r="AB142" s="15"/>
      <c r="AC142" s="5"/>
      <c r="AD142" s="5"/>
    </row>
    <row r="143" spans="1:30" s="26" customFormat="1" x14ac:dyDescent="0.25">
      <c r="A143" s="5" t="s">
        <v>738</v>
      </c>
      <c r="B143" s="5" t="s">
        <v>739</v>
      </c>
      <c r="C143" s="6">
        <v>44554</v>
      </c>
      <c r="D143" s="5" t="s">
        <v>740</v>
      </c>
      <c r="E143" s="22"/>
      <c r="F143" s="5" t="s">
        <v>741</v>
      </c>
      <c r="G143" s="5" t="s">
        <v>742</v>
      </c>
      <c r="H143" s="5" t="s">
        <v>743</v>
      </c>
      <c r="I143" s="7">
        <v>1</v>
      </c>
      <c r="J143" s="7">
        <v>478.27</v>
      </c>
      <c r="K143" s="7">
        <f>+J143*I143*1.21</f>
        <v>578.70669999999996</v>
      </c>
      <c r="L143" s="7">
        <v>0</v>
      </c>
      <c r="M143" s="7">
        <v>0</v>
      </c>
      <c r="N143" s="7">
        <f>+K143*0.95</f>
        <v>549.77136499999995</v>
      </c>
      <c r="O143" s="16">
        <f>+N143-(N143*9.09/100)</f>
        <v>499.79714792149997</v>
      </c>
      <c r="P143" s="7"/>
      <c r="Q143" s="7">
        <v>752.06425831322304</v>
      </c>
      <c r="R143" s="7">
        <f>+Q143*1.21</f>
        <v>909.99775255899988</v>
      </c>
      <c r="S143" s="7"/>
      <c r="T143" s="5"/>
      <c r="U143" s="15"/>
      <c r="V143" s="15"/>
      <c r="W143" s="15"/>
      <c r="X143" s="15"/>
      <c r="Y143" s="15"/>
      <c r="Z143" s="15"/>
      <c r="AA143" s="15"/>
      <c r="AB143" s="15"/>
      <c r="AC143" s="5"/>
      <c r="AD143" s="5"/>
    </row>
    <row r="144" spans="1:30" s="26" customFormat="1" x14ac:dyDescent="0.25">
      <c r="A144" s="5" t="s">
        <v>1284</v>
      </c>
      <c r="B144" s="5" t="s">
        <v>1285</v>
      </c>
      <c r="C144" s="6">
        <v>44554</v>
      </c>
      <c r="D144" s="5" t="s">
        <v>1286</v>
      </c>
      <c r="E144" s="22">
        <v>3625</v>
      </c>
      <c r="F144" s="5" t="s">
        <v>1287</v>
      </c>
      <c r="G144" s="5" t="s">
        <v>1288</v>
      </c>
      <c r="H144" s="5" t="s">
        <v>1289</v>
      </c>
      <c r="I144" s="7">
        <v>1</v>
      </c>
      <c r="J144" s="7">
        <v>425.84</v>
      </c>
      <c r="K144" s="7">
        <f>+J144*I144*1.21</f>
        <v>515.26639999999998</v>
      </c>
      <c r="L144" s="7">
        <v>0</v>
      </c>
      <c r="M144" s="7">
        <v>0</v>
      </c>
      <c r="N144" s="7">
        <v>0</v>
      </c>
      <c r="O144" s="7">
        <f>+K144</f>
        <v>515.26639999999998</v>
      </c>
      <c r="P144" s="7">
        <f>+SUM(O140:O144)</f>
        <v>1567.9635649699999</v>
      </c>
      <c r="Q144" s="7">
        <v>735.53246255867805</v>
      </c>
      <c r="R144" s="7">
        <f>+Q144*1.21</f>
        <v>889.99427969600038</v>
      </c>
      <c r="S144" s="7">
        <f>+SUM(R140:R144)</f>
        <v>3025.9813599489994</v>
      </c>
      <c r="T144" s="1">
        <v>3025.99</v>
      </c>
      <c r="U144" s="28">
        <f>+T144-S144</f>
        <v>8.6400510003841191E-3</v>
      </c>
      <c r="V144" s="15"/>
      <c r="W144" s="15"/>
      <c r="X144" s="4">
        <v>3216734745</v>
      </c>
      <c r="Y144" s="15"/>
      <c r="Z144" s="15"/>
      <c r="AA144" s="15"/>
      <c r="AB144" s="15"/>
      <c r="AC144" s="5"/>
      <c r="AD144" s="5"/>
    </row>
    <row r="145" spans="1:30" s="26" customFormat="1" x14ac:dyDescent="0.25">
      <c r="A145" s="5" t="s">
        <v>192</v>
      </c>
      <c r="B145" s="5" t="s">
        <v>193</v>
      </c>
      <c r="C145" s="6">
        <v>44554</v>
      </c>
      <c r="D145" s="5" t="s">
        <v>194</v>
      </c>
      <c r="E145" s="22"/>
      <c r="F145" s="5" t="s">
        <v>195</v>
      </c>
      <c r="G145" s="5" t="s">
        <v>196</v>
      </c>
      <c r="H145" s="5" t="s">
        <v>197</v>
      </c>
      <c r="I145" s="7">
        <v>1</v>
      </c>
      <c r="J145" s="7">
        <v>818.23</v>
      </c>
      <c r="K145" s="7">
        <f>+J145*I145*1.21</f>
        <v>990.05830000000003</v>
      </c>
      <c r="L145" s="7">
        <v>0</v>
      </c>
      <c r="M145" s="7">
        <v>0</v>
      </c>
      <c r="N145" s="7">
        <v>0</v>
      </c>
      <c r="O145" s="7">
        <f>+J145</f>
        <v>818.23</v>
      </c>
      <c r="P145" s="7"/>
      <c r="Q145" s="7">
        <v>1599.99271772727</v>
      </c>
      <c r="R145" s="7">
        <f>+Q145*1.21</f>
        <v>1935.9911884499966</v>
      </c>
      <c r="S145" s="7"/>
      <c r="T145" s="5"/>
      <c r="U145" s="15"/>
      <c r="V145" s="15"/>
      <c r="W145" s="15"/>
      <c r="X145" s="15"/>
      <c r="Y145" s="15"/>
      <c r="Z145" s="15"/>
      <c r="AA145" s="15"/>
      <c r="AB145" s="15"/>
      <c r="AC145" s="5" t="s">
        <v>26</v>
      </c>
      <c r="AD145" s="5" t="s">
        <v>27</v>
      </c>
    </row>
    <row r="146" spans="1:30" s="26" customFormat="1" x14ac:dyDescent="0.25">
      <c r="A146" s="5" t="s">
        <v>906</v>
      </c>
      <c r="B146" s="5" t="s">
        <v>907</v>
      </c>
      <c r="C146" s="6">
        <v>44554</v>
      </c>
      <c r="D146" s="5" t="s">
        <v>908</v>
      </c>
      <c r="E146" s="22"/>
      <c r="F146" s="5" t="s">
        <v>909</v>
      </c>
      <c r="G146" s="5" t="s">
        <v>910</v>
      </c>
      <c r="H146" s="5" t="s">
        <v>911</v>
      </c>
      <c r="I146" s="7">
        <v>2</v>
      </c>
      <c r="J146" s="7">
        <v>687.7</v>
      </c>
      <c r="K146" s="7">
        <f>+J146*I146*1.21</f>
        <v>1664.2340000000002</v>
      </c>
      <c r="L146" s="7">
        <f>+K146*0.5</f>
        <v>832.11700000000008</v>
      </c>
      <c r="M146" s="7">
        <v>0</v>
      </c>
      <c r="N146" s="7">
        <f>+L146*0.9</f>
        <v>748.90530000000012</v>
      </c>
      <c r="O146" s="16">
        <f>+N146-(N146*9.09/100)</f>
        <v>680.82980823000014</v>
      </c>
      <c r="P146" s="7"/>
      <c r="Q146" s="7">
        <v>954.52760000000001</v>
      </c>
      <c r="R146" s="7">
        <f>+Q146*1.21</f>
        <v>1154.978396</v>
      </c>
      <c r="S146" s="7"/>
      <c r="T146" s="5"/>
      <c r="U146" s="15"/>
      <c r="V146" s="15"/>
      <c r="W146" s="15"/>
      <c r="X146" s="15"/>
      <c r="Y146" s="15"/>
      <c r="Z146" s="15"/>
      <c r="AA146" s="15"/>
      <c r="AB146" s="15"/>
      <c r="AC146" s="5" t="s">
        <v>26</v>
      </c>
      <c r="AD146" s="5" t="s">
        <v>27</v>
      </c>
    </row>
    <row r="147" spans="1:30" s="26" customFormat="1" x14ac:dyDescent="0.25">
      <c r="A147" s="5" t="s">
        <v>984</v>
      </c>
      <c r="B147" s="5" t="s">
        <v>985</v>
      </c>
      <c r="C147" s="6">
        <v>44554</v>
      </c>
      <c r="D147" s="5" t="s">
        <v>986</v>
      </c>
      <c r="E147" s="22">
        <v>3739</v>
      </c>
      <c r="F147" s="5" t="s">
        <v>987</v>
      </c>
      <c r="G147" s="5" t="s">
        <v>988</v>
      </c>
      <c r="H147" s="5" t="s">
        <v>989</v>
      </c>
      <c r="I147" s="7">
        <v>1</v>
      </c>
      <c r="J147" s="7">
        <v>253.28</v>
      </c>
      <c r="K147" s="7">
        <f>+J147*I147*1.21</f>
        <v>306.46879999999999</v>
      </c>
      <c r="L147" s="7">
        <v>0</v>
      </c>
      <c r="M147" s="7">
        <v>0</v>
      </c>
      <c r="N147" s="7">
        <f>+K147*0.95</f>
        <v>291.14535999999998</v>
      </c>
      <c r="O147" s="16">
        <f>+N147-(N147*9.09/100)</f>
        <v>264.68024677599999</v>
      </c>
      <c r="P147" s="7">
        <f>+O147+O146+O145</f>
        <v>1763.7400550060001</v>
      </c>
      <c r="Q147" s="7">
        <v>239.663601472728</v>
      </c>
      <c r="R147" s="7">
        <f>+Q147*1.21</f>
        <v>289.99295778200087</v>
      </c>
      <c r="S147" s="7">
        <f>+R147+R146+R145</f>
        <v>3380.9625422319973</v>
      </c>
      <c r="T147" s="1">
        <v>4002.56</v>
      </c>
      <c r="U147" s="28">
        <f>+T147-S147</f>
        <v>621.59745776800264</v>
      </c>
      <c r="V147" s="15" t="s">
        <v>1332</v>
      </c>
      <c r="W147" s="15"/>
      <c r="X147" s="4">
        <v>3353260310</v>
      </c>
      <c r="Y147" s="15"/>
      <c r="Z147" s="15"/>
      <c r="AA147" s="15"/>
      <c r="AB147" s="15"/>
      <c r="AC147" s="5" t="s">
        <v>26</v>
      </c>
      <c r="AD147" s="5" t="s">
        <v>27</v>
      </c>
    </row>
    <row r="148" spans="1:30" s="26" customFormat="1" x14ac:dyDescent="0.25">
      <c r="A148" s="1" t="s">
        <v>150</v>
      </c>
      <c r="B148" s="1" t="s">
        <v>151</v>
      </c>
      <c r="C148" s="2">
        <v>44532</v>
      </c>
      <c r="D148" s="1" t="s">
        <v>152</v>
      </c>
      <c r="E148" s="21"/>
      <c r="F148" s="1" t="s">
        <v>153</v>
      </c>
      <c r="G148" s="1" t="s">
        <v>154</v>
      </c>
      <c r="H148" s="1" t="s">
        <v>155</v>
      </c>
      <c r="I148" s="3">
        <v>2</v>
      </c>
      <c r="J148" s="3">
        <v>316.06186500000001</v>
      </c>
      <c r="K148" s="3">
        <f>+J148*I148*1.21</f>
        <v>764.86971330000006</v>
      </c>
      <c r="L148" s="3">
        <v>0</v>
      </c>
      <c r="M148" s="3">
        <f>+K148*0.85</f>
        <v>650.139256305</v>
      </c>
      <c r="N148" s="3">
        <f>+M148*0.95</f>
        <v>617.63229348974994</v>
      </c>
      <c r="O148" s="3">
        <f>+N148-(N148*9.09/100)</f>
        <v>561.48951801153169</v>
      </c>
      <c r="P148" s="3"/>
      <c r="Q148" s="3">
        <v>1170.8909915371901</v>
      </c>
      <c r="R148" s="3">
        <f>+Q148*1.21</f>
        <v>1416.77809976</v>
      </c>
      <c r="S148" s="3"/>
      <c r="T148" s="1"/>
      <c r="U148" s="4"/>
      <c r="V148" s="4"/>
      <c r="W148" s="4"/>
      <c r="X148" s="4"/>
      <c r="Y148" s="4"/>
      <c r="Z148" s="4"/>
      <c r="AA148" s="4"/>
      <c r="AB148" s="4"/>
      <c r="AC148" s="1"/>
      <c r="AD148" s="1"/>
    </row>
    <row r="149" spans="1:30" s="26" customFormat="1" x14ac:dyDescent="0.25">
      <c r="A149" s="1" t="s">
        <v>138</v>
      </c>
      <c r="B149" s="1" t="s">
        <v>139</v>
      </c>
      <c r="C149" s="2">
        <v>44532</v>
      </c>
      <c r="D149" s="1" t="s">
        <v>140</v>
      </c>
      <c r="E149" s="21"/>
      <c r="F149" s="1" t="s">
        <v>141</v>
      </c>
      <c r="G149" s="1" t="s">
        <v>142</v>
      </c>
      <c r="H149" s="1" t="s">
        <v>143</v>
      </c>
      <c r="I149" s="3">
        <v>-2</v>
      </c>
      <c r="J149" s="3">
        <v>63.724499999999999</v>
      </c>
      <c r="K149" s="3">
        <f>+J149*I149*1.21</f>
        <v>-154.21329</v>
      </c>
      <c r="L149" s="3">
        <v>0</v>
      </c>
      <c r="M149" s="3">
        <f>+K149*0.85</f>
        <v>-131.08129650000001</v>
      </c>
      <c r="N149" s="3">
        <f>+M149*0.95</f>
        <v>-124.527231675</v>
      </c>
      <c r="O149" s="3">
        <f>+N149-(N149*9.09/100)</f>
        <v>-113.2077063157425</v>
      </c>
      <c r="P149" s="3"/>
      <c r="Q149" s="3">
        <v>-1170.8909915371901</v>
      </c>
      <c r="R149" s="3">
        <f>+Q149*1.21</f>
        <v>-1416.77809976</v>
      </c>
      <c r="S149" s="3"/>
      <c r="T149" s="1"/>
      <c r="U149" s="4"/>
      <c r="V149" s="4"/>
      <c r="W149" s="4"/>
      <c r="X149" s="4"/>
      <c r="Y149" s="4"/>
      <c r="Z149" s="4"/>
      <c r="AA149" s="4"/>
      <c r="AB149" s="4"/>
      <c r="AC149" s="1" t="s">
        <v>34</v>
      </c>
      <c r="AD149" s="1" t="s">
        <v>35</v>
      </c>
    </row>
    <row r="150" spans="1:30" s="26" customFormat="1" x14ac:dyDescent="0.25">
      <c r="A150" s="1" t="s">
        <v>144</v>
      </c>
      <c r="B150" s="1" t="s">
        <v>145</v>
      </c>
      <c r="C150" s="2">
        <v>44532</v>
      </c>
      <c r="D150" s="1" t="s">
        <v>146</v>
      </c>
      <c r="E150" s="21"/>
      <c r="F150" s="1" t="s">
        <v>147</v>
      </c>
      <c r="G150" s="1" t="s">
        <v>148</v>
      </c>
      <c r="H150" s="1" t="s">
        <v>149</v>
      </c>
      <c r="I150" s="3">
        <v>2</v>
      </c>
      <c r="J150" s="3">
        <v>368.13136500000002</v>
      </c>
      <c r="K150" s="3">
        <f>+J150*I150*1.21</f>
        <v>890.87790330000007</v>
      </c>
      <c r="L150" s="3">
        <v>0</v>
      </c>
      <c r="M150" s="3">
        <f>+K150*0.85</f>
        <v>757.24621780500001</v>
      </c>
      <c r="N150" s="3">
        <f>+M150*0.95</f>
        <v>719.38390691475001</v>
      </c>
      <c r="O150" s="3">
        <f>+N150-(N150*9.09/100)</f>
        <v>653.99190977619924</v>
      </c>
      <c r="P150" s="3"/>
      <c r="Q150" s="3">
        <v>1170.8909915371901</v>
      </c>
      <c r="R150" s="3">
        <f>+Q150*1.21</f>
        <v>1416.77809976</v>
      </c>
      <c r="S150" s="3"/>
      <c r="T150" s="1"/>
      <c r="U150" s="4"/>
      <c r="V150" s="4"/>
      <c r="W150" s="4"/>
      <c r="X150" s="4"/>
      <c r="Y150" s="4"/>
      <c r="Z150" s="4"/>
      <c r="AA150" s="4"/>
      <c r="AB150" s="4"/>
      <c r="AC150" s="1" t="s">
        <v>34</v>
      </c>
      <c r="AD150" s="1" t="s">
        <v>35</v>
      </c>
    </row>
    <row r="151" spans="1:30" s="26" customFormat="1" x14ac:dyDescent="0.25">
      <c r="A151" s="1" t="s">
        <v>156</v>
      </c>
      <c r="B151" s="1" t="s">
        <v>157</v>
      </c>
      <c r="C151" s="2">
        <v>44532</v>
      </c>
      <c r="D151" s="1" t="s">
        <v>158</v>
      </c>
      <c r="E151" s="21"/>
      <c r="F151" s="1" t="s">
        <v>159</v>
      </c>
      <c r="G151" s="1" t="s">
        <v>160</v>
      </c>
      <c r="H151" s="1" t="s">
        <v>161</v>
      </c>
      <c r="I151" s="3">
        <v>-2</v>
      </c>
      <c r="J151" s="3">
        <v>316.06186500000001</v>
      </c>
      <c r="K151" s="3">
        <f>+J151*I151*1.21</f>
        <v>-764.86971330000006</v>
      </c>
      <c r="L151" s="3">
        <v>0</v>
      </c>
      <c r="M151" s="3">
        <f>+K151*0.85</f>
        <v>-650.139256305</v>
      </c>
      <c r="N151" s="3">
        <f>+M151*0.95</f>
        <v>-617.63229348974994</v>
      </c>
      <c r="O151" s="3">
        <f>+N151-(N151*9.09/100)</f>
        <v>-561.48951801153169</v>
      </c>
      <c r="P151" s="3"/>
      <c r="Q151" s="3">
        <v>-1181.80224169752</v>
      </c>
      <c r="R151" s="3">
        <f>+Q151*1.21</f>
        <v>-1429.9807124539991</v>
      </c>
      <c r="S151" s="3"/>
      <c r="T151" s="1"/>
      <c r="U151" s="4"/>
      <c r="V151" s="4"/>
      <c r="W151" s="4"/>
      <c r="X151" s="4"/>
      <c r="Y151" s="4"/>
      <c r="Z151" s="4"/>
      <c r="AA151" s="4"/>
      <c r="AB151" s="4"/>
      <c r="AC151" s="1" t="s">
        <v>34</v>
      </c>
      <c r="AD151" s="1" t="s">
        <v>35</v>
      </c>
    </row>
    <row r="152" spans="1:30" s="26" customFormat="1" x14ac:dyDescent="0.25">
      <c r="A152" s="1" t="s">
        <v>28</v>
      </c>
      <c r="B152" s="1" t="s">
        <v>29</v>
      </c>
      <c r="C152" s="2">
        <v>44532</v>
      </c>
      <c r="D152" s="1" t="s">
        <v>30</v>
      </c>
      <c r="E152" s="21"/>
      <c r="F152" s="1" t="s">
        <v>31</v>
      </c>
      <c r="G152" s="1" t="s">
        <v>32</v>
      </c>
      <c r="H152" s="1" t="s">
        <v>33</v>
      </c>
      <c r="I152" s="3">
        <v>2</v>
      </c>
      <c r="J152" s="3">
        <v>235.55</v>
      </c>
      <c r="K152" s="3">
        <f>+J152*I152*1.21</f>
        <v>570.03100000000006</v>
      </c>
      <c r="L152" s="3">
        <v>0</v>
      </c>
      <c r="M152" s="3">
        <v>0</v>
      </c>
      <c r="N152" s="3">
        <v>0</v>
      </c>
      <c r="O152" s="3">
        <f>+K152</f>
        <v>570.03100000000006</v>
      </c>
      <c r="P152" s="3"/>
      <c r="Q152" s="3">
        <v>874.56799031405001</v>
      </c>
      <c r="R152" s="3">
        <f>+Q152*1.21</f>
        <v>1058.2272682800005</v>
      </c>
      <c r="S152" s="3"/>
      <c r="T152" s="1"/>
      <c r="U152" s="4"/>
      <c r="V152" s="4"/>
      <c r="W152" s="4"/>
      <c r="X152" s="4"/>
      <c r="Y152" s="4"/>
      <c r="Z152" s="4"/>
      <c r="AA152" s="4"/>
      <c r="AB152" s="4"/>
      <c r="AC152" s="1" t="s">
        <v>34</v>
      </c>
      <c r="AD152" s="1" t="s">
        <v>35</v>
      </c>
    </row>
    <row r="153" spans="1:30" s="26" customFormat="1" x14ac:dyDescent="0.25">
      <c r="A153" s="1" t="s">
        <v>42</v>
      </c>
      <c r="B153" s="1" t="s">
        <v>43</v>
      </c>
      <c r="C153" s="2">
        <v>44532</v>
      </c>
      <c r="D153" s="1" t="s">
        <v>44</v>
      </c>
      <c r="E153" s="21"/>
      <c r="F153" s="1" t="s">
        <v>45</v>
      </c>
      <c r="G153" s="1" t="s">
        <v>46</v>
      </c>
      <c r="H153" s="1" t="s">
        <v>47</v>
      </c>
      <c r="I153" s="3">
        <v>-2</v>
      </c>
      <c r="J153" s="3">
        <v>235.55249891281099</v>
      </c>
      <c r="K153" s="3">
        <f>+J153*I153*1.21</f>
        <v>-570.03704736900261</v>
      </c>
      <c r="L153" s="3">
        <v>0</v>
      </c>
      <c r="M153" s="3">
        <v>0</v>
      </c>
      <c r="N153" s="3">
        <v>0</v>
      </c>
      <c r="O153" s="3">
        <f>+K153</f>
        <v>-570.03704736900261</v>
      </c>
      <c r="P153" s="3"/>
      <c r="Q153" s="3">
        <v>-874.54055450909095</v>
      </c>
      <c r="R153" s="3">
        <f>+Q153*1.21</f>
        <v>-1058.1940709560001</v>
      </c>
      <c r="S153" s="3"/>
      <c r="T153" s="1"/>
      <c r="U153" s="4"/>
      <c r="V153" s="4"/>
      <c r="W153" s="4"/>
      <c r="X153" s="4"/>
      <c r="Y153" s="4"/>
      <c r="Z153" s="4"/>
      <c r="AA153" s="4"/>
      <c r="AB153" s="4"/>
      <c r="AC153" s="1" t="s">
        <v>34</v>
      </c>
      <c r="AD153" s="1" t="s">
        <v>35</v>
      </c>
    </row>
    <row r="154" spans="1:30" s="26" customFormat="1" x14ac:dyDescent="0.25">
      <c r="A154" s="1" t="s">
        <v>450</v>
      </c>
      <c r="B154" s="1" t="s">
        <v>451</v>
      </c>
      <c r="C154" s="2">
        <v>44532</v>
      </c>
      <c r="D154" s="1" t="s">
        <v>452</v>
      </c>
      <c r="E154" s="21"/>
      <c r="F154" s="1" t="s">
        <v>453</v>
      </c>
      <c r="G154" s="1" t="s">
        <v>454</v>
      </c>
      <c r="H154" s="1" t="s">
        <v>455</v>
      </c>
      <c r="I154" s="3">
        <v>-2</v>
      </c>
      <c r="J154" s="3">
        <v>909.14999580383301</v>
      </c>
      <c r="K154" s="3">
        <f>+J154*I154*1.21</f>
        <v>-2200.1429898452757</v>
      </c>
      <c r="L154" s="3">
        <f>+K154*0.5</f>
        <v>-1100.0714949226378</v>
      </c>
      <c r="M154" s="3">
        <v>0</v>
      </c>
      <c r="N154" s="3">
        <f>+L154*0.95</f>
        <v>-1045.0679201765058</v>
      </c>
      <c r="O154" s="3">
        <f>+N154-(N154*9.09/100)</f>
        <v>-950.07124623246148</v>
      </c>
      <c r="P154" s="3"/>
      <c r="Q154" s="3">
        <v>-1052.7059829421501</v>
      </c>
      <c r="R154" s="3">
        <f>+Q154*1.21</f>
        <v>-1273.7742393600015</v>
      </c>
      <c r="S154" s="3"/>
      <c r="T154" s="1"/>
      <c r="U154" s="4"/>
      <c r="V154" s="4"/>
      <c r="W154" s="4"/>
      <c r="X154" s="4"/>
      <c r="Y154" s="4"/>
      <c r="Z154" s="4"/>
      <c r="AA154" s="4"/>
      <c r="AB154" s="4"/>
      <c r="AC154" s="1" t="s">
        <v>34</v>
      </c>
      <c r="AD154" s="1" t="s">
        <v>35</v>
      </c>
    </row>
    <row r="155" spans="1:30" s="26" customFormat="1" x14ac:dyDescent="0.25">
      <c r="A155" s="1" t="s">
        <v>912</v>
      </c>
      <c r="B155" s="1" t="s">
        <v>913</v>
      </c>
      <c r="C155" s="2">
        <v>44532</v>
      </c>
      <c r="D155" s="1" t="s">
        <v>914</v>
      </c>
      <c r="E155" s="21">
        <v>3899</v>
      </c>
      <c r="F155" s="1" t="s">
        <v>915</v>
      </c>
      <c r="G155" s="1" t="s">
        <v>916</v>
      </c>
      <c r="H155" s="1" t="s">
        <v>917</v>
      </c>
      <c r="I155" s="3">
        <v>2</v>
      </c>
      <c r="J155" s="3">
        <v>545.48999748230005</v>
      </c>
      <c r="K155" s="3">
        <f>+J155*I155*1.21</f>
        <v>1320.0857939071661</v>
      </c>
      <c r="L155" s="3">
        <v>0</v>
      </c>
      <c r="M155" s="3">
        <f>+K155*0.85</f>
        <v>1122.0729248210912</v>
      </c>
      <c r="N155" s="3">
        <f>+M155*0.95</f>
        <v>1065.9692785800366</v>
      </c>
      <c r="O155" s="3">
        <f>+N155-(N155*9.09/100)</f>
        <v>969.07267115711124</v>
      </c>
      <c r="P155" s="3">
        <f>+SUM(O148:O155)</f>
        <v>559.77958101610398</v>
      </c>
      <c r="Q155" s="3">
        <v>1052.70330778843</v>
      </c>
      <c r="R155" s="3">
        <f>+Q155*1.21</f>
        <v>1273.7710024240002</v>
      </c>
      <c r="S155" s="3">
        <f>+SUM(R148:R155)</f>
        <v>-13.172652305999918</v>
      </c>
      <c r="T155" s="1">
        <v>20482.36</v>
      </c>
      <c r="U155" s="28">
        <f>+T155-S155</f>
        <v>20495.532652305999</v>
      </c>
      <c r="V155" s="4"/>
      <c r="W155" s="4" t="s">
        <v>1333</v>
      </c>
      <c r="X155" s="4">
        <v>0</v>
      </c>
      <c r="Y155" s="4"/>
      <c r="Z155" s="4"/>
      <c r="AA155" s="4"/>
      <c r="AB155" s="4"/>
      <c r="AC155" s="1" t="s">
        <v>34</v>
      </c>
      <c r="AD155" s="1" t="s">
        <v>35</v>
      </c>
    </row>
    <row r="156" spans="1:30" s="26" customFormat="1" x14ac:dyDescent="0.25">
      <c r="A156" s="1" t="s">
        <v>60</v>
      </c>
      <c r="B156" s="1" t="s">
        <v>61</v>
      </c>
      <c r="C156" s="2">
        <v>44532</v>
      </c>
      <c r="D156" s="1" t="s">
        <v>62</v>
      </c>
      <c r="E156" s="21"/>
      <c r="F156" s="1" t="s">
        <v>63</v>
      </c>
      <c r="G156" s="1" t="s">
        <v>64</v>
      </c>
      <c r="H156" s="1" t="s">
        <v>65</v>
      </c>
      <c r="I156" s="3">
        <v>-1</v>
      </c>
      <c r="J156" s="3">
        <v>136.523399543762</v>
      </c>
      <c r="K156" s="3">
        <f>+J156*I156*1.21</f>
        <v>-165.19331344795202</v>
      </c>
      <c r="L156" s="3">
        <v>0</v>
      </c>
      <c r="M156" s="3">
        <v>0</v>
      </c>
      <c r="N156" s="3">
        <v>0</v>
      </c>
      <c r="O156" s="3">
        <v>0</v>
      </c>
      <c r="P156" s="3"/>
      <c r="Q156" s="3">
        <v>-1094.3553719008301</v>
      </c>
      <c r="R156" s="3">
        <f>+Q156*1.21</f>
        <v>-1324.1700000000044</v>
      </c>
      <c r="S156" s="3"/>
      <c r="T156" s="1"/>
      <c r="U156" s="4"/>
      <c r="V156" s="4"/>
      <c r="W156" s="4"/>
      <c r="X156" s="4"/>
      <c r="Y156" s="4"/>
      <c r="Z156" s="4"/>
      <c r="AA156" s="4"/>
      <c r="AB156" s="4"/>
      <c r="AC156" s="1" t="s">
        <v>26</v>
      </c>
      <c r="AD156" s="1" t="s">
        <v>27</v>
      </c>
    </row>
    <row r="157" spans="1:30" s="26" customFormat="1" x14ac:dyDescent="0.25">
      <c r="A157" s="1" t="s">
        <v>720</v>
      </c>
      <c r="B157" s="1" t="s">
        <v>721</v>
      </c>
      <c r="C157" s="2">
        <v>44532</v>
      </c>
      <c r="D157" s="1" t="s">
        <v>722</v>
      </c>
      <c r="E157" s="21"/>
      <c r="F157" s="1" t="s">
        <v>723</v>
      </c>
      <c r="G157" s="1" t="s">
        <v>724</v>
      </c>
      <c r="H157" s="1" t="s">
        <v>725</v>
      </c>
      <c r="I157" s="3">
        <v>1</v>
      </c>
      <c r="J157" s="3">
        <v>144.63749933242801</v>
      </c>
      <c r="K157" s="3">
        <f>+J157*I157*1.21</f>
        <v>175.01137419223789</v>
      </c>
      <c r="L157" s="3">
        <v>0</v>
      </c>
      <c r="M157" s="3">
        <f>+K157*0.85</f>
        <v>148.75966806340222</v>
      </c>
      <c r="N157" s="3">
        <f>+M157*0.95</f>
        <v>141.32168466023211</v>
      </c>
      <c r="O157" s="3">
        <f>+N157-(N157*9.09/100)</f>
        <v>128.47554352461702</v>
      </c>
      <c r="P157" s="3"/>
      <c r="Q157" s="3">
        <v>476.35944452479401</v>
      </c>
      <c r="R157" s="3">
        <f>+Q157*1.21</f>
        <v>576.39492787500069</v>
      </c>
      <c r="S157" s="3"/>
      <c r="T157" s="1"/>
      <c r="U157" s="4"/>
      <c r="V157" s="4"/>
      <c r="W157" s="4"/>
      <c r="X157" s="4"/>
      <c r="Y157" s="4"/>
      <c r="Z157" s="4"/>
      <c r="AA157" s="4"/>
      <c r="AB157" s="4"/>
      <c r="AC157" s="1" t="s">
        <v>26</v>
      </c>
      <c r="AD157" s="1" t="s">
        <v>27</v>
      </c>
    </row>
    <row r="158" spans="1:30" s="26" customFormat="1" x14ac:dyDescent="0.25">
      <c r="A158" s="1" t="s">
        <v>258</v>
      </c>
      <c r="B158" s="1" t="s">
        <v>259</v>
      </c>
      <c r="C158" s="2">
        <v>44532</v>
      </c>
      <c r="D158" s="1" t="s">
        <v>260</v>
      </c>
      <c r="E158" s="21"/>
      <c r="F158" s="1" t="s">
        <v>261</v>
      </c>
      <c r="G158" s="1" t="s">
        <v>262</v>
      </c>
      <c r="H158" s="1" t="s">
        <v>263</v>
      </c>
      <c r="I158" s="3">
        <v>1</v>
      </c>
      <c r="J158" s="3">
        <v>126.43</v>
      </c>
      <c r="K158" s="3">
        <f>+J158*I158*1.21</f>
        <v>152.9803</v>
      </c>
      <c r="L158" s="3">
        <v>0</v>
      </c>
      <c r="M158" s="3">
        <v>0</v>
      </c>
      <c r="N158" s="3">
        <v>0</v>
      </c>
      <c r="O158" s="3">
        <f>+K158</f>
        <v>152.9803</v>
      </c>
      <c r="P158" s="3"/>
      <c r="Q158" s="3">
        <v>390.89660918677703</v>
      </c>
      <c r="R158" s="3">
        <f>+Q158*1.21</f>
        <v>472.98489711600018</v>
      </c>
      <c r="S158" s="3"/>
      <c r="T158" s="1"/>
      <c r="U158" s="4"/>
      <c r="V158" s="4"/>
      <c r="W158" s="4"/>
      <c r="X158" s="4"/>
      <c r="Y158" s="4"/>
      <c r="Z158" s="4"/>
      <c r="AA158" s="4"/>
      <c r="AB158" s="4"/>
      <c r="AC158" s="1" t="s">
        <v>26</v>
      </c>
      <c r="AD158" s="1" t="s">
        <v>27</v>
      </c>
    </row>
    <row r="159" spans="1:30" s="26" customFormat="1" x14ac:dyDescent="0.25">
      <c r="A159" s="1" t="s">
        <v>342</v>
      </c>
      <c r="B159" s="1" t="s">
        <v>343</v>
      </c>
      <c r="C159" s="2">
        <v>44532</v>
      </c>
      <c r="D159" s="1" t="s">
        <v>344</v>
      </c>
      <c r="E159" s="21"/>
      <c r="F159" s="1" t="s">
        <v>345</v>
      </c>
      <c r="G159" s="1" t="s">
        <v>346</v>
      </c>
      <c r="H159" s="1" t="s">
        <v>347</v>
      </c>
      <c r="I159" s="3">
        <v>1</v>
      </c>
      <c r="J159" s="3">
        <v>314.07</v>
      </c>
      <c r="K159" s="3">
        <f>+J159*I159*1.21</f>
        <v>380.0247</v>
      </c>
      <c r="L159" s="3">
        <v>0</v>
      </c>
      <c r="M159" s="3">
        <v>0</v>
      </c>
      <c r="N159" s="3">
        <v>0</v>
      </c>
      <c r="O159" s="3">
        <f>+K159</f>
        <v>380.0247</v>
      </c>
      <c r="P159" s="3"/>
      <c r="Q159" s="3">
        <v>690.89809446281004</v>
      </c>
      <c r="R159" s="3">
        <f>+Q159*1.21</f>
        <v>835.98669430000007</v>
      </c>
      <c r="S159" s="3"/>
      <c r="T159" s="1"/>
      <c r="U159" s="4"/>
      <c r="V159" s="4"/>
      <c r="W159" s="4"/>
      <c r="X159" s="4"/>
      <c r="Y159" s="4"/>
      <c r="Z159" s="4"/>
      <c r="AA159" s="4"/>
      <c r="AB159" s="4"/>
      <c r="AC159" s="1" t="s">
        <v>26</v>
      </c>
      <c r="AD159" s="1" t="s">
        <v>27</v>
      </c>
    </row>
    <row r="160" spans="1:30" s="26" customFormat="1" x14ac:dyDescent="0.25">
      <c r="A160" s="1" t="s">
        <v>348</v>
      </c>
      <c r="B160" s="1" t="s">
        <v>349</v>
      </c>
      <c r="C160" s="2">
        <v>44532</v>
      </c>
      <c r="D160" s="1" t="s">
        <v>350</v>
      </c>
      <c r="E160" s="21"/>
      <c r="F160" s="1" t="s">
        <v>351</v>
      </c>
      <c r="G160" s="1" t="s">
        <v>352</v>
      </c>
      <c r="H160" s="1" t="s">
        <v>353</v>
      </c>
      <c r="I160" s="3">
        <v>1</v>
      </c>
      <c r="J160" s="3">
        <v>314.07</v>
      </c>
      <c r="K160" s="3">
        <f>+J160*I160*1.21</f>
        <v>380.0247</v>
      </c>
      <c r="L160" s="3">
        <v>0</v>
      </c>
      <c r="M160" s="3">
        <v>0</v>
      </c>
      <c r="N160" s="3">
        <v>0</v>
      </c>
      <c r="O160" s="3">
        <f>+K160</f>
        <v>380.0247</v>
      </c>
      <c r="P160" s="3"/>
      <c r="Q160" s="3">
        <v>690.89809446281004</v>
      </c>
      <c r="R160" s="3">
        <f>+Q160*1.21</f>
        <v>835.98669430000007</v>
      </c>
      <c r="S160" s="3"/>
      <c r="T160" s="1"/>
      <c r="U160" s="4"/>
      <c r="V160" s="4"/>
      <c r="W160" s="4"/>
      <c r="X160" s="4"/>
      <c r="Y160" s="4"/>
      <c r="Z160" s="4"/>
      <c r="AA160" s="4"/>
      <c r="AB160" s="4"/>
      <c r="AC160" s="1" t="s">
        <v>26</v>
      </c>
      <c r="AD160" s="1" t="s">
        <v>27</v>
      </c>
    </row>
    <row r="161" spans="1:30" s="26" customFormat="1" x14ac:dyDescent="0.25">
      <c r="A161" s="1" t="s">
        <v>576</v>
      </c>
      <c r="B161" s="1" t="s">
        <v>577</v>
      </c>
      <c r="C161" s="2">
        <v>44532</v>
      </c>
      <c r="D161" s="1" t="s">
        <v>578</v>
      </c>
      <c r="E161" s="21"/>
      <c r="F161" s="1" t="s">
        <v>579</v>
      </c>
      <c r="G161" s="1" t="s">
        <v>580</v>
      </c>
      <c r="H161" s="1" t="s">
        <v>581</v>
      </c>
      <c r="I161" s="3">
        <v>1</v>
      </c>
      <c r="J161" s="3">
        <v>621.77</v>
      </c>
      <c r="K161" s="3">
        <f>+J161*I161*1.21</f>
        <v>752.34169999999995</v>
      </c>
      <c r="L161" s="3">
        <v>0</v>
      </c>
      <c r="M161" s="3">
        <v>0</v>
      </c>
      <c r="N161" s="3">
        <v>0</v>
      </c>
      <c r="O161" s="3">
        <f>+K161</f>
        <v>752.34169999999995</v>
      </c>
      <c r="P161" s="3"/>
      <c r="Q161" s="3">
        <v>1149.9894768595</v>
      </c>
      <c r="R161" s="3">
        <f>+Q161*1.21</f>
        <v>1391.487266999995</v>
      </c>
      <c r="S161" s="3"/>
      <c r="T161" s="1"/>
      <c r="U161" s="4"/>
      <c r="V161" s="4"/>
      <c r="W161" s="4"/>
      <c r="X161" s="4"/>
      <c r="Y161" s="4"/>
      <c r="Z161" s="4"/>
      <c r="AA161" s="4"/>
      <c r="AB161" s="4"/>
      <c r="AC161" s="1" t="s">
        <v>26</v>
      </c>
      <c r="AD161" s="1" t="s">
        <v>27</v>
      </c>
    </row>
    <row r="162" spans="1:30" s="26" customFormat="1" x14ac:dyDescent="0.25">
      <c r="A162" s="1" t="s">
        <v>582</v>
      </c>
      <c r="B162" s="1" t="s">
        <v>583</v>
      </c>
      <c r="C162" s="2">
        <v>44532</v>
      </c>
      <c r="D162" s="1" t="s">
        <v>584</v>
      </c>
      <c r="E162" s="21"/>
      <c r="F162" s="1" t="s">
        <v>585</v>
      </c>
      <c r="G162" s="1" t="s">
        <v>586</v>
      </c>
      <c r="H162" s="1" t="s">
        <v>587</v>
      </c>
      <c r="I162" s="3">
        <v>1</v>
      </c>
      <c r="J162" s="3">
        <v>561.53</v>
      </c>
      <c r="K162" s="3">
        <f>+J162*I162*1.21</f>
        <v>679.45129999999995</v>
      </c>
      <c r="L162" s="3">
        <v>0</v>
      </c>
      <c r="M162" s="3">
        <v>0</v>
      </c>
      <c r="N162" s="3">
        <v>0</v>
      </c>
      <c r="O162" s="3">
        <f>+K162</f>
        <v>679.45129999999995</v>
      </c>
      <c r="P162" s="3"/>
      <c r="Q162" s="3">
        <v>1142.71593353306</v>
      </c>
      <c r="R162" s="3">
        <f>+Q162*1.21</f>
        <v>1382.6862795750026</v>
      </c>
      <c r="S162" s="3"/>
      <c r="T162" s="1"/>
      <c r="U162" s="4"/>
      <c r="V162" s="4"/>
      <c r="W162" s="4"/>
      <c r="X162" s="4"/>
      <c r="Y162" s="4"/>
      <c r="Z162" s="4"/>
      <c r="AA162" s="4"/>
      <c r="AB162" s="4"/>
      <c r="AC162" s="1" t="s">
        <v>26</v>
      </c>
      <c r="AD162" s="1" t="s">
        <v>27</v>
      </c>
    </row>
    <row r="163" spans="1:30" s="26" customFormat="1" x14ac:dyDescent="0.25">
      <c r="A163" s="1" t="s">
        <v>588</v>
      </c>
      <c r="B163" s="1" t="s">
        <v>589</v>
      </c>
      <c r="C163" s="2">
        <v>44532</v>
      </c>
      <c r="D163" s="1" t="s">
        <v>590</v>
      </c>
      <c r="E163" s="21">
        <v>3900</v>
      </c>
      <c r="F163" s="1" t="s">
        <v>591</v>
      </c>
      <c r="G163" s="1" t="s">
        <v>592</v>
      </c>
      <c r="H163" s="1" t="s">
        <v>593</v>
      </c>
      <c r="I163" s="3">
        <v>1</v>
      </c>
      <c r="J163" s="3">
        <v>509.46</v>
      </c>
      <c r="K163" s="3">
        <f>+J163*I163*1.21</f>
        <v>616.44659999999999</v>
      </c>
      <c r="L163" s="3">
        <v>0</v>
      </c>
      <c r="M163" s="3">
        <v>0</v>
      </c>
      <c r="N163" s="3">
        <v>0</v>
      </c>
      <c r="O163" s="3">
        <f>+K163</f>
        <v>616.44659999999999</v>
      </c>
      <c r="P163" s="3">
        <f>+SUM(O156:O163)</f>
        <v>3089.744843524617</v>
      </c>
      <c r="Q163" s="3">
        <v>929.99283563636402</v>
      </c>
      <c r="R163" s="3">
        <f>+Q163*1.21</f>
        <v>1125.2913311200005</v>
      </c>
      <c r="S163" s="3">
        <f>+SUM(R156:R163)</f>
        <v>5296.6480912859952</v>
      </c>
      <c r="T163" s="1">
        <v>5608.35</v>
      </c>
      <c r="U163" s="28">
        <f>+T163-S163</f>
        <v>311.70190871400519</v>
      </c>
      <c r="V163" s="4" t="s">
        <v>1332</v>
      </c>
      <c r="W163" s="4"/>
      <c r="X163" s="4">
        <v>18417696242</v>
      </c>
      <c r="Y163" s="4"/>
      <c r="Z163" s="4"/>
      <c r="AA163" s="4"/>
      <c r="AB163" s="4"/>
      <c r="AC163" s="1" t="s">
        <v>26</v>
      </c>
      <c r="AD163" s="1" t="s">
        <v>27</v>
      </c>
    </row>
    <row r="164" spans="1:30" s="26" customFormat="1" x14ac:dyDescent="0.25">
      <c r="A164" s="1" t="s">
        <v>498</v>
      </c>
      <c r="B164" s="1" t="s">
        <v>499</v>
      </c>
      <c r="C164" s="2">
        <v>44536</v>
      </c>
      <c r="D164" s="1" t="s">
        <v>500</v>
      </c>
      <c r="E164" s="21"/>
      <c r="F164" s="1" t="s">
        <v>501</v>
      </c>
      <c r="G164" s="1" t="s">
        <v>502</v>
      </c>
      <c r="H164" s="1" t="s">
        <v>503</v>
      </c>
      <c r="I164" s="3">
        <v>1</v>
      </c>
      <c r="J164" s="3">
        <v>173.60726700000001</v>
      </c>
      <c r="K164" s="3">
        <f>+J164*I164*1.21</f>
        <v>210.06479307000001</v>
      </c>
      <c r="L164" s="3">
        <v>0</v>
      </c>
      <c r="M164" s="3">
        <f>+K164*0.85</f>
        <v>178.5550741095</v>
      </c>
      <c r="N164" s="3">
        <f>+M164*0.95</f>
        <v>169.627320404025</v>
      </c>
      <c r="O164" s="3">
        <f>+N164-(N164*9.09/100)</f>
        <v>154.20819697929912</v>
      </c>
      <c r="P164" s="3"/>
      <c r="Q164" s="3">
        <v>381.816761963636</v>
      </c>
      <c r="R164" s="3">
        <f>+Q164*1.21</f>
        <v>461.99828197599953</v>
      </c>
      <c r="S164" s="3"/>
      <c r="T164" s="1"/>
      <c r="U164" s="4"/>
      <c r="V164" s="4"/>
      <c r="W164" s="4"/>
      <c r="X164" s="4"/>
      <c r="Y164" s="4"/>
      <c r="Z164" s="4"/>
      <c r="AA164" s="4"/>
      <c r="AB164" s="4"/>
      <c r="AC164" s="1"/>
      <c r="AD164" s="1"/>
    </row>
    <row r="165" spans="1:30" s="26" customFormat="1" x14ac:dyDescent="0.25">
      <c r="A165" s="1" t="s">
        <v>228</v>
      </c>
      <c r="B165" s="1" t="s">
        <v>229</v>
      </c>
      <c r="C165" s="2">
        <v>44536</v>
      </c>
      <c r="D165" s="1" t="s">
        <v>230</v>
      </c>
      <c r="E165" s="21">
        <v>3916</v>
      </c>
      <c r="F165" s="1" t="s">
        <v>231</v>
      </c>
      <c r="G165" s="1" t="s">
        <v>232</v>
      </c>
      <c r="H165" s="1" t="s">
        <v>233</v>
      </c>
      <c r="I165" s="3">
        <v>1</v>
      </c>
      <c r="J165" s="3">
        <v>909.14999580383301</v>
      </c>
      <c r="K165" s="3">
        <f>+J165*I165*1.21</f>
        <v>1100.0714949226378</v>
      </c>
      <c r="L165" s="3">
        <v>0</v>
      </c>
      <c r="M165" s="3">
        <v>0</v>
      </c>
      <c r="N165" s="3">
        <v>0</v>
      </c>
      <c r="O165" s="3">
        <f>+K165</f>
        <v>1100.0714949226378</v>
      </c>
      <c r="P165" s="3">
        <f>+O165+O164</f>
        <v>1254.279691901937</v>
      </c>
      <c r="Q165" s="3">
        <v>1696.9454431818201</v>
      </c>
      <c r="R165" s="3">
        <f>+Q165*1.21</f>
        <v>2053.3039862500023</v>
      </c>
      <c r="S165" s="3">
        <f>+R165+R164</f>
        <v>2515.3022682260016</v>
      </c>
      <c r="T165" s="1">
        <v>2797.07</v>
      </c>
      <c r="U165" s="28">
        <f>+T165-S165</f>
        <v>281.76773177399855</v>
      </c>
      <c r="V165" s="4" t="s">
        <v>1332</v>
      </c>
      <c r="W165" s="4"/>
      <c r="X165" s="4">
        <v>18599997171</v>
      </c>
      <c r="Y165" s="4"/>
      <c r="Z165" s="4"/>
      <c r="AA165" s="4"/>
      <c r="AB165" s="4"/>
      <c r="AC165" s="1"/>
      <c r="AD165" s="1"/>
    </row>
    <row r="166" spans="1:30" s="26" customFormat="1" x14ac:dyDescent="0.25">
      <c r="A166" s="1" t="s">
        <v>72</v>
      </c>
      <c r="B166" s="1" t="s">
        <v>73</v>
      </c>
      <c r="C166" s="2">
        <v>44539</v>
      </c>
      <c r="D166" s="1" t="s">
        <v>74</v>
      </c>
      <c r="E166" s="21"/>
      <c r="F166" s="1" t="s">
        <v>75</v>
      </c>
      <c r="G166" s="1" t="s">
        <v>76</v>
      </c>
      <c r="H166" s="1" t="s">
        <v>77</v>
      </c>
      <c r="I166" s="3">
        <v>-1</v>
      </c>
      <c r="J166" s="3">
        <v>2454.630615</v>
      </c>
      <c r="K166" s="3">
        <f>+J166*I166*1.21</f>
        <v>-2970.1030441499997</v>
      </c>
      <c r="L166" s="3">
        <v>0</v>
      </c>
      <c r="M166" s="3">
        <v>0</v>
      </c>
      <c r="N166" s="3">
        <v>0</v>
      </c>
      <c r="O166" s="3">
        <v>0</v>
      </c>
      <c r="P166" s="3"/>
      <c r="Q166" s="3">
        <v>-2479.33876033058</v>
      </c>
      <c r="R166" s="3">
        <f>+Q166*1.21</f>
        <v>-2999.9999000000016</v>
      </c>
      <c r="S166" s="3"/>
      <c r="T166" s="1"/>
      <c r="U166" s="4"/>
      <c r="V166" s="4"/>
      <c r="W166" s="4"/>
      <c r="X166" s="4"/>
      <c r="Y166" s="4"/>
      <c r="Z166" s="4"/>
      <c r="AA166" s="4"/>
      <c r="AB166" s="4"/>
      <c r="AC166" s="1" t="s">
        <v>26</v>
      </c>
      <c r="AD166" s="1" t="s">
        <v>27</v>
      </c>
    </row>
    <row r="167" spans="1:30" s="26" customFormat="1" x14ac:dyDescent="0.25">
      <c r="A167" s="1" t="s">
        <v>714</v>
      </c>
      <c r="B167" s="1" t="s">
        <v>715</v>
      </c>
      <c r="C167" s="2">
        <v>44539</v>
      </c>
      <c r="D167" s="1" t="s">
        <v>716</v>
      </c>
      <c r="E167" s="21"/>
      <c r="F167" s="1" t="s">
        <v>717</v>
      </c>
      <c r="G167" s="1" t="s">
        <v>718</v>
      </c>
      <c r="H167" s="1" t="s">
        <v>719</v>
      </c>
      <c r="I167" s="3">
        <v>1</v>
      </c>
      <c r="J167" s="3">
        <v>545.48999748230005</v>
      </c>
      <c r="K167" s="3">
        <f>+J167*I167*1.21</f>
        <v>660.04289695358307</v>
      </c>
      <c r="L167" s="3">
        <v>0</v>
      </c>
      <c r="M167" s="3">
        <f>+K167*0.85</f>
        <v>561.0364624105456</v>
      </c>
      <c r="N167" s="3">
        <f>+M167*0.95</f>
        <v>532.98463929001832</v>
      </c>
      <c r="O167" s="3">
        <f>+N167-(N167*9.09/100)</f>
        <v>484.53633557855562</v>
      </c>
      <c r="P167" s="3"/>
      <c r="Q167" s="3">
        <v>636.35233031074301</v>
      </c>
      <c r="R167" s="3">
        <f>+Q167*1.21</f>
        <v>769.98631967599897</v>
      </c>
      <c r="S167" s="3"/>
      <c r="T167" s="1"/>
      <c r="U167" s="4"/>
      <c r="V167" s="4"/>
      <c r="W167" s="4"/>
      <c r="X167" s="4"/>
      <c r="Y167" s="4"/>
      <c r="Z167" s="4"/>
      <c r="AA167" s="4"/>
      <c r="AB167" s="4"/>
      <c r="AC167" s="1" t="s">
        <v>26</v>
      </c>
      <c r="AD167" s="1" t="s">
        <v>27</v>
      </c>
    </row>
    <row r="168" spans="1:30" s="26" customFormat="1" x14ac:dyDescent="0.25">
      <c r="A168" s="17" t="s">
        <v>300</v>
      </c>
      <c r="B168" s="17" t="s">
        <v>301</v>
      </c>
      <c r="C168" s="2">
        <v>44539</v>
      </c>
      <c r="D168" s="1" t="s">
        <v>302</v>
      </c>
      <c r="E168" s="21"/>
      <c r="F168" s="1" t="s">
        <v>303</v>
      </c>
      <c r="G168" s="1" t="s">
        <v>304</v>
      </c>
      <c r="H168" s="17" t="s">
        <v>305</v>
      </c>
      <c r="I168" s="18">
        <v>1</v>
      </c>
      <c r="J168" s="18">
        <v>305.72000000000003</v>
      </c>
      <c r="K168" s="18">
        <f>+J168*I168*1.21</f>
        <v>369.9212</v>
      </c>
      <c r="L168" s="18">
        <v>0</v>
      </c>
      <c r="M168" s="18">
        <v>0</v>
      </c>
      <c r="N168" s="18">
        <v>0</v>
      </c>
      <c r="O168" s="18">
        <f>+K168</f>
        <v>369.9212</v>
      </c>
      <c r="P168" s="18"/>
      <c r="Q168" s="18">
        <v>618.18840160495904</v>
      </c>
      <c r="R168" s="18">
        <f>+Q168*1.21</f>
        <v>748.0079659420004</v>
      </c>
      <c r="S168" s="18"/>
      <c r="T168" s="1"/>
      <c r="U168" s="4"/>
      <c r="V168" s="4"/>
      <c r="W168" s="4"/>
      <c r="X168" s="4"/>
      <c r="Y168" s="4"/>
      <c r="Z168" s="4"/>
      <c r="AA168" s="4"/>
      <c r="AB168" s="4"/>
      <c r="AC168" s="17"/>
      <c r="AD168" s="17"/>
    </row>
    <row r="169" spans="1:30" s="26" customFormat="1" x14ac:dyDescent="0.25">
      <c r="A169" s="1" t="s">
        <v>1038</v>
      </c>
      <c r="B169" s="1" t="s">
        <v>1039</v>
      </c>
      <c r="C169" s="2">
        <v>44539</v>
      </c>
      <c r="D169" s="1" t="s">
        <v>1040</v>
      </c>
      <c r="E169" s="21"/>
      <c r="F169" s="1" t="s">
        <v>1041</v>
      </c>
      <c r="G169" s="1" t="s">
        <v>1042</v>
      </c>
      <c r="H169" s="1" t="s">
        <v>1043</v>
      </c>
      <c r="I169" s="3">
        <v>1</v>
      </c>
      <c r="J169" s="3">
        <v>220.26224898338299</v>
      </c>
      <c r="K169" s="3">
        <f>+J169*I169*1.21</f>
        <v>266.51732126989339</v>
      </c>
      <c r="L169" s="3">
        <v>0</v>
      </c>
      <c r="M169" s="3">
        <v>0</v>
      </c>
      <c r="N169" s="3">
        <f>+K169*0.95</f>
        <v>253.1914552063987</v>
      </c>
      <c r="O169" s="3">
        <f>+N169-(N169*9.09/100)</f>
        <v>230.17635192813705</v>
      </c>
      <c r="P169" s="3"/>
      <c r="Q169" s="3">
        <v>520.65718964545499</v>
      </c>
      <c r="R169" s="3">
        <f>+Q169*1.21</f>
        <v>629.99519947100055</v>
      </c>
      <c r="S169" s="3"/>
      <c r="T169" s="1"/>
      <c r="U169" s="4"/>
      <c r="V169" s="4"/>
      <c r="W169" s="4"/>
      <c r="X169" s="4"/>
      <c r="Y169" s="4"/>
      <c r="Z169" s="4"/>
      <c r="AA169" s="4"/>
      <c r="AB169" s="4"/>
      <c r="AC169" s="1" t="s">
        <v>26</v>
      </c>
      <c r="AD169" s="1" t="s">
        <v>27</v>
      </c>
    </row>
    <row r="170" spans="1:30" s="26" customFormat="1" x14ac:dyDescent="0.25">
      <c r="A170" s="1" t="s">
        <v>1248</v>
      </c>
      <c r="B170" s="1" t="s">
        <v>1249</v>
      </c>
      <c r="C170" s="2">
        <v>44539</v>
      </c>
      <c r="D170" s="1" t="s">
        <v>1250</v>
      </c>
      <c r="E170" s="21"/>
      <c r="F170" s="1" t="s">
        <v>1251</v>
      </c>
      <c r="G170" s="1" t="s">
        <v>1252</v>
      </c>
      <c r="H170" s="1" t="s">
        <v>1253</v>
      </c>
      <c r="I170" s="3">
        <v>2</v>
      </c>
      <c r="J170" s="3">
        <v>208.52884787177999</v>
      </c>
      <c r="K170" s="3">
        <f>+J170*I170*1.21</f>
        <v>504.63981184970754</v>
      </c>
      <c r="L170" s="3">
        <v>0</v>
      </c>
      <c r="M170" s="3">
        <v>0</v>
      </c>
      <c r="N170" s="3">
        <f>+K170*0.95</f>
        <v>479.40782125722217</v>
      </c>
      <c r="O170" s="3">
        <f>+N170-(N170*9.09/100)</f>
        <v>435.82965030494069</v>
      </c>
      <c r="P170" s="3"/>
      <c r="Q170" s="3">
        <v>727.26461153057801</v>
      </c>
      <c r="R170" s="3">
        <f>+Q170*1.21</f>
        <v>879.99017995199938</v>
      </c>
      <c r="S170" s="3"/>
      <c r="T170" s="1"/>
      <c r="U170" s="4"/>
      <c r="V170" s="4"/>
      <c r="W170" s="4"/>
      <c r="X170" s="4"/>
      <c r="Y170" s="4"/>
      <c r="Z170" s="4"/>
      <c r="AA170" s="4"/>
      <c r="AB170" s="4"/>
      <c r="AC170" s="1" t="s">
        <v>26</v>
      </c>
      <c r="AD170" s="1" t="s">
        <v>27</v>
      </c>
    </row>
    <row r="171" spans="1:30" s="26" customFormat="1" x14ac:dyDescent="0.25">
      <c r="A171" s="1" t="s">
        <v>1254</v>
      </c>
      <c r="B171" s="1" t="s">
        <v>1255</v>
      </c>
      <c r="C171" s="2">
        <v>44539</v>
      </c>
      <c r="D171" s="1" t="s">
        <v>1256</v>
      </c>
      <c r="E171" s="21"/>
      <c r="F171" s="1" t="s">
        <v>1257</v>
      </c>
      <c r="G171" s="1" t="s">
        <v>1258</v>
      </c>
      <c r="H171" s="1" t="s">
        <v>1259</v>
      </c>
      <c r="I171" s="3">
        <v>1</v>
      </c>
      <c r="J171" s="3">
        <v>3868.1319600000002</v>
      </c>
      <c r="K171" s="3">
        <f>+J171*I171*1.21</f>
        <v>4680.4396716000001</v>
      </c>
      <c r="L171" s="3">
        <f>+K171*0.85</f>
        <v>3978.37372086</v>
      </c>
      <c r="M171" s="3">
        <v>0</v>
      </c>
      <c r="N171" s="3">
        <f>+L171*0.95</f>
        <v>3779.4550348170001</v>
      </c>
      <c r="O171" s="3">
        <f>+N171-(N171*9.09/100)</f>
        <v>3435.9025721521348</v>
      </c>
      <c r="P171" s="3"/>
      <c r="Q171" s="3">
        <v>850.85919379999996</v>
      </c>
      <c r="R171" s="3">
        <f>+Q171*1.21</f>
        <v>1029.539624498</v>
      </c>
      <c r="S171" s="3"/>
      <c r="T171" s="1"/>
      <c r="U171" s="4"/>
      <c r="V171" s="4"/>
      <c r="W171" s="4"/>
      <c r="X171" s="4"/>
      <c r="Y171" s="4"/>
      <c r="Z171" s="4"/>
      <c r="AA171" s="4"/>
      <c r="AB171" s="4"/>
      <c r="AC171" s="1" t="s">
        <v>26</v>
      </c>
      <c r="AD171" s="1" t="s">
        <v>27</v>
      </c>
    </row>
    <row r="172" spans="1:30" s="26" customFormat="1" x14ac:dyDescent="0.25">
      <c r="A172" s="1" t="s">
        <v>852</v>
      </c>
      <c r="B172" s="1" t="s">
        <v>853</v>
      </c>
      <c r="C172" s="2">
        <v>44539</v>
      </c>
      <c r="D172" s="1" t="s">
        <v>854</v>
      </c>
      <c r="E172" s="21">
        <v>3925</v>
      </c>
      <c r="F172" s="1" t="s">
        <v>855</v>
      </c>
      <c r="G172" s="1" t="s">
        <v>856</v>
      </c>
      <c r="H172" s="1" t="s">
        <v>857</v>
      </c>
      <c r="I172" s="3">
        <v>4</v>
      </c>
      <c r="J172" s="3">
        <v>144.63</v>
      </c>
      <c r="K172" s="3">
        <f>+J172*I172*1.21</f>
        <v>700.00919999999996</v>
      </c>
      <c r="L172" s="3">
        <v>0</v>
      </c>
      <c r="M172" s="3">
        <v>0</v>
      </c>
      <c r="N172" s="3">
        <v>0</v>
      </c>
      <c r="O172" s="3">
        <f>+K172</f>
        <v>700.00919999999996</v>
      </c>
      <c r="P172" s="3">
        <f>+SUM(O166:O172)</f>
        <v>5656.3753099637688</v>
      </c>
      <c r="Q172" s="3">
        <v>1090.86740033058</v>
      </c>
      <c r="R172" s="3">
        <f>+Q172*1.21</f>
        <v>1319.9495544000017</v>
      </c>
      <c r="S172" s="3">
        <f>+SUM(R166:R172)</f>
        <v>2377.4689439389995</v>
      </c>
      <c r="T172" s="1">
        <v>2861.31</v>
      </c>
      <c r="U172" s="28">
        <f>+T172-S172</f>
        <v>483.84105606100047</v>
      </c>
      <c r="V172" s="4" t="s">
        <v>1332</v>
      </c>
      <c r="W172" s="4"/>
      <c r="X172" s="4">
        <v>18659593925</v>
      </c>
      <c r="Y172" s="4"/>
      <c r="Z172" s="4"/>
      <c r="AA172" s="4"/>
      <c r="AB172" s="4"/>
      <c r="AC172" s="1" t="s">
        <v>26</v>
      </c>
      <c r="AD172" s="1" t="s">
        <v>27</v>
      </c>
    </row>
    <row r="173" spans="1:30" s="26" customFormat="1" x14ac:dyDescent="0.25">
      <c r="A173" s="1" t="s">
        <v>78</v>
      </c>
      <c r="B173" s="1" t="s">
        <v>79</v>
      </c>
      <c r="C173" s="2">
        <v>44544</v>
      </c>
      <c r="D173" s="1" t="s">
        <v>80</v>
      </c>
      <c r="E173" s="21"/>
      <c r="F173" s="1" t="s">
        <v>81</v>
      </c>
      <c r="G173" s="1" t="s">
        <v>82</v>
      </c>
      <c r="H173" s="1" t="s">
        <v>83</v>
      </c>
      <c r="I173" s="3">
        <v>-1</v>
      </c>
      <c r="J173" s="3">
        <v>316.06186500000001</v>
      </c>
      <c r="K173" s="3">
        <f>+J173*I173*1.21</f>
        <v>-382.43485665000003</v>
      </c>
      <c r="L173" s="3">
        <v>0</v>
      </c>
      <c r="M173" s="3">
        <v>0</v>
      </c>
      <c r="N173" s="3">
        <v>0</v>
      </c>
      <c r="O173" s="3">
        <v>0</v>
      </c>
      <c r="P173" s="3"/>
      <c r="Q173" s="3">
        <v>-136.363636363636</v>
      </c>
      <c r="R173" s="3">
        <f>+Q173*1.21</f>
        <v>-164.99999999999957</v>
      </c>
      <c r="S173" s="3"/>
      <c r="T173" s="1"/>
      <c r="U173" s="4"/>
      <c r="V173" s="4"/>
      <c r="W173" s="4"/>
      <c r="X173" s="4"/>
      <c r="Y173" s="4"/>
      <c r="Z173" s="4"/>
      <c r="AA173" s="4"/>
      <c r="AB173" s="4"/>
      <c r="AC173" s="1" t="s">
        <v>26</v>
      </c>
      <c r="AD173" s="1" t="s">
        <v>27</v>
      </c>
    </row>
    <row r="174" spans="1:30" s="26" customFormat="1" x14ac:dyDescent="0.25">
      <c r="A174" s="1" t="s">
        <v>1212</v>
      </c>
      <c r="B174" s="1" t="s">
        <v>1213</v>
      </c>
      <c r="C174" s="2">
        <v>44544</v>
      </c>
      <c r="D174" s="1" t="s">
        <v>1214</v>
      </c>
      <c r="E174" s="21">
        <v>3933</v>
      </c>
      <c r="F174" s="1" t="s">
        <v>1215</v>
      </c>
      <c r="G174" s="1" t="s">
        <v>1216</v>
      </c>
      <c r="H174" s="1" t="s">
        <v>1217</v>
      </c>
      <c r="I174" s="3">
        <v>1</v>
      </c>
      <c r="J174" s="3">
        <v>545.49</v>
      </c>
      <c r="K174" s="3">
        <f>+J174*I174*1.21</f>
        <v>660.04290000000003</v>
      </c>
      <c r="L174" s="3">
        <v>0</v>
      </c>
      <c r="M174" s="3">
        <v>0</v>
      </c>
      <c r="N174" s="3">
        <v>0</v>
      </c>
      <c r="O174" s="3">
        <f>+K174</f>
        <v>660.04290000000003</v>
      </c>
      <c r="P174" s="3">
        <f>+O174+O173</f>
        <v>660.04290000000003</v>
      </c>
      <c r="Q174" s="3">
        <v>909.07669173388501</v>
      </c>
      <c r="R174" s="3">
        <f>+Q174*1.21</f>
        <v>1099.9827969980008</v>
      </c>
      <c r="S174" s="3">
        <f>+R174+R173</f>
        <v>934.98279699800128</v>
      </c>
      <c r="T174" s="1">
        <v>1348.95</v>
      </c>
      <c r="U174" s="28">
        <f t="shared" ref="U174:U175" si="12">+T174-S174</f>
        <v>413.96720300199877</v>
      </c>
      <c r="V174" s="4" t="s">
        <v>1332</v>
      </c>
      <c r="W174" s="4"/>
      <c r="X174" s="4">
        <v>18766299322</v>
      </c>
      <c r="Y174" s="4"/>
      <c r="Z174" s="4"/>
      <c r="AA174" s="4"/>
      <c r="AB174" s="4"/>
      <c r="AC174" s="1" t="s">
        <v>26</v>
      </c>
      <c r="AD174" s="1" t="s">
        <v>27</v>
      </c>
    </row>
    <row r="175" spans="1:30" s="26" customFormat="1" x14ac:dyDescent="0.25">
      <c r="A175" s="1" t="s">
        <v>564</v>
      </c>
      <c r="B175" s="1" t="s">
        <v>565</v>
      </c>
      <c r="C175" s="2">
        <v>44545</v>
      </c>
      <c r="D175" s="1" t="s">
        <v>566</v>
      </c>
      <c r="E175" s="21">
        <v>3939</v>
      </c>
      <c r="F175" s="1" t="s">
        <v>567</v>
      </c>
      <c r="G175" s="1" t="s">
        <v>568</v>
      </c>
      <c r="H175" s="1" t="s">
        <v>569</v>
      </c>
      <c r="I175" s="3">
        <v>12</v>
      </c>
      <c r="J175" s="3">
        <v>185.88</v>
      </c>
      <c r="K175" s="3">
        <f>+J175*I175*1.21</f>
        <v>2698.9775999999997</v>
      </c>
      <c r="L175" s="3">
        <v>0</v>
      </c>
      <c r="M175" s="3">
        <v>0</v>
      </c>
      <c r="N175" s="3">
        <v>0</v>
      </c>
      <c r="O175" s="3">
        <f>+K175</f>
        <v>2698.9775999999997</v>
      </c>
      <c r="P175" s="3">
        <f>+O175</f>
        <v>2698.9775999999997</v>
      </c>
      <c r="Q175" s="3">
        <v>4538.1214548694297</v>
      </c>
      <c r="R175" s="3">
        <f>+Q175*1.21</f>
        <v>5491.12696039201</v>
      </c>
      <c r="S175" s="3">
        <f>+R175</f>
        <v>5491.12696039201</v>
      </c>
      <c r="T175" s="1">
        <v>5987.32</v>
      </c>
      <c r="U175" s="28">
        <f t="shared" si="12"/>
        <v>496.1930396079897</v>
      </c>
      <c r="V175" s="4" t="s">
        <v>1332</v>
      </c>
      <c r="W175" s="4"/>
      <c r="X175" s="4">
        <v>3771696846</v>
      </c>
      <c r="Y175" s="4"/>
      <c r="Z175" s="4"/>
      <c r="AA175" s="4"/>
      <c r="AB175" s="4"/>
      <c r="AC175" s="1"/>
      <c r="AD175" s="1"/>
    </row>
    <row r="176" spans="1:30" s="26" customFormat="1" x14ac:dyDescent="0.25">
      <c r="A176" s="1" t="s">
        <v>294</v>
      </c>
      <c r="B176" s="1" t="s">
        <v>295</v>
      </c>
      <c r="C176" s="2">
        <v>44548</v>
      </c>
      <c r="D176" s="1" t="s">
        <v>296</v>
      </c>
      <c r="E176" s="21"/>
      <c r="F176" s="1" t="s">
        <v>297</v>
      </c>
      <c r="G176" s="1" t="s">
        <v>298</v>
      </c>
      <c r="H176" s="1" t="s">
        <v>299</v>
      </c>
      <c r="I176" s="3">
        <v>1</v>
      </c>
      <c r="J176" s="3">
        <v>307.14999999999998</v>
      </c>
      <c r="K176" s="3">
        <f>+J176*I176*1.21</f>
        <v>371.65149999999994</v>
      </c>
      <c r="L176" s="3">
        <v>0</v>
      </c>
      <c r="M176" s="3">
        <v>0</v>
      </c>
      <c r="N176" s="3">
        <v>0</v>
      </c>
      <c r="O176" s="3">
        <f>+K176</f>
        <v>371.65149999999994</v>
      </c>
      <c r="P176" s="3"/>
      <c r="Q176" s="3">
        <v>545.44943945454497</v>
      </c>
      <c r="R176" s="3">
        <f>+Q176*1.21</f>
        <v>659.99382173999936</v>
      </c>
      <c r="S176" s="3"/>
      <c r="T176" s="1"/>
      <c r="U176" s="4"/>
      <c r="V176" s="4"/>
      <c r="W176" s="4"/>
      <c r="X176" s="4"/>
      <c r="Y176" s="4"/>
      <c r="Z176" s="4"/>
      <c r="AA176" s="4"/>
      <c r="AB176" s="4"/>
      <c r="AC176" s="1"/>
      <c r="AD176" s="1"/>
    </row>
    <row r="177" spans="1:30" s="26" customFormat="1" x14ac:dyDescent="0.25">
      <c r="A177" s="1" t="s">
        <v>1026</v>
      </c>
      <c r="B177" s="1" t="s">
        <v>1027</v>
      </c>
      <c r="C177" s="2">
        <v>44548</v>
      </c>
      <c r="D177" s="1" t="s">
        <v>1028</v>
      </c>
      <c r="E177" s="21"/>
      <c r="F177" s="1" t="s">
        <v>1029</v>
      </c>
      <c r="G177" s="1" t="s">
        <v>1030</v>
      </c>
      <c r="H177" s="1" t="s">
        <v>1031</v>
      </c>
      <c r="I177" s="3">
        <v>1</v>
      </c>
      <c r="J177" s="3">
        <v>231.36900826446299</v>
      </c>
      <c r="K177" s="3">
        <f>+J177*I177*1.21</f>
        <v>279.95650000000023</v>
      </c>
      <c r="L177" s="3">
        <v>0</v>
      </c>
      <c r="M177" s="3">
        <v>0</v>
      </c>
      <c r="N177" s="3">
        <f>+K177*0.95</f>
        <v>265.9586750000002</v>
      </c>
      <c r="O177" s="3">
        <f>+N177-(N177*9.09/100)</f>
        <v>241.78303144250017</v>
      </c>
      <c r="P177" s="3"/>
      <c r="Q177" s="3">
        <v>319.66636288843</v>
      </c>
      <c r="R177" s="3">
        <f>+Q177*1.21</f>
        <v>386.79629909500028</v>
      </c>
      <c r="S177" s="3"/>
      <c r="T177" s="1"/>
      <c r="U177" s="4"/>
      <c r="V177" s="4"/>
      <c r="W177" s="4"/>
      <c r="X177" s="4"/>
      <c r="Y177" s="4"/>
      <c r="Z177" s="4"/>
      <c r="AA177" s="4"/>
      <c r="AB177" s="4"/>
      <c r="AC177" s="1"/>
      <c r="AD177" s="1"/>
    </row>
    <row r="178" spans="1:30" s="26" customFormat="1" x14ac:dyDescent="0.25">
      <c r="A178" s="1" t="s">
        <v>1110</v>
      </c>
      <c r="B178" s="1" t="s">
        <v>1111</v>
      </c>
      <c r="C178" s="2">
        <v>44548</v>
      </c>
      <c r="D178" s="1" t="s">
        <v>1112</v>
      </c>
      <c r="E178" s="21"/>
      <c r="F178" s="1" t="s">
        <v>1113</v>
      </c>
      <c r="G178" s="1" t="s">
        <v>1114</v>
      </c>
      <c r="H178" s="1" t="s">
        <v>1115</v>
      </c>
      <c r="I178" s="3">
        <v>1</v>
      </c>
      <c r="J178" s="3">
        <v>735.58</v>
      </c>
      <c r="K178" s="3">
        <f>+J178*I178*1.21</f>
        <v>890.05180000000007</v>
      </c>
      <c r="L178" s="3">
        <v>0</v>
      </c>
      <c r="M178" s="3">
        <v>0</v>
      </c>
      <c r="N178" s="3">
        <v>0</v>
      </c>
      <c r="O178" s="3">
        <f>+K178</f>
        <v>890.05180000000007</v>
      </c>
      <c r="P178" s="3"/>
      <c r="Q178" s="3">
        <v>1381.8111342</v>
      </c>
      <c r="R178" s="3">
        <f>+Q178*1.21</f>
        <v>1671.991472382</v>
      </c>
      <c r="S178" s="3"/>
      <c r="T178" s="1"/>
      <c r="U178" s="4"/>
      <c r="V178" s="4"/>
      <c r="W178" s="4"/>
      <c r="X178" s="4"/>
      <c r="Y178" s="4"/>
      <c r="Z178" s="4"/>
      <c r="AA178" s="4"/>
      <c r="AB178" s="4"/>
      <c r="AC178" s="1"/>
      <c r="AD178" s="1"/>
    </row>
    <row r="179" spans="1:30" s="26" customFormat="1" x14ac:dyDescent="0.25">
      <c r="A179" s="1" t="s">
        <v>1290</v>
      </c>
      <c r="B179" s="1" t="s">
        <v>1291</v>
      </c>
      <c r="C179" s="2">
        <v>44548</v>
      </c>
      <c r="D179" s="1" t="s">
        <v>1292</v>
      </c>
      <c r="E179" s="21">
        <v>3945</v>
      </c>
      <c r="F179" s="1" t="s">
        <v>1293</v>
      </c>
      <c r="G179" s="1" t="s">
        <v>1294</v>
      </c>
      <c r="H179" s="1" t="s">
        <v>1295</v>
      </c>
      <c r="I179" s="3">
        <v>1</v>
      </c>
      <c r="J179" s="3">
        <v>243.81</v>
      </c>
      <c r="K179" s="3">
        <f>+J179*I179*1.21</f>
        <v>295.01009999999997</v>
      </c>
      <c r="L179" s="3">
        <v>0</v>
      </c>
      <c r="M179" s="3">
        <v>0</v>
      </c>
      <c r="N179" s="3">
        <v>0</v>
      </c>
      <c r="O179" s="3">
        <f>+K179</f>
        <v>295.01009999999997</v>
      </c>
      <c r="P179" s="3">
        <f>+O179+O178+O177+O176</f>
        <v>1798.4964314425004</v>
      </c>
      <c r="Q179" s="3">
        <v>495.85849764958698</v>
      </c>
      <c r="R179" s="3">
        <f>+Q179*1.21</f>
        <v>599.98878215600018</v>
      </c>
      <c r="S179" s="3">
        <f>+R179+R178+R177+R176</f>
        <v>3318.7703753730002</v>
      </c>
      <c r="T179" s="1">
        <v>3600.53</v>
      </c>
      <c r="U179" s="28">
        <f>+T179-S179</f>
        <v>281.75962462699999</v>
      </c>
      <c r="V179" s="4" t="s">
        <v>1332</v>
      </c>
      <c r="W179" s="4"/>
      <c r="X179" s="4">
        <v>18847005755</v>
      </c>
      <c r="Y179" s="4"/>
      <c r="Z179" s="4"/>
      <c r="AA179" s="4"/>
      <c r="AB179" s="4"/>
      <c r="AC179" s="1"/>
      <c r="AD179" s="1"/>
    </row>
    <row r="180" spans="1:30" s="26" customFormat="1" x14ac:dyDescent="0.25">
      <c r="A180" s="1" t="s">
        <v>894</v>
      </c>
      <c r="B180" s="1" t="s">
        <v>895</v>
      </c>
      <c r="C180" s="2">
        <v>44551</v>
      </c>
      <c r="D180" s="1" t="s">
        <v>896</v>
      </c>
      <c r="E180" s="21"/>
      <c r="F180" s="1" t="s">
        <v>897</v>
      </c>
      <c r="G180" s="1" t="s">
        <v>898</v>
      </c>
      <c r="H180" s="1" t="s">
        <v>899</v>
      </c>
      <c r="I180" s="3">
        <v>1</v>
      </c>
      <c r="J180" s="3">
        <v>530.83000000000004</v>
      </c>
      <c r="K180" s="3">
        <f>+J180*I180*1.21</f>
        <v>642.30430000000001</v>
      </c>
      <c r="L180" s="3">
        <v>0</v>
      </c>
      <c r="M180" s="3">
        <v>0</v>
      </c>
      <c r="N180" s="3">
        <v>0</v>
      </c>
      <c r="O180" s="3">
        <f>+K180</f>
        <v>642.30430000000001</v>
      </c>
      <c r="P180" s="3"/>
      <c r="Q180" s="3">
        <v>972.66606663636298</v>
      </c>
      <c r="R180" s="3">
        <f>+Q180*1.21</f>
        <v>1176.9259406299991</v>
      </c>
      <c r="S180" s="3"/>
      <c r="T180" s="1"/>
      <c r="U180" s="4"/>
      <c r="V180" s="4"/>
      <c r="W180" s="4"/>
      <c r="X180" s="4"/>
      <c r="Y180" s="4"/>
      <c r="Z180" s="4"/>
      <c r="AA180" s="4"/>
      <c r="AB180" s="4"/>
      <c r="AC180" s="1" t="s">
        <v>34</v>
      </c>
      <c r="AD180" s="1" t="s">
        <v>35</v>
      </c>
    </row>
    <row r="181" spans="1:30" s="26" customFormat="1" x14ac:dyDescent="0.25">
      <c r="A181" s="1" t="s">
        <v>1092</v>
      </c>
      <c r="B181" s="1" t="s">
        <v>1093</v>
      </c>
      <c r="C181" s="2">
        <v>44551</v>
      </c>
      <c r="D181" s="1" t="s">
        <v>1094</v>
      </c>
      <c r="E181" s="21"/>
      <c r="F181" s="1" t="s">
        <v>1095</v>
      </c>
      <c r="G181" s="1" t="s">
        <v>1096</v>
      </c>
      <c r="H181" s="1" t="s">
        <v>1097</v>
      </c>
      <c r="I181" s="3">
        <v>-1</v>
      </c>
      <c r="J181" s="3">
        <v>530.83000000000004</v>
      </c>
      <c r="K181" s="3">
        <f>+J181*I181*1.21</f>
        <v>-642.30430000000001</v>
      </c>
      <c r="L181" s="3">
        <v>0</v>
      </c>
      <c r="M181" s="3">
        <v>0</v>
      </c>
      <c r="N181" s="3">
        <v>0</v>
      </c>
      <c r="O181" s="3">
        <f>+K181</f>
        <v>-642.30430000000001</v>
      </c>
      <c r="P181" s="3"/>
      <c r="Q181" s="3">
        <v>-972.71393877272703</v>
      </c>
      <c r="R181" s="3">
        <f>+Q181*1.21</f>
        <v>-1176.9838659149996</v>
      </c>
      <c r="S181" s="3"/>
      <c r="T181" s="1"/>
      <c r="U181" s="4"/>
      <c r="V181" s="4"/>
      <c r="W181" s="4"/>
      <c r="X181" s="4"/>
      <c r="Y181" s="4"/>
      <c r="Z181" s="4"/>
      <c r="AA181" s="4"/>
      <c r="AB181" s="4"/>
      <c r="AC181" s="1" t="s">
        <v>34</v>
      </c>
      <c r="AD181" s="1" t="s">
        <v>35</v>
      </c>
    </row>
    <row r="182" spans="1:30" s="26" customFormat="1" x14ac:dyDescent="0.25">
      <c r="A182" s="1" t="s">
        <v>354</v>
      </c>
      <c r="B182" s="1" t="s">
        <v>355</v>
      </c>
      <c r="C182" s="2">
        <v>44551</v>
      </c>
      <c r="D182" s="1" t="s">
        <v>356</v>
      </c>
      <c r="E182" s="21"/>
      <c r="F182" s="1" t="s">
        <v>357</v>
      </c>
      <c r="G182" s="1" t="s">
        <v>358</v>
      </c>
      <c r="H182" s="1" t="s">
        <v>359</v>
      </c>
      <c r="I182" s="3">
        <v>1</v>
      </c>
      <c r="J182" s="3">
        <v>483.5</v>
      </c>
      <c r="K182" s="3">
        <f>+J182*I182*1.21</f>
        <v>585.03499999999997</v>
      </c>
      <c r="L182" s="3">
        <v>0</v>
      </c>
      <c r="M182" s="3">
        <v>0</v>
      </c>
      <c r="N182" s="3">
        <v>0</v>
      </c>
      <c r="O182" s="3">
        <f>+K182</f>
        <v>585.03499999999997</v>
      </c>
      <c r="P182" s="3"/>
      <c r="Q182" s="3">
        <v>909.08522967272802</v>
      </c>
      <c r="R182" s="3">
        <f>+Q182*1.21</f>
        <v>1099.9931279040009</v>
      </c>
      <c r="S182" s="3"/>
      <c r="T182" s="1"/>
      <c r="U182" s="4"/>
      <c r="V182" s="4"/>
      <c r="W182" s="4"/>
      <c r="X182" s="4"/>
      <c r="Y182" s="4"/>
      <c r="Z182" s="4"/>
      <c r="AA182" s="4"/>
      <c r="AB182" s="4"/>
      <c r="AC182" s="1" t="s">
        <v>26</v>
      </c>
      <c r="AD182" s="1" t="s">
        <v>27</v>
      </c>
    </row>
    <row r="183" spans="1:30" s="26" customFormat="1" x14ac:dyDescent="0.25">
      <c r="A183" s="1" t="s">
        <v>360</v>
      </c>
      <c r="B183" s="1" t="s">
        <v>361</v>
      </c>
      <c r="C183" s="2">
        <v>44551</v>
      </c>
      <c r="D183" s="1" t="s">
        <v>362</v>
      </c>
      <c r="E183" s="21"/>
      <c r="F183" s="1" t="s">
        <v>363</v>
      </c>
      <c r="G183" s="1" t="s">
        <v>364</v>
      </c>
      <c r="H183" s="1" t="s">
        <v>365</v>
      </c>
      <c r="I183" s="3">
        <v>1</v>
      </c>
      <c r="J183" s="3">
        <v>483.5</v>
      </c>
      <c r="K183" s="3">
        <f>+J183*I183*1.21</f>
        <v>585.03499999999997</v>
      </c>
      <c r="L183" s="3">
        <v>0</v>
      </c>
      <c r="M183" s="3">
        <v>0</v>
      </c>
      <c r="N183" s="3">
        <v>0</v>
      </c>
      <c r="O183" s="3">
        <f>+K183</f>
        <v>585.03499999999997</v>
      </c>
      <c r="P183" s="3"/>
      <c r="Q183" s="3">
        <v>909.08522967272802</v>
      </c>
      <c r="R183" s="3">
        <f>+Q183*1.21</f>
        <v>1099.9931279040009</v>
      </c>
      <c r="S183" s="3"/>
      <c r="T183" s="1"/>
      <c r="U183" s="4"/>
      <c r="V183" s="4"/>
      <c r="W183" s="4"/>
      <c r="X183" s="4"/>
      <c r="Y183" s="4"/>
      <c r="Z183" s="4"/>
      <c r="AA183" s="4"/>
      <c r="AB183" s="4"/>
      <c r="AC183" s="1" t="s">
        <v>26</v>
      </c>
      <c r="AD183" s="1" t="s">
        <v>27</v>
      </c>
    </row>
    <row r="184" spans="1:30" s="26" customFormat="1" x14ac:dyDescent="0.25">
      <c r="A184" s="1" t="s">
        <v>366</v>
      </c>
      <c r="B184" s="1" t="s">
        <v>367</v>
      </c>
      <c r="C184" s="2">
        <v>44551</v>
      </c>
      <c r="D184" s="1" t="s">
        <v>368</v>
      </c>
      <c r="E184" s="21"/>
      <c r="F184" s="1" t="s">
        <v>369</v>
      </c>
      <c r="G184" s="1" t="s">
        <v>370</v>
      </c>
      <c r="H184" s="1" t="s">
        <v>371</v>
      </c>
      <c r="I184" s="3">
        <v>1</v>
      </c>
      <c r="J184" s="3">
        <v>483.5</v>
      </c>
      <c r="K184" s="3">
        <f>+J184*I184*1.21</f>
        <v>585.03499999999997</v>
      </c>
      <c r="L184" s="3">
        <v>0</v>
      </c>
      <c r="M184" s="3">
        <v>0</v>
      </c>
      <c r="N184" s="3">
        <v>0</v>
      </c>
      <c r="O184" s="3">
        <f>+K184</f>
        <v>585.03499999999997</v>
      </c>
      <c r="P184" s="3"/>
      <c r="Q184" s="3">
        <v>909.08522967272802</v>
      </c>
      <c r="R184" s="3">
        <f>+Q184*1.21</f>
        <v>1099.9931279040009</v>
      </c>
      <c r="S184" s="3"/>
      <c r="T184" s="1"/>
      <c r="U184" s="4"/>
      <c r="V184" s="4"/>
      <c r="W184" s="4"/>
      <c r="X184" s="4"/>
      <c r="Y184" s="4"/>
      <c r="Z184" s="4"/>
      <c r="AA184" s="4"/>
      <c r="AB184" s="4"/>
      <c r="AC184" s="1" t="s">
        <v>26</v>
      </c>
      <c r="AD184" s="1" t="s">
        <v>27</v>
      </c>
    </row>
    <row r="185" spans="1:30" s="26" customFormat="1" x14ac:dyDescent="0.25">
      <c r="A185" s="1" t="s">
        <v>372</v>
      </c>
      <c r="B185" s="1" t="s">
        <v>373</v>
      </c>
      <c r="C185" s="2">
        <v>44551</v>
      </c>
      <c r="D185" s="1" t="s">
        <v>374</v>
      </c>
      <c r="E185" s="21"/>
      <c r="F185" s="1" t="s">
        <v>375</v>
      </c>
      <c r="G185" s="1" t="s">
        <v>376</v>
      </c>
      <c r="H185" s="1" t="s">
        <v>377</v>
      </c>
      <c r="I185" s="3">
        <v>1</v>
      </c>
      <c r="J185" s="3">
        <v>483.5</v>
      </c>
      <c r="K185" s="3">
        <f>+J185*I185*1.21</f>
        <v>585.03499999999997</v>
      </c>
      <c r="L185" s="3">
        <v>0</v>
      </c>
      <c r="M185" s="3">
        <v>0</v>
      </c>
      <c r="N185" s="3">
        <v>0</v>
      </c>
      <c r="O185" s="3">
        <f>+K185</f>
        <v>585.03499999999997</v>
      </c>
      <c r="P185" s="3"/>
      <c r="Q185" s="3">
        <v>909.08522967272802</v>
      </c>
      <c r="R185" s="3">
        <f>+Q185*1.21</f>
        <v>1099.9931279040009</v>
      </c>
      <c r="S185" s="3"/>
      <c r="T185" s="1"/>
      <c r="U185" s="4"/>
      <c r="V185" s="4"/>
      <c r="W185" s="4"/>
      <c r="X185" s="4"/>
      <c r="Y185" s="4"/>
      <c r="Z185" s="4"/>
      <c r="AA185" s="4"/>
      <c r="AB185" s="4"/>
      <c r="AC185" s="1" t="s">
        <v>26</v>
      </c>
      <c r="AD185" s="1" t="s">
        <v>27</v>
      </c>
    </row>
    <row r="186" spans="1:30" s="26" customFormat="1" x14ac:dyDescent="0.25">
      <c r="A186" s="1" t="s">
        <v>378</v>
      </c>
      <c r="B186" s="1" t="s">
        <v>379</v>
      </c>
      <c r="C186" s="2">
        <v>44551</v>
      </c>
      <c r="D186" s="1" t="s">
        <v>380</v>
      </c>
      <c r="E186" s="21"/>
      <c r="F186" s="1" t="s">
        <v>381</v>
      </c>
      <c r="G186" s="1" t="s">
        <v>382</v>
      </c>
      <c r="H186" s="1" t="s">
        <v>383</v>
      </c>
      <c r="I186" s="3">
        <v>1</v>
      </c>
      <c r="J186" s="3">
        <v>483.5</v>
      </c>
      <c r="K186" s="3">
        <f>+J186*I186*1.21</f>
        <v>585.03499999999997</v>
      </c>
      <c r="L186" s="3">
        <v>0</v>
      </c>
      <c r="M186" s="3">
        <v>0</v>
      </c>
      <c r="N186" s="3">
        <v>0</v>
      </c>
      <c r="O186" s="3">
        <f>+K186</f>
        <v>585.03499999999997</v>
      </c>
      <c r="P186" s="3"/>
      <c r="Q186" s="3">
        <v>909.08522967272802</v>
      </c>
      <c r="R186" s="3">
        <f>+Q186*1.21</f>
        <v>1099.9931279040009</v>
      </c>
      <c r="S186" s="3"/>
      <c r="T186" s="1"/>
      <c r="U186" s="4"/>
      <c r="V186" s="4"/>
      <c r="W186" s="4"/>
      <c r="X186" s="4"/>
      <c r="Y186" s="4"/>
      <c r="Z186" s="4"/>
      <c r="AA186" s="4"/>
      <c r="AB186" s="4"/>
      <c r="AC186" s="1" t="s">
        <v>26</v>
      </c>
      <c r="AD186" s="1" t="s">
        <v>27</v>
      </c>
    </row>
    <row r="187" spans="1:30" s="26" customFormat="1" x14ac:dyDescent="0.25">
      <c r="A187" s="1" t="s">
        <v>108</v>
      </c>
      <c r="B187" s="1" t="s">
        <v>109</v>
      </c>
      <c r="C187" s="2">
        <v>44551</v>
      </c>
      <c r="D187" s="1" t="s">
        <v>110</v>
      </c>
      <c r="E187" s="21"/>
      <c r="F187" s="1" t="s">
        <v>111</v>
      </c>
      <c r="G187" s="1" t="s">
        <v>112</v>
      </c>
      <c r="H187" s="1" t="s">
        <v>113</v>
      </c>
      <c r="I187" s="3">
        <v>-1</v>
      </c>
      <c r="J187" s="3">
        <v>2217.0743801652902</v>
      </c>
      <c r="K187" s="3">
        <f>+J187*I187*1.21</f>
        <v>-2682.6600000000012</v>
      </c>
      <c r="L187" s="3">
        <v>0</v>
      </c>
      <c r="M187" s="3">
        <v>0</v>
      </c>
      <c r="N187" s="3">
        <v>0</v>
      </c>
      <c r="O187" s="3">
        <v>0</v>
      </c>
      <c r="P187" s="3"/>
      <c r="Q187" s="3">
        <v>-2217.0743801652902</v>
      </c>
      <c r="R187" s="3">
        <f>+Q187*1.21</f>
        <v>-2682.6600000000012</v>
      </c>
      <c r="S187" s="3"/>
      <c r="T187" s="1"/>
      <c r="U187" s="4"/>
      <c r="V187" s="4"/>
      <c r="W187" s="4"/>
      <c r="X187" s="4"/>
      <c r="Y187" s="4"/>
      <c r="Z187" s="4"/>
      <c r="AA187" s="4"/>
      <c r="AB187" s="4"/>
      <c r="AC187" s="1" t="s">
        <v>26</v>
      </c>
      <c r="AD187" s="1" t="s">
        <v>27</v>
      </c>
    </row>
    <row r="188" spans="1:30" s="26" customFormat="1" x14ac:dyDescent="0.25">
      <c r="A188" s="1" t="s">
        <v>888</v>
      </c>
      <c r="B188" s="1" t="s">
        <v>889</v>
      </c>
      <c r="C188" s="2">
        <v>44551</v>
      </c>
      <c r="D188" s="1" t="s">
        <v>890</v>
      </c>
      <c r="E188" s="21"/>
      <c r="F188" s="1" t="s">
        <v>891</v>
      </c>
      <c r="G188" s="1" t="s">
        <v>892</v>
      </c>
      <c r="H188" s="1" t="s">
        <v>893</v>
      </c>
      <c r="I188" s="3">
        <v>1</v>
      </c>
      <c r="J188" s="3">
        <v>592.08000000000004</v>
      </c>
      <c r="K188" s="3">
        <f>+J188*I188*1.21</f>
        <v>716.41680000000008</v>
      </c>
      <c r="L188" s="3">
        <v>0</v>
      </c>
      <c r="M188" s="3">
        <v>0</v>
      </c>
      <c r="N188" s="3">
        <v>0</v>
      </c>
      <c r="O188" s="3">
        <f>+K188</f>
        <v>716.41680000000008</v>
      </c>
      <c r="P188" s="3"/>
      <c r="Q188" s="3">
        <v>1076.3503708999999</v>
      </c>
      <c r="R188" s="3">
        <f>+Q188*1.21</f>
        <v>1302.3839487889998</v>
      </c>
      <c r="S188" s="3"/>
      <c r="T188" s="1"/>
      <c r="U188" s="4"/>
      <c r="V188" s="4"/>
      <c r="W188" s="4"/>
      <c r="X188" s="4"/>
      <c r="Y188" s="4"/>
      <c r="Z188" s="4"/>
      <c r="AA188" s="4"/>
      <c r="AB188" s="4"/>
      <c r="AC188" s="1" t="s">
        <v>26</v>
      </c>
      <c r="AD188" s="1" t="s">
        <v>27</v>
      </c>
    </row>
    <row r="189" spans="1:30" s="26" customFormat="1" x14ac:dyDescent="0.25">
      <c r="A189" s="1" t="s">
        <v>1086</v>
      </c>
      <c r="B189" s="1" t="s">
        <v>1087</v>
      </c>
      <c r="C189" s="2">
        <v>44551</v>
      </c>
      <c r="D189" s="1" t="s">
        <v>1088</v>
      </c>
      <c r="E189" s="21"/>
      <c r="F189" s="1" t="s">
        <v>1089</v>
      </c>
      <c r="G189" s="1" t="s">
        <v>1090</v>
      </c>
      <c r="H189" s="1" t="s">
        <v>1091</v>
      </c>
      <c r="I189" s="3">
        <v>1</v>
      </c>
      <c r="J189" s="3">
        <v>530.83000000000004</v>
      </c>
      <c r="K189" s="3">
        <f>+J189*I189*1.21</f>
        <v>642.30430000000001</v>
      </c>
      <c r="L189" s="3">
        <v>0</v>
      </c>
      <c r="M189" s="3">
        <v>0</v>
      </c>
      <c r="N189" s="3">
        <v>0</v>
      </c>
      <c r="O189" s="3">
        <f>+K189</f>
        <v>642.30430000000001</v>
      </c>
      <c r="P189" s="3"/>
      <c r="Q189" s="3">
        <v>972.71393877272703</v>
      </c>
      <c r="R189" s="3">
        <f>+Q189*1.21</f>
        <v>1176.9838659149996</v>
      </c>
      <c r="S189" s="3"/>
      <c r="T189" s="1"/>
      <c r="U189" s="4"/>
      <c r="V189" s="4"/>
      <c r="W189" s="4"/>
      <c r="X189" s="4"/>
      <c r="Y189" s="4"/>
      <c r="Z189" s="4"/>
      <c r="AA189" s="4"/>
      <c r="AB189" s="4"/>
      <c r="AC189" s="1" t="s">
        <v>26</v>
      </c>
      <c r="AD189" s="1" t="s">
        <v>27</v>
      </c>
    </row>
    <row r="190" spans="1:30" s="26" customFormat="1" x14ac:dyDescent="0.25">
      <c r="A190" s="1" t="s">
        <v>1116</v>
      </c>
      <c r="B190" s="1" t="s">
        <v>1117</v>
      </c>
      <c r="C190" s="2">
        <v>44551</v>
      </c>
      <c r="D190" s="1" t="s">
        <v>1118</v>
      </c>
      <c r="E190" s="21"/>
      <c r="F190" s="1" t="s">
        <v>1119</v>
      </c>
      <c r="G190" s="1" t="s">
        <v>1120</v>
      </c>
      <c r="H190" s="1" t="s">
        <v>1121</v>
      </c>
      <c r="I190" s="3">
        <v>1</v>
      </c>
      <c r="J190" s="3">
        <v>545.49</v>
      </c>
      <c r="K190" s="3">
        <f>+J190*I190*1.21</f>
        <v>660.04290000000003</v>
      </c>
      <c r="L190" s="3">
        <v>0</v>
      </c>
      <c r="M190" s="3">
        <v>0</v>
      </c>
      <c r="N190" s="3">
        <v>0</v>
      </c>
      <c r="O190" s="3">
        <f>+K190</f>
        <v>660.04290000000003</v>
      </c>
      <c r="P190" s="3"/>
      <c r="Q190" s="3">
        <v>909.07669173388501</v>
      </c>
      <c r="R190" s="3">
        <f>+Q190*1.21</f>
        <v>1099.9827969980008</v>
      </c>
      <c r="S190" s="3"/>
      <c r="T190" s="1"/>
      <c r="U190" s="4"/>
      <c r="V190" s="4"/>
      <c r="W190" s="4"/>
      <c r="X190" s="4"/>
      <c r="Y190" s="4"/>
      <c r="Z190" s="4"/>
      <c r="AA190" s="4"/>
      <c r="AB190" s="4"/>
      <c r="AC190" s="1" t="s">
        <v>26</v>
      </c>
      <c r="AD190" s="1" t="s">
        <v>27</v>
      </c>
    </row>
    <row r="191" spans="1:30" s="26" customFormat="1" x14ac:dyDescent="0.25">
      <c r="A191" s="1" t="s">
        <v>1128</v>
      </c>
      <c r="B191" s="1" t="s">
        <v>1129</v>
      </c>
      <c r="C191" s="2">
        <v>44551</v>
      </c>
      <c r="D191" s="1" t="s">
        <v>1130</v>
      </c>
      <c r="E191" s="21"/>
      <c r="F191" s="1" t="s">
        <v>1131</v>
      </c>
      <c r="G191" s="1" t="s">
        <v>1132</v>
      </c>
      <c r="H191" s="1" t="s">
        <v>1133</v>
      </c>
      <c r="I191" s="3">
        <v>1</v>
      </c>
      <c r="J191" s="3">
        <v>545.49</v>
      </c>
      <c r="K191" s="3">
        <f>+J191*I191*1.21</f>
        <v>660.04290000000003</v>
      </c>
      <c r="L191" s="3">
        <v>0</v>
      </c>
      <c r="M191" s="3">
        <v>0</v>
      </c>
      <c r="N191" s="3">
        <v>0</v>
      </c>
      <c r="O191" s="3">
        <f>+K191</f>
        <v>660.04290000000003</v>
      </c>
      <c r="P191" s="3"/>
      <c r="Q191" s="3">
        <v>909.07669173388501</v>
      </c>
      <c r="R191" s="3">
        <f>+Q191*1.21</f>
        <v>1099.9827969980008</v>
      </c>
      <c r="S191" s="3"/>
      <c r="T191" s="1"/>
      <c r="U191" s="4"/>
      <c r="V191" s="4"/>
      <c r="W191" s="4"/>
      <c r="X191" s="4"/>
      <c r="Y191" s="4"/>
      <c r="Z191" s="4"/>
      <c r="AA191" s="4"/>
      <c r="AB191" s="4"/>
      <c r="AC191" s="1" t="s">
        <v>26</v>
      </c>
      <c r="AD191" s="1" t="s">
        <v>27</v>
      </c>
    </row>
    <row r="192" spans="1:30" s="26" customFormat="1" x14ac:dyDescent="0.25">
      <c r="A192" s="1" t="s">
        <v>1170</v>
      </c>
      <c r="B192" s="1" t="s">
        <v>1171</v>
      </c>
      <c r="C192" s="2">
        <v>44551</v>
      </c>
      <c r="D192" s="1" t="s">
        <v>1172</v>
      </c>
      <c r="E192" s="21"/>
      <c r="F192" s="1" t="s">
        <v>1173</v>
      </c>
      <c r="G192" s="1" t="s">
        <v>1174</v>
      </c>
      <c r="H192" s="1" t="s">
        <v>1175</v>
      </c>
      <c r="I192" s="3">
        <v>1</v>
      </c>
      <c r="J192" s="3">
        <v>545.49</v>
      </c>
      <c r="K192" s="3">
        <f>+J192*I192*1.21</f>
        <v>660.04290000000003</v>
      </c>
      <c r="L192" s="3">
        <v>0</v>
      </c>
      <c r="M192" s="3">
        <v>0</v>
      </c>
      <c r="N192" s="3">
        <v>0</v>
      </c>
      <c r="O192" s="3">
        <f>+K192</f>
        <v>660.04290000000003</v>
      </c>
      <c r="P192" s="3"/>
      <c r="Q192" s="3">
        <v>909.07669173388501</v>
      </c>
      <c r="R192" s="3">
        <f>+Q192*1.21</f>
        <v>1099.9827969980008</v>
      </c>
      <c r="S192" s="3"/>
      <c r="T192" s="1"/>
      <c r="U192" s="4"/>
      <c r="V192" s="4"/>
      <c r="W192" s="4"/>
      <c r="X192" s="4"/>
      <c r="Y192" s="4"/>
      <c r="Z192" s="4"/>
      <c r="AA192" s="4"/>
      <c r="AB192" s="4"/>
      <c r="AC192" s="1" t="s">
        <v>26</v>
      </c>
      <c r="AD192" s="1" t="s">
        <v>27</v>
      </c>
    </row>
    <row r="193" spans="1:30" s="26" customFormat="1" x14ac:dyDescent="0.25">
      <c r="A193" s="1" t="s">
        <v>1194</v>
      </c>
      <c r="B193" s="1" t="s">
        <v>1195</v>
      </c>
      <c r="C193" s="2">
        <v>44551</v>
      </c>
      <c r="D193" s="1" t="s">
        <v>1196</v>
      </c>
      <c r="E193" s="21"/>
      <c r="F193" s="1" t="s">
        <v>1197</v>
      </c>
      <c r="G193" s="1" t="s">
        <v>1198</v>
      </c>
      <c r="H193" s="1" t="s">
        <v>1199</v>
      </c>
      <c r="I193" s="3">
        <v>1</v>
      </c>
      <c r="J193" s="3">
        <v>545.49</v>
      </c>
      <c r="K193" s="3">
        <f>+J193*I193*1.21</f>
        <v>660.04290000000003</v>
      </c>
      <c r="L193" s="3">
        <v>0</v>
      </c>
      <c r="M193" s="3">
        <v>0</v>
      </c>
      <c r="N193" s="3">
        <v>0</v>
      </c>
      <c r="O193" s="3">
        <f>+K193</f>
        <v>660.04290000000003</v>
      </c>
      <c r="P193" s="3"/>
      <c r="Q193" s="3">
        <v>909.07669173388501</v>
      </c>
      <c r="R193" s="3">
        <f>+Q193*1.21</f>
        <v>1099.9827969980008</v>
      </c>
      <c r="S193" s="3"/>
      <c r="T193" s="1"/>
      <c r="U193" s="4"/>
      <c r="V193" s="4"/>
      <c r="W193" s="4"/>
      <c r="X193" s="4"/>
      <c r="Y193" s="4"/>
      <c r="Z193" s="4"/>
      <c r="AA193" s="4"/>
      <c r="AB193" s="4"/>
      <c r="AC193" s="1" t="s">
        <v>26</v>
      </c>
      <c r="AD193" s="1" t="s">
        <v>27</v>
      </c>
    </row>
    <row r="194" spans="1:30" s="26" customFormat="1" x14ac:dyDescent="0.25">
      <c r="A194" s="1" t="s">
        <v>1296</v>
      </c>
      <c r="B194" s="1" t="s">
        <v>1297</v>
      </c>
      <c r="C194" s="2">
        <v>44551</v>
      </c>
      <c r="D194" s="1" t="s">
        <v>1298</v>
      </c>
      <c r="E194" s="21">
        <v>3957</v>
      </c>
      <c r="F194" s="1" t="s">
        <v>1299</v>
      </c>
      <c r="G194" s="1" t="s">
        <v>1300</v>
      </c>
      <c r="H194" s="1" t="s">
        <v>1301</v>
      </c>
      <c r="I194" s="3">
        <v>1</v>
      </c>
      <c r="J194" s="3">
        <v>569.01</v>
      </c>
      <c r="K194" s="3">
        <f>+J194*I194*1.21</f>
        <v>688.50209999999993</v>
      </c>
      <c r="L194" s="3">
        <v>0</v>
      </c>
      <c r="M194" s="3">
        <v>0</v>
      </c>
      <c r="N194" s="3">
        <v>0</v>
      </c>
      <c r="O194" s="3">
        <f>+K194</f>
        <v>688.50209999999993</v>
      </c>
      <c r="P194" s="3">
        <f>+SUM(O180:O194)</f>
        <v>7612.5698000000011</v>
      </c>
      <c r="Q194" s="3">
        <v>854.536632924797</v>
      </c>
      <c r="R194" s="3">
        <f>+Q194*1.21</f>
        <v>1033.9893258390043</v>
      </c>
      <c r="S194" s="3">
        <f>+SUM(R180:R194)</f>
        <v>10730.536042770011</v>
      </c>
      <c r="T194" s="1">
        <v>11230.41</v>
      </c>
      <c r="U194" s="28">
        <f>+T194-S194</f>
        <v>499.87395722998917</v>
      </c>
      <c r="V194" s="4" t="s">
        <v>1332</v>
      </c>
      <c r="W194" s="4"/>
      <c r="X194" s="4">
        <v>18908641172</v>
      </c>
      <c r="Y194" s="4"/>
      <c r="Z194" s="4"/>
      <c r="AA194" s="4"/>
      <c r="AB194" s="4"/>
      <c r="AC194" s="1" t="s">
        <v>26</v>
      </c>
      <c r="AD194" s="1" t="s">
        <v>27</v>
      </c>
    </row>
    <row r="195" spans="1:30" s="26" customFormat="1" x14ac:dyDescent="0.25">
      <c r="A195" s="1" t="s">
        <v>102</v>
      </c>
      <c r="B195" s="1" t="s">
        <v>103</v>
      </c>
      <c r="C195" s="2">
        <v>44548</v>
      </c>
      <c r="D195" s="1" t="s">
        <v>104</v>
      </c>
      <c r="E195" s="21"/>
      <c r="F195" s="1" t="s">
        <v>105</v>
      </c>
      <c r="G195" s="1" t="s">
        <v>106</v>
      </c>
      <c r="H195" s="1" t="s">
        <v>107</v>
      </c>
      <c r="I195" s="3">
        <v>-1</v>
      </c>
      <c r="J195" s="3">
        <v>314.06999855041499</v>
      </c>
      <c r="K195" s="3">
        <f>+J195*I195*1.21</f>
        <v>-380.02469824600212</v>
      </c>
      <c r="L195" s="3">
        <v>0</v>
      </c>
      <c r="M195" s="3">
        <v>0</v>
      </c>
      <c r="N195" s="3">
        <v>0</v>
      </c>
      <c r="O195" s="3">
        <v>0</v>
      </c>
      <c r="P195" s="3"/>
      <c r="Q195" s="3">
        <v>-535.33057851239698</v>
      </c>
      <c r="R195" s="3">
        <f>+Q195*1.21</f>
        <v>-647.75000000000034</v>
      </c>
      <c r="S195" s="3"/>
      <c r="T195" s="1"/>
      <c r="U195" s="4"/>
      <c r="V195" s="4"/>
      <c r="W195" s="4"/>
      <c r="X195" s="4"/>
      <c r="Y195" s="4"/>
      <c r="Z195" s="4"/>
      <c r="AA195" s="4"/>
      <c r="AB195" s="4"/>
      <c r="AC195" s="1" t="s">
        <v>26</v>
      </c>
      <c r="AD195" s="1" t="s">
        <v>27</v>
      </c>
    </row>
    <row r="196" spans="1:30" s="26" customFormat="1" x14ac:dyDescent="0.25">
      <c r="A196" s="1" t="s">
        <v>306</v>
      </c>
      <c r="B196" s="1" t="s">
        <v>307</v>
      </c>
      <c r="C196" s="2">
        <v>44548</v>
      </c>
      <c r="D196" s="1" t="s">
        <v>308</v>
      </c>
      <c r="E196" s="21"/>
      <c r="F196" s="1" t="s">
        <v>309</v>
      </c>
      <c r="G196" s="1" t="s">
        <v>310</v>
      </c>
      <c r="H196" s="1" t="s">
        <v>311</v>
      </c>
      <c r="I196" s="3">
        <v>1</v>
      </c>
      <c r="J196" s="3">
        <v>161.47008264462801</v>
      </c>
      <c r="K196" s="3">
        <f>+J196*I196*1.21</f>
        <v>195.37879999999987</v>
      </c>
      <c r="L196" s="3">
        <v>0</v>
      </c>
      <c r="M196" s="3">
        <v>0</v>
      </c>
      <c r="N196" s="3">
        <f>+K196*0.95</f>
        <v>185.60985999999986</v>
      </c>
      <c r="O196" s="3">
        <f>+N196-(N196*9.09/100)</f>
        <v>168.73792372599988</v>
      </c>
      <c r="P196" s="3"/>
      <c r="Q196" s="3">
        <v>232.013132350413</v>
      </c>
      <c r="R196" s="3">
        <f>+Q196*1.21</f>
        <v>280.73589014399971</v>
      </c>
      <c r="S196" s="3"/>
      <c r="T196" s="1"/>
      <c r="U196" s="4"/>
      <c r="V196" s="4"/>
      <c r="W196" s="4"/>
      <c r="X196" s="4"/>
      <c r="Y196" s="4"/>
      <c r="Z196" s="4"/>
      <c r="AA196" s="4"/>
      <c r="AB196" s="4"/>
      <c r="AC196" s="1" t="s">
        <v>26</v>
      </c>
      <c r="AD196" s="1" t="s">
        <v>27</v>
      </c>
    </row>
    <row r="197" spans="1:30" s="26" customFormat="1" x14ac:dyDescent="0.25">
      <c r="A197" s="1" t="s">
        <v>312</v>
      </c>
      <c r="B197" s="1" t="s">
        <v>313</v>
      </c>
      <c r="C197" s="2">
        <v>44548</v>
      </c>
      <c r="D197" s="1" t="s">
        <v>314</v>
      </c>
      <c r="E197" s="21"/>
      <c r="F197" s="1" t="s">
        <v>315</v>
      </c>
      <c r="G197" s="1" t="s">
        <v>316</v>
      </c>
      <c r="H197" s="1" t="s">
        <v>317</v>
      </c>
      <c r="I197" s="3">
        <v>1</v>
      </c>
      <c r="J197" s="3">
        <v>281.16528925619798</v>
      </c>
      <c r="K197" s="3">
        <f>+J197*I197*1.21</f>
        <v>340.20999999999952</v>
      </c>
      <c r="L197" s="3">
        <v>0</v>
      </c>
      <c r="M197" s="3">
        <v>0</v>
      </c>
      <c r="N197" s="3">
        <f>+K197*0.95</f>
        <v>323.19949999999955</v>
      </c>
      <c r="O197" s="3">
        <f>+N197-(N197*9.09/100)</f>
        <v>293.82066544999958</v>
      </c>
      <c r="P197" s="3"/>
      <c r="Q197" s="3">
        <v>404.00078082644598</v>
      </c>
      <c r="R197" s="3">
        <f>+Q197*1.21</f>
        <v>488.84094479999959</v>
      </c>
      <c r="S197" s="3"/>
      <c r="T197" s="1"/>
      <c r="U197" s="4"/>
      <c r="V197" s="4"/>
      <c r="W197" s="4"/>
      <c r="X197" s="4"/>
      <c r="Y197" s="4"/>
      <c r="Z197" s="4"/>
      <c r="AA197" s="4"/>
      <c r="AB197" s="4"/>
      <c r="AC197" s="1" t="s">
        <v>26</v>
      </c>
      <c r="AD197" s="1" t="s">
        <v>27</v>
      </c>
    </row>
    <row r="198" spans="1:30" s="26" customFormat="1" x14ac:dyDescent="0.25">
      <c r="A198" s="1" t="s">
        <v>318</v>
      </c>
      <c r="B198" s="1" t="s">
        <v>319</v>
      </c>
      <c r="C198" s="2">
        <v>44548</v>
      </c>
      <c r="D198" s="1" t="s">
        <v>320</v>
      </c>
      <c r="E198" s="21"/>
      <c r="F198" s="1" t="s">
        <v>321</v>
      </c>
      <c r="G198" s="1" t="s">
        <v>322</v>
      </c>
      <c r="H198" s="1" t="s">
        <v>323</v>
      </c>
      <c r="I198" s="3">
        <v>1</v>
      </c>
      <c r="J198" s="3">
        <v>232.18603305785101</v>
      </c>
      <c r="K198" s="3">
        <f>+J198*I198*1.21</f>
        <v>280.94509999999968</v>
      </c>
      <c r="L198" s="3">
        <v>0</v>
      </c>
      <c r="M198" s="3">
        <v>0</v>
      </c>
      <c r="N198" s="3">
        <f>+K198*0.95</f>
        <v>266.89784499999968</v>
      </c>
      <c r="O198" s="3">
        <f>+N198-(N198*9.09/100)</f>
        <v>242.63683088949972</v>
      </c>
      <c r="P198" s="3"/>
      <c r="Q198" s="3">
        <v>333.62346718016499</v>
      </c>
      <c r="R198" s="3">
        <f>+Q198*1.21</f>
        <v>403.68439528799962</v>
      </c>
      <c r="S198" s="3"/>
      <c r="T198" s="1"/>
      <c r="U198" s="4"/>
      <c r="V198" s="4"/>
      <c r="W198" s="4"/>
      <c r="X198" s="4"/>
      <c r="Y198" s="4"/>
      <c r="Z198" s="4"/>
      <c r="AA198" s="4"/>
      <c r="AB198" s="4"/>
      <c r="AC198" s="1" t="s">
        <v>26</v>
      </c>
      <c r="AD198" s="1" t="s">
        <v>27</v>
      </c>
    </row>
    <row r="199" spans="1:30" s="26" customFormat="1" x14ac:dyDescent="0.25">
      <c r="A199" s="1" t="s">
        <v>594</v>
      </c>
      <c r="B199" s="1" t="s">
        <v>595</v>
      </c>
      <c r="C199" s="2">
        <v>44548</v>
      </c>
      <c r="D199" s="1" t="s">
        <v>596</v>
      </c>
      <c r="E199" s="21"/>
      <c r="F199" s="1" t="s">
        <v>597</v>
      </c>
      <c r="G199" s="1" t="s">
        <v>598</v>
      </c>
      <c r="H199" s="1" t="s">
        <v>599</v>
      </c>
      <c r="I199" s="3">
        <v>1</v>
      </c>
      <c r="J199" s="3">
        <v>404.95</v>
      </c>
      <c r="K199" s="3">
        <f>+J199*I199*1.21</f>
        <v>489.98949999999996</v>
      </c>
      <c r="L199" s="3">
        <v>0</v>
      </c>
      <c r="M199" s="3">
        <v>0</v>
      </c>
      <c r="N199" s="3">
        <v>0</v>
      </c>
      <c r="O199" s="3">
        <f>+K199</f>
        <v>489.98949999999996</v>
      </c>
      <c r="P199" s="3"/>
      <c r="Q199" s="3">
        <v>763.62646027685901</v>
      </c>
      <c r="R199" s="3">
        <f>+Q199*1.21</f>
        <v>923.98801693499934</v>
      </c>
      <c r="S199" s="3"/>
      <c r="T199" s="1"/>
      <c r="U199" s="4"/>
      <c r="V199" s="4"/>
      <c r="W199" s="4"/>
      <c r="X199" s="4"/>
      <c r="Y199" s="4"/>
      <c r="Z199" s="4"/>
      <c r="AA199" s="4"/>
      <c r="AB199" s="4"/>
      <c r="AC199" s="1" t="s">
        <v>26</v>
      </c>
      <c r="AD199" s="1" t="s">
        <v>27</v>
      </c>
    </row>
    <row r="200" spans="1:30" s="26" customFormat="1" x14ac:dyDescent="0.25">
      <c r="A200" s="1" t="s">
        <v>918</v>
      </c>
      <c r="B200" s="1" t="s">
        <v>919</v>
      </c>
      <c r="C200" s="2">
        <v>44548</v>
      </c>
      <c r="D200" s="1" t="s">
        <v>920</v>
      </c>
      <c r="E200" s="21"/>
      <c r="F200" s="1" t="s">
        <v>921</v>
      </c>
      <c r="G200" s="1" t="s">
        <v>922</v>
      </c>
      <c r="H200" s="1" t="s">
        <v>923</v>
      </c>
      <c r="I200" s="3">
        <v>1</v>
      </c>
      <c r="J200" s="3">
        <v>146.852975206612</v>
      </c>
      <c r="K200" s="3">
        <f>+J200*I200*1.21</f>
        <v>177.69210000000052</v>
      </c>
      <c r="L200" s="3">
        <v>0</v>
      </c>
      <c r="M200" s="3">
        <f>+K200*0.9</f>
        <v>159.92289000000048</v>
      </c>
      <c r="N200" s="3">
        <f>+M200*0.95</f>
        <v>151.92674550000044</v>
      </c>
      <c r="O200" s="3">
        <f>+N200-(N200*9.09/100)</f>
        <v>138.11660433405041</v>
      </c>
      <c r="P200" s="3"/>
      <c r="Q200" s="3">
        <v>154.53925992892599</v>
      </c>
      <c r="R200" s="3">
        <f>+Q200*1.21</f>
        <v>186.99250451400044</v>
      </c>
      <c r="S200" s="3"/>
      <c r="T200" s="1"/>
      <c r="U200" s="4"/>
      <c r="V200" s="4"/>
      <c r="W200" s="4"/>
      <c r="X200" s="4"/>
      <c r="Y200" s="4"/>
      <c r="Z200" s="4"/>
      <c r="AA200" s="4"/>
      <c r="AB200" s="4"/>
      <c r="AC200" s="1" t="s">
        <v>26</v>
      </c>
      <c r="AD200" s="1" t="s">
        <v>27</v>
      </c>
    </row>
    <row r="201" spans="1:30" s="26" customFormat="1" x14ac:dyDescent="0.25">
      <c r="A201" s="1" t="s">
        <v>1050</v>
      </c>
      <c r="B201" s="1" t="s">
        <v>1051</v>
      </c>
      <c r="C201" s="2">
        <v>44548</v>
      </c>
      <c r="D201" s="1" t="s">
        <v>1052</v>
      </c>
      <c r="E201" s="21"/>
      <c r="F201" s="1" t="s">
        <v>1053</v>
      </c>
      <c r="G201" s="1" t="s">
        <v>1054</v>
      </c>
      <c r="H201" s="1" t="s">
        <v>1055</v>
      </c>
      <c r="I201" s="3">
        <v>1</v>
      </c>
      <c r="J201" s="3">
        <v>997.19157024793401</v>
      </c>
      <c r="K201" s="3">
        <f>+J201*I201*1.21</f>
        <v>1206.6018000000001</v>
      </c>
      <c r="L201" s="3">
        <f>+K201*0.8</f>
        <v>965.2814400000002</v>
      </c>
      <c r="M201" s="3">
        <v>0</v>
      </c>
      <c r="N201" s="3">
        <f>+L201*0.95</f>
        <v>917.01736800000015</v>
      </c>
      <c r="O201" s="3">
        <f>+N201-(N201*9.09/100)</f>
        <v>833.6604892488001</v>
      </c>
      <c r="P201" s="3"/>
      <c r="Q201" s="3">
        <v>1476.0230184495899</v>
      </c>
      <c r="R201" s="3">
        <f>+Q201*1.21</f>
        <v>1785.9878523240038</v>
      </c>
      <c r="S201" s="3"/>
      <c r="T201" s="1"/>
      <c r="U201" s="4"/>
      <c r="V201" s="4"/>
      <c r="W201" s="4"/>
      <c r="X201" s="4"/>
      <c r="Y201" s="4"/>
      <c r="Z201" s="4"/>
      <c r="AA201" s="4"/>
      <c r="AB201" s="4"/>
      <c r="AC201" s="1" t="s">
        <v>26</v>
      </c>
      <c r="AD201" s="1" t="s">
        <v>27</v>
      </c>
    </row>
    <row r="202" spans="1:30" s="26" customFormat="1" x14ac:dyDescent="0.25">
      <c r="A202" s="1" t="s">
        <v>840</v>
      </c>
      <c r="B202" s="1" t="s">
        <v>841</v>
      </c>
      <c r="C202" s="2">
        <v>44548</v>
      </c>
      <c r="D202" s="1" t="s">
        <v>842</v>
      </c>
      <c r="E202" s="21"/>
      <c r="F202" s="1" t="s">
        <v>843</v>
      </c>
      <c r="G202" s="1" t="s">
        <v>844</v>
      </c>
      <c r="H202" s="1" t="s">
        <v>845</v>
      </c>
      <c r="I202" s="3">
        <v>3</v>
      </c>
      <c r="J202" s="3">
        <v>144.63</v>
      </c>
      <c r="K202" s="3">
        <f>+J202*I202*1.21</f>
        <v>525.00689999999997</v>
      </c>
      <c r="L202" s="3">
        <v>0</v>
      </c>
      <c r="M202" s="3">
        <v>0</v>
      </c>
      <c r="N202" s="3">
        <v>0</v>
      </c>
      <c r="O202" s="3">
        <f>+K202</f>
        <v>525.00689999999997</v>
      </c>
      <c r="P202" s="3"/>
      <c r="Q202" s="3">
        <v>818.15031650826597</v>
      </c>
      <c r="R202" s="3">
        <f>+Q202*1.21</f>
        <v>989.9618829750018</v>
      </c>
      <c r="S202" s="3"/>
      <c r="T202" s="1"/>
      <c r="U202" s="4"/>
      <c r="V202" s="4"/>
      <c r="W202" s="4"/>
      <c r="X202" s="4"/>
      <c r="Y202" s="4"/>
      <c r="Z202" s="4"/>
      <c r="AA202" s="4"/>
      <c r="AB202" s="4"/>
      <c r="AC202" s="1" t="s">
        <v>26</v>
      </c>
      <c r="AD202" s="1" t="s">
        <v>27</v>
      </c>
    </row>
    <row r="203" spans="1:30" s="26" customFormat="1" x14ac:dyDescent="0.25">
      <c r="A203" s="1" t="s">
        <v>1134</v>
      </c>
      <c r="B203" s="1" t="s">
        <v>1135</v>
      </c>
      <c r="C203" s="2">
        <v>44548</v>
      </c>
      <c r="D203" s="1" t="s">
        <v>1136</v>
      </c>
      <c r="E203" s="21"/>
      <c r="F203" s="1" t="s">
        <v>1137</v>
      </c>
      <c r="G203" s="1" t="s">
        <v>1138</v>
      </c>
      <c r="H203" s="1" t="s">
        <v>1139</v>
      </c>
      <c r="I203" s="3">
        <v>1</v>
      </c>
      <c r="J203" s="3">
        <v>545.49</v>
      </c>
      <c r="K203" s="3">
        <f>+J203*I203*1.21</f>
        <v>660.04290000000003</v>
      </c>
      <c r="L203" s="3">
        <v>0</v>
      </c>
      <c r="M203" s="3">
        <v>0</v>
      </c>
      <c r="N203" s="3">
        <v>0</v>
      </c>
      <c r="O203" s="3">
        <f>+K203</f>
        <v>660.04290000000003</v>
      </c>
      <c r="P203" s="3"/>
      <c r="Q203" s="3">
        <v>909.07669173388501</v>
      </c>
      <c r="R203" s="3">
        <f>+Q203*1.21</f>
        <v>1099.9827969980008</v>
      </c>
      <c r="S203" s="3"/>
      <c r="T203" s="1"/>
      <c r="U203" s="4"/>
      <c r="V203" s="4" t="s">
        <v>1332</v>
      </c>
      <c r="W203" s="4"/>
      <c r="X203" s="4"/>
      <c r="Y203" s="4"/>
      <c r="Z203" s="4"/>
      <c r="AA203" s="4"/>
      <c r="AB203" s="4"/>
      <c r="AC203" s="1" t="s">
        <v>26</v>
      </c>
      <c r="AD203" s="1" t="s">
        <v>27</v>
      </c>
    </row>
    <row r="204" spans="1:30" s="26" customFormat="1" x14ac:dyDescent="0.25">
      <c r="A204" s="17" t="s">
        <v>900</v>
      </c>
      <c r="B204" s="17" t="s">
        <v>901</v>
      </c>
      <c r="C204" s="2">
        <v>44548</v>
      </c>
      <c r="D204" s="1" t="s">
        <v>902</v>
      </c>
      <c r="E204" s="21">
        <v>3958</v>
      </c>
      <c r="F204" s="1" t="s">
        <v>903</v>
      </c>
      <c r="G204" s="1" t="s">
        <v>904</v>
      </c>
      <c r="H204" s="17" t="s">
        <v>905</v>
      </c>
      <c r="I204" s="18">
        <v>1</v>
      </c>
      <c r="J204" s="18">
        <v>306.61545454545501</v>
      </c>
      <c r="K204" s="18">
        <f>+J204*I204*1.21</f>
        <v>371.00470000000053</v>
      </c>
      <c r="L204" s="18">
        <v>0</v>
      </c>
      <c r="M204" s="18">
        <v>0</v>
      </c>
      <c r="N204" s="18">
        <f>+K204*0.95</f>
        <v>352.45446500000048</v>
      </c>
      <c r="O204" s="18">
        <f>+N204-(N204*9.09/100)</f>
        <v>320.41635413150044</v>
      </c>
      <c r="P204" s="18">
        <f>+SUM(O195:O204)</f>
        <v>3672.4281677798504</v>
      </c>
      <c r="Q204" s="18">
        <v>356.55084747272798</v>
      </c>
      <c r="R204" s="18">
        <f>+Q204*1.21</f>
        <v>431.42652544200087</v>
      </c>
      <c r="S204" s="18">
        <f>+SUM(R195:R204)</f>
        <v>5943.8508094200051</v>
      </c>
      <c r="T204" s="1">
        <v>5943.87</v>
      </c>
      <c r="U204" s="28">
        <f>+T204-S204</f>
        <v>1.9190579994756263E-2</v>
      </c>
      <c r="V204" s="4"/>
      <c r="W204" s="4"/>
      <c r="X204" s="4">
        <v>18919972394</v>
      </c>
      <c r="Y204" s="4"/>
      <c r="Z204" s="4"/>
      <c r="AA204" s="4"/>
      <c r="AB204" s="4"/>
      <c r="AC204" s="17"/>
      <c r="AD204" s="17"/>
    </row>
    <row r="205" spans="1:30" s="26" customFormat="1" x14ac:dyDescent="0.25">
      <c r="A205" s="1" t="s">
        <v>990</v>
      </c>
      <c r="B205" s="1" t="s">
        <v>991</v>
      </c>
      <c r="C205" s="2">
        <v>44551</v>
      </c>
      <c r="D205" s="1" t="s">
        <v>992</v>
      </c>
      <c r="E205" s="21"/>
      <c r="F205" s="1" t="s">
        <v>993</v>
      </c>
      <c r="G205" s="1" t="s">
        <v>994</v>
      </c>
      <c r="H205" s="1" t="s">
        <v>995</v>
      </c>
      <c r="I205" s="3">
        <v>1</v>
      </c>
      <c r="J205" s="3">
        <v>29.231239669421502</v>
      </c>
      <c r="K205" s="3">
        <f>+J205*I205*1.21</f>
        <v>35.369800000000019</v>
      </c>
      <c r="L205" s="3">
        <v>0</v>
      </c>
      <c r="M205" s="3">
        <v>0</v>
      </c>
      <c r="N205" s="3">
        <f>+K205*0.95</f>
        <v>33.601310000000019</v>
      </c>
      <c r="O205" s="3">
        <f>+N205-(N205*9.09/100)</f>
        <v>30.546950921000018</v>
      </c>
      <c r="P205" s="3"/>
      <c r="Q205" s="3">
        <v>54.494630866115699</v>
      </c>
      <c r="R205" s="3">
        <f>+Q205*1.21</f>
        <v>65.938503347999998</v>
      </c>
      <c r="S205" s="3"/>
      <c r="T205" s="1"/>
      <c r="U205" s="4"/>
      <c r="V205" s="4"/>
      <c r="W205" s="4"/>
      <c r="X205" s="4"/>
      <c r="Y205" s="4"/>
      <c r="Z205" s="4"/>
      <c r="AA205" s="4"/>
      <c r="AB205" s="4"/>
      <c r="AC205" s="1"/>
      <c r="AD205" s="1"/>
    </row>
    <row r="206" spans="1:30" s="26" customFormat="1" x14ac:dyDescent="0.25">
      <c r="A206" s="1" t="s">
        <v>1008</v>
      </c>
      <c r="B206" s="1" t="s">
        <v>1009</v>
      </c>
      <c r="C206" s="2">
        <v>44551</v>
      </c>
      <c r="D206" s="1" t="s">
        <v>1010</v>
      </c>
      <c r="E206" s="21"/>
      <c r="F206" s="1" t="s">
        <v>1011</v>
      </c>
      <c r="G206" s="1" t="s">
        <v>1012</v>
      </c>
      <c r="H206" s="1" t="s">
        <v>1013</v>
      </c>
      <c r="I206" s="3">
        <v>1</v>
      </c>
      <c r="J206" s="3">
        <v>29.2314049586777</v>
      </c>
      <c r="K206" s="3">
        <f>+J206*I206*1.21</f>
        <v>35.370000000000019</v>
      </c>
      <c r="L206" s="3">
        <v>0</v>
      </c>
      <c r="M206" s="3">
        <v>0</v>
      </c>
      <c r="N206" s="3">
        <f>+K206*0.95</f>
        <v>33.601500000000016</v>
      </c>
      <c r="O206" s="3">
        <f>+N206-(N206*9.09/100)</f>
        <v>30.547123650000014</v>
      </c>
      <c r="P206" s="3"/>
      <c r="Q206" s="3">
        <v>54.494939008264502</v>
      </c>
      <c r="R206" s="3">
        <f>+Q206*1.21</f>
        <v>65.938876200000053</v>
      </c>
      <c r="S206" s="3"/>
      <c r="T206" s="1"/>
      <c r="U206" s="4"/>
      <c r="V206" s="4"/>
      <c r="W206" s="4"/>
      <c r="X206" s="4"/>
      <c r="Y206" s="4"/>
      <c r="Z206" s="4"/>
      <c r="AA206" s="4"/>
      <c r="AB206" s="4"/>
      <c r="AC206" s="1"/>
      <c r="AD206" s="1"/>
    </row>
    <row r="207" spans="1:30" s="26" customFormat="1" x14ac:dyDescent="0.25">
      <c r="A207" s="1" t="s">
        <v>1020</v>
      </c>
      <c r="B207" s="1" t="s">
        <v>1021</v>
      </c>
      <c r="C207" s="2">
        <v>44551</v>
      </c>
      <c r="D207" s="1" t="s">
        <v>1022</v>
      </c>
      <c r="E207" s="21">
        <v>3966</v>
      </c>
      <c r="F207" s="1" t="s">
        <v>1023</v>
      </c>
      <c r="G207" s="1" t="s">
        <v>1024</v>
      </c>
      <c r="H207" s="1" t="s">
        <v>1025</v>
      </c>
      <c r="I207" s="3">
        <v>1</v>
      </c>
      <c r="J207" s="3">
        <v>274.01710743801698</v>
      </c>
      <c r="K207" s="3">
        <f>+J207*I207*1.21</f>
        <v>331.56070000000051</v>
      </c>
      <c r="L207" s="3">
        <f>+K207*0.7</f>
        <v>232.09249000000034</v>
      </c>
      <c r="M207" s="3">
        <v>0</v>
      </c>
      <c r="N207" s="3">
        <f>+L207*0.95</f>
        <v>220.48786550000031</v>
      </c>
      <c r="O207" s="3">
        <f>+N207-(N207*9.09/100)</f>
        <v>200.44551852605028</v>
      </c>
      <c r="P207" s="3">
        <f>+O207+O206+O205</f>
        <v>261.53959309705033</v>
      </c>
      <c r="Q207" s="3">
        <v>510.839132712398</v>
      </c>
      <c r="R207" s="3">
        <f>+Q207*1.21</f>
        <v>618.11535058200161</v>
      </c>
      <c r="S207" s="3">
        <f>+R207+R206+R205</f>
        <v>749.99273013000175</v>
      </c>
      <c r="T207" s="1">
        <v>749.99</v>
      </c>
      <c r="U207" s="28">
        <f>+T207-S207</f>
        <v>-2.7301300017370522E-3</v>
      </c>
      <c r="V207" s="4"/>
      <c r="W207" s="4"/>
      <c r="X207" s="4">
        <v>18980741634</v>
      </c>
      <c r="Y207" s="4"/>
      <c r="Z207" s="4"/>
      <c r="AA207" s="4"/>
      <c r="AB207" s="4"/>
      <c r="AC207" s="1"/>
      <c r="AD207" s="1"/>
    </row>
    <row r="208" spans="1:30" s="26" customFormat="1" x14ac:dyDescent="0.25">
      <c r="A208" s="1" t="s">
        <v>1200</v>
      </c>
      <c r="B208" s="1" t="s">
        <v>1201</v>
      </c>
      <c r="C208" s="2">
        <v>44558</v>
      </c>
      <c r="D208" s="1" t="s">
        <v>1202</v>
      </c>
      <c r="E208" s="21"/>
      <c r="F208" s="1" t="s">
        <v>1203</v>
      </c>
      <c r="G208" s="1" t="s">
        <v>1204</v>
      </c>
      <c r="H208" s="1" t="s">
        <v>1205</v>
      </c>
      <c r="I208" s="3">
        <v>1</v>
      </c>
      <c r="J208" s="3">
        <v>545.49</v>
      </c>
      <c r="K208" s="3">
        <f>+J208*I208*1.21</f>
        <v>660.04290000000003</v>
      </c>
      <c r="L208" s="3">
        <v>0</v>
      </c>
      <c r="M208" s="3">
        <v>0</v>
      </c>
      <c r="N208" s="3">
        <v>0</v>
      </c>
      <c r="O208" s="3">
        <f>+K208</f>
        <v>660.04290000000003</v>
      </c>
      <c r="P208" s="3"/>
      <c r="Q208" s="3">
        <v>909.07669173388501</v>
      </c>
      <c r="R208" s="3">
        <f>+Q208*1.21</f>
        <v>1099.9827969980008</v>
      </c>
      <c r="S208" s="3"/>
      <c r="T208" s="1"/>
      <c r="U208" s="4"/>
      <c r="V208" s="4"/>
      <c r="W208" s="4"/>
      <c r="X208" s="4"/>
      <c r="Y208" s="4"/>
      <c r="Z208" s="4"/>
      <c r="AA208" s="4"/>
      <c r="AB208" s="4"/>
      <c r="AC208" s="1" t="s">
        <v>26</v>
      </c>
      <c r="AD208" s="1" t="s">
        <v>27</v>
      </c>
    </row>
    <row r="209" spans="1:30" s="26" customFormat="1" x14ac:dyDescent="0.25">
      <c r="A209" s="1" t="s">
        <v>132</v>
      </c>
      <c r="B209" s="1" t="s">
        <v>133</v>
      </c>
      <c r="C209" s="2">
        <v>44558</v>
      </c>
      <c r="D209" s="1" t="s">
        <v>134</v>
      </c>
      <c r="E209" s="21"/>
      <c r="F209" s="1" t="s">
        <v>135</v>
      </c>
      <c r="G209" s="1" t="s">
        <v>136</v>
      </c>
      <c r="H209" s="1" t="s">
        <v>137</v>
      </c>
      <c r="I209" s="3">
        <v>-1</v>
      </c>
      <c r="J209" s="3">
        <v>214.462809917355</v>
      </c>
      <c r="K209" s="3">
        <f>+J209*I209*1.21</f>
        <v>-259.49999999999955</v>
      </c>
      <c r="L209" s="3">
        <v>0</v>
      </c>
      <c r="M209" s="3">
        <v>0</v>
      </c>
      <c r="N209" s="3">
        <f>+M209*0.95</f>
        <v>0</v>
      </c>
      <c r="O209" s="3">
        <f>+N209-(N209*9.09/100)</f>
        <v>0</v>
      </c>
      <c r="P209" s="3"/>
      <c r="Q209" s="3">
        <v>-214.462809917355</v>
      </c>
      <c r="R209" s="3">
        <f>+Q209*1.21</f>
        <v>-259.49999999999955</v>
      </c>
      <c r="S209" s="3"/>
      <c r="T209" s="1"/>
      <c r="U209" s="4"/>
      <c r="V209" s="4"/>
      <c r="W209" s="4"/>
      <c r="X209" s="4"/>
      <c r="Y209" s="4"/>
      <c r="Z209" s="4"/>
      <c r="AA209" s="4"/>
      <c r="AB209" s="4"/>
      <c r="AC209" s="1" t="s">
        <v>26</v>
      </c>
      <c r="AD209" s="1" t="s">
        <v>27</v>
      </c>
    </row>
    <row r="210" spans="1:30" s="26" customFormat="1" x14ac:dyDescent="0.25">
      <c r="A210" s="1" t="s">
        <v>1032</v>
      </c>
      <c r="B210" s="1" t="s">
        <v>1033</v>
      </c>
      <c r="C210" s="2">
        <v>44558</v>
      </c>
      <c r="D210" s="1" t="s">
        <v>1034</v>
      </c>
      <c r="E210" s="21">
        <v>3977</v>
      </c>
      <c r="F210" s="1" t="s">
        <v>1035</v>
      </c>
      <c r="G210" s="1" t="s">
        <v>1036</v>
      </c>
      <c r="H210" s="1" t="s">
        <v>1037</v>
      </c>
      <c r="I210" s="3">
        <v>1</v>
      </c>
      <c r="J210" s="3">
        <v>444.32636363636402</v>
      </c>
      <c r="K210" s="3">
        <f>+J210*I210*1.21</f>
        <v>537.63490000000047</v>
      </c>
      <c r="L210" s="3">
        <v>0</v>
      </c>
      <c r="M210" s="3">
        <v>0</v>
      </c>
      <c r="N210" s="3">
        <f>+K210*0.95</f>
        <v>510.75315500000045</v>
      </c>
      <c r="O210" s="3">
        <f>+N210-(N210*9.09/100)</f>
        <v>464.32569321050039</v>
      </c>
      <c r="P210" s="3">
        <f>+O210+O209+O208</f>
        <v>1124.3685932105004</v>
      </c>
      <c r="Q210" s="3">
        <v>520.65718964545499</v>
      </c>
      <c r="R210" s="3">
        <f>+Q210*1.21</f>
        <v>629.99519947100055</v>
      </c>
      <c r="S210" s="3">
        <f>+R210+R209+R208</f>
        <v>1470.4779964690019</v>
      </c>
      <c r="T210" s="1">
        <v>1763.43</v>
      </c>
      <c r="U210" s="28">
        <f>+T210-S210</f>
        <v>292.95200353099813</v>
      </c>
      <c r="V210" s="4" t="s">
        <v>1332</v>
      </c>
      <c r="W210" s="4"/>
      <c r="X210" s="4">
        <v>19121886093</v>
      </c>
      <c r="Y210" s="4"/>
      <c r="Z210" s="4"/>
      <c r="AA210" s="4"/>
      <c r="AB210" s="4"/>
      <c r="AC210" s="1" t="s">
        <v>26</v>
      </c>
      <c r="AD210" s="1" t="s">
        <v>27</v>
      </c>
    </row>
    <row r="211" spans="1:30" s="26" customFormat="1" x14ac:dyDescent="0.25">
      <c r="A211" s="1" t="s">
        <v>168</v>
      </c>
      <c r="B211" s="1" t="s">
        <v>169</v>
      </c>
      <c r="C211" s="2">
        <v>44558</v>
      </c>
      <c r="D211" s="1" t="s">
        <v>170</v>
      </c>
      <c r="E211" s="21"/>
      <c r="F211" s="1" t="s">
        <v>171</v>
      </c>
      <c r="G211" s="1" t="s">
        <v>172</v>
      </c>
      <c r="H211" s="1" t="s">
        <v>173</v>
      </c>
      <c r="I211" s="3">
        <v>1</v>
      </c>
      <c r="J211" s="3">
        <v>735.58</v>
      </c>
      <c r="K211" s="3">
        <f>+J211*I211*1.21</f>
        <v>890.05180000000007</v>
      </c>
      <c r="L211" s="3">
        <v>0</v>
      </c>
      <c r="M211" s="3">
        <v>0</v>
      </c>
      <c r="N211" s="3">
        <v>0</v>
      </c>
      <c r="O211" s="3">
        <f>+K211</f>
        <v>890.05180000000007</v>
      </c>
      <c r="P211" s="3"/>
      <c r="Q211" s="3">
        <v>1381.8102395661101</v>
      </c>
      <c r="R211" s="3">
        <f>+Q211*1.21</f>
        <v>1671.9903898749933</v>
      </c>
      <c r="S211" s="3"/>
      <c r="T211" s="1"/>
      <c r="U211" s="4"/>
      <c r="V211" s="4"/>
      <c r="W211" s="4"/>
      <c r="X211" s="4"/>
      <c r="Y211" s="4"/>
      <c r="Z211" s="4"/>
      <c r="AA211" s="4"/>
      <c r="AB211" s="4"/>
      <c r="AC211" s="1"/>
      <c r="AD211" s="1"/>
    </row>
    <row r="212" spans="1:30" s="26" customFormat="1" x14ac:dyDescent="0.25">
      <c r="A212" s="1" t="s">
        <v>882</v>
      </c>
      <c r="B212" s="1" t="s">
        <v>883</v>
      </c>
      <c r="C212" s="2">
        <v>44558</v>
      </c>
      <c r="D212" s="1" t="s">
        <v>884</v>
      </c>
      <c r="E212" s="21"/>
      <c r="F212" s="1" t="s">
        <v>885</v>
      </c>
      <c r="G212" s="1" t="s">
        <v>886</v>
      </c>
      <c r="H212" s="1" t="s">
        <v>887</v>
      </c>
      <c r="I212" s="3">
        <v>1</v>
      </c>
      <c r="J212" s="3">
        <v>314.07</v>
      </c>
      <c r="K212" s="3">
        <f>+J212*I212*1.21</f>
        <v>380.0247</v>
      </c>
      <c r="L212" s="3">
        <v>0</v>
      </c>
      <c r="M212" s="3">
        <v>0</v>
      </c>
      <c r="N212" s="3">
        <v>0</v>
      </c>
      <c r="O212" s="3">
        <f>+K212</f>
        <v>380.0247</v>
      </c>
      <c r="P212" s="3"/>
      <c r="Q212" s="3">
        <v>578.50437720000002</v>
      </c>
      <c r="R212" s="3">
        <f>+Q212*1.21</f>
        <v>699.99029641200002</v>
      </c>
      <c r="S212" s="3"/>
      <c r="T212" s="1"/>
      <c r="U212" s="4"/>
      <c r="V212" s="4"/>
      <c r="W212" s="4"/>
      <c r="X212" s="4"/>
      <c r="Y212" s="4"/>
      <c r="Z212" s="4"/>
      <c r="AA212" s="4"/>
      <c r="AB212" s="4"/>
      <c r="AC212" s="1"/>
      <c r="AD212" s="1"/>
    </row>
    <row r="213" spans="1:30" s="26" customFormat="1" x14ac:dyDescent="0.25">
      <c r="A213" s="1" t="s">
        <v>1266</v>
      </c>
      <c r="B213" s="1" t="s">
        <v>1267</v>
      </c>
      <c r="C213" s="2">
        <v>44558</v>
      </c>
      <c r="D213" s="1" t="s">
        <v>1268</v>
      </c>
      <c r="E213" s="21">
        <v>3978</v>
      </c>
      <c r="F213" s="1" t="s">
        <v>1269</v>
      </c>
      <c r="G213" s="1" t="s">
        <v>1270</v>
      </c>
      <c r="H213" s="1" t="s">
        <v>1271</v>
      </c>
      <c r="I213" s="3">
        <v>2</v>
      </c>
      <c r="J213" s="3">
        <v>735.58</v>
      </c>
      <c r="K213" s="3">
        <f>+J213*I213*1.21</f>
        <v>1780.1036000000001</v>
      </c>
      <c r="L213" s="3">
        <v>0</v>
      </c>
      <c r="M213" s="3">
        <v>0</v>
      </c>
      <c r="N213" s="3">
        <v>0</v>
      </c>
      <c r="O213" s="3">
        <f>+K213</f>
        <v>1780.1036000000001</v>
      </c>
      <c r="P213" s="3">
        <f>+O213+O212+O211</f>
        <v>3050.1801000000005</v>
      </c>
      <c r="Q213" s="3">
        <v>2763.6222683999999</v>
      </c>
      <c r="R213" s="3">
        <f>+Q213*1.21</f>
        <v>3343.982944764</v>
      </c>
      <c r="S213" s="3">
        <f>+R213+R212+R211</f>
        <v>5715.9636310509932</v>
      </c>
      <c r="T213" s="1">
        <v>6129.05</v>
      </c>
      <c r="U213" s="28">
        <f t="shared" ref="U213:U215" si="13">+T213-S213</f>
        <v>413.08636894900701</v>
      </c>
      <c r="V213" s="4" t="s">
        <v>1332</v>
      </c>
      <c r="W213" s="4"/>
      <c r="X213" s="4">
        <v>19126443468</v>
      </c>
      <c r="Y213" s="4"/>
      <c r="Z213" s="4"/>
      <c r="AA213" s="4"/>
      <c r="AB213" s="4"/>
      <c r="AC213" s="1"/>
      <c r="AD213" s="1"/>
    </row>
    <row r="214" spans="1:30" s="26" customFormat="1" x14ac:dyDescent="0.25">
      <c r="A214" s="1" t="s">
        <v>222</v>
      </c>
      <c r="B214" s="1" t="s">
        <v>223</v>
      </c>
      <c r="C214" s="2">
        <v>44558</v>
      </c>
      <c r="D214" s="1" t="s">
        <v>224</v>
      </c>
      <c r="E214" s="21">
        <v>3979</v>
      </c>
      <c r="F214" s="1" t="s">
        <v>225</v>
      </c>
      <c r="G214" s="1" t="s">
        <v>226</v>
      </c>
      <c r="H214" s="1" t="s">
        <v>227</v>
      </c>
      <c r="I214" s="3">
        <v>1</v>
      </c>
      <c r="J214" s="3">
        <v>909.14999580383301</v>
      </c>
      <c r="K214" s="3">
        <f>+J214*I214*1.21</f>
        <v>1100.0714949226378</v>
      </c>
      <c r="L214" s="3">
        <v>0</v>
      </c>
      <c r="M214" s="3">
        <v>0</v>
      </c>
      <c r="N214" s="3">
        <v>0</v>
      </c>
      <c r="O214" s="3">
        <f>+K214</f>
        <v>1100.0714949226378</v>
      </c>
      <c r="P214" s="3">
        <f>+O214</f>
        <v>1100.0714949226378</v>
      </c>
      <c r="Q214" s="3">
        <v>1696.9454431818201</v>
      </c>
      <c r="R214" s="3">
        <f>+Q214*1.21</f>
        <v>2053.3039862500023</v>
      </c>
      <c r="S214" s="3">
        <f>+R214</f>
        <v>2053.3039862500023</v>
      </c>
      <c r="T214" s="1">
        <v>2466.4</v>
      </c>
      <c r="U214" s="28">
        <f t="shared" si="13"/>
        <v>413.09601374999784</v>
      </c>
      <c r="V214" s="4" t="s">
        <v>1332</v>
      </c>
      <c r="W214" s="4"/>
      <c r="X214" s="4">
        <v>19141793492</v>
      </c>
      <c r="Y214" s="4"/>
      <c r="Z214" s="4"/>
      <c r="AA214" s="4"/>
      <c r="AB214" s="4"/>
      <c r="AC214" s="1"/>
      <c r="AD214" s="1"/>
    </row>
    <row r="215" spans="1:30" s="26" customFormat="1" x14ac:dyDescent="0.25">
      <c r="A215" s="1" t="s">
        <v>558</v>
      </c>
      <c r="B215" s="1" t="s">
        <v>559</v>
      </c>
      <c r="C215" s="2">
        <v>44558</v>
      </c>
      <c r="D215" s="1" t="s">
        <v>560</v>
      </c>
      <c r="E215" s="21">
        <v>3980</v>
      </c>
      <c r="F215" s="1" t="s">
        <v>561</v>
      </c>
      <c r="G215" s="1" t="s">
        <v>562</v>
      </c>
      <c r="H215" s="1" t="s">
        <v>563</v>
      </c>
      <c r="I215" s="3">
        <v>6</v>
      </c>
      <c r="J215" s="3">
        <v>245.39</v>
      </c>
      <c r="K215" s="3">
        <f>+J215*I215*1.21</f>
        <v>1781.5313999999998</v>
      </c>
      <c r="L215" s="3">
        <v>0</v>
      </c>
      <c r="M215" s="3">
        <v>0</v>
      </c>
      <c r="N215" s="3">
        <v>0</v>
      </c>
      <c r="O215" s="3">
        <f>+K215</f>
        <v>1781.5313999999998</v>
      </c>
      <c r="P215" s="3">
        <f>+O215</f>
        <v>1781.5313999999998</v>
      </c>
      <c r="Q215" s="3">
        <v>2999.9413472727301</v>
      </c>
      <c r="R215" s="3">
        <f>+Q215*1.21</f>
        <v>3629.9290302000031</v>
      </c>
      <c r="S215" s="3">
        <f>+R215</f>
        <v>3629.9290302000031</v>
      </c>
      <c r="T215" s="1">
        <v>3935.08</v>
      </c>
      <c r="U215" s="28">
        <f t="shared" si="13"/>
        <v>305.1509697999968</v>
      </c>
      <c r="V215" s="4" t="s">
        <v>1332</v>
      </c>
      <c r="W215" s="4"/>
      <c r="X215" s="4">
        <v>19144968742</v>
      </c>
      <c r="Y215" s="4"/>
      <c r="Z215" s="4"/>
      <c r="AA215" s="4"/>
      <c r="AB215" s="4"/>
      <c r="AC215" s="1"/>
      <c r="AD215" s="1"/>
    </row>
    <row r="216" spans="1:30" s="26" customFormat="1" x14ac:dyDescent="0.25">
      <c r="A216" s="1" t="s">
        <v>924</v>
      </c>
      <c r="B216" s="1" t="s">
        <v>925</v>
      </c>
      <c r="C216" s="2">
        <v>44544</v>
      </c>
      <c r="D216" s="1" t="s">
        <v>926</v>
      </c>
      <c r="E216" s="21"/>
      <c r="F216" s="1" t="s">
        <v>927</v>
      </c>
      <c r="G216" s="1" t="s">
        <v>928</v>
      </c>
      <c r="H216" s="1" t="s">
        <v>929</v>
      </c>
      <c r="I216" s="3">
        <v>-16</v>
      </c>
      <c r="J216" s="3">
        <v>545.48999748230005</v>
      </c>
      <c r="K216" s="3">
        <f>+J216*I216*1.21</f>
        <v>-10560.686351257329</v>
      </c>
      <c r="L216" s="3">
        <v>0</v>
      </c>
      <c r="M216" s="3">
        <f>+K216*0.9</f>
        <v>-9504.6177161315973</v>
      </c>
      <c r="N216" s="3">
        <f>+M216*0.95</f>
        <v>-9029.3868303250165</v>
      </c>
      <c r="O216" s="3">
        <f>+N216-(N216*9.09/100)</f>
        <v>-8208.6155674484726</v>
      </c>
      <c r="P216" s="3"/>
      <c r="Q216" s="3">
        <v>-3243.6004913718998</v>
      </c>
      <c r="R216" s="3">
        <f>+Q216*1.21</f>
        <v>-3924.7565945599986</v>
      </c>
      <c r="S216" s="3"/>
      <c r="T216" s="1"/>
      <c r="U216" s="4"/>
      <c r="V216" s="4"/>
      <c r="W216" s="4"/>
      <c r="X216" s="4"/>
      <c r="Y216" s="4"/>
      <c r="Z216" s="4"/>
      <c r="AA216" s="4"/>
      <c r="AB216" s="4"/>
      <c r="AC216" s="1" t="s">
        <v>34</v>
      </c>
      <c r="AD216" s="1" t="s">
        <v>35</v>
      </c>
    </row>
    <row r="217" spans="1:30" s="26" customFormat="1" x14ac:dyDescent="0.25">
      <c r="A217" s="1" t="s">
        <v>930</v>
      </c>
      <c r="B217" s="1" t="s">
        <v>931</v>
      </c>
      <c r="C217" s="2">
        <v>44544</v>
      </c>
      <c r="D217" s="1" t="s">
        <v>932</v>
      </c>
      <c r="E217" s="21">
        <v>3882</v>
      </c>
      <c r="F217" s="1" t="s">
        <v>933</v>
      </c>
      <c r="G217" s="1" t="s">
        <v>934</v>
      </c>
      <c r="H217" s="1" t="s">
        <v>935</v>
      </c>
      <c r="I217" s="3">
        <v>18</v>
      </c>
      <c r="J217" s="3">
        <v>545.48999748230005</v>
      </c>
      <c r="K217" s="3">
        <f>+J217*I217*1.21</f>
        <v>11880.772145164496</v>
      </c>
      <c r="L217" s="3">
        <v>0</v>
      </c>
      <c r="M217" s="3">
        <f>+K217*0.9</f>
        <v>10692.694930648046</v>
      </c>
      <c r="N217" s="3">
        <f>+M217*0.95</f>
        <v>10158.060184115642</v>
      </c>
      <c r="O217" s="3">
        <f>+N217-(N217*9.09/100)</f>
        <v>9234.6925133795303</v>
      </c>
      <c r="P217" s="3">
        <f>+O217+O216</f>
        <v>1026.0769459310577</v>
      </c>
      <c r="Q217" s="3">
        <v>3648.9710588429798</v>
      </c>
      <c r="R217" s="3">
        <f>+Q217*1.21</f>
        <v>4415.2549812000052</v>
      </c>
      <c r="S217" s="3">
        <f>+R217+R216</f>
        <v>490.49838664000663</v>
      </c>
      <c r="T217" s="1">
        <v>4420.88</v>
      </c>
      <c r="U217" s="28">
        <f>+T217-S217</f>
        <v>3930.3816133599935</v>
      </c>
      <c r="V217" s="4" t="s">
        <v>1334</v>
      </c>
      <c r="W217" s="4"/>
      <c r="X217" s="4">
        <v>18215409108</v>
      </c>
      <c r="Y217" s="4"/>
      <c r="Z217" s="4"/>
      <c r="AA217" s="4"/>
      <c r="AB217" s="4"/>
      <c r="AC217" s="1" t="s">
        <v>34</v>
      </c>
      <c r="AD217" s="1" t="s">
        <v>35</v>
      </c>
    </row>
    <row r="218" spans="1:30" s="26" customFormat="1" x14ac:dyDescent="0.25">
      <c r="A218" s="4"/>
      <c r="B218" s="4"/>
      <c r="C218" s="4"/>
      <c r="D218" s="4"/>
      <c r="E218" s="23"/>
      <c r="F218" s="4"/>
      <c r="G218" s="4"/>
      <c r="H218" s="4"/>
      <c r="I218" s="4"/>
      <c r="J218" s="4"/>
      <c r="K218" s="4"/>
      <c r="L218" s="4"/>
      <c r="M218" s="4"/>
      <c r="N218" s="19" t="s">
        <v>1329</v>
      </c>
      <c r="O218" s="20">
        <f>SUM(O2:O217)</f>
        <v>119057.352172895</v>
      </c>
      <c r="P218" s="19" t="s">
        <v>1330</v>
      </c>
      <c r="Q218" s="13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25">
      <c r="A219" s="4"/>
      <c r="B219" s="4"/>
      <c r="C219" s="4"/>
      <c r="D219" s="4"/>
      <c r="E219" s="2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25">
      <c r="A220" s="4"/>
      <c r="B220" s="4"/>
      <c r="C220" s="4"/>
      <c r="D220" s="4"/>
      <c r="E220" s="2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25">
      <c r="A221" s="4"/>
      <c r="B221" s="4"/>
      <c r="C221" s="4"/>
      <c r="D221" s="4"/>
      <c r="E221" s="2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</sheetData>
  <autoFilter ref="A1:AD218">
    <sortState ref="A2:AD218">
      <sortCondition ref="E1:E218"/>
    </sortState>
  </autoFilter>
  <sortState ref="A2:L217">
    <sortCondition ref="C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Muñoz</cp:lastModifiedBy>
  <dcterms:created xsi:type="dcterms:W3CDTF">2006-10-02T04:59:59Z</dcterms:created>
  <dcterms:modified xsi:type="dcterms:W3CDTF">2022-04-19T12:25:19Z</dcterms:modified>
</cp:coreProperties>
</file>