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Fellowship BCL/Modelling/14.Farm dam fieldwork with ANU/Analysis/12th try_raw values and new narrative_updated fd classification/Lit review/"/>
    </mc:Choice>
  </mc:AlternateContent>
  <xr:revisionPtr revIDLastSave="0" documentId="13_ncr:1_{80DF99CA-8E87-3A47-BCC5-D3E49F767992}" xr6:coauthVersionLast="47" xr6:coauthVersionMax="47" xr10:uidLastSave="{00000000-0000-0000-0000-000000000000}"/>
  <bookViews>
    <workbookView xWindow="5460" yWindow="460" windowWidth="34960" windowHeight="12120" xr2:uid="{3D814C5D-FF65-C944-BE24-1CF97F47DA24}"/>
  </bookViews>
  <sheets>
    <sheet name="Dataframe2" sheetId="11" r:id="rId1"/>
    <sheet name="Summary table" sheetId="10" r:id="rId2"/>
    <sheet name="Dataframe" sheetId="9" r:id="rId3"/>
    <sheet name="Ollivier diel paper" sheetId="7" r:id="rId4"/>
    <sheet name="Web_summary" sheetId="6" r:id="rId5"/>
    <sheet name="Webb_raw" sheetId="12" r:id="rId6"/>
    <sheet name="Paneer" sheetId="5" r:id="rId7"/>
    <sheet name="Peacock" sheetId="8" r:id="rId8"/>
    <sheet name="Ollivier" sheetId="4" r:id="rId9"/>
    <sheet name="Grinham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5" l="1"/>
  <c r="J10" i="5"/>
  <c r="I10" i="5"/>
  <c r="H10" i="5"/>
  <c r="I5" i="5"/>
  <c r="J5" i="5"/>
  <c r="K5" i="5"/>
  <c r="H5" i="5"/>
  <c r="T31" i="8"/>
  <c r="S31" i="8"/>
  <c r="S30" i="8"/>
  <c r="M10" i="5"/>
  <c r="M5" i="5"/>
  <c r="F9" i="5"/>
  <c r="F8" i="5"/>
  <c r="F4" i="5"/>
  <c r="F3" i="5"/>
  <c r="F2" i="5"/>
  <c r="Q56" i="7"/>
  <c r="P56" i="7"/>
  <c r="L56" i="7"/>
  <c r="K56" i="7"/>
  <c r="I3" i="12"/>
  <c r="I4" i="12"/>
  <c r="I5" i="12"/>
  <c r="I6" i="12"/>
  <c r="I7" i="12"/>
  <c r="I2" i="12"/>
  <c r="H3" i="12"/>
  <c r="H4" i="12"/>
  <c r="H5" i="12"/>
  <c r="H6" i="12"/>
  <c r="H7" i="12"/>
  <c r="H2" i="12"/>
  <c r="F45" i="4"/>
  <c r="E45" i="4"/>
  <c r="F6" i="4"/>
  <c r="E6" i="4"/>
  <c r="J22" i="3"/>
  <c r="J21" i="3"/>
  <c r="F7" i="12"/>
  <c r="E7" i="12"/>
  <c r="F6" i="12"/>
  <c r="E6" i="12"/>
  <c r="T30" i="8"/>
  <c r="T29" i="8"/>
  <c r="T28" i="8"/>
  <c r="T27" i="8"/>
  <c r="S29" i="8"/>
  <c r="S28" i="8"/>
  <c r="S27" i="8"/>
  <c r="Q53" i="7"/>
  <c r="Q54" i="7"/>
  <c r="Q55" i="7"/>
  <c r="Q52" i="7"/>
  <c r="L53" i="7"/>
  <c r="L54" i="7"/>
  <c r="L55" i="7"/>
  <c r="L52" i="7"/>
  <c r="P55" i="7"/>
  <c r="P54" i="7"/>
  <c r="P53" i="7"/>
  <c r="P52" i="7"/>
  <c r="K55" i="7"/>
  <c r="K54" i="7"/>
  <c r="K53" i="7"/>
  <c r="K52" i="7"/>
  <c r="G17" i="3" l="1"/>
  <c r="I9" i="5"/>
  <c r="M9" i="5" s="1"/>
  <c r="H9" i="5"/>
  <c r="I8" i="5"/>
  <c r="M8" i="5" s="1"/>
  <c r="H8" i="5"/>
  <c r="I4" i="5"/>
  <c r="M4" i="5" s="1"/>
  <c r="H4" i="5"/>
  <c r="J3" i="5"/>
  <c r="I3" i="5"/>
  <c r="M3" i="5" s="1"/>
  <c r="H3" i="5"/>
  <c r="I2" i="5"/>
  <c r="M2" i="5" s="1"/>
  <c r="H2" i="5"/>
  <c r="D9" i="5"/>
  <c r="E9" i="5" s="1"/>
  <c r="K9" i="5" s="1"/>
  <c r="D8" i="5"/>
  <c r="E8" i="5" s="1"/>
  <c r="K8" i="5" s="1"/>
  <c r="E3" i="5"/>
  <c r="K3" i="5" s="1"/>
  <c r="D4" i="5"/>
  <c r="J4" i="5" s="1"/>
  <c r="D3" i="5"/>
  <c r="D2" i="5"/>
  <c r="J2" i="5" s="1"/>
  <c r="F44" i="4"/>
  <c r="E44" i="4"/>
  <c r="F5" i="4"/>
  <c r="E5" i="4"/>
  <c r="F4" i="4"/>
  <c r="E4" i="4"/>
  <c r="F43" i="4"/>
  <c r="E43" i="4"/>
  <c r="E42" i="4"/>
  <c r="F42" i="4"/>
  <c r="F3" i="4"/>
  <c r="E3" i="4"/>
  <c r="F41" i="4"/>
  <c r="E41" i="4"/>
  <c r="F2" i="4"/>
  <c r="E2" i="4"/>
  <c r="J8" i="5" l="1"/>
  <c r="E2" i="5"/>
  <c r="K2" i="5" s="1"/>
  <c r="E4" i="5"/>
  <c r="K4" i="5" s="1"/>
  <c r="J9" i="5"/>
  <c r="H18" i="3"/>
  <c r="H17" i="3"/>
  <c r="K18" i="3"/>
  <c r="K17" i="3"/>
  <c r="J18" i="3"/>
  <c r="J17" i="3"/>
  <c r="G18" i="3"/>
</calcChain>
</file>

<file path=xl/sharedStrings.xml><?xml version="1.0" encoding="utf-8"?>
<sst xmlns="http://schemas.openxmlformats.org/spreadsheetml/2006/main" count="892" uniqueCount="374">
  <si>
    <t>Waterbody type</t>
  </si>
  <si>
    <t>Type of gas</t>
  </si>
  <si>
    <t>Country</t>
  </si>
  <si>
    <t>First Author</t>
  </si>
  <si>
    <t>Saskatchewan, Canada</t>
  </si>
  <si>
    <t>CO2 and CH4</t>
  </si>
  <si>
    <t>Notes</t>
  </si>
  <si>
    <t>Queensland, Australia</t>
  </si>
  <si>
    <t>CH4</t>
  </si>
  <si>
    <t>Inland waters (wells, lakes, ponds, rivers, canals, reservoirs, springs)</t>
  </si>
  <si>
    <t>NA</t>
  </si>
  <si>
    <t>Victoria, Australia</t>
  </si>
  <si>
    <t>India (measurements from 3 states, southeast)</t>
  </si>
  <si>
    <t>Sweeden</t>
  </si>
  <si>
    <t>Agricultural ponds (cropland)</t>
  </si>
  <si>
    <t>Min</t>
  </si>
  <si>
    <t>Max</t>
  </si>
  <si>
    <r>
      <t>1 </t>
    </r>
    <r>
      <rPr>
        <b/>
        <sz val="14"/>
        <color rgb="FF5F6368"/>
        <rFont val="Arial"/>
        <family val="2"/>
      </rPr>
      <t>moles CH4</t>
    </r>
    <r>
      <rPr>
        <sz val="14"/>
        <color rgb="FF4D5156"/>
        <rFont val="Arial"/>
        <family val="2"/>
      </rPr>
      <t> = 16.04246 </t>
    </r>
    <r>
      <rPr>
        <b/>
        <sz val="14"/>
        <color rgb="FF5F6368"/>
        <rFont val="Arial"/>
        <family val="2"/>
      </rPr>
      <t>gram</t>
    </r>
  </si>
  <si>
    <r>
      <t>1 </t>
    </r>
    <r>
      <rPr>
        <b/>
        <sz val="14"/>
        <color rgb="FF5F6368"/>
        <rFont val="Arial"/>
        <family val="2"/>
      </rPr>
      <t>moles CO2</t>
    </r>
    <r>
      <rPr>
        <sz val="14"/>
        <color rgb="FF4D5156"/>
        <rFont val="Arial"/>
        <family val="2"/>
      </rPr>
      <t> = 44.01</t>
    </r>
    <r>
      <rPr>
        <b/>
        <sz val="14"/>
        <color rgb="FF5F6368"/>
        <rFont val="Arial"/>
        <family val="2"/>
      </rPr>
      <t>gram</t>
    </r>
  </si>
  <si>
    <t>Area</t>
  </si>
  <si>
    <t>Primary Use</t>
  </si>
  <si>
    <t>Land Use</t>
  </si>
  <si>
    <t>Lat</t>
  </si>
  <si>
    <t>Lon</t>
  </si>
  <si>
    <t>SA</t>
  </si>
  <si>
    <t>Arithm mean</t>
  </si>
  <si>
    <t>Geom mean</t>
  </si>
  <si>
    <t>Median</t>
  </si>
  <si>
    <t>Cham</t>
  </si>
  <si>
    <t xml:space="preserve">Gatton 1a </t>
  </si>
  <si>
    <t>Irrigation</t>
  </si>
  <si>
    <t>Grazing</t>
  </si>
  <si>
    <t>−27.5541</t>
  </si>
  <si>
    <t xml:space="preserve">Gatton 2a </t>
  </si>
  <si>
    <t>−27.5548</t>
  </si>
  <si>
    <t xml:space="preserve">Gatton 3a </t>
  </si>
  <si>
    <t>Stock</t>
  </si>
  <si>
    <t>−27.5615</t>
  </si>
  <si>
    <t xml:space="preserve">Gatton 4a </t>
  </si>
  <si>
    <t>−27.5625</t>
  </si>
  <si>
    <t xml:space="preserve">Gatton 5 </t>
  </si>
  <si>
    <t>Cropland</t>
  </si>
  <si>
    <t>−27.5537</t>
  </si>
  <si>
    <t xml:space="preserve">Gatton 6 </t>
  </si>
  <si>
    <t>−27.5546</t>
  </si>
  <si>
    <t xml:space="preserve">Pinjarra 1a </t>
  </si>
  <si>
    <t>−27.5372</t>
  </si>
  <si>
    <t xml:space="preserve">Pinjarra 2 </t>
  </si>
  <si>
    <t>−27.5294</t>
  </si>
  <si>
    <t xml:space="preserve">Pinjarra 3 </t>
  </si>
  <si>
    <t>Mt Larcom 1</t>
  </si>
  <si>
    <t>−23.8008</t>
  </si>
  <si>
    <t>Mt Larcom 2</t>
  </si>
  <si>
    <t>−23.806</t>
  </si>
  <si>
    <t>Mt Larcom 3</t>
  </si>
  <si>
    <t>−23.8015</t>
  </si>
  <si>
    <t>mg m2 d</t>
  </si>
  <si>
    <t>Agricultural ponds (Grazing)</t>
  </si>
  <si>
    <t>Agricultural ponds (Cropland)</t>
  </si>
  <si>
    <t>Site</t>
  </si>
  <si>
    <t>Land.Use</t>
  </si>
  <si>
    <t>CH4 (mg CH4 / m-2 /d-1)</t>
  </si>
  <si>
    <t>Crop</t>
  </si>
  <si>
    <t>N/A</t>
  </si>
  <si>
    <t>CO2 (mg/m2/d-1)</t>
  </si>
  <si>
    <t>CO2</t>
  </si>
  <si>
    <t>Mean</t>
  </si>
  <si>
    <t>CH4: 82.9
CO2: 2988.5</t>
  </si>
  <si>
    <t>CH4: 0.15
CO2: -1167</t>
  </si>
  <si>
    <t>CH4: 884.11
CO2: 20089</t>
  </si>
  <si>
    <t>CH4: 7.44
CO2: 1211.8</t>
  </si>
  <si>
    <t>CH4: 137.4
CO2: 1163</t>
  </si>
  <si>
    <t>CH4: 1.49
CO2: -2295</t>
  </si>
  <si>
    <t>CH4: 1008.5
CO2: 15077.8</t>
  </si>
  <si>
    <t>CH4: 20.11
CO2: 480.24</t>
  </si>
  <si>
    <t>TSFP1</t>
  </si>
  <si>
    <t>THKp1</t>
  </si>
  <si>
    <t>TSFP2</t>
  </si>
  <si>
    <t>SE</t>
  </si>
  <si>
    <t>Mean - 2SE</t>
  </si>
  <si>
    <t>Mean + 2SE</t>
  </si>
  <si>
    <t>Mean (CH4 mmol m2 d)</t>
  </si>
  <si>
    <t>Mean (CO2 mmol m2 d)</t>
  </si>
  <si>
    <t>Mean (CH4 mg m2 d)</t>
  </si>
  <si>
    <t>CH4: 29.3
CO2: 1363</t>
  </si>
  <si>
    <t>CH4: 12.35
CO2: 121.03</t>
  </si>
  <si>
    <t>CH4: 42.6
CO2: 2697</t>
  </si>
  <si>
    <t>N</t>
  </si>
  <si>
    <t>Sites</t>
  </si>
  <si>
    <t>SiteCode</t>
  </si>
  <si>
    <t>Time</t>
  </si>
  <si>
    <t>TimeG</t>
  </si>
  <si>
    <t>Location</t>
  </si>
  <si>
    <t>Surface Area (m2)</t>
  </si>
  <si>
    <t>Dissolved Oxygen (mg/L)</t>
  </si>
  <si>
    <t>WaterTemp</t>
  </si>
  <si>
    <t>CO2 (mmol m2 d-1)</t>
  </si>
  <si>
    <t>CO2 R2</t>
  </si>
  <si>
    <t>CO2 Slope</t>
  </si>
  <si>
    <t>CO2 GasT Ave ( C)</t>
  </si>
  <si>
    <t>CO2 Cells</t>
  </si>
  <si>
    <t>CH4 (mmol m2 d-1)</t>
  </si>
  <si>
    <t>CH4_mgm2d</t>
  </si>
  <si>
    <t>CH4 R2</t>
  </si>
  <si>
    <t>CH4 Slope</t>
  </si>
  <si>
    <t>CH4 Gas T Ave (C)</t>
  </si>
  <si>
    <t>CH4 Cells</t>
  </si>
  <si>
    <t>CH4 (nM)</t>
  </si>
  <si>
    <t>k (m/d)</t>
  </si>
  <si>
    <t>N2O (nM)</t>
  </si>
  <si>
    <t>N2O flux (umol/m2/d)</t>
  </si>
  <si>
    <t>d13C-CO2</t>
  </si>
  <si>
    <t>d13C-CH4</t>
  </si>
  <si>
    <t>BCLVIC_FDE_200618_1</t>
  </si>
  <si>
    <t>6am</t>
  </si>
  <si>
    <t>Night</t>
  </si>
  <si>
    <t>E242:E442</t>
  </si>
  <si>
    <t>12pm</t>
  </si>
  <si>
    <t>Day</t>
  </si>
  <si>
    <t>E192:E342</t>
  </si>
  <si>
    <t>6pm</t>
  </si>
  <si>
    <t>E112:E295</t>
  </si>
  <si>
    <t>BCLVIC_FDE_210618_1</t>
  </si>
  <si>
    <t>12am</t>
  </si>
  <si>
    <t>E152:E323</t>
  </si>
  <si>
    <t>E102:E322</t>
  </si>
  <si>
    <t>BCLVIC_FDE_200618_2</t>
  </si>
  <si>
    <t>E152:E342</t>
  </si>
  <si>
    <t>E37:E187</t>
  </si>
  <si>
    <t>BCLVIC_FDE_210618_2</t>
  </si>
  <si>
    <t>BCLVIC_FDE_200618_3</t>
  </si>
  <si>
    <t>E82:E232</t>
  </si>
  <si>
    <t>BCLVIC_FDE_210618_3</t>
  </si>
  <si>
    <t>E196:E202</t>
  </si>
  <si>
    <t>BCLVIC_FDE_200618_4</t>
  </si>
  <si>
    <t>E152:E302</t>
  </si>
  <si>
    <t>E65:E215</t>
  </si>
  <si>
    <t>BCLVIC_FDE_210618_4</t>
  </si>
  <si>
    <t>BCLVIC_FDE_220618_5</t>
  </si>
  <si>
    <t>E122:E272</t>
  </si>
  <si>
    <t>BCLVIC_FDE_210618_5</t>
  </si>
  <si>
    <t>E222:E432</t>
  </si>
  <si>
    <t>E207:E367</t>
  </si>
  <si>
    <t>E52:E202</t>
  </si>
  <si>
    <t>E33:E208</t>
  </si>
  <si>
    <t>E322:E502</t>
  </si>
  <si>
    <t>E322:E536</t>
  </si>
  <si>
    <t>BCLVIC_FDE_220618_6</t>
  </si>
  <si>
    <t>E5:E162</t>
  </si>
  <si>
    <t>E7:E162</t>
  </si>
  <si>
    <t>BCLVIC_FDE_210618_6</t>
  </si>
  <si>
    <t>E322:E482</t>
  </si>
  <si>
    <t>E35:E232</t>
  </si>
  <si>
    <t>BCLVIC_FDE_220618_7</t>
  </si>
  <si>
    <t>E32:E182</t>
  </si>
  <si>
    <t>BCLVIC_FDE_210618_7</t>
  </si>
  <si>
    <t>E72:E277</t>
  </si>
  <si>
    <t>BCLVIC_FDE_220618_8</t>
  </si>
  <si>
    <t>E52:E215</t>
  </si>
  <si>
    <t>BCLVIC_FDE_210618_8</t>
  </si>
  <si>
    <t>E52:E212</t>
  </si>
  <si>
    <t>BCLVIC_FDE_280618_9</t>
  </si>
  <si>
    <t>BCLVIC_FDE_270618_9</t>
  </si>
  <si>
    <t>BCLVIC_FDE_280618_10</t>
  </si>
  <si>
    <t>E37:E212</t>
  </si>
  <si>
    <t>BCLVIC_FDE_270618_10</t>
  </si>
  <si>
    <t>E202:E402</t>
  </si>
  <si>
    <t>E42:E192</t>
  </si>
  <si>
    <t>BCLVIC_FDE_280618_11</t>
  </si>
  <si>
    <t>BCLVIC_FDE_270618_11</t>
  </si>
  <si>
    <t>BCLVIC_FDE_280618_12</t>
  </si>
  <si>
    <t>BCLVIC_FDE_270618_12</t>
  </si>
  <si>
    <t>mean</t>
  </si>
  <si>
    <t>min</t>
  </si>
  <si>
    <t>max</t>
  </si>
  <si>
    <t>median</t>
  </si>
  <si>
    <t>CH4 mmol d m</t>
  </si>
  <si>
    <t>CO2 mmol d m</t>
  </si>
  <si>
    <t>CO2 mg d m</t>
  </si>
  <si>
    <t>CH4 mg d m</t>
  </si>
  <si>
    <t>CH4: 6.7
CO2: 609.7</t>
  </si>
  <si>
    <t>CH4: 0.09
CO2: -1079</t>
  </si>
  <si>
    <t>CH4: 114
CO2: 4055</t>
  </si>
  <si>
    <t>CH4: 3.56
CO2: 812</t>
  </si>
  <si>
    <t>CH4: 1</t>
  </si>
  <si>
    <t>CH4: 89</t>
  </si>
  <si>
    <t>CH4: 2261</t>
  </si>
  <si>
    <t>CH4: 3635</t>
  </si>
  <si>
    <t>CH4: 203.6</t>
  </si>
  <si>
    <t>CH4: 423</t>
  </si>
  <si>
    <t>Pond</t>
  </si>
  <si>
    <t>Fembäcke pond N</t>
  </si>
  <si>
    <t>Fembäcke pond S</t>
  </si>
  <si>
    <t>Type</t>
  </si>
  <si>
    <t>Date</t>
  </si>
  <si>
    <t>Depth
(cm)</t>
  </si>
  <si>
    <t>pH</t>
  </si>
  <si>
    <t>EC
(µS/cm)</t>
  </si>
  <si>
    <t>O2 
(mg/l)</t>
  </si>
  <si>
    <t>NH4-N
(µg/l)</t>
  </si>
  <si>
    <t>NO2+NO3-N 
(µg/l)</t>
  </si>
  <si>
    <t>Tot.P 
(µg/l)</t>
  </si>
  <si>
    <t>DOC
(mg/l)</t>
  </si>
  <si>
    <t>S275-295</t>
  </si>
  <si>
    <t>S350-400</t>
  </si>
  <si>
    <t>Slope ratio (SR)</t>
  </si>
  <si>
    <t>E2E3</t>
  </si>
  <si>
    <t>SUVA</t>
  </si>
  <si>
    <r>
      <t>CH4 
(mg CH4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</si>
  <si>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CO2 
(mg CO2 m</t>
    </r>
    <r>
      <rPr>
        <b/>
        <vertAlign val="superscript"/>
        <sz val="11"/>
        <color theme="1"/>
        <rFont val="Calibri"/>
        <family val="2"/>
        <scheme val="minor"/>
      </rPr>
      <t xml:space="preserve">-2 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</si>
  <si>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Water
temp (</t>
    </r>
    <r>
      <rPr>
        <b/>
        <sz val="11"/>
        <color theme="1"/>
        <rFont val="Calibri"/>
        <family val="2"/>
      </rPr>
      <t>°C)</t>
    </r>
  </si>
  <si>
    <r>
      <t>Air
temp (</t>
    </r>
    <r>
      <rPr>
        <b/>
        <sz val="11"/>
        <color theme="1"/>
        <rFont val="Calibri"/>
        <family val="2"/>
      </rPr>
      <t>°C)</t>
    </r>
  </si>
  <si>
    <t>CH4: 4.87
CO2: 1951</t>
  </si>
  <si>
    <t>Webb et al 2019</t>
  </si>
  <si>
    <t>Grinham et al 2018</t>
  </si>
  <si>
    <t>Ollivier et al 2018</t>
  </si>
  <si>
    <t>Ollivier et al 2019</t>
  </si>
  <si>
    <t>Panneer et al 2014</t>
  </si>
  <si>
    <t>Peacock et al 2021</t>
  </si>
  <si>
    <t>Land use type</t>
  </si>
  <si>
    <t>Agricultural ponds (Grazing and Cropland)</t>
  </si>
  <si>
    <t>Grazing + Cropland</t>
  </si>
  <si>
    <t>Mean CH4</t>
  </si>
  <si>
    <t>Mean CO2</t>
  </si>
  <si>
    <t>Min CH4</t>
  </si>
  <si>
    <t>Max CH4</t>
  </si>
  <si>
    <t>Median CH4</t>
  </si>
  <si>
    <t>Median CO2</t>
  </si>
  <si>
    <t>Max CO2</t>
  </si>
  <si>
    <t>Author</t>
  </si>
  <si>
    <t>India</t>
  </si>
  <si>
    <t>Canada (Saskatchewan)</t>
  </si>
  <si>
    <t>Australia (QLD)</t>
  </si>
  <si>
    <t>Australia (VIC)</t>
  </si>
  <si>
    <t>This study</t>
  </si>
  <si>
    <t>Australia (NSW)</t>
  </si>
  <si>
    <t>Gas</t>
  </si>
  <si>
    <t>LU</t>
  </si>
  <si>
    <t>Canada, Saskatchewan</t>
  </si>
  <si>
    <t>Australia, QLD</t>
  </si>
  <si>
    <t>Australia, VIC</t>
  </si>
  <si>
    <t>Australia, NSW</t>
  </si>
  <si>
    <t>Site_ID</t>
  </si>
  <si>
    <t>FluxCO2.mmol.m2.d</t>
  </si>
  <si>
    <t>FluxCH4.mmol.m2.d</t>
  </si>
  <si>
    <t>10A</t>
  </si>
  <si>
    <t>Average</t>
  </si>
  <si>
    <t>10B</t>
  </si>
  <si>
    <t>10C</t>
  </si>
  <si>
    <t>10D</t>
  </si>
  <si>
    <t>14A</t>
  </si>
  <si>
    <t>14B</t>
  </si>
  <si>
    <t>15A</t>
  </si>
  <si>
    <t>15B</t>
  </si>
  <si>
    <t>22B</t>
  </si>
  <si>
    <t>24A</t>
  </si>
  <si>
    <t>24B</t>
  </si>
  <si>
    <t>26A</t>
  </si>
  <si>
    <t>26B</t>
  </si>
  <si>
    <t>26C</t>
  </si>
  <si>
    <t>27A</t>
  </si>
  <si>
    <t>27B</t>
  </si>
  <si>
    <t>27C</t>
  </si>
  <si>
    <t>30A</t>
  </si>
  <si>
    <t>30B</t>
  </si>
  <si>
    <t>31A</t>
  </si>
  <si>
    <t>31B</t>
  </si>
  <si>
    <t>32A</t>
  </si>
  <si>
    <t>32B</t>
  </si>
  <si>
    <t>32C</t>
  </si>
  <si>
    <t>44A</t>
  </si>
  <si>
    <t>44B</t>
  </si>
  <si>
    <t>45A</t>
  </si>
  <si>
    <t>45B</t>
  </si>
  <si>
    <t>45C</t>
  </si>
  <si>
    <t>45D</t>
  </si>
  <si>
    <t>48A</t>
  </si>
  <si>
    <t>48B</t>
  </si>
  <si>
    <t>4A</t>
  </si>
  <si>
    <t>4B</t>
  </si>
  <si>
    <t>4C</t>
  </si>
  <si>
    <t>4D</t>
  </si>
  <si>
    <t>4E</t>
  </si>
  <si>
    <t>4G</t>
  </si>
  <si>
    <t>4H</t>
  </si>
  <si>
    <t>53A</t>
  </si>
  <si>
    <t>54A</t>
  </si>
  <si>
    <t>54B</t>
  </si>
  <si>
    <t>55B</t>
  </si>
  <si>
    <t>56A</t>
  </si>
  <si>
    <t>56B</t>
  </si>
  <si>
    <t>57A</t>
  </si>
  <si>
    <t>57B</t>
  </si>
  <si>
    <t>57C</t>
  </si>
  <si>
    <t>57D</t>
  </si>
  <si>
    <t>58A</t>
  </si>
  <si>
    <t>58B</t>
  </si>
  <si>
    <t>58C</t>
  </si>
  <si>
    <t>59A</t>
  </si>
  <si>
    <t>59B</t>
  </si>
  <si>
    <t>59D</t>
  </si>
  <si>
    <t>60A</t>
  </si>
  <si>
    <t>60B</t>
  </si>
  <si>
    <t>60C</t>
  </si>
  <si>
    <t>61A</t>
  </si>
  <si>
    <t>61B</t>
  </si>
  <si>
    <t>61C</t>
  </si>
  <si>
    <t>62B</t>
  </si>
  <si>
    <t>62C</t>
  </si>
  <si>
    <t>62E</t>
  </si>
  <si>
    <t>63A</t>
  </si>
  <si>
    <t>63B</t>
  </si>
  <si>
    <t>64A</t>
  </si>
  <si>
    <t>64B</t>
  </si>
  <si>
    <t>64C</t>
  </si>
  <si>
    <t>66A</t>
  </si>
  <si>
    <t>66B</t>
  </si>
  <si>
    <t>66C</t>
  </si>
  <si>
    <t>67A</t>
  </si>
  <si>
    <t>67B</t>
  </si>
  <si>
    <t>69A</t>
  </si>
  <si>
    <t>69B</t>
  </si>
  <si>
    <t>69C</t>
  </si>
  <si>
    <t>70A</t>
  </si>
  <si>
    <t>70B</t>
  </si>
  <si>
    <t>70C</t>
  </si>
  <si>
    <t>74A</t>
  </si>
  <si>
    <t>74B</t>
  </si>
  <si>
    <t>74C</t>
  </si>
  <si>
    <t>7A</t>
  </si>
  <si>
    <t>7B</t>
  </si>
  <si>
    <t>7I</t>
  </si>
  <si>
    <t>8A</t>
  </si>
  <si>
    <t>8B</t>
  </si>
  <si>
    <t>8C</t>
  </si>
  <si>
    <t>8D</t>
  </si>
  <si>
    <t>8E</t>
  </si>
  <si>
    <t>8F</t>
  </si>
  <si>
    <t>8G</t>
  </si>
  <si>
    <t>8H</t>
  </si>
  <si>
    <t>VAR</t>
  </si>
  <si>
    <t>Variance</t>
  </si>
  <si>
    <t>From raw data in the repository https://github.com/JackieRWebb/Dugouts-CO2-CH4</t>
  </si>
  <si>
    <t>CH4: 150993</t>
  </si>
  <si>
    <t>CH4: 605000</t>
  </si>
  <si>
    <t>Mean is from the arithmentic mean. Statistics from raw data provided by the authors</t>
  </si>
  <si>
    <t>Var</t>
  </si>
  <si>
    <t>CH4: 35672
CO2: 29187621</t>
  </si>
  <si>
    <t>CH4: 36921
CO2: 6942536</t>
  </si>
  <si>
    <t>From raw data provided by the authors</t>
  </si>
  <si>
    <t>CO2.mmoles</t>
  </si>
  <si>
    <t>CH4.mmoles</t>
  </si>
  <si>
    <t>CO2.mg</t>
  </si>
  <si>
    <t>CH4.mg</t>
  </si>
  <si>
    <t>CH4:2332
CO2: 400231</t>
  </si>
  <si>
    <t>var</t>
  </si>
  <si>
    <t>CH4: 16.63
CO2: 22897</t>
  </si>
  <si>
    <t>CH4: 358.4
CO2: 1205309</t>
  </si>
  <si>
    <t>CH4: 235.034
CO2: 1951</t>
  </si>
  <si>
    <t>Sites:
TSFP1
THKp1
TSFP2
Var calculated from SE and accounting for six replicate measurements</t>
  </si>
  <si>
    <t>Sites:
Fembäcke pond N
Fembäcke pond S
Statistics calculated from raw data in the repository</t>
  </si>
  <si>
    <t>CH4: 113.9
CO2: 1819</t>
  </si>
  <si>
    <t>CH4: 364.9</t>
  </si>
  <si>
    <t>CH4: 679</t>
  </si>
  <si>
    <t>Emissions mean (mg m-2 d-1)</t>
  </si>
  <si>
    <t>CH4: 10.26
CO2: 2577</t>
  </si>
  <si>
    <t>Min (mg m-2 d-1)</t>
  </si>
  <si>
    <t>CH4: 2.2
CO2: -935</t>
  </si>
  <si>
    <t>CH4: 0
CO2: 0</t>
  </si>
  <si>
    <t>CH4: 1467
CO2: 20517.5</t>
  </si>
  <si>
    <t>CH4: 61
CO2: 8711</t>
  </si>
  <si>
    <t>CH4: 50.53
CO2: -20.4</t>
  </si>
  <si>
    <t>Emissions median (mg m-2 d-1)</t>
  </si>
  <si>
    <t>Max (mg m-2 d-1)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</si>
</sst>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2" x14ac:knownFonts="1">
    <font>
      <sz val="12"/>
      <color theme="1"/>
      <name val="Calibri"/>
      <family val="2"/>
      <scheme val="minor"/>
    </font>
    <font>
      <sz val="14"/>
      <color rgb="FF4D5156"/>
      <name val="Arial"/>
      <family val="2"/>
    </font>
    <font>
      <b/>
      <sz val="14"/>
      <color rgb="FF5F6368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Fill="1"/>
    <xf numFmtId="11" fontId="6" fillId="0" borderId="0" xfId="0" applyNumberFormat="1" applyFont="1" applyFill="1"/>
    <xf numFmtId="0" fontId="6" fillId="0" borderId="0" xfId="0" applyNumberFormat="1" applyFont="1" applyFill="1"/>
    <xf numFmtId="0" fontId="6" fillId="2" borderId="0" xfId="0" applyFont="1" applyFill="1"/>
    <xf numFmtId="0" fontId="3" fillId="4" borderId="0" xfId="0" applyFont="1" applyFill="1" applyAlignment="1">
      <alignment vertical="center"/>
    </xf>
    <xf numFmtId="15" fontId="3" fillId="4" borderId="0" xfId="0" applyNumberFormat="1" applyFont="1" applyFill="1"/>
    <xf numFmtId="0" fontId="3" fillId="4" borderId="0" xfId="0" applyFont="1" applyFill="1"/>
    <xf numFmtId="165" fontId="3" fillId="4" borderId="0" xfId="0" applyNumberFormat="1" applyFont="1" applyFill="1"/>
    <xf numFmtId="1" fontId="3" fillId="4" borderId="0" xfId="0" applyNumberFormat="1" applyFont="1" applyFill="1"/>
    <xf numFmtId="0" fontId="3" fillId="4" borderId="0" xfId="0" applyFont="1" applyFill="1" applyAlignment="1">
      <alignment horizontal="center"/>
    </xf>
    <xf numFmtId="166" fontId="3" fillId="4" borderId="0" xfId="0" applyNumberFormat="1" applyFont="1" applyFill="1"/>
    <xf numFmtId="2" fontId="3" fillId="4" borderId="0" xfId="0" applyNumberFormat="1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7" fillId="2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65" fontId="0" fillId="0" borderId="0" xfId="0" applyNumberFormat="1"/>
    <xf numFmtId="0" fontId="4" fillId="0" borderId="1" xfId="0" applyFont="1" applyBorder="1"/>
    <xf numFmtId="0" fontId="0" fillId="0" borderId="2" xfId="0" applyFill="1" applyBorder="1"/>
    <xf numFmtId="0" fontId="11" fillId="0" borderId="0" xfId="0" applyFont="1"/>
    <xf numFmtId="0" fontId="4" fillId="0" borderId="2" xfId="0" applyFont="1" applyFill="1" applyBorder="1"/>
    <xf numFmtId="1" fontId="0" fillId="0" borderId="0" xfId="0" applyNumberFormat="1"/>
    <xf numFmtId="0" fontId="0" fillId="0" borderId="3" xfId="0" applyFill="1" applyBorder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406400</xdr:colOff>
      <xdr:row>0</xdr:row>
      <xdr:rowOff>139700</xdr:rowOff>
    </xdr:from>
    <xdr:to>
      <xdr:col>10</xdr:col>
      <xdr:colOff>749300</xdr:colOff>
      <xdr:row>34</xdr:row>
      <xdr:rowOff>165914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CF911-97B2-2C62-1450-B7281FC1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139700"/>
          <a:ext cx="7772400" cy="6985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7E5E-6365-A64A-A0DF-9DFAA6811F13}">
  <dimension ref="A1:N19"/>
  <sheetViews>
    <sheetView tabSelected="1" workbookViewId="0">
      <pane ySplit="1" topLeftCell="A5" activePane="bottomLeft" state="frozen"/>
      <selection activeCell="F1" sqref="F1"/>
      <selection pane="bottomLeft" activeCell="M14" sqref="M14"/>
    </sheetView>
  </sheetViews>
  <sheetFormatPr baseColWidth="10" defaultRowHeight="16" x14ac:dyDescent="0.2"/>
  <cols>
    <col min="1" max="1" width="17.5" customWidth="1"/>
    <col min="2" max="2" width="20.83203125" bestFit="1" customWidth="1"/>
    <col min="3" max="3" width="16.83203125" bestFit="1" customWidth="1"/>
    <col min="4" max="4" width="4.1640625" bestFit="1" customWidth="1"/>
    <col min="5" max="6" width="9.6640625" bestFit="1" customWidth="1"/>
    <col min="7" max="7" width="8.1640625" bestFit="1" customWidth="1"/>
    <col min="8" max="8" width="8.6640625" bestFit="1" customWidth="1"/>
    <col min="9" max="9" width="11.1640625" bestFit="1" customWidth="1"/>
  </cols>
  <sheetData>
    <row r="1" spans="1:14" x14ac:dyDescent="0.2">
      <c r="A1" s="36" t="s">
        <v>229</v>
      </c>
      <c r="B1" s="36" t="s">
        <v>2</v>
      </c>
      <c r="C1" s="36" t="s">
        <v>237</v>
      </c>
      <c r="D1" s="36" t="s">
        <v>87</v>
      </c>
      <c r="E1" s="36" t="s">
        <v>236</v>
      </c>
      <c r="F1" s="36" t="s">
        <v>66</v>
      </c>
      <c r="G1" s="36" t="s">
        <v>15</v>
      </c>
      <c r="H1" s="36" t="s">
        <v>16</v>
      </c>
      <c r="I1" s="36" t="s">
        <v>27</v>
      </c>
      <c r="J1" s="39" t="s">
        <v>340</v>
      </c>
    </row>
    <row r="2" spans="1:14" s="5" customFormat="1" x14ac:dyDescent="0.2">
      <c r="A2" s="3" t="s">
        <v>213</v>
      </c>
      <c r="B2" s="3" t="s">
        <v>238</v>
      </c>
      <c r="C2" s="3" t="s">
        <v>221</v>
      </c>
      <c r="D2" s="3">
        <v>101</v>
      </c>
      <c r="E2" s="37" t="s">
        <v>8</v>
      </c>
      <c r="F2" s="4">
        <v>113.9</v>
      </c>
      <c r="G2" s="4">
        <v>2.2000000000000002</v>
      </c>
      <c r="H2" s="4">
        <v>1467</v>
      </c>
      <c r="I2" s="4">
        <v>50.53</v>
      </c>
      <c r="J2" s="5">
        <v>2332</v>
      </c>
    </row>
    <row r="3" spans="1:14" s="5" customFormat="1" x14ac:dyDescent="0.2">
      <c r="A3" s="3" t="s">
        <v>214</v>
      </c>
      <c r="B3" s="3" t="s">
        <v>239</v>
      </c>
      <c r="C3" s="3" t="s">
        <v>31</v>
      </c>
      <c r="D3" s="3">
        <v>10</v>
      </c>
      <c r="E3" s="37" t="s">
        <v>8</v>
      </c>
      <c r="F3" s="3">
        <v>364.9</v>
      </c>
      <c r="G3" s="3">
        <v>1</v>
      </c>
      <c r="H3" s="3">
        <v>2261</v>
      </c>
      <c r="I3" s="3">
        <v>203.6</v>
      </c>
      <c r="J3" s="37">
        <v>150993</v>
      </c>
    </row>
    <row r="4" spans="1:14" s="5" customFormat="1" x14ac:dyDescent="0.2">
      <c r="A4" s="3" t="s">
        <v>214</v>
      </c>
      <c r="B4" s="3" t="s">
        <v>239</v>
      </c>
      <c r="C4" s="3" t="s">
        <v>41</v>
      </c>
      <c r="D4" s="3">
        <v>2</v>
      </c>
      <c r="E4" s="37" t="s">
        <v>8</v>
      </c>
      <c r="F4" s="3">
        <v>679</v>
      </c>
      <c r="G4" s="3">
        <v>89</v>
      </c>
      <c r="H4" s="3">
        <v>3635</v>
      </c>
      <c r="I4" s="3">
        <v>423</v>
      </c>
      <c r="J4" s="37">
        <v>605000</v>
      </c>
    </row>
    <row r="5" spans="1:14" s="5" customFormat="1" x14ac:dyDescent="0.2">
      <c r="A5" s="3" t="s">
        <v>215</v>
      </c>
      <c r="B5" s="3" t="s">
        <v>240</v>
      </c>
      <c r="C5" s="3" t="s">
        <v>41</v>
      </c>
      <c r="D5" s="3">
        <v>39</v>
      </c>
      <c r="E5" s="37" t="s">
        <v>8</v>
      </c>
      <c r="F5" s="2">
        <v>82.9</v>
      </c>
      <c r="G5" s="2">
        <v>0.15</v>
      </c>
      <c r="H5" s="2">
        <v>884.11</v>
      </c>
      <c r="I5" s="2">
        <v>7.44</v>
      </c>
      <c r="J5" s="41">
        <v>35672</v>
      </c>
    </row>
    <row r="6" spans="1:14" s="5" customFormat="1" x14ac:dyDescent="0.2">
      <c r="A6" s="3" t="s">
        <v>215</v>
      </c>
      <c r="B6" s="3" t="s">
        <v>240</v>
      </c>
      <c r="C6" s="3" t="s">
        <v>31</v>
      </c>
      <c r="D6" s="3">
        <v>41</v>
      </c>
      <c r="E6" s="37" t="s">
        <v>8</v>
      </c>
      <c r="F6" s="2">
        <v>137.4</v>
      </c>
      <c r="G6" s="2">
        <v>1.49</v>
      </c>
      <c r="H6" s="2">
        <v>1008.5</v>
      </c>
      <c r="I6" s="2">
        <v>20.11</v>
      </c>
      <c r="J6" s="41">
        <v>36921</v>
      </c>
    </row>
    <row r="7" spans="1:14" s="5" customFormat="1" x14ac:dyDescent="0.2">
      <c r="A7" s="3" t="s">
        <v>216</v>
      </c>
      <c r="B7" s="3" t="s">
        <v>240</v>
      </c>
      <c r="C7" s="3" t="s">
        <v>31</v>
      </c>
      <c r="D7" s="3">
        <v>12</v>
      </c>
      <c r="E7" s="37" t="s">
        <v>8</v>
      </c>
      <c r="F7" s="2">
        <v>6.7</v>
      </c>
      <c r="G7" s="2">
        <v>0.09</v>
      </c>
      <c r="H7" s="2">
        <v>114</v>
      </c>
      <c r="I7" s="2">
        <v>3.56</v>
      </c>
      <c r="J7" s="41">
        <v>16.63</v>
      </c>
    </row>
    <row r="8" spans="1:14" s="5" customFormat="1" ht="17" x14ac:dyDescent="0.2">
      <c r="A8" s="3" t="s">
        <v>217</v>
      </c>
      <c r="B8" s="4" t="s">
        <v>230</v>
      </c>
      <c r="C8" s="3" t="s">
        <v>41</v>
      </c>
      <c r="D8" s="3">
        <v>3</v>
      </c>
      <c r="E8" s="37" t="s">
        <v>8</v>
      </c>
      <c r="F8" s="2">
        <v>29.3</v>
      </c>
      <c r="G8" s="2">
        <v>12.35</v>
      </c>
      <c r="H8" s="2">
        <v>42.6</v>
      </c>
      <c r="I8" s="2"/>
      <c r="J8" s="41">
        <v>358.4</v>
      </c>
    </row>
    <row r="9" spans="1:14" x14ac:dyDescent="0.2">
      <c r="A9" s="3" t="s">
        <v>218</v>
      </c>
      <c r="B9" s="3" t="s">
        <v>13</v>
      </c>
      <c r="C9" s="3" t="s">
        <v>41</v>
      </c>
      <c r="D9" s="3">
        <v>2</v>
      </c>
      <c r="E9" s="37" t="s">
        <v>8</v>
      </c>
      <c r="F9" s="2">
        <v>10.26</v>
      </c>
      <c r="G9" s="2">
        <v>0</v>
      </c>
      <c r="H9" s="2">
        <v>61</v>
      </c>
      <c r="I9" s="2">
        <v>4.87</v>
      </c>
      <c r="J9" s="41">
        <v>235.03399999999999</v>
      </c>
    </row>
    <row r="10" spans="1:14" x14ac:dyDescent="0.2">
      <c r="A10" s="3" t="s">
        <v>234</v>
      </c>
      <c r="B10" s="3" t="s">
        <v>241</v>
      </c>
      <c r="C10" s="3" t="s">
        <v>31</v>
      </c>
      <c r="D10" s="3">
        <v>64</v>
      </c>
      <c r="E10" s="37" t="s">
        <v>8</v>
      </c>
      <c r="F10" s="4">
        <v>15.1</v>
      </c>
      <c r="G10" s="4">
        <v>0.1</v>
      </c>
      <c r="H10" s="4">
        <v>163.9</v>
      </c>
      <c r="I10" s="4">
        <v>3.4</v>
      </c>
      <c r="J10" s="44">
        <v>911.23940000000005</v>
      </c>
    </row>
    <row r="11" spans="1:14" x14ac:dyDescent="0.2">
      <c r="A11" s="3" t="s">
        <v>213</v>
      </c>
      <c r="B11" s="3" t="s">
        <v>238</v>
      </c>
      <c r="C11" s="3" t="s">
        <v>221</v>
      </c>
      <c r="D11" s="3">
        <v>101</v>
      </c>
      <c r="E11" s="37" t="s">
        <v>65</v>
      </c>
      <c r="F11" s="4">
        <v>1819</v>
      </c>
      <c r="G11" s="4">
        <v>-935</v>
      </c>
      <c r="H11" s="4">
        <v>20517.5</v>
      </c>
      <c r="I11" s="4">
        <v>-20.399999999999999</v>
      </c>
      <c r="J11" s="5">
        <v>400231</v>
      </c>
    </row>
    <row r="12" spans="1:14" x14ac:dyDescent="0.2">
      <c r="A12" s="3" t="s">
        <v>214</v>
      </c>
      <c r="B12" s="3" t="s">
        <v>239</v>
      </c>
      <c r="C12" s="3" t="s">
        <v>31</v>
      </c>
      <c r="D12" s="3">
        <v>10</v>
      </c>
      <c r="E12" s="37" t="s">
        <v>65</v>
      </c>
      <c r="F12" s="3"/>
      <c r="G12" s="3"/>
      <c r="H12" s="3"/>
      <c r="I12" s="3"/>
    </row>
    <row r="13" spans="1:14" x14ac:dyDescent="0.2">
      <c r="A13" s="3" t="s">
        <v>214</v>
      </c>
      <c r="B13" s="3" t="s">
        <v>239</v>
      </c>
      <c r="C13" s="3" t="s">
        <v>41</v>
      </c>
      <c r="D13" s="3">
        <v>2</v>
      </c>
      <c r="E13" s="37" t="s">
        <v>65</v>
      </c>
      <c r="F13" s="3"/>
      <c r="G13" s="3"/>
      <c r="H13" s="3"/>
      <c r="I13" s="3"/>
    </row>
    <row r="14" spans="1:14" x14ac:dyDescent="0.2">
      <c r="A14" s="3" t="s">
        <v>215</v>
      </c>
      <c r="B14" s="3" t="s">
        <v>240</v>
      </c>
      <c r="C14" s="3" t="s">
        <v>41</v>
      </c>
      <c r="D14" s="3">
        <v>39</v>
      </c>
      <c r="E14" s="37" t="s">
        <v>65</v>
      </c>
      <c r="F14" s="2">
        <v>2988.5</v>
      </c>
      <c r="G14" s="2">
        <v>-1167</v>
      </c>
      <c r="H14" s="2">
        <v>20089</v>
      </c>
      <c r="I14" s="2">
        <v>1211.8</v>
      </c>
      <c r="J14" s="42">
        <v>29187621</v>
      </c>
      <c r="N14" s="44"/>
    </row>
    <row r="15" spans="1:14" x14ac:dyDescent="0.2">
      <c r="A15" s="3" t="s">
        <v>215</v>
      </c>
      <c r="B15" s="3" t="s">
        <v>240</v>
      </c>
      <c r="C15" s="3" t="s">
        <v>31</v>
      </c>
      <c r="D15" s="3">
        <v>41</v>
      </c>
      <c r="E15" s="37" t="s">
        <v>65</v>
      </c>
      <c r="F15" s="2">
        <v>1163</v>
      </c>
      <c r="G15" s="2">
        <v>-2295</v>
      </c>
      <c r="H15" s="2">
        <v>15077.8</v>
      </c>
      <c r="I15" s="2">
        <v>480.24</v>
      </c>
      <c r="J15" s="42">
        <v>6942536</v>
      </c>
      <c r="N15" s="44"/>
    </row>
    <row r="16" spans="1:14" x14ac:dyDescent="0.2">
      <c r="A16" s="3" t="s">
        <v>216</v>
      </c>
      <c r="B16" s="3" t="s">
        <v>240</v>
      </c>
      <c r="C16" s="3" t="s">
        <v>31</v>
      </c>
      <c r="D16" s="3">
        <v>12</v>
      </c>
      <c r="E16" s="37" t="s">
        <v>65</v>
      </c>
      <c r="F16" s="2">
        <v>609.70000000000005</v>
      </c>
      <c r="G16" s="2">
        <v>-1079</v>
      </c>
      <c r="H16" s="2">
        <v>4055</v>
      </c>
      <c r="I16" s="2">
        <v>812</v>
      </c>
      <c r="J16" s="42">
        <v>22897</v>
      </c>
    </row>
    <row r="17" spans="1:10" ht="17" x14ac:dyDescent="0.2">
      <c r="A17" s="3" t="s">
        <v>217</v>
      </c>
      <c r="B17" s="4" t="s">
        <v>230</v>
      </c>
      <c r="C17" s="3" t="s">
        <v>41</v>
      </c>
      <c r="D17" s="3">
        <v>3</v>
      </c>
      <c r="E17" s="37" t="s">
        <v>65</v>
      </c>
      <c r="F17" s="2">
        <v>1363</v>
      </c>
      <c r="G17" s="2">
        <v>121.03</v>
      </c>
      <c r="H17" s="2">
        <v>2697</v>
      </c>
      <c r="I17" s="2"/>
      <c r="J17" s="43">
        <v>1205309</v>
      </c>
    </row>
    <row r="18" spans="1:10" x14ac:dyDescent="0.2">
      <c r="A18" s="3" t="s">
        <v>218</v>
      </c>
      <c r="B18" s="3" t="s">
        <v>13</v>
      </c>
      <c r="C18" s="3" t="s">
        <v>41</v>
      </c>
      <c r="D18" s="3">
        <v>2</v>
      </c>
      <c r="E18" s="37" t="s">
        <v>65</v>
      </c>
      <c r="F18" s="4">
        <v>2577</v>
      </c>
      <c r="G18" s="2">
        <v>0</v>
      </c>
      <c r="H18" s="2">
        <v>8711</v>
      </c>
      <c r="I18" s="2">
        <v>1951</v>
      </c>
      <c r="J18" s="43">
        <v>1951</v>
      </c>
    </row>
    <row r="19" spans="1:10" x14ac:dyDescent="0.2">
      <c r="A19" s="3" t="s">
        <v>234</v>
      </c>
      <c r="B19" s="3" t="s">
        <v>241</v>
      </c>
      <c r="C19" s="3" t="s">
        <v>31</v>
      </c>
      <c r="D19" s="3">
        <v>64</v>
      </c>
      <c r="E19" s="37" t="s">
        <v>65</v>
      </c>
      <c r="F19" s="4">
        <v>1489.7</v>
      </c>
      <c r="G19" s="4">
        <v>-1699.5</v>
      </c>
      <c r="H19" s="4">
        <v>13976.6</v>
      </c>
      <c r="I19" s="4">
        <v>788.7</v>
      </c>
      <c r="J19" s="44">
        <v>5779725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B005-F055-C24B-9420-FA2D33E6CA98}">
  <dimension ref="A1:M22"/>
  <sheetViews>
    <sheetView workbookViewId="0">
      <selection activeCell="D20" sqref="D20:J22"/>
    </sheetView>
  </sheetViews>
  <sheetFormatPr baseColWidth="10" defaultRowHeight="16" x14ac:dyDescent="0.2"/>
  <sheetData>
    <row r="1" spans="1:12" x14ac:dyDescent="0.2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15</v>
      </c>
      <c r="K1" s="8" t="s">
        <v>16</v>
      </c>
      <c r="L1" s="8" t="s">
        <v>28</v>
      </c>
    </row>
    <row r="2" spans="1:12" x14ac:dyDescent="0.2">
      <c r="A2" s="8" t="s">
        <v>29</v>
      </c>
      <c r="B2" s="8" t="s">
        <v>30</v>
      </c>
      <c r="C2" s="8" t="s">
        <v>31</v>
      </c>
      <c r="D2" s="8" t="s">
        <v>32</v>
      </c>
      <c r="E2" s="8">
        <v>152.34119999999999</v>
      </c>
      <c r="F2" s="8">
        <v>25903</v>
      </c>
      <c r="G2" s="8">
        <v>785</v>
      </c>
      <c r="H2" s="8">
        <v>590</v>
      </c>
      <c r="I2" s="8">
        <v>527</v>
      </c>
      <c r="J2" s="8">
        <v>238</v>
      </c>
      <c r="K2" s="8">
        <v>1648</v>
      </c>
      <c r="L2" s="8">
        <v>6</v>
      </c>
    </row>
    <row r="3" spans="1:12" x14ac:dyDescent="0.2">
      <c r="A3" s="8" t="s">
        <v>33</v>
      </c>
      <c r="B3" s="8" t="s">
        <v>30</v>
      </c>
      <c r="C3" s="8" t="s">
        <v>31</v>
      </c>
      <c r="D3" s="8" t="s">
        <v>34</v>
      </c>
      <c r="E3" s="8">
        <v>152.33940000000001</v>
      </c>
      <c r="F3" s="8">
        <v>3450</v>
      </c>
      <c r="G3" s="8">
        <v>581</v>
      </c>
      <c r="H3" s="8">
        <v>170</v>
      </c>
      <c r="I3" s="8">
        <v>140</v>
      </c>
      <c r="J3" s="8">
        <v>17</v>
      </c>
      <c r="K3" s="8">
        <v>2261</v>
      </c>
      <c r="L3" s="8">
        <v>6</v>
      </c>
    </row>
    <row r="4" spans="1:12" x14ac:dyDescent="0.2">
      <c r="A4" s="8" t="s">
        <v>35</v>
      </c>
      <c r="B4" s="8" t="s">
        <v>36</v>
      </c>
      <c r="C4" s="8" t="s">
        <v>31</v>
      </c>
      <c r="D4" s="8" t="s">
        <v>37</v>
      </c>
      <c r="E4" s="8">
        <v>152.3434</v>
      </c>
      <c r="F4" s="8">
        <v>1041</v>
      </c>
      <c r="G4" s="8">
        <v>1149</v>
      </c>
      <c r="H4" s="8">
        <v>905</v>
      </c>
      <c r="I4" s="8">
        <v>980</v>
      </c>
      <c r="J4" s="8">
        <v>314</v>
      </c>
      <c r="K4" s="8">
        <v>2007</v>
      </c>
      <c r="L4" s="8">
        <v>12</v>
      </c>
    </row>
    <row r="5" spans="1:12" x14ac:dyDescent="0.2">
      <c r="A5" s="8" t="s">
        <v>38</v>
      </c>
      <c r="B5" s="8" t="s">
        <v>36</v>
      </c>
      <c r="C5" s="8" t="s">
        <v>31</v>
      </c>
      <c r="D5" s="8" t="s">
        <v>39</v>
      </c>
      <c r="E5" s="8">
        <v>152.34469999999999</v>
      </c>
      <c r="F5" s="8">
        <v>1893</v>
      </c>
      <c r="G5" s="8">
        <v>63</v>
      </c>
      <c r="H5" s="8">
        <v>55</v>
      </c>
      <c r="I5" s="8">
        <v>63</v>
      </c>
      <c r="J5" s="8">
        <v>20</v>
      </c>
      <c r="K5" s="8">
        <v>109</v>
      </c>
      <c r="L5" s="8">
        <v>6</v>
      </c>
    </row>
    <row r="6" spans="1:12" x14ac:dyDescent="0.2">
      <c r="A6" s="8" t="s">
        <v>40</v>
      </c>
      <c r="B6" s="8" t="s">
        <v>30</v>
      </c>
      <c r="C6" s="8" t="s">
        <v>41</v>
      </c>
      <c r="D6" s="8" t="s">
        <v>42</v>
      </c>
      <c r="E6" s="8">
        <v>152.3503</v>
      </c>
      <c r="F6" s="8">
        <v>30458</v>
      </c>
      <c r="G6" s="8">
        <v>129</v>
      </c>
      <c r="H6" s="8">
        <v>122</v>
      </c>
      <c r="I6" s="8">
        <v>110</v>
      </c>
      <c r="J6" s="8">
        <v>89</v>
      </c>
      <c r="K6" s="8">
        <v>186</v>
      </c>
      <c r="L6" s="8">
        <v>3</v>
      </c>
    </row>
    <row r="7" spans="1:12" x14ac:dyDescent="0.2">
      <c r="A7" s="8" t="s">
        <v>43</v>
      </c>
      <c r="B7" s="8" t="s">
        <v>36</v>
      </c>
      <c r="C7" s="8" t="s">
        <v>41</v>
      </c>
      <c r="D7" s="8" t="s">
        <v>44</v>
      </c>
      <c r="E7" s="8">
        <v>152.34880000000001</v>
      </c>
      <c r="F7" s="8">
        <v>446</v>
      </c>
      <c r="G7" s="8">
        <v>1229</v>
      </c>
      <c r="H7" s="8">
        <v>724</v>
      </c>
      <c r="I7" s="8">
        <v>844</v>
      </c>
      <c r="J7" s="8">
        <v>93</v>
      </c>
      <c r="K7" s="8">
        <v>3635</v>
      </c>
      <c r="L7" s="8">
        <v>6</v>
      </c>
    </row>
    <row r="8" spans="1:12" x14ac:dyDescent="0.2">
      <c r="A8" s="8" t="s">
        <v>45</v>
      </c>
      <c r="B8" s="8" t="s">
        <v>30</v>
      </c>
      <c r="C8" s="8" t="s">
        <v>31</v>
      </c>
      <c r="D8" s="8" t="s">
        <v>46</v>
      </c>
      <c r="E8" s="8">
        <v>152.91390000000001</v>
      </c>
      <c r="F8" s="8">
        <v>56782</v>
      </c>
      <c r="G8" s="8">
        <v>34</v>
      </c>
      <c r="H8" s="8">
        <v>15</v>
      </c>
      <c r="I8" s="8">
        <v>20</v>
      </c>
      <c r="J8" s="8">
        <v>2</v>
      </c>
      <c r="K8" s="8">
        <v>122</v>
      </c>
      <c r="L8" s="8">
        <v>10</v>
      </c>
    </row>
    <row r="9" spans="1:12" x14ac:dyDescent="0.2">
      <c r="A9" s="8" t="s">
        <v>47</v>
      </c>
      <c r="B9" s="8" t="s">
        <v>36</v>
      </c>
      <c r="C9" s="8" t="s">
        <v>31</v>
      </c>
      <c r="D9" s="8" t="s">
        <v>48</v>
      </c>
      <c r="E9" s="8">
        <v>152.92420000000001</v>
      </c>
      <c r="F9" s="8">
        <v>1943</v>
      </c>
      <c r="G9" s="8">
        <v>205</v>
      </c>
      <c r="H9" s="8">
        <v>59</v>
      </c>
      <c r="I9" s="8">
        <v>277</v>
      </c>
      <c r="J9" s="8">
        <v>2</v>
      </c>
      <c r="K9" s="8">
        <v>335</v>
      </c>
      <c r="L9" s="8">
        <v>3</v>
      </c>
    </row>
    <row r="10" spans="1:12" x14ac:dyDescent="0.2">
      <c r="A10" s="8" t="s">
        <v>49</v>
      </c>
      <c r="B10" s="8" t="s">
        <v>36</v>
      </c>
      <c r="C10" s="8" t="s">
        <v>31</v>
      </c>
      <c r="D10" s="8" t="s">
        <v>48</v>
      </c>
      <c r="E10" s="8">
        <v>152.92269999999999</v>
      </c>
      <c r="F10" s="8">
        <v>210</v>
      </c>
      <c r="G10" s="8">
        <v>193</v>
      </c>
      <c r="H10" s="8">
        <v>143</v>
      </c>
      <c r="I10" s="8">
        <v>107</v>
      </c>
      <c r="J10" s="8">
        <v>67</v>
      </c>
      <c r="K10" s="8">
        <v>404</v>
      </c>
      <c r="L10" s="8">
        <v>3</v>
      </c>
    </row>
    <row r="11" spans="1:12" x14ac:dyDescent="0.2">
      <c r="A11" s="8" t="s">
        <v>50</v>
      </c>
      <c r="B11" s="8" t="s">
        <v>36</v>
      </c>
      <c r="C11" s="8" t="s">
        <v>31</v>
      </c>
      <c r="D11" s="8" t="s">
        <v>51</v>
      </c>
      <c r="E11" s="8">
        <v>150.95580000000001</v>
      </c>
      <c r="F11" s="8">
        <v>5025</v>
      </c>
      <c r="G11" s="8">
        <v>574</v>
      </c>
      <c r="H11" s="8">
        <v>37</v>
      </c>
      <c r="I11" s="8">
        <v>18</v>
      </c>
      <c r="J11" s="8">
        <v>1</v>
      </c>
      <c r="K11" s="8">
        <v>2051</v>
      </c>
      <c r="L11" s="8">
        <v>5</v>
      </c>
    </row>
    <row r="12" spans="1:12" x14ac:dyDescent="0.2">
      <c r="A12" s="8" t="s">
        <v>52</v>
      </c>
      <c r="B12" s="8" t="s">
        <v>36</v>
      </c>
      <c r="C12" s="8" t="s">
        <v>31</v>
      </c>
      <c r="D12" s="8" t="s">
        <v>53</v>
      </c>
      <c r="E12" s="8">
        <v>150.95740000000001</v>
      </c>
      <c r="F12" s="8">
        <v>1256</v>
      </c>
      <c r="G12" s="8">
        <v>48</v>
      </c>
      <c r="H12" s="8">
        <v>45</v>
      </c>
      <c r="I12" s="8">
        <v>49</v>
      </c>
      <c r="J12" s="8">
        <v>26</v>
      </c>
      <c r="K12" s="8">
        <v>70</v>
      </c>
      <c r="L12" s="8">
        <v>3</v>
      </c>
    </row>
    <row r="13" spans="1:12" x14ac:dyDescent="0.2">
      <c r="A13" s="8" t="s">
        <v>54</v>
      </c>
      <c r="B13" s="8" t="s">
        <v>36</v>
      </c>
      <c r="C13" s="8" t="s">
        <v>31</v>
      </c>
      <c r="D13" s="8" t="s">
        <v>55</v>
      </c>
      <c r="E13" s="8">
        <v>150.94460000000001</v>
      </c>
      <c r="F13" s="8">
        <v>16093</v>
      </c>
      <c r="G13" s="8">
        <v>17</v>
      </c>
      <c r="H13" s="8">
        <v>17</v>
      </c>
      <c r="I13" s="8">
        <v>18</v>
      </c>
      <c r="J13" s="8">
        <v>14</v>
      </c>
      <c r="K13" s="8">
        <v>19</v>
      </c>
      <c r="L13" s="8">
        <v>3</v>
      </c>
    </row>
    <row r="16" spans="1:12" x14ac:dyDescent="0.2">
      <c r="C16" s="8" t="s">
        <v>21</v>
      </c>
      <c r="G16" s="8" t="s">
        <v>25</v>
      </c>
      <c r="H16" s="8" t="s">
        <v>25</v>
      </c>
      <c r="J16" s="8" t="s">
        <v>15</v>
      </c>
      <c r="K16" s="8" t="s">
        <v>16</v>
      </c>
    </row>
    <row r="17" spans="3:13" x14ac:dyDescent="0.2">
      <c r="C17" s="9" t="s">
        <v>31</v>
      </c>
      <c r="D17" s="6"/>
      <c r="E17" s="6"/>
      <c r="F17" s="6"/>
      <c r="G17" s="6">
        <f>AVERAGE(G2,G3,G4,G5,G8,G9,G10,G11,G12,G13)</f>
        <v>364.9</v>
      </c>
      <c r="H17" s="6">
        <f>AVERAGE(H2,H3,H4,H5,H8,H9,H10,H11,H12,H13)</f>
        <v>203.6</v>
      </c>
      <c r="I17" s="6"/>
      <c r="J17" s="6">
        <f>MIN(J2,J3,J4,J5,J8,J9,J10,J11,J12,J13)</f>
        <v>1</v>
      </c>
      <c r="K17" s="6">
        <f>MAX(K2,K3,K4,K5,K8,K9,K10,K11,K12,K13)</f>
        <v>2261</v>
      </c>
      <c r="M17" t="s">
        <v>56</v>
      </c>
    </row>
    <row r="18" spans="3:13" x14ac:dyDescent="0.2">
      <c r="C18" s="9" t="s">
        <v>41</v>
      </c>
      <c r="D18" s="6"/>
      <c r="E18" s="6"/>
      <c r="F18" s="6"/>
      <c r="G18" s="6">
        <f>AVERAGE(G6,G7)</f>
        <v>679</v>
      </c>
      <c r="H18" s="6">
        <f>AVERAGE(H6,H7)</f>
        <v>423</v>
      </c>
      <c r="I18" s="6"/>
      <c r="J18" s="6">
        <f>MIN(J6,J7)</f>
        <v>89</v>
      </c>
      <c r="K18" s="6">
        <f>MAX(K6,K7)</f>
        <v>3635</v>
      </c>
      <c r="M18" t="s">
        <v>56</v>
      </c>
    </row>
    <row r="20" spans="3:13" x14ac:dyDescent="0.2">
      <c r="D20" t="s">
        <v>21</v>
      </c>
      <c r="E20" t="s">
        <v>25</v>
      </c>
      <c r="F20" s="8" t="s">
        <v>27</v>
      </c>
      <c r="G20" t="s">
        <v>15</v>
      </c>
      <c r="H20" t="s">
        <v>16</v>
      </c>
      <c r="J20" t="s">
        <v>346</v>
      </c>
    </row>
    <row r="21" spans="3:13" x14ac:dyDescent="0.2">
      <c r="D21" t="s">
        <v>31</v>
      </c>
      <c r="E21">
        <v>364.9</v>
      </c>
      <c r="F21" s="6">
        <v>203.6</v>
      </c>
      <c r="G21">
        <v>1</v>
      </c>
      <c r="H21">
        <v>2261</v>
      </c>
      <c r="I21" t="s">
        <v>56</v>
      </c>
      <c r="J21">
        <f>VAR(G2,G3,G4,G5,G8,G9,G10,G11,G12,G13)</f>
        <v>150992.76666666666</v>
      </c>
    </row>
    <row r="22" spans="3:13" x14ac:dyDescent="0.2">
      <c r="D22" t="s">
        <v>41</v>
      </c>
      <c r="E22">
        <v>679</v>
      </c>
      <c r="F22" s="6">
        <v>423</v>
      </c>
      <c r="G22">
        <v>89</v>
      </c>
      <c r="H22">
        <v>3635</v>
      </c>
      <c r="I22" t="s">
        <v>56</v>
      </c>
      <c r="J22">
        <f>VAR(G6,G7)</f>
        <v>605000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0D2B-4907-144C-A7DB-7BAF476DF103}">
  <dimension ref="A1:L23"/>
  <sheetViews>
    <sheetView workbookViewId="0">
      <pane ySplit="1" topLeftCell="A2" activePane="bottomLeft" state="frozen"/>
      <selection activeCell="F1" sqref="F1"/>
      <selection pane="bottomLeft" sqref="A1:K9"/>
    </sheetView>
  </sheetViews>
  <sheetFormatPr baseColWidth="10" defaultRowHeight="16" x14ac:dyDescent="0.2"/>
  <cols>
    <col min="1" max="1" width="17.5" customWidth="1"/>
    <col min="2" max="2" width="31.33203125" bestFit="1" customWidth="1"/>
    <col min="3" max="3" width="50.5" bestFit="1" customWidth="1"/>
    <col min="4" max="4" width="50.5" customWidth="1"/>
    <col min="5" max="5" width="11.6640625" bestFit="1" customWidth="1"/>
    <col min="6" max="6" width="11.6640625" customWidth="1"/>
    <col min="7" max="7" width="39.1640625" customWidth="1"/>
    <col min="8" max="8" width="30.5" customWidth="1"/>
    <col min="9" max="9" width="30.33203125" customWidth="1"/>
    <col min="10" max="11" width="25.33203125" customWidth="1"/>
    <col min="12" max="12" width="75.83203125" bestFit="1" customWidth="1"/>
  </cols>
  <sheetData>
    <row r="1" spans="1:12" x14ac:dyDescent="0.2">
      <c r="A1" s="1" t="s">
        <v>3</v>
      </c>
      <c r="B1" s="1" t="s">
        <v>2</v>
      </c>
      <c r="C1" s="1" t="s">
        <v>0</v>
      </c>
      <c r="D1" s="1" t="s">
        <v>219</v>
      </c>
      <c r="E1" s="1" t="s">
        <v>1</v>
      </c>
      <c r="F1" s="1" t="s">
        <v>87</v>
      </c>
      <c r="G1" s="1" t="s">
        <v>364</v>
      </c>
      <c r="H1" s="1" t="s">
        <v>366</v>
      </c>
      <c r="I1" s="1" t="s">
        <v>373</v>
      </c>
      <c r="J1" s="1" t="s">
        <v>372</v>
      </c>
      <c r="K1" s="1" t="s">
        <v>341</v>
      </c>
      <c r="L1" s="1" t="s">
        <v>6</v>
      </c>
    </row>
    <row r="2" spans="1:12" s="5" customFormat="1" ht="34" x14ac:dyDescent="0.2">
      <c r="A2" s="3" t="s">
        <v>213</v>
      </c>
      <c r="B2" s="3" t="s">
        <v>4</v>
      </c>
      <c r="C2" s="3" t="s">
        <v>220</v>
      </c>
      <c r="D2" s="3" t="s">
        <v>221</v>
      </c>
      <c r="E2" s="3" t="s">
        <v>5</v>
      </c>
      <c r="F2" s="3">
        <v>101</v>
      </c>
      <c r="G2" s="4" t="s">
        <v>361</v>
      </c>
      <c r="H2" s="4" t="s">
        <v>367</v>
      </c>
      <c r="I2" s="4" t="s">
        <v>369</v>
      </c>
      <c r="J2" s="4" t="s">
        <v>371</v>
      </c>
      <c r="K2" s="4" t="s">
        <v>354</v>
      </c>
      <c r="L2" s="3" t="s">
        <v>342</v>
      </c>
    </row>
    <row r="3" spans="1:12" s="5" customFormat="1" x14ac:dyDescent="0.2">
      <c r="A3" s="3" t="s">
        <v>214</v>
      </c>
      <c r="B3" s="3" t="s">
        <v>7</v>
      </c>
      <c r="C3" s="3" t="s">
        <v>57</v>
      </c>
      <c r="D3" s="3" t="s">
        <v>31</v>
      </c>
      <c r="E3" s="3" t="s">
        <v>8</v>
      </c>
      <c r="F3" s="3">
        <v>10</v>
      </c>
      <c r="G3" s="3" t="s">
        <v>362</v>
      </c>
      <c r="H3" s="3" t="s">
        <v>184</v>
      </c>
      <c r="I3" s="3" t="s">
        <v>186</v>
      </c>
      <c r="J3" s="3" t="s">
        <v>188</v>
      </c>
      <c r="K3" s="3" t="s">
        <v>343</v>
      </c>
      <c r="L3" s="3" t="s">
        <v>345</v>
      </c>
    </row>
    <row r="4" spans="1:12" s="5" customFormat="1" x14ac:dyDescent="0.2">
      <c r="A4" s="3" t="s">
        <v>214</v>
      </c>
      <c r="B4" s="3" t="s">
        <v>7</v>
      </c>
      <c r="C4" s="3" t="s">
        <v>58</v>
      </c>
      <c r="D4" s="3" t="s">
        <v>41</v>
      </c>
      <c r="E4" s="3" t="s">
        <v>8</v>
      </c>
      <c r="F4" s="3">
        <v>2</v>
      </c>
      <c r="G4" s="3" t="s">
        <v>363</v>
      </c>
      <c r="H4" s="3" t="s">
        <v>185</v>
      </c>
      <c r="I4" s="3" t="s">
        <v>187</v>
      </c>
      <c r="J4" s="3" t="s">
        <v>189</v>
      </c>
      <c r="K4" s="3" t="s">
        <v>344</v>
      </c>
      <c r="L4" s="3" t="s">
        <v>345</v>
      </c>
    </row>
    <row r="5" spans="1:12" s="5" customFormat="1" ht="34" x14ac:dyDescent="0.2">
      <c r="A5" s="3" t="s">
        <v>215</v>
      </c>
      <c r="B5" s="3" t="s">
        <v>11</v>
      </c>
      <c r="C5" s="3" t="s">
        <v>58</v>
      </c>
      <c r="D5" s="3" t="s">
        <v>41</v>
      </c>
      <c r="E5" s="3" t="s">
        <v>5</v>
      </c>
      <c r="F5" s="3">
        <v>39</v>
      </c>
      <c r="G5" s="2" t="s">
        <v>67</v>
      </c>
      <c r="H5" s="2" t="s">
        <v>68</v>
      </c>
      <c r="I5" s="2" t="s">
        <v>69</v>
      </c>
      <c r="J5" s="2" t="s">
        <v>70</v>
      </c>
      <c r="K5" s="2" t="s">
        <v>347</v>
      </c>
      <c r="L5" s="3" t="s">
        <v>349</v>
      </c>
    </row>
    <row r="6" spans="1:12" s="5" customFormat="1" ht="34" x14ac:dyDescent="0.2">
      <c r="A6" s="3" t="s">
        <v>215</v>
      </c>
      <c r="B6" s="3" t="s">
        <v>11</v>
      </c>
      <c r="C6" s="3" t="s">
        <v>57</v>
      </c>
      <c r="D6" s="3" t="s">
        <v>31</v>
      </c>
      <c r="E6" s="3" t="s">
        <v>5</v>
      </c>
      <c r="F6" s="3">
        <v>41</v>
      </c>
      <c r="G6" s="2" t="s">
        <v>71</v>
      </c>
      <c r="H6" s="2" t="s">
        <v>72</v>
      </c>
      <c r="I6" s="2" t="s">
        <v>73</v>
      </c>
      <c r="J6" s="2" t="s">
        <v>74</v>
      </c>
      <c r="K6" s="2" t="s">
        <v>348</v>
      </c>
      <c r="L6" s="3" t="s">
        <v>349</v>
      </c>
    </row>
    <row r="7" spans="1:12" s="5" customFormat="1" ht="34" x14ac:dyDescent="0.2">
      <c r="A7" s="3" t="s">
        <v>216</v>
      </c>
      <c r="B7" s="3" t="s">
        <v>11</v>
      </c>
      <c r="C7" s="3" t="s">
        <v>57</v>
      </c>
      <c r="D7" s="3" t="s">
        <v>31</v>
      </c>
      <c r="E7" s="3" t="s">
        <v>5</v>
      </c>
      <c r="F7" s="3">
        <v>12</v>
      </c>
      <c r="G7" s="2" t="s">
        <v>180</v>
      </c>
      <c r="H7" s="2" t="s">
        <v>181</v>
      </c>
      <c r="I7" s="2" t="s">
        <v>182</v>
      </c>
      <c r="J7" s="2" t="s">
        <v>183</v>
      </c>
      <c r="K7" s="2" t="s">
        <v>356</v>
      </c>
      <c r="L7" s="3" t="s">
        <v>349</v>
      </c>
    </row>
    <row r="8" spans="1:12" s="5" customFormat="1" ht="85" x14ac:dyDescent="0.2">
      <c r="A8" s="3" t="s">
        <v>217</v>
      </c>
      <c r="B8" s="4" t="s">
        <v>12</v>
      </c>
      <c r="C8" s="4" t="s">
        <v>9</v>
      </c>
      <c r="D8" s="3" t="s">
        <v>41</v>
      </c>
      <c r="E8" s="3" t="s">
        <v>5</v>
      </c>
      <c r="F8" s="3">
        <v>3</v>
      </c>
      <c r="G8" s="2" t="s">
        <v>84</v>
      </c>
      <c r="H8" s="2" t="s">
        <v>85</v>
      </c>
      <c r="I8" s="2" t="s">
        <v>86</v>
      </c>
      <c r="J8" s="2" t="s">
        <v>10</v>
      </c>
      <c r="K8" s="2" t="s">
        <v>357</v>
      </c>
      <c r="L8" s="4" t="s">
        <v>359</v>
      </c>
    </row>
    <row r="9" spans="1:12" ht="68" x14ac:dyDescent="0.2">
      <c r="A9" s="3" t="s">
        <v>218</v>
      </c>
      <c r="B9" s="3" t="s">
        <v>13</v>
      </c>
      <c r="C9" s="3" t="s">
        <v>14</v>
      </c>
      <c r="D9" s="3" t="s">
        <v>41</v>
      </c>
      <c r="E9" s="3" t="s">
        <v>5</v>
      </c>
      <c r="F9" s="3">
        <v>2</v>
      </c>
      <c r="G9" s="2" t="s">
        <v>365</v>
      </c>
      <c r="H9" s="2" t="s">
        <v>368</v>
      </c>
      <c r="I9" s="2" t="s">
        <v>370</v>
      </c>
      <c r="J9" s="2" t="s">
        <v>212</v>
      </c>
      <c r="K9" s="2" t="s">
        <v>358</v>
      </c>
      <c r="L9" s="2" t="s">
        <v>360</v>
      </c>
    </row>
    <row r="18" spans="6:6" x14ac:dyDescent="0.2">
      <c r="F18" s="38"/>
    </row>
    <row r="19" spans="6:6" x14ac:dyDescent="0.2">
      <c r="F19" s="38"/>
    </row>
    <row r="20" spans="6:6" x14ac:dyDescent="0.2">
      <c r="F20" s="38"/>
    </row>
    <row r="21" spans="6:6" x14ac:dyDescent="0.2">
      <c r="F21" s="38"/>
    </row>
    <row r="22" spans="6:6" x14ac:dyDescent="0.2">
      <c r="F22" s="8"/>
    </row>
    <row r="23" spans="6:6" x14ac:dyDescent="0.2">
      <c r="F2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4D3A-D75F-1442-9C5A-1F1499D357C9}">
  <dimension ref="A1:M10"/>
  <sheetViews>
    <sheetView workbookViewId="0">
      <pane ySplit="1" topLeftCell="A2" activePane="bottomLeft" state="frozen"/>
      <selection activeCell="F1" sqref="F1"/>
      <selection pane="bottomLeft" activeCell="J10" sqref="J10"/>
    </sheetView>
  </sheetViews>
  <sheetFormatPr baseColWidth="10" defaultRowHeight="16" x14ac:dyDescent="0.2"/>
  <cols>
    <col min="1" max="1" width="17.5" customWidth="1"/>
    <col min="2" max="2" width="20.83203125" bestFit="1" customWidth="1"/>
    <col min="3" max="3" width="16.83203125" bestFit="1" customWidth="1"/>
    <col min="4" max="4" width="11.6640625" bestFit="1" customWidth="1"/>
    <col min="5" max="5" width="4.1640625" bestFit="1" customWidth="1"/>
    <col min="6" max="7" width="9.6640625" bestFit="1" customWidth="1"/>
    <col min="8" max="8" width="8.1640625" bestFit="1" customWidth="1"/>
    <col min="9" max="9" width="9.6640625" bestFit="1" customWidth="1"/>
    <col min="10" max="11" width="8.6640625" bestFit="1" customWidth="1"/>
    <col min="12" max="13" width="11.1640625" bestFit="1" customWidth="1"/>
  </cols>
  <sheetData>
    <row r="1" spans="1:13" x14ac:dyDescent="0.2">
      <c r="A1" s="36" t="s">
        <v>229</v>
      </c>
      <c r="B1" s="36" t="s">
        <v>2</v>
      </c>
      <c r="C1" s="36" t="s">
        <v>219</v>
      </c>
      <c r="D1" s="36" t="s">
        <v>1</v>
      </c>
      <c r="E1" s="36" t="s">
        <v>87</v>
      </c>
      <c r="F1" s="36" t="s">
        <v>222</v>
      </c>
      <c r="G1" s="36" t="s">
        <v>223</v>
      </c>
      <c r="H1" s="36" t="s">
        <v>224</v>
      </c>
      <c r="I1" s="36" t="s">
        <v>223</v>
      </c>
      <c r="J1" s="36" t="s">
        <v>225</v>
      </c>
      <c r="K1" s="36" t="s">
        <v>228</v>
      </c>
      <c r="L1" s="36" t="s">
        <v>226</v>
      </c>
      <c r="M1" s="36" t="s">
        <v>227</v>
      </c>
    </row>
    <row r="2" spans="1:13" s="5" customFormat="1" x14ac:dyDescent="0.2">
      <c r="A2" s="3" t="s">
        <v>213</v>
      </c>
      <c r="B2" s="3" t="s">
        <v>231</v>
      </c>
      <c r="C2" s="3" t="s">
        <v>221</v>
      </c>
      <c r="D2" s="3" t="s">
        <v>5</v>
      </c>
      <c r="E2" s="3">
        <v>101</v>
      </c>
      <c r="F2" s="4">
        <v>113.9</v>
      </c>
      <c r="G2" s="4">
        <v>488.5</v>
      </c>
      <c r="H2" s="4">
        <v>6.4</v>
      </c>
      <c r="I2" s="4">
        <v>-937.4</v>
      </c>
      <c r="J2" s="4">
        <v>1468</v>
      </c>
      <c r="K2" s="4">
        <v>20517.5</v>
      </c>
      <c r="L2" s="4">
        <v>51.328000000000003</v>
      </c>
      <c r="M2" s="4">
        <v>2557</v>
      </c>
    </row>
    <row r="3" spans="1:13" s="5" customFormat="1" x14ac:dyDescent="0.2">
      <c r="A3" s="3" t="s">
        <v>214</v>
      </c>
      <c r="B3" s="3" t="s">
        <v>232</v>
      </c>
      <c r="C3" s="3" t="s">
        <v>31</v>
      </c>
      <c r="D3" s="3" t="s">
        <v>8</v>
      </c>
      <c r="E3" s="3">
        <v>10</v>
      </c>
      <c r="F3" s="3">
        <v>364.9</v>
      </c>
      <c r="G3" s="3"/>
      <c r="H3" s="3">
        <v>1</v>
      </c>
      <c r="I3" s="3"/>
      <c r="J3" s="3">
        <v>2261</v>
      </c>
      <c r="K3" s="3"/>
      <c r="L3" s="3">
        <v>203.6</v>
      </c>
      <c r="M3" s="3"/>
    </row>
    <row r="4" spans="1:13" s="5" customFormat="1" x14ac:dyDescent="0.2">
      <c r="A4" s="3" t="s">
        <v>214</v>
      </c>
      <c r="B4" s="3" t="s">
        <v>232</v>
      </c>
      <c r="C4" s="3" t="s">
        <v>41</v>
      </c>
      <c r="D4" s="3" t="s">
        <v>8</v>
      </c>
      <c r="E4" s="3">
        <v>2</v>
      </c>
      <c r="F4" s="3">
        <v>679</v>
      </c>
      <c r="G4" s="3"/>
      <c r="H4" s="3">
        <v>89</v>
      </c>
      <c r="I4" s="3"/>
      <c r="J4" s="3">
        <v>3635</v>
      </c>
      <c r="K4" s="3"/>
      <c r="L4" s="3">
        <v>423</v>
      </c>
      <c r="M4" s="3"/>
    </row>
    <row r="5" spans="1:13" s="5" customFormat="1" x14ac:dyDescent="0.2">
      <c r="A5" s="3" t="s">
        <v>215</v>
      </c>
      <c r="B5" s="3" t="s">
        <v>233</v>
      </c>
      <c r="C5" s="3" t="s">
        <v>41</v>
      </c>
      <c r="D5" s="3" t="s">
        <v>5</v>
      </c>
      <c r="E5" s="3">
        <v>39</v>
      </c>
      <c r="F5" s="2">
        <v>82.9</v>
      </c>
      <c r="G5" s="2">
        <v>2988.5</v>
      </c>
      <c r="H5" s="2">
        <v>0.15</v>
      </c>
      <c r="I5" s="2">
        <v>-1167</v>
      </c>
      <c r="J5" s="2">
        <v>884.11</v>
      </c>
      <c r="K5" s="2">
        <v>20089</v>
      </c>
      <c r="L5" s="2">
        <v>7.44</v>
      </c>
      <c r="M5" s="2">
        <v>1211.8</v>
      </c>
    </row>
    <row r="6" spans="1:13" s="5" customFormat="1" x14ac:dyDescent="0.2">
      <c r="A6" s="3" t="s">
        <v>215</v>
      </c>
      <c r="B6" s="3" t="s">
        <v>233</v>
      </c>
      <c r="C6" s="3" t="s">
        <v>31</v>
      </c>
      <c r="D6" s="3" t="s">
        <v>5</v>
      </c>
      <c r="E6" s="3">
        <v>41</v>
      </c>
      <c r="F6" s="2">
        <v>137.4</v>
      </c>
      <c r="G6" s="2">
        <v>1163</v>
      </c>
      <c r="H6" s="2">
        <v>1.49</v>
      </c>
      <c r="I6" s="2">
        <v>-2295</v>
      </c>
      <c r="J6" s="2">
        <v>1008.5</v>
      </c>
      <c r="K6" s="2">
        <v>15077.8</v>
      </c>
      <c r="L6" s="2">
        <v>20.11</v>
      </c>
      <c r="M6" s="2">
        <v>480.24</v>
      </c>
    </row>
    <row r="7" spans="1:13" s="5" customFormat="1" x14ac:dyDescent="0.2">
      <c r="A7" s="3" t="s">
        <v>216</v>
      </c>
      <c r="B7" s="3" t="s">
        <v>233</v>
      </c>
      <c r="C7" s="3" t="s">
        <v>31</v>
      </c>
      <c r="D7" s="3" t="s">
        <v>5</v>
      </c>
      <c r="E7" s="3">
        <v>12</v>
      </c>
      <c r="F7" s="2">
        <v>6.7</v>
      </c>
      <c r="G7" s="2">
        <v>609.70000000000005</v>
      </c>
      <c r="H7" s="2">
        <v>0.09</v>
      </c>
      <c r="I7" s="2">
        <v>-1079</v>
      </c>
      <c r="J7" s="2">
        <v>114</v>
      </c>
      <c r="K7" s="2">
        <v>4055</v>
      </c>
      <c r="L7" s="2">
        <v>3.56</v>
      </c>
      <c r="M7" s="2">
        <v>812</v>
      </c>
    </row>
    <row r="8" spans="1:13" s="5" customFormat="1" ht="17" x14ac:dyDescent="0.2">
      <c r="A8" s="3" t="s">
        <v>217</v>
      </c>
      <c r="B8" s="4" t="s">
        <v>230</v>
      </c>
      <c r="C8" s="3" t="s">
        <v>41</v>
      </c>
      <c r="D8" s="3" t="s">
        <v>5</v>
      </c>
      <c r="E8" s="3">
        <v>3</v>
      </c>
      <c r="F8" s="2">
        <v>29.3</v>
      </c>
      <c r="G8" s="2">
        <v>1363</v>
      </c>
      <c r="H8" s="2">
        <v>12.35</v>
      </c>
      <c r="I8" s="2">
        <v>121.03</v>
      </c>
      <c r="J8" s="2">
        <v>42.6</v>
      </c>
      <c r="K8" s="2">
        <v>2697</v>
      </c>
      <c r="L8" s="2"/>
      <c r="M8" s="2"/>
    </row>
    <row r="9" spans="1:13" x14ac:dyDescent="0.2">
      <c r="A9" s="3" t="s">
        <v>218</v>
      </c>
      <c r="B9" s="3" t="s">
        <v>13</v>
      </c>
      <c r="C9" s="3" t="s">
        <v>41</v>
      </c>
      <c r="D9" s="3" t="s">
        <v>5</v>
      </c>
      <c r="E9" s="3">
        <v>2</v>
      </c>
      <c r="F9" s="2">
        <v>10.26</v>
      </c>
      <c r="G9" s="4">
        <v>2577</v>
      </c>
      <c r="H9" s="2">
        <v>0</v>
      </c>
      <c r="I9" s="2">
        <v>0</v>
      </c>
      <c r="J9" s="2">
        <v>61</v>
      </c>
      <c r="K9" s="2">
        <v>8711</v>
      </c>
      <c r="L9" s="2">
        <v>4.87</v>
      </c>
      <c r="M9" s="2">
        <v>1951</v>
      </c>
    </row>
    <row r="10" spans="1:13" x14ac:dyDescent="0.2">
      <c r="A10" s="3" t="s">
        <v>234</v>
      </c>
      <c r="B10" s="3" t="s">
        <v>235</v>
      </c>
      <c r="C10" s="3" t="s">
        <v>31</v>
      </c>
      <c r="D10" s="3" t="s">
        <v>5</v>
      </c>
      <c r="E10" s="3">
        <v>64</v>
      </c>
      <c r="F10" s="4">
        <v>15.1</v>
      </c>
      <c r="G10" s="4">
        <v>1489.7</v>
      </c>
      <c r="H10" s="4">
        <v>0.1</v>
      </c>
      <c r="I10" s="4">
        <v>-1699.5</v>
      </c>
      <c r="J10" s="4">
        <v>163.9</v>
      </c>
      <c r="K10" s="4">
        <v>13976.6</v>
      </c>
      <c r="L10" s="4">
        <v>3.4</v>
      </c>
      <c r="M10" s="4">
        <v>788.7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7DBB-BB39-2944-A9A0-621767A1FD85}">
  <dimension ref="A1:AA56"/>
  <sheetViews>
    <sheetView topLeftCell="A37" workbookViewId="0">
      <selection activeCell="J51" sqref="J51:Q56"/>
    </sheetView>
  </sheetViews>
  <sheetFormatPr baseColWidth="10" defaultRowHeight="16" x14ac:dyDescent="0.2"/>
  <cols>
    <col min="11" max="11" width="14.5" customWidth="1"/>
    <col min="16" max="16" width="14" customWidth="1"/>
  </cols>
  <sheetData>
    <row r="1" spans="1:27" x14ac:dyDescent="0.2">
      <c r="A1" s="17" t="s">
        <v>88</v>
      </c>
      <c r="B1" s="17" t="s">
        <v>89</v>
      </c>
      <c r="C1" s="17" t="s">
        <v>22</v>
      </c>
      <c r="D1" s="17" t="s">
        <v>23</v>
      </c>
      <c r="E1" s="17" t="s">
        <v>90</v>
      </c>
      <c r="F1" s="17" t="s">
        <v>91</v>
      </c>
      <c r="G1" s="17" t="s">
        <v>92</v>
      </c>
      <c r="H1" s="17" t="s">
        <v>93</v>
      </c>
      <c r="I1" s="17" t="s">
        <v>94</v>
      </c>
      <c r="J1" s="17" t="s">
        <v>95</v>
      </c>
      <c r="K1" s="20" t="s">
        <v>96</v>
      </c>
      <c r="L1" s="17" t="s">
        <v>97</v>
      </c>
      <c r="M1" s="17" t="s">
        <v>98</v>
      </c>
      <c r="N1" s="17" t="s">
        <v>99</v>
      </c>
      <c r="O1" s="17" t="s">
        <v>100</v>
      </c>
      <c r="P1" s="20" t="s">
        <v>101</v>
      </c>
      <c r="Q1" s="17" t="s">
        <v>102</v>
      </c>
      <c r="R1" s="17" t="s">
        <v>103</v>
      </c>
      <c r="S1" s="17" t="s">
        <v>104</v>
      </c>
      <c r="T1" s="17" t="s">
        <v>105</v>
      </c>
      <c r="U1" s="17" t="s">
        <v>106</v>
      </c>
      <c r="V1" s="17" t="s">
        <v>107</v>
      </c>
      <c r="W1" s="17" t="s">
        <v>108</v>
      </c>
      <c r="X1" s="17" t="s">
        <v>109</v>
      </c>
      <c r="Y1" s="17" t="s">
        <v>110</v>
      </c>
      <c r="Z1" s="17" t="s">
        <v>111</v>
      </c>
      <c r="AA1" s="17" t="s">
        <v>112</v>
      </c>
    </row>
    <row r="2" spans="1:27" x14ac:dyDescent="0.2">
      <c r="A2" s="17" t="s">
        <v>113</v>
      </c>
      <c r="B2" s="17">
        <v>1</v>
      </c>
      <c r="C2" s="17">
        <v>-37.762421000000003</v>
      </c>
      <c r="D2" s="17">
        <v>143.976686</v>
      </c>
      <c r="E2" s="17" t="s">
        <v>114</v>
      </c>
      <c r="F2" s="17" t="s">
        <v>115</v>
      </c>
      <c r="G2" s="17">
        <v>1</v>
      </c>
      <c r="H2" s="17">
        <v>1372</v>
      </c>
      <c r="I2" s="17">
        <v>8.1199999999999992</v>
      </c>
      <c r="J2" s="17">
        <v>7.9</v>
      </c>
      <c r="K2" s="20">
        <v>4.432472293</v>
      </c>
      <c r="L2" s="17">
        <v>0.90321291999999997</v>
      </c>
      <c r="M2" s="17">
        <v>6.5652100000000001E-3</v>
      </c>
      <c r="N2" s="17">
        <v>7.4410289949999999</v>
      </c>
      <c r="O2" s="18" t="s">
        <v>116</v>
      </c>
      <c r="P2" s="20">
        <v>1.3793016999999999E-2</v>
      </c>
      <c r="Q2" s="17">
        <v>0.221239988</v>
      </c>
      <c r="R2" s="17">
        <v>0.77349999999999997</v>
      </c>
      <c r="S2" s="17">
        <v>2.0432999999999999E-5</v>
      </c>
      <c r="T2" s="17">
        <v>7.4410289949999999</v>
      </c>
      <c r="U2" s="17" t="s">
        <v>116</v>
      </c>
      <c r="V2" s="17">
        <v>0.125301725</v>
      </c>
      <c r="W2" s="17">
        <v>0.119411973</v>
      </c>
      <c r="X2" s="17">
        <v>18.03922794</v>
      </c>
      <c r="Y2" s="17">
        <v>0.45473403000000001</v>
      </c>
      <c r="Z2" s="17">
        <v>-9.0299999999999994</v>
      </c>
      <c r="AA2" s="17">
        <v>-29.83</v>
      </c>
    </row>
    <row r="3" spans="1:27" x14ac:dyDescent="0.2">
      <c r="A3" s="17" t="s">
        <v>113</v>
      </c>
      <c r="B3" s="17">
        <v>1</v>
      </c>
      <c r="C3" s="17">
        <v>-37.762421000000003</v>
      </c>
      <c r="D3" s="17">
        <v>143.976686</v>
      </c>
      <c r="E3" s="17" t="s">
        <v>117</v>
      </c>
      <c r="F3" s="17" t="s">
        <v>118</v>
      </c>
      <c r="G3" s="17">
        <v>1</v>
      </c>
      <c r="H3" s="17">
        <v>1372</v>
      </c>
      <c r="I3" s="17">
        <v>10.130000000000001</v>
      </c>
      <c r="J3" s="17">
        <v>7.3</v>
      </c>
      <c r="K3" s="20">
        <v>-20.35573222</v>
      </c>
      <c r="L3" s="17">
        <v>0.97634082</v>
      </c>
      <c r="M3" s="17">
        <v>-3.0150199999999999E-2</v>
      </c>
      <c r="N3" s="17">
        <v>9.7015537090000006</v>
      </c>
      <c r="O3" s="17" t="s">
        <v>119</v>
      </c>
      <c r="P3" s="20">
        <v>5.9206016E-2</v>
      </c>
      <c r="Q3" s="17">
        <v>0.94966450099999999</v>
      </c>
      <c r="R3" s="17">
        <v>0.95309999999999995</v>
      </c>
      <c r="S3" s="19">
        <v>8.7707900000000001E-5</v>
      </c>
      <c r="T3" s="17">
        <v>9.7015537090000006</v>
      </c>
      <c r="U3" s="17" t="s">
        <v>119</v>
      </c>
      <c r="V3" s="17">
        <v>0.15640314599999999</v>
      </c>
      <c r="W3" s="17">
        <v>0.40506265200000002</v>
      </c>
      <c r="X3" s="17">
        <v>17.175098770000002</v>
      </c>
      <c r="Y3" s="17">
        <v>1.0616326490000001</v>
      </c>
      <c r="Z3" s="17">
        <v>-8.2539999999999996</v>
      </c>
      <c r="AA3" s="17">
        <v>-47.91</v>
      </c>
    </row>
    <row r="4" spans="1:27" x14ac:dyDescent="0.2">
      <c r="A4" s="17" t="s">
        <v>113</v>
      </c>
      <c r="B4" s="17">
        <v>1</v>
      </c>
      <c r="C4" s="17">
        <v>-37.762421000000003</v>
      </c>
      <c r="D4" s="17">
        <v>143.976686</v>
      </c>
      <c r="E4" s="17" t="s">
        <v>120</v>
      </c>
      <c r="F4" s="17" t="s">
        <v>118</v>
      </c>
      <c r="G4" s="17">
        <v>1</v>
      </c>
      <c r="H4" s="17">
        <v>1372</v>
      </c>
      <c r="I4" s="17">
        <v>10.74</v>
      </c>
      <c r="J4" s="17">
        <v>8.1999999999999993</v>
      </c>
      <c r="K4" s="20">
        <v>-14.07075322</v>
      </c>
      <c r="L4" s="17">
        <v>0.99058299000000005</v>
      </c>
      <c r="M4" s="17">
        <v>-2.0841100000000001E-2</v>
      </c>
      <c r="N4" s="17">
        <v>11.555316360000001</v>
      </c>
      <c r="O4" s="17" t="s">
        <v>121</v>
      </c>
      <c r="P4" s="20">
        <v>1.2921882000000001E-2</v>
      </c>
      <c r="Q4" s="17">
        <v>0.20726699300000001</v>
      </c>
      <c r="R4" s="17">
        <v>0.84109999999999996</v>
      </c>
      <c r="S4" s="19">
        <v>1.9142499999999998E-5</v>
      </c>
      <c r="T4" s="17">
        <v>11.555316360000001</v>
      </c>
      <c r="U4" s="17" t="s">
        <v>121</v>
      </c>
      <c r="V4" s="17">
        <v>8.0399674000000004E-2</v>
      </c>
      <c r="W4" s="17">
        <v>0.17472631899999999</v>
      </c>
      <c r="X4" s="17">
        <v>17.126677740000002</v>
      </c>
      <c r="Y4" s="17">
        <v>0.53348946200000003</v>
      </c>
      <c r="Z4" s="17">
        <v>-8.4190000000000005</v>
      </c>
      <c r="AA4" s="17">
        <v>-44.76</v>
      </c>
    </row>
    <row r="5" spans="1:27" x14ac:dyDescent="0.2">
      <c r="A5" s="17" t="s">
        <v>122</v>
      </c>
      <c r="B5" s="17">
        <v>1</v>
      </c>
      <c r="C5" s="17">
        <v>-37.762421000000003</v>
      </c>
      <c r="D5" s="17">
        <v>143.976686</v>
      </c>
      <c r="E5" s="17" t="s">
        <v>123</v>
      </c>
      <c r="F5" s="17" t="s">
        <v>115</v>
      </c>
      <c r="G5" s="17">
        <v>1</v>
      </c>
      <c r="H5" s="17">
        <v>1372</v>
      </c>
      <c r="I5" s="17">
        <v>9.2100000000000009</v>
      </c>
      <c r="J5" s="17">
        <v>7.2</v>
      </c>
      <c r="K5" s="20">
        <v>-3.079107746</v>
      </c>
      <c r="L5" s="17">
        <v>0.74136263999999996</v>
      </c>
      <c r="M5" s="17">
        <v>-4.5607E-3</v>
      </c>
      <c r="N5" s="18">
        <v>9.1199999999999992</v>
      </c>
      <c r="O5" s="18" t="s">
        <v>124</v>
      </c>
      <c r="P5" s="20">
        <v>5.9224309999999997E-3</v>
      </c>
      <c r="Q5" s="17">
        <v>9.4995792999999995E-2</v>
      </c>
      <c r="R5" s="17">
        <v>0.50490000000000002</v>
      </c>
      <c r="S5" s="19">
        <v>8.7734999999999999E-6</v>
      </c>
      <c r="T5" s="17">
        <v>9.1186294570000008</v>
      </c>
      <c r="U5" s="17" t="s">
        <v>125</v>
      </c>
      <c r="V5" s="17">
        <v>4.2067922000000001E-2</v>
      </c>
      <c r="W5" s="17">
        <v>0.161783603</v>
      </c>
      <c r="X5" s="17">
        <v>16.601495790000001</v>
      </c>
      <c r="Y5" s="17">
        <v>0.32234615</v>
      </c>
      <c r="Z5" s="17">
        <v>-8.1859999999999999</v>
      </c>
      <c r="AA5" s="17">
        <v>-39.909999999999997</v>
      </c>
    </row>
    <row r="6" spans="1:27" x14ac:dyDescent="0.2">
      <c r="A6" s="17" t="s">
        <v>126</v>
      </c>
      <c r="B6" s="17">
        <v>2</v>
      </c>
      <c r="C6" s="17">
        <v>-37.759394999999998</v>
      </c>
      <c r="D6" s="17">
        <v>143.969604</v>
      </c>
      <c r="E6" s="17" t="s">
        <v>114</v>
      </c>
      <c r="F6" s="17" t="s">
        <v>115</v>
      </c>
      <c r="G6" s="17">
        <v>2</v>
      </c>
      <c r="H6" s="17">
        <v>912</v>
      </c>
      <c r="I6" s="17">
        <v>6.79</v>
      </c>
      <c r="J6" s="17">
        <v>7.9</v>
      </c>
      <c r="K6" s="20">
        <v>18.97681424</v>
      </c>
      <c r="L6" s="17">
        <v>0.97974024999999998</v>
      </c>
      <c r="M6" s="17">
        <v>2.8107750000000001E-2</v>
      </c>
      <c r="N6" s="18">
        <v>9.59</v>
      </c>
      <c r="O6" s="17" t="s">
        <v>127</v>
      </c>
      <c r="P6" s="20">
        <v>0.19094414300000001</v>
      </c>
      <c r="Q6" s="17">
        <v>3.0627440529999999</v>
      </c>
      <c r="R6" s="17">
        <v>0.97189999999999999</v>
      </c>
      <c r="S6" s="17">
        <v>2.8286499999999998E-4</v>
      </c>
      <c r="T6" s="18">
        <v>9.59</v>
      </c>
      <c r="U6" s="17" t="s">
        <v>127</v>
      </c>
      <c r="V6" s="17">
        <v>0.412614851</v>
      </c>
      <c r="W6" s="17">
        <v>0.48788837099999999</v>
      </c>
      <c r="X6" s="17">
        <v>20.452830110000001</v>
      </c>
      <c r="Y6" s="17">
        <v>3.0355014339999999</v>
      </c>
      <c r="Z6" s="17">
        <v>-16.73</v>
      </c>
      <c r="AA6" s="17">
        <v>-51.15</v>
      </c>
    </row>
    <row r="7" spans="1:27" x14ac:dyDescent="0.2">
      <c r="A7" s="17" t="s">
        <v>126</v>
      </c>
      <c r="B7" s="17">
        <v>2</v>
      </c>
      <c r="C7" s="17">
        <v>-37.759394999999998</v>
      </c>
      <c r="D7" s="17">
        <v>143.969604</v>
      </c>
      <c r="E7" s="17" t="s">
        <v>117</v>
      </c>
      <c r="F7" s="17" t="s">
        <v>118</v>
      </c>
      <c r="G7" s="17">
        <v>2</v>
      </c>
      <c r="H7" s="17">
        <v>912</v>
      </c>
      <c r="I7" s="17">
        <v>7.3</v>
      </c>
      <c r="J7" s="17">
        <v>8.3000000000000007</v>
      </c>
      <c r="K7" s="20">
        <v>25.525001320000001</v>
      </c>
      <c r="L7" s="17">
        <v>0.98165340000000001</v>
      </c>
      <c r="M7" s="17">
        <v>3.7806680000000002E-2</v>
      </c>
      <c r="N7" s="17">
        <v>11.85506464</v>
      </c>
      <c r="O7" s="17" t="s">
        <v>128</v>
      </c>
      <c r="P7" s="20">
        <v>0.24291046199999999</v>
      </c>
      <c r="Q7" s="17">
        <v>3.8962838180000001</v>
      </c>
      <c r="R7" s="17">
        <v>0.98609999999999998</v>
      </c>
      <c r="S7" s="17">
        <v>3.5984800000000001E-4</v>
      </c>
      <c r="T7" s="17">
        <v>11.85506464</v>
      </c>
      <c r="U7" s="17" t="s">
        <v>128</v>
      </c>
      <c r="V7" s="17">
        <v>0.190504704</v>
      </c>
      <c r="W7" s="17">
        <v>1.34754902</v>
      </c>
      <c r="X7" s="17">
        <v>20.6018179</v>
      </c>
      <c r="Y7" s="17">
        <v>8.8674773820000006</v>
      </c>
      <c r="Z7" s="17">
        <v>-16.63</v>
      </c>
      <c r="AA7" s="17">
        <v>-47.91</v>
      </c>
    </row>
    <row r="8" spans="1:27" x14ac:dyDescent="0.2">
      <c r="A8" s="17" t="s">
        <v>126</v>
      </c>
      <c r="B8" s="17">
        <v>2</v>
      </c>
      <c r="C8" s="17">
        <v>-37.759394999999998</v>
      </c>
      <c r="D8" s="17">
        <v>143.969604</v>
      </c>
      <c r="E8" s="17" t="s">
        <v>120</v>
      </c>
      <c r="F8" s="17" t="s">
        <v>118</v>
      </c>
      <c r="G8" s="17">
        <v>2</v>
      </c>
      <c r="H8" s="17">
        <v>912</v>
      </c>
      <c r="I8" s="17">
        <v>7.34</v>
      </c>
      <c r="J8" s="17">
        <v>7.6</v>
      </c>
      <c r="K8" s="20">
        <v>22.501493</v>
      </c>
      <c r="L8" s="17">
        <v>0.97568843999999999</v>
      </c>
      <c r="M8" s="17">
        <v>3.3328370000000003E-2</v>
      </c>
      <c r="N8" s="17">
        <v>11.747954569999999</v>
      </c>
      <c r="O8" s="17" t="s">
        <v>128</v>
      </c>
      <c r="P8" s="20">
        <v>0.201375479</v>
      </c>
      <c r="Q8" s="17">
        <v>3.2300626819999998</v>
      </c>
      <c r="R8" s="17">
        <v>0.96799999999999997</v>
      </c>
      <c r="S8" s="17">
        <v>2.98318E-4</v>
      </c>
      <c r="T8" s="17">
        <v>11.747954569999999</v>
      </c>
      <c r="U8" s="17" t="s">
        <v>128</v>
      </c>
      <c r="V8" s="17">
        <v>0.181604297</v>
      </c>
      <c r="W8" s="17">
        <v>1.1738427890000001</v>
      </c>
      <c r="X8" s="17">
        <v>19.741413430000001</v>
      </c>
      <c r="Y8" s="17">
        <v>6.2801136169999996</v>
      </c>
      <c r="Z8" s="17">
        <v>-16.52</v>
      </c>
      <c r="AA8" s="17">
        <v>-49.77</v>
      </c>
    </row>
    <row r="9" spans="1:27" x14ac:dyDescent="0.2">
      <c r="A9" s="17" t="s">
        <v>129</v>
      </c>
      <c r="B9" s="17">
        <v>2</v>
      </c>
      <c r="C9" s="17">
        <v>-37.759394999999998</v>
      </c>
      <c r="D9" s="17">
        <v>143.969604</v>
      </c>
      <c r="E9" s="17" t="s">
        <v>123</v>
      </c>
      <c r="F9" s="17" t="s">
        <v>115</v>
      </c>
      <c r="G9" s="17">
        <v>2</v>
      </c>
      <c r="H9" s="17">
        <v>912</v>
      </c>
      <c r="I9" s="17">
        <v>7.02</v>
      </c>
      <c r="J9" s="17">
        <v>6.1</v>
      </c>
      <c r="K9" s="20">
        <v>15.723651889999999</v>
      </c>
      <c r="L9" s="17">
        <v>0.97460924000000004</v>
      </c>
      <c r="M9" s="17">
        <v>2.3289290000000001E-2</v>
      </c>
      <c r="N9" s="17">
        <v>9.2407056890000003</v>
      </c>
      <c r="O9" s="17" t="s">
        <v>128</v>
      </c>
      <c r="P9" s="20">
        <v>0.135558765</v>
      </c>
      <c r="Q9" s="17">
        <v>2.1743625849999999</v>
      </c>
      <c r="R9" s="17">
        <v>0.97989999999999999</v>
      </c>
      <c r="S9" s="17">
        <v>2.00817E-4</v>
      </c>
      <c r="T9" s="17">
        <v>9.2407056890000003</v>
      </c>
      <c r="U9" s="17" t="s">
        <v>128</v>
      </c>
      <c r="V9" s="17">
        <v>0.28350895300000001</v>
      </c>
      <c r="W9" s="17">
        <v>0.50708465599999997</v>
      </c>
      <c r="X9" s="17">
        <v>20.55712157</v>
      </c>
      <c r="Y9" s="17">
        <v>2.7001831639999998</v>
      </c>
      <c r="Z9" s="17">
        <v>-16.47</v>
      </c>
      <c r="AA9" s="17">
        <v>-43.14</v>
      </c>
    </row>
    <row r="10" spans="1:27" x14ac:dyDescent="0.2">
      <c r="A10" s="17" t="s">
        <v>130</v>
      </c>
      <c r="B10" s="17">
        <v>3</v>
      </c>
      <c r="C10" s="17">
        <v>-37.758870999999999</v>
      </c>
      <c r="D10" s="17">
        <v>143.977563</v>
      </c>
      <c r="E10" s="17" t="s">
        <v>114</v>
      </c>
      <c r="F10" s="17" t="s">
        <v>115</v>
      </c>
      <c r="G10" s="17">
        <v>3</v>
      </c>
      <c r="H10" s="17">
        <v>597</v>
      </c>
      <c r="I10" s="17">
        <v>6.42</v>
      </c>
      <c r="J10" s="17">
        <v>7.7</v>
      </c>
      <c r="K10" s="20">
        <v>22.780180120000001</v>
      </c>
      <c r="L10" s="17">
        <v>0.98814126000000002</v>
      </c>
      <c r="M10" s="17">
        <v>3.3741159999999999E-2</v>
      </c>
      <c r="N10" s="17">
        <v>8.5567707810000009</v>
      </c>
      <c r="O10" s="17" t="s">
        <v>131</v>
      </c>
      <c r="P10" s="20">
        <v>0.123628848</v>
      </c>
      <c r="Q10" s="17">
        <v>1.983006724</v>
      </c>
      <c r="R10" s="17">
        <v>0.98729999999999996</v>
      </c>
      <c r="S10" s="17">
        <v>1.8314399999999999E-4</v>
      </c>
      <c r="T10" s="17">
        <v>8.5567707810000009</v>
      </c>
      <c r="U10" s="17" t="s">
        <v>131</v>
      </c>
      <c r="V10" s="17">
        <v>0.25170749999999997</v>
      </c>
      <c r="W10" s="17">
        <v>0.52277077800000005</v>
      </c>
      <c r="X10" s="17">
        <v>19.592425639999998</v>
      </c>
      <c r="Y10" s="17">
        <v>2.747034352</v>
      </c>
      <c r="Z10" s="17">
        <v>-11.95</v>
      </c>
      <c r="AA10" s="17">
        <v>-44.01</v>
      </c>
    </row>
    <row r="11" spans="1:27" x14ac:dyDescent="0.2">
      <c r="A11" s="17" t="s">
        <v>130</v>
      </c>
      <c r="B11" s="17">
        <v>3</v>
      </c>
      <c r="C11" s="17">
        <v>-37.758870999999999</v>
      </c>
      <c r="D11" s="17">
        <v>143.977563</v>
      </c>
      <c r="E11" s="17" t="s">
        <v>117</v>
      </c>
      <c r="F11" s="17" t="s">
        <v>118</v>
      </c>
      <c r="G11" s="17">
        <v>3</v>
      </c>
      <c r="H11" s="17">
        <v>597</v>
      </c>
      <c r="I11" s="17">
        <v>6.71</v>
      </c>
      <c r="J11" s="17">
        <v>7.7</v>
      </c>
      <c r="K11" s="20">
        <v>92.148904569999999</v>
      </c>
      <c r="L11" s="17">
        <v>0.99490467999999999</v>
      </c>
      <c r="M11" s="17">
        <v>0.13648753</v>
      </c>
      <c r="N11" s="17">
        <v>10.72808934</v>
      </c>
      <c r="O11" s="17" t="s">
        <v>131</v>
      </c>
      <c r="P11" s="20">
        <v>0.58789451400000003</v>
      </c>
      <c r="Q11" s="17">
        <v>9.4298280030000008</v>
      </c>
      <c r="R11" s="17">
        <v>0.99380000000000002</v>
      </c>
      <c r="S11" s="17">
        <v>8.7090799999999999E-4</v>
      </c>
      <c r="T11" s="17">
        <v>10.72808934</v>
      </c>
      <c r="U11" s="17" t="s">
        <v>131</v>
      </c>
      <c r="V11" s="17">
        <v>0.35609754700000001</v>
      </c>
      <c r="W11" s="17">
        <v>1.7361366490000001</v>
      </c>
      <c r="X11" s="17">
        <v>18.650077880000001</v>
      </c>
      <c r="Y11" s="17">
        <v>7.4869348699999998</v>
      </c>
      <c r="Z11" s="17">
        <v>-11.58</v>
      </c>
      <c r="AA11" s="17">
        <v>-40.18</v>
      </c>
    </row>
    <row r="12" spans="1:27" x14ac:dyDescent="0.2">
      <c r="A12" s="17" t="s">
        <v>130</v>
      </c>
      <c r="B12" s="17">
        <v>3</v>
      </c>
      <c r="C12" s="17">
        <v>-37.758870999999999</v>
      </c>
      <c r="D12" s="17">
        <v>143.977563</v>
      </c>
      <c r="E12" s="17" t="s">
        <v>120</v>
      </c>
      <c r="F12" s="17" t="s">
        <v>118</v>
      </c>
      <c r="G12" s="17">
        <v>3</v>
      </c>
      <c r="H12" s="17">
        <v>597</v>
      </c>
      <c r="I12" s="17">
        <v>7.2</v>
      </c>
      <c r="J12" s="17">
        <v>8</v>
      </c>
      <c r="K12" s="20">
        <v>19.022944209999999</v>
      </c>
      <c r="L12" s="17">
        <v>0.97050265999999996</v>
      </c>
      <c r="M12" s="17">
        <v>2.8176079999999999E-2</v>
      </c>
      <c r="N12" s="17">
        <v>11.65656033</v>
      </c>
      <c r="O12" s="17" t="s">
        <v>131</v>
      </c>
      <c r="P12" s="20">
        <v>7.9883121000000001E-2</v>
      </c>
      <c r="Q12" s="17">
        <v>1.2813252559999999</v>
      </c>
      <c r="R12" s="17">
        <v>0.96279999999999999</v>
      </c>
      <c r="S12" s="17">
        <v>1.1833900000000001E-4</v>
      </c>
      <c r="T12" s="17">
        <v>11.65656033</v>
      </c>
      <c r="U12" s="17" t="s">
        <v>131</v>
      </c>
      <c r="V12" s="17">
        <v>0.364497931</v>
      </c>
      <c r="W12" s="17">
        <v>0.22964757199999999</v>
      </c>
      <c r="X12" s="17">
        <v>18.93315467</v>
      </c>
      <c r="Y12" s="17">
        <v>1.0919491459999999</v>
      </c>
      <c r="Z12" s="17">
        <v>-12.52</v>
      </c>
      <c r="AA12" s="17">
        <v>-50.76</v>
      </c>
    </row>
    <row r="13" spans="1:27" x14ac:dyDescent="0.2">
      <c r="A13" s="17" t="s">
        <v>132</v>
      </c>
      <c r="B13" s="17">
        <v>3</v>
      </c>
      <c r="C13" s="17">
        <v>-37.758870999999999</v>
      </c>
      <c r="D13" s="17">
        <v>143.977563</v>
      </c>
      <c r="E13" s="17" t="s">
        <v>123</v>
      </c>
      <c r="F13" s="17" t="s">
        <v>115</v>
      </c>
      <c r="G13" s="17">
        <v>3</v>
      </c>
      <c r="H13" s="17">
        <v>597</v>
      </c>
      <c r="I13" s="17">
        <v>6.8</v>
      </c>
      <c r="J13" s="17">
        <v>6.5</v>
      </c>
      <c r="K13" s="20">
        <v>17.18828766</v>
      </c>
      <c r="L13" s="17">
        <v>2.5458649999999999E-2</v>
      </c>
      <c r="M13" s="17">
        <v>2.5458649999999999E-2</v>
      </c>
      <c r="N13" s="17">
        <v>9.1989442859999997</v>
      </c>
      <c r="O13" s="17" t="s">
        <v>133</v>
      </c>
      <c r="P13" s="20">
        <v>7.8249532999999996E-2</v>
      </c>
      <c r="Q13" s="17">
        <v>1.2551225070000001</v>
      </c>
      <c r="R13" s="17">
        <v>0.97989999999999999</v>
      </c>
      <c r="S13" s="17">
        <v>1.15919E-4</v>
      </c>
      <c r="T13" s="17">
        <v>9.1989442859999997</v>
      </c>
      <c r="U13" s="17" t="s">
        <v>133</v>
      </c>
      <c r="V13" s="17">
        <v>0.12290161500000001</v>
      </c>
      <c r="W13" s="17">
        <v>0.68752934899999996</v>
      </c>
      <c r="X13" s="17">
        <v>18.545786419999999</v>
      </c>
      <c r="Y13" s="17">
        <v>2.4369132210000002</v>
      </c>
      <c r="Z13" s="17">
        <v>-11.79</v>
      </c>
      <c r="AA13" s="17">
        <v>-34.08</v>
      </c>
    </row>
    <row r="14" spans="1:27" x14ac:dyDescent="0.2">
      <c r="A14" s="17" t="s">
        <v>134</v>
      </c>
      <c r="B14" s="17">
        <v>4</v>
      </c>
      <c r="C14" s="17">
        <v>-37.756785999999998</v>
      </c>
      <c r="D14" s="17">
        <v>143.97626600000001</v>
      </c>
      <c r="E14" s="17" t="s">
        <v>114</v>
      </c>
      <c r="F14" s="17" t="s">
        <v>115</v>
      </c>
      <c r="G14" s="17">
        <v>4</v>
      </c>
      <c r="H14" s="17">
        <v>793</v>
      </c>
      <c r="I14" s="17">
        <v>5.7</v>
      </c>
      <c r="J14" s="17">
        <v>6.6</v>
      </c>
      <c r="K14" s="20">
        <v>24.479042679999999</v>
      </c>
      <c r="L14" s="17">
        <v>0.99346776999999997</v>
      </c>
      <c r="M14" s="17">
        <v>3.6257449999999997E-2</v>
      </c>
      <c r="N14" s="17">
        <v>10.14783166</v>
      </c>
      <c r="O14" s="17" t="s">
        <v>135</v>
      </c>
      <c r="P14" s="20">
        <v>0.73131880100000002</v>
      </c>
      <c r="Q14" s="17">
        <v>11.730353579999999</v>
      </c>
      <c r="R14" s="17">
        <v>0.99729999999999996</v>
      </c>
      <c r="S14" s="17">
        <v>1.083377E-3</v>
      </c>
      <c r="T14" s="17">
        <v>10.14783166</v>
      </c>
      <c r="U14" s="17" t="s">
        <v>135</v>
      </c>
      <c r="V14" s="17">
        <v>1.065244667</v>
      </c>
      <c r="W14" s="17">
        <v>0.71843292299999995</v>
      </c>
      <c r="X14" s="17">
        <v>19.175259830000002</v>
      </c>
      <c r="Y14" s="17">
        <v>3.0395956929999999</v>
      </c>
      <c r="Z14" s="17">
        <v>-15.48</v>
      </c>
      <c r="AA14" s="17">
        <v>-50.13</v>
      </c>
    </row>
    <row r="15" spans="1:27" x14ac:dyDescent="0.2">
      <c r="A15" s="17" t="s">
        <v>134</v>
      </c>
      <c r="B15" s="17">
        <v>4</v>
      </c>
      <c r="C15" s="17">
        <v>-37.756785999999998</v>
      </c>
      <c r="D15" s="17">
        <v>143.97626600000001</v>
      </c>
      <c r="E15" s="17" t="s">
        <v>117</v>
      </c>
      <c r="F15" s="17" t="s">
        <v>118</v>
      </c>
      <c r="G15" s="17">
        <v>4</v>
      </c>
      <c r="H15" s="17">
        <v>793</v>
      </c>
      <c r="I15" s="17">
        <v>6.21</v>
      </c>
      <c r="J15" s="17">
        <v>8.6999999999999993</v>
      </c>
      <c r="K15" s="20">
        <v>33.868949149999999</v>
      </c>
      <c r="L15" s="17">
        <v>0.99599497999999997</v>
      </c>
      <c r="M15" s="17">
        <v>5.0165429999999997E-2</v>
      </c>
      <c r="N15" s="17">
        <v>12.688051850000001</v>
      </c>
      <c r="O15" s="17" t="s">
        <v>136</v>
      </c>
      <c r="P15" s="20">
        <v>1.139147382</v>
      </c>
      <c r="Q15" s="17">
        <v>18.271924009999999</v>
      </c>
      <c r="R15" s="17">
        <v>0.99819999999999998</v>
      </c>
      <c r="S15" s="17">
        <v>1.687535E-3</v>
      </c>
      <c r="T15" s="17">
        <v>12.688051850000001</v>
      </c>
      <c r="U15" s="17" t="s">
        <v>136</v>
      </c>
      <c r="V15" s="17">
        <v>1.1982507440000001</v>
      </c>
      <c r="W15" s="17">
        <v>0.98557622300000003</v>
      </c>
      <c r="X15" s="17">
        <v>19.629672580000001</v>
      </c>
      <c r="Y15" s="17">
        <v>5.7298203650000001</v>
      </c>
      <c r="Z15" s="17">
        <v>-15.6</v>
      </c>
      <c r="AA15" s="17">
        <v>-51.63</v>
      </c>
    </row>
    <row r="16" spans="1:27" x14ac:dyDescent="0.2">
      <c r="A16" s="17" t="s">
        <v>134</v>
      </c>
      <c r="B16" s="17">
        <v>4</v>
      </c>
      <c r="C16" s="17">
        <v>-37.756785999999998</v>
      </c>
      <c r="D16" s="17">
        <v>143.97626600000001</v>
      </c>
      <c r="E16" s="17" t="s">
        <v>120</v>
      </c>
      <c r="F16" s="17" t="s">
        <v>118</v>
      </c>
      <c r="G16" s="17">
        <v>4</v>
      </c>
      <c r="H16" s="17">
        <v>793</v>
      </c>
      <c r="I16" s="17">
        <v>6.12</v>
      </c>
      <c r="J16" s="17">
        <v>7.8</v>
      </c>
      <c r="K16" s="20">
        <v>29.570476979999999</v>
      </c>
      <c r="L16" s="17">
        <v>0.99686395999999999</v>
      </c>
      <c r="M16" s="17">
        <v>4.3798690000000001E-2</v>
      </c>
      <c r="N16" s="17">
        <v>11.66827252</v>
      </c>
      <c r="O16" s="17" t="s">
        <v>136</v>
      </c>
      <c r="P16" s="20">
        <v>0.72287679800000004</v>
      </c>
      <c r="Q16" s="17">
        <v>11.59494383</v>
      </c>
      <c r="R16" s="17">
        <v>0.99939999999999996</v>
      </c>
      <c r="S16" s="17">
        <v>1.0708709999999999E-3</v>
      </c>
      <c r="T16" s="17">
        <v>11.66827252</v>
      </c>
      <c r="U16" s="17" t="s">
        <v>136</v>
      </c>
      <c r="V16" s="17">
        <v>0.87253586299999997</v>
      </c>
      <c r="W16" s="17">
        <v>0.86297969799999996</v>
      </c>
      <c r="X16" s="17">
        <v>20.07663595</v>
      </c>
      <c r="Y16" s="17">
        <v>4.9987107550000003</v>
      </c>
      <c r="Z16" s="17">
        <v>-15.72</v>
      </c>
      <c r="AA16" s="17">
        <v>-50.85</v>
      </c>
    </row>
    <row r="17" spans="1:27" x14ac:dyDescent="0.2">
      <c r="A17" s="17" t="s">
        <v>137</v>
      </c>
      <c r="B17" s="17">
        <v>4</v>
      </c>
      <c r="C17" s="17">
        <v>-37.756785999999998</v>
      </c>
      <c r="D17" s="17">
        <v>143.97626600000001</v>
      </c>
      <c r="E17" s="17" t="s">
        <v>123</v>
      </c>
      <c r="F17" s="17" t="s">
        <v>115</v>
      </c>
      <c r="G17" s="17">
        <v>4</v>
      </c>
      <c r="H17" s="17">
        <v>793</v>
      </c>
      <c r="I17" s="17">
        <v>6.06</v>
      </c>
      <c r="J17" s="17">
        <v>5.9</v>
      </c>
      <c r="K17" s="20">
        <v>24.836116870000001</v>
      </c>
      <c r="L17" s="17">
        <v>0.99289658000000003</v>
      </c>
      <c r="M17" s="17">
        <v>3.6786329999999999E-2</v>
      </c>
      <c r="N17" s="17">
        <v>9.1292804570000001</v>
      </c>
      <c r="O17" s="17" t="s">
        <v>136</v>
      </c>
      <c r="P17" s="20">
        <v>0.72011927399999998</v>
      </c>
      <c r="Q17" s="17">
        <v>11.550713160000001</v>
      </c>
      <c r="R17" s="17">
        <v>0.99880000000000002</v>
      </c>
      <c r="S17" s="17">
        <v>1.0667859999999999E-3</v>
      </c>
      <c r="T17" s="17">
        <v>9.1292804570000001</v>
      </c>
      <c r="U17" s="17" t="s">
        <v>136</v>
      </c>
      <c r="V17" s="17">
        <v>0.88203629699999997</v>
      </c>
      <c r="W17" s="17">
        <v>0.858135011</v>
      </c>
      <c r="X17" s="17">
        <v>19.324247620000001</v>
      </c>
      <c r="Y17" s="17">
        <v>3.4108538410000002</v>
      </c>
      <c r="Z17" s="17">
        <v>-15.5</v>
      </c>
      <c r="AA17" s="17">
        <v>-50.23</v>
      </c>
    </row>
    <row r="18" spans="1:27" x14ac:dyDescent="0.2">
      <c r="A18" s="17" t="s">
        <v>138</v>
      </c>
      <c r="B18" s="17">
        <v>5</v>
      </c>
      <c r="C18" s="17">
        <v>-37.753880000000002</v>
      </c>
      <c r="D18" s="17">
        <v>143.965475</v>
      </c>
      <c r="E18" s="17" t="s">
        <v>114</v>
      </c>
      <c r="F18" s="17" t="s">
        <v>115</v>
      </c>
      <c r="G18" s="17">
        <v>5</v>
      </c>
      <c r="H18" s="17">
        <v>526</v>
      </c>
      <c r="I18" s="17">
        <v>10.59</v>
      </c>
      <c r="J18" s="17">
        <v>8.9</v>
      </c>
      <c r="K18" s="20">
        <v>7.3040749600000003</v>
      </c>
      <c r="L18" s="17">
        <v>0.94073496999999995</v>
      </c>
      <c r="M18" s="17">
        <v>1.081852E-2</v>
      </c>
      <c r="N18" s="17">
        <v>4.8172696950000002</v>
      </c>
      <c r="O18" s="17" t="s">
        <v>139</v>
      </c>
      <c r="P18" s="20">
        <v>1.380375E-2</v>
      </c>
      <c r="Q18" s="17">
        <v>0.221412147</v>
      </c>
      <c r="R18" s="17">
        <v>0.75800000000000001</v>
      </c>
      <c r="S18" s="19">
        <v>2.04489E-5</v>
      </c>
      <c r="T18" s="17">
        <v>4.8172696950000002</v>
      </c>
      <c r="U18" s="17" t="s">
        <v>139</v>
      </c>
      <c r="V18" s="17">
        <v>0.17982079000000001</v>
      </c>
      <c r="W18" s="17">
        <v>8.3253515E-2</v>
      </c>
      <c r="X18" s="17">
        <v>18.072750200000002</v>
      </c>
      <c r="Y18" s="17">
        <v>0.36280484099999999</v>
      </c>
      <c r="Z18" s="17">
        <v>-10.039999999999999</v>
      </c>
      <c r="AA18" s="17">
        <v>-47.67</v>
      </c>
    </row>
    <row r="19" spans="1:27" x14ac:dyDescent="0.2">
      <c r="A19" s="17" t="s">
        <v>140</v>
      </c>
      <c r="B19" s="17">
        <v>5</v>
      </c>
      <c r="C19" s="17">
        <v>-37.753880000000002</v>
      </c>
      <c r="D19" s="17">
        <v>143.965475</v>
      </c>
      <c r="E19" s="17" t="s">
        <v>117</v>
      </c>
      <c r="F19" s="17" t="s">
        <v>118</v>
      </c>
      <c r="G19" s="17">
        <v>5</v>
      </c>
      <c r="H19" s="17">
        <v>526</v>
      </c>
      <c r="I19" s="17">
        <v>14.3</v>
      </c>
      <c r="J19" s="17">
        <v>9.6</v>
      </c>
      <c r="K19" s="20">
        <v>-5.7601541809999999</v>
      </c>
      <c r="L19" s="17">
        <v>0.95050073999999996</v>
      </c>
      <c r="M19" s="17">
        <v>-8.5316999999999997E-3</v>
      </c>
      <c r="N19" s="17">
        <v>11.89043313</v>
      </c>
      <c r="O19" s="17" t="s">
        <v>141</v>
      </c>
      <c r="P19" s="20">
        <v>8.5350240000000004E-3</v>
      </c>
      <c r="Q19" s="17">
        <v>0.136901784</v>
      </c>
      <c r="R19" s="17">
        <v>0.41439999999999999</v>
      </c>
      <c r="S19" s="19">
        <v>1.2643800000000001E-5</v>
      </c>
      <c r="T19" s="17">
        <v>11.869090590000001</v>
      </c>
      <c r="U19" s="18" t="s">
        <v>142</v>
      </c>
      <c r="V19" s="17">
        <v>0.101400633</v>
      </c>
      <c r="W19" s="17">
        <v>9.0393637999999998E-2</v>
      </c>
      <c r="X19" s="18">
        <v>17.7</v>
      </c>
      <c r="Y19" s="18">
        <v>0.39400000000000002</v>
      </c>
      <c r="Z19" s="18">
        <v>-9.23</v>
      </c>
      <c r="AA19" s="17">
        <v>-42.58</v>
      </c>
    </row>
    <row r="20" spans="1:27" x14ac:dyDescent="0.2">
      <c r="A20" s="17" t="s">
        <v>140</v>
      </c>
      <c r="B20" s="17">
        <v>5</v>
      </c>
      <c r="C20" s="17">
        <v>-37.753880000000002</v>
      </c>
      <c r="D20" s="17">
        <v>143.965475</v>
      </c>
      <c r="E20" s="17" t="s">
        <v>120</v>
      </c>
      <c r="F20" s="17" t="s">
        <v>118</v>
      </c>
      <c r="G20" s="17">
        <v>5</v>
      </c>
      <c r="H20" s="17">
        <v>526</v>
      </c>
      <c r="I20" s="17">
        <v>7.45</v>
      </c>
      <c r="J20" s="17">
        <v>7.5</v>
      </c>
      <c r="K20" s="20">
        <v>-24.51524667</v>
      </c>
      <c r="L20" s="17">
        <v>0.99291706000000002</v>
      </c>
      <c r="M20" s="17">
        <v>-3.6311099999999999E-2</v>
      </c>
      <c r="N20" s="17">
        <v>13.6541245</v>
      </c>
      <c r="O20" s="17" t="s">
        <v>143</v>
      </c>
      <c r="P20" s="20">
        <v>5.4264819999999998E-3</v>
      </c>
      <c r="Q20" s="17">
        <v>8.7040768000000004E-2</v>
      </c>
      <c r="R20" s="17">
        <v>0.3745</v>
      </c>
      <c r="S20" s="19">
        <v>8.0388E-6</v>
      </c>
      <c r="T20" s="17">
        <v>11.717455470000001</v>
      </c>
      <c r="U20" s="17" t="s">
        <v>144</v>
      </c>
      <c r="V20" s="17">
        <v>5.9872717999999998E-2</v>
      </c>
      <c r="W20" s="17">
        <v>9.9552108E-2</v>
      </c>
      <c r="X20" s="17">
        <v>30.705102929999999</v>
      </c>
      <c r="Y20" s="17">
        <v>1.618692413</v>
      </c>
      <c r="Z20" s="17">
        <v>-10.29</v>
      </c>
      <c r="AA20" s="17">
        <v>-49.22</v>
      </c>
    </row>
    <row r="21" spans="1:27" x14ac:dyDescent="0.2">
      <c r="A21" s="17" t="s">
        <v>138</v>
      </c>
      <c r="B21" s="17">
        <v>5</v>
      </c>
      <c r="C21" s="17">
        <v>-37.753880000000002</v>
      </c>
      <c r="D21" s="17">
        <v>143.965475</v>
      </c>
      <c r="E21" s="17" t="s">
        <v>123</v>
      </c>
      <c r="F21" s="17" t="s">
        <v>115</v>
      </c>
      <c r="G21" s="17">
        <v>5</v>
      </c>
      <c r="H21" s="17">
        <v>526</v>
      </c>
      <c r="I21" s="17">
        <v>10.39</v>
      </c>
      <c r="J21" s="17">
        <v>7.7</v>
      </c>
      <c r="K21" s="20">
        <v>-8.0466415520000005</v>
      </c>
      <c r="L21" s="17">
        <v>0.96000885999999996</v>
      </c>
      <c r="M21" s="17">
        <v>-1.1918399999999999E-2</v>
      </c>
      <c r="N21" s="17">
        <v>8.2089281550000006</v>
      </c>
      <c r="O21" s="17" t="s">
        <v>145</v>
      </c>
      <c r="P21" s="20">
        <v>1.0875915E-2</v>
      </c>
      <c r="Q21" s="17">
        <v>0.174449674</v>
      </c>
      <c r="R21" s="17">
        <v>0.73839999999999995</v>
      </c>
      <c r="S21" s="19">
        <v>1.61116E-5</v>
      </c>
      <c r="T21" s="17">
        <v>8.2163167579999996</v>
      </c>
      <c r="U21" s="17" t="s">
        <v>146</v>
      </c>
      <c r="V21" s="17">
        <v>0.246061224</v>
      </c>
      <c r="W21" s="17">
        <v>4.7118924E-2</v>
      </c>
      <c r="X21" s="17">
        <v>18.637092070000001</v>
      </c>
      <c r="Y21" s="17">
        <v>0.202584291</v>
      </c>
      <c r="Z21" s="17">
        <v>-9.6449999999999996</v>
      </c>
      <c r="AA21" s="17">
        <v>-40.96</v>
      </c>
    </row>
    <row r="22" spans="1:27" x14ac:dyDescent="0.2">
      <c r="A22" s="17" t="s">
        <v>147</v>
      </c>
      <c r="B22" s="17">
        <v>6</v>
      </c>
      <c r="C22" s="17">
        <v>-37.753233000000002</v>
      </c>
      <c r="D22" s="17">
        <v>143.96904699999999</v>
      </c>
      <c r="E22" s="17" t="s">
        <v>114</v>
      </c>
      <c r="F22" s="17" t="s">
        <v>115</v>
      </c>
      <c r="G22" s="17">
        <v>6</v>
      </c>
      <c r="H22" s="17">
        <v>1443</v>
      </c>
      <c r="I22" s="17">
        <v>6.52</v>
      </c>
      <c r="J22" s="17">
        <v>12.5</v>
      </c>
      <c r="K22" s="20">
        <v>2.7275839259999999</v>
      </c>
      <c r="L22" s="17">
        <v>0.70601269</v>
      </c>
      <c r="M22" s="17">
        <v>4.0400000000000002E-3</v>
      </c>
      <c r="N22" s="17">
        <v>4.2378625000000003</v>
      </c>
      <c r="O22" s="17" t="s">
        <v>148</v>
      </c>
      <c r="P22" s="20">
        <v>0.40113863399999999</v>
      </c>
      <c r="Q22" s="17">
        <v>6.4342636830000002</v>
      </c>
      <c r="R22" s="17">
        <v>0.92420000000000002</v>
      </c>
      <c r="S22" s="17">
        <v>5.9424800000000002E-4</v>
      </c>
      <c r="T22" s="17">
        <v>4.2387994940000002</v>
      </c>
      <c r="U22" s="17" t="s">
        <v>149</v>
      </c>
      <c r="V22" s="17">
        <v>0.45807091</v>
      </c>
      <c r="W22" s="17">
        <v>0.93968815299999997</v>
      </c>
      <c r="X22" s="17" t="s">
        <v>63</v>
      </c>
      <c r="Y22" s="17" t="s">
        <v>63</v>
      </c>
      <c r="Z22" s="17">
        <v>-15.4</v>
      </c>
      <c r="AA22" s="17">
        <v>-34.11</v>
      </c>
    </row>
    <row r="23" spans="1:27" x14ac:dyDescent="0.2">
      <c r="A23" s="17" t="s">
        <v>150</v>
      </c>
      <c r="B23" s="17">
        <v>6</v>
      </c>
      <c r="C23" s="17">
        <v>-37.753233000000002</v>
      </c>
      <c r="D23" s="17">
        <v>143.96904699999999</v>
      </c>
      <c r="E23" s="17" t="s">
        <v>117</v>
      </c>
      <c r="F23" s="17" t="s">
        <v>118</v>
      </c>
      <c r="G23" s="17">
        <v>6</v>
      </c>
      <c r="H23" s="17">
        <v>1443</v>
      </c>
      <c r="I23" s="17">
        <v>9</v>
      </c>
      <c r="J23" s="17">
        <v>8.6999999999999993</v>
      </c>
      <c r="K23" s="20">
        <v>-4.859768946</v>
      </c>
      <c r="L23" s="17">
        <v>0.76624791000000003</v>
      </c>
      <c r="M23" s="17">
        <v>-7.1980999999999998E-3</v>
      </c>
      <c r="N23" s="17">
        <v>8.6317223789999993</v>
      </c>
      <c r="O23" s="17" t="s">
        <v>151</v>
      </c>
      <c r="P23" s="20">
        <v>0.480444598</v>
      </c>
      <c r="Q23" s="17">
        <v>7.7063313569999998</v>
      </c>
      <c r="R23" s="17">
        <v>0.9839</v>
      </c>
      <c r="S23" s="17">
        <v>7.1173199999999997E-4</v>
      </c>
      <c r="T23" s="17">
        <v>8.6317223789999993</v>
      </c>
      <c r="U23" s="17" t="s">
        <v>151</v>
      </c>
      <c r="V23" s="17">
        <v>0.33426525299999998</v>
      </c>
      <c r="W23" s="17">
        <v>1.523437433</v>
      </c>
      <c r="X23" s="17">
        <v>10.31801585</v>
      </c>
      <c r="Y23" s="17">
        <v>-5.3289555139999996</v>
      </c>
      <c r="Z23" s="17">
        <v>-16.396000000000001</v>
      </c>
      <c r="AA23" s="17">
        <v>-27.8</v>
      </c>
    </row>
    <row r="24" spans="1:27" x14ac:dyDescent="0.2">
      <c r="A24" s="17" t="s">
        <v>150</v>
      </c>
      <c r="B24" s="17">
        <v>6</v>
      </c>
      <c r="C24" s="17">
        <v>-37.753233000000002</v>
      </c>
      <c r="D24" s="17">
        <v>143.96904699999999</v>
      </c>
      <c r="E24" s="17" t="s">
        <v>120</v>
      </c>
      <c r="F24" s="17" t="s">
        <v>118</v>
      </c>
      <c r="G24" s="17">
        <v>6</v>
      </c>
      <c r="H24" s="17">
        <v>1443</v>
      </c>
      <c r="I24" s="17">
        <v>9.3800000000000008</v>
      </c>
      <c r="J24" s="17">
        <v>9.6999999999999993</v>
      </c>
      <c r="K24" s="20">
        <v>-1.1386117840000001</v>
      </c>
      <c r="L24" s="17">
        <v>0.33472277</v>
      </c>
      <c r="M24" s="17">
        <v>-1.6865000000000001E-3</v>
      </c>
      <c r="N24" s="17">
        <v>13.5572252</v>
      </c>
      <c r="O24" s="17" t="s">
        <v>152</v>
      </c>
      <c r="P24" s="20">
        <v>0.25890052000000002</v>
      </c>
      <c r="Q24" s="17">
        <v>4.1527643379999999</v>
      </c>
      <c r="R24" s="17">
        <v>0.99119999999999997</v>
      </c>
      <c r="S24" s="17">
        <v>3.8353600000000002E-4</v>
      </c>
      <c r="T24" s="17">
        <v>13.5572252</v>
      </c>
      <c r="U24" s="17" t="s">
        <v>152</v>
      </c>
      <c r="V24" s="17">
        <v>0.28196286399999998</v>
      </c>
      <c r="W24" s="17">
        <v>0.95819721000000002</v>
      </c>
      <c r="X24" s="17">
        <v>14.175968920000001</v>
      </c>
      <c r="Y24" s="17">
        <v>0.81922075900000002</v>
      </c>
      <c r="Z24" s="17">
        <v>-14.84</v>
      </c>
      <c r="AA24" s="17">
        <v>-27.09</v>
      </c>
    </row>
    <row r="25" spans="1:27" x14ac:dyDescent="0.2">
      <c r="A25" s="17" t="s">
        <v>147</v>
      </c>
      <c r="B25" s="17">
        <v>6</v>
      </c>
      <c r="C25" s="17">
        <v>-37.753233000000002</v>
      </c>
      <c r="D25" s="17">
        <v>143.96904699999999</v>
      </c>
      <c r="E25" s="17" t="s">
        <v>123</v>
      </c>
      <c r="F25" s="17" t="s">
        <v>115</v>
      </c>
      <c r="G25" s="17">
        <v>6</v>
      </c>
      <c r="H25" s="17">
        <v>1443</v>
      </c>
      <c r="I25" s="17">
        <v>9.06</v>
      </c>
      <c r="J25" s="17">
        <v>8.8000000000000007</v>
      </c>
      <c r="K25" s="20">
        <v>-7.399126903</v>
      </c>
      <c r="L25" s="17">
        <v>0.87406211</v>
      </c>
      <c r="M25" s="17">
        <v>-1.09593E-2</v>
      </c>
      <c r="N25" s="17">
        <v>7.9345925099999999</v>
      </c>
      <c r="O25" s="17" t="s">
        <v>119</v>
      </c>
      <c r="P25" s="20">
        <v>0.26978338800000001</v>
      </c>
      <c r="Q25" s="17">
        <v>4.327325536</v>
      </c>
      <c r="R25" s="17">
        <v>0.98650000000000004</v>
      </c>
      <c r="S25" s="17">
        <v>3.99658E-4</v>
      </c>
      <c r="T25" s="17">
        <v>7.9345925099999999</v>
      </c>
      <c r="U25" s="17" t="s">
        <v>119</v>
      </c>
      <c r="V25" s="17">
        <v>0.28472558199999998</v>
      </c>
      <c r="W25" s="17">
        <v>1.008675915</v>
      </c>
      <c r="X25" s="17">
        <v>26.372422310000001</v>
      </c>
      <c r="Y25" s="17">
        <v>12.71647538</v>
      </c>
      <c r="Z25" s="17">
        <v>-15.47</v>
      </c>
      <c r="AA25" s="17">
        <v>-26.09</v>
      </c>
    </row>
    <row r="26" spans="1:27" x14ac:dyDescent="0.2">
      <c r="A26" s="17" t="s">
        <v>153</v>
      </c>
      <c r="B26" s="17">
        <v>7</v>
      </c>
      <c r="C26" s="17">
        <v>-37.748990999999997</v>
      </c>
      <c r="D26" s="17">
        <v>143.975123</v>
      </c>
      <c r="E26" s="17" t="s">
        <v>114</v>
      </c>
      <c r="F26" s="17" t="s">
        <v>115</v>
      </c>
      <c r="G26" s="17">
        <v>7</v>
      </c>
      <c r="H26" s="17">
        <v>650</v>
      </c>
      <c r="I26" s="17">
        <v>7.73</v>
      </c>
      <c r="J26" s="17">
        <v>6.6</v>
      </c>
      <c r="K26" s="20">
        <v>3.6082823300000002</v>
      </c>
      <c r="L26" s="17">
        <v>0.71954393999999999</v>
      </c>
      <c r="M26" s="17">
        <v>5.3444499999999997E-3</v>
      </c>
      <c r="N26" s="18">
        <v>4.78</v>
      </c>
      <c r="O26" s="17" t="s">
        <v>154</v>
      </c>
      <c r="P26" s="20">
        <v>0.47777834000000002</v>
      </c>
      <c r="Q26" s="17">
        <v>7.6635645720000003</v>
      </c>
      <c r="R26" s="17">
        <v>0.98540000000000005</v>
      </c>
      <c r="S26" s="17">
        <v>7.0778200000000001E-4</v>
      </c>
      <c r="T26" s="18">
        <v>4.78</v>
      </c>
      <c r="U26" s="17" t="s">
        <v>154</v>
      </c>
      <c r="V26" s="17">
        <v>0.70282811000000001</v>
      </c>
      <c r="W26" s="17">
        <v>0.72646704600000001</v>
      </c>
      <c r="X26" s="17">
        <v>13.206369159999999</v>
      </c>
      <c r="Y26" s="17">
        <v>-1.2626153600000001</v>
      </c>
      <c r="Z26" s="17">
        <v>-11.38</v>
      </c>
      <c r="AA26" s="17">
        <v>-42.41</v>
      </c>
    </row>
    <row r="27" spans="1:27" x14ac:dyDescent="0.2">
      <c r="A27" s="17" t="s">
        <v>155</v>
      </c>
      <c r="B27" s="17">
        <v>7</v>
      </c>
      <c r="C27" s="17">
        <v>-37.748990999999997</v>
      </c>
      <c r="D27" s="17">
        <v>143.975123</v>
      </c>
      <c r="E27" s="17" t="s">
        <v>117</v>
      </c>
      <c r="F27" s="17" t="s">
        <v>118</v>
      </c>
      <c r="G27" s="17">
        <v>7</v>
      </c>
      <c r="H27" s="17">
        <v>650</v>
      </c>
      <c r="I27" s="17">
        <v>8.6</v>
      </c>
      <c r="J27" s="17">
        <v>9.8000000000000007</v>
      </c>
      <c r="K27" s="20">
        <v>3.3615281559999999</v>
      </c>
      <c r="L27" s="17">
        <v>0.79329137999999999</v>
      </c>
      <c r="M27" s="17">
        <v>4.9789700000000001E-3</v>
      </c>
      <c r="N27" s="17">
        <v>14.840757809999999</v>
      </c>
      <c r="O27" s="17" t="s">
        <v>154</v>
      </c>
      <c r="P27" s="20">
        <v>0.55752179599999996</v>
      </c>
      <c r="Q27" s="17">
        <v>8.9426496009999994</v>
      </c>
      <c r="R27" s="17">
        <v>0.99280000000000002</v>
      </c>
      <c r="S27" s="17">
        <v>8.2591399999999997E-4</v>
      </c>
      <c r="T27" s="17">
        <v>14.840757809999999</v>
      </c>
      <c r="U27" s="17" t="s">
        <v>154</v>
      </c>
      <c r="V27" s="17">
        <v>0.773231326</v>
      </c>
      <c r="W27" s="17">
        <v>0.743102928</v>
      </c>
      <c r="X27" s="17">
        <v>14.42736796</v>
      </c>
      <c r="Y27" s="17">
        <v>0.85787811800000002</v>
      </c>
      <c r="Z27" s="17">
        <v>-10.93</v>
      </c>
      <c r="AA27" s="17">
        <v>-42.7</v>
      </c>
    </row>
    <row r="28" spans="1:27" x14ac:dyDescent="0.2">
      <c r="A28" s="17" t="s">
        <v>155</v>
      </c>
      <c r="B28" s="17">
        <v>7</v>
      </c>
      <c r="C28" s="17">
        <v>-37.748990999999997</v>
      </c>
      <c r="D28" s="17">
        <v>143.975123</v>
      </c>
      <c r="E28" s="17" t="s">
        <v>120</v>
      </c>
      <c r="F28" s="17" t="s">
        <v>118</v>
      </c>
      <c r="G28" s="17">
        <v>7</v>
      </c>
      <c r="H28" s="17">
        <v>650</v>
      </c>
      <c r="I28" s="17">
        <v>9.4</v>
      </c>
      <c r="J28" s="17">
        <v>8.1999999999999993</v>
      </c>
      <c r="K28" s="20">
        <v>-7.5310751949999997</v>
      </c>
      <c r="L28" s="17">
        <v>0.86457698000000005</v>
      </c>
      <c r="M28" s="17">
        <v>-1.11547E-2</v>
      </c>
      <c r="N28" s="17">
        <v>12.048898810000001</v>
      </c>
      <c r="O28" s="17" t="s">
        <v>154</v>
      </c>
      <c r="P28" s="20">
        <v>0.45437314400000001</v>
      </c>
      <c r="Q28" s="17">
        <v>7.2881452270000002</v>
      </c>
      <c r="R28" s="17">
        <v>0.99880000000000002</v>
      </c>
      <c r="S28" s="17">
        <v>6.7310899999999997E-4</v>
      </c>
      <c r="T28" s="17">
        <v>12.048898810000001</v>
      </c>
      <c r="U28" s="17" t="s">
        <v>154</v>
      </c>
      <c r="V28" s="17">
        <v>0.70298209899999997</v>
      </c>
      <c r="W28" s="17">
        <v>0.67303935999999998</v>
      </c>
      <c r="X28" s="17">
        <v>22.971479890000001</v>
      </c>
      <c r="Y28" s="17">
        <v>5.988763703</v>
      </c>
      <c r="Z28" s="17">
        <v>-12.27</v>
      </c>
      <c r="AA28" s="17">
        <v>-42.43</v>
      </c>
    </row>
    <row r="29" spans="1:27" x14ac:dyDescent="0.2">
      <c r="A29" s="17" t="s">
        <v>153</v>
      </c>
      <c r="B29" s="17">
        <v>7</v>
      </c>
      <c r="C29" s="17">
        <v>-37.748990999999997</v>
      </c>
      <c r="D29" s="17">
        <v>143.975123</v>
      </c>
      <c r="E29" s="17" t="s">
        <v>123</v>
      </c>
      <c r="F29" s="17" t="s">
        <v>115</v>
      </c>
      <c r="G29" s="17">
        <v>7</v>
      </c>
      <c r="H29" s="17">
        <v>650</v>
      </c>
      <c r="I29" s="17">
        <v>7.89</v>
      </c>
      <c r="J29" s="17">
        <v>7.2</v>
      </c>
      <c r="K29" s="20">
        <v>2.3064127299999999</v>
      </c>
      <c r="L29" s="17">
        <v>0.70805158000000001</v>
      </c>
      <c r="M29" s="17">
        <v>3.4161700000000001E-3</v>
      </c>
      <c r="N29" s="17">
        <v>6.9663051459999998</v>
      </c>
      <c r="O29" s="17" t="s">
        <v>156</v>
      </c>
      <c r="P29" s="20">
        <v>0.44954845700000001</v>
      </c>
      <c r="Q29" s="17">
        <v>7.2107572480000002</v>
      </c>
      <c r="R29" s="17">
        <v>0.99129999999999996</v>
      </c>
      <c r="S29" s="17">
        <v>6.6596199999999998E-4</v>
      </c>
      <c r="T29" s="17">
        <v>6.9663051459999998</v>
      </c>
      <c r="U29" s="17" t="s">
        <v>156</v>
      </c>
      <c r="V29" s="17">
        <v>0.83393410000000001</v>
      </c>
      <c r="W29" s="17">
        <v>0.571077316</v>
      </c>
      <c r="X29" s="17">
        <v>13.15165459</v>
      </c>
      <c r="Y29" s="17">
        <v>-0.83228161000000001</v>
      </c>
      <c r="Z29" s="17">
        <v>-11.29</v>
      </c>
      <c r="AA29" s="17">
        <v>-41.69</v>
      </c>
    </row>
    <row r="30" spans="1:27" x14ac:dyDescent="0.2">
      <c r="A30" s="17" t="s">
        <v>157</v>
      </c>
      <c r="B30" s="17">
        <v>8</v>
      </c>
      <c r="C30" s="17">
        <v>-37.747517000000002</v>
      </c>
      <c r="D30" s="17">
        <v>143.970484</v>
      </c>
      <c r="E30" s="17" t="s">
        <v>114</v>
      </c>
      <c r="F30" s="17" t="s">
        <v>115</v>
      </c>
      <c r="G30" s="17">
        <v>8</v>
      </c>
      <c r="H30" s="17">
        <v>707</v>
      </c>
      <c r="I30" s="17">
        <v>11.28</v>
      </c>
      <c r="J30" s="17">
        <v>6.2</v>
      </c>
      <c r="K30" s="20">
        <v>-11.957398400000001</v>
      </c>
      <c r="L30" s="17">
        <v>0.98190937</v>
      </c>
      <c r="M30" s="17">
        <v>-1.7710900000000002E-2</v>
      </c>
      <c r="N30" s="17">
        <v>5.1378644329999998</v>
      </c>
      <c r="O30" s="17" t="s">
        <v>158</v>
      </c>
      <c r="P30" s="20">
        <v>0.167068514</v>
      </c>
      <c r="Q30" s="17">
        <v>2.6797789660000002</v>
      </c>
      <c r="R30" s="17">
        <v>0.99629999999999996</v>
      </c>
      <c r="S30" s="17">
        <v>2.4749599999999999E-4</v>
      </c>
      <c r="T30" s="17">
        <v>5.1378644329999998</v>
      </c>
      <c r="U30" s="17" t="s">
        <v>158</v>
      </c>
      <c r="V30" s="17">
        <v>0.35255545599999999</v>
      </c>
      <c r="W30" s="17">
        <v>0.50857663600000003</v>
      </c>
      <c r="X30" s="17">
        <v>13.131496589999999</v>
      </c>
      <c r="Y30" s="17">
        <v>-1.0387805489999999</v>
      </c>
      <c r="Z30" s="17">
        <v>-7.27</v>
      </c>
      <c r="AA30" s="17">
        <v>-30.13</v>
      </c>
    </row>
    <row r="31" spans="1:27" x14ac:dyDescent="0.2">
      <c r="A31" s="17" t="s">
        <v>159</v>
      </c>
      <c r="B31" s="17">
        <v>8</v>
      </c>
      <c r="C31" s="17">
        <v>-37.747517000000002</v>
      </c>
      <c r="D31" s="17">
        <v>143.970484</v>
      </c>
      <c r="E31" s="17" t="s">
        <v>117</v>
      </c>
      <c r="F31" s="17" t="s">
        <v>118</v>
      </c>
      <c r="G31" s="17">
        <v>8</v>
      </c>
      <c r="H31" s="17">
        <v>707</v>
      </c>
      <c r="I31" s="17">
        <v>16.97</v>
      </c>
      <c r="J31" s="17">
        <v>10.7</v>
      </c>
      <c r="K31" s="20">
        <v>-20.0857274</v>
      </c>
      <c r="L31" s="17">
        <v>0.98781819999999998</v>
      </c>
      <c r="M31" s="17">
        <v>-2.9750200000000001E-2</v>
      </c>
      <c r="N31" s="17">
        <v>13.75433299</v>
      </c>
      <c r="O31" s="17" t="s">
        <v>158</v>
      </c>
      <c r="P31" s="20">
        <v>7.1078197640000003</v>
      </c>
      <c r="Q31" s="17">
        <v>114.009429</v>
      </c>
      <c r="R31" s="17">
        <v>0.82350000000000001</v>
      </c>
      <c r="S31" s="17">
        <v>1.0529537E-2</v>
      </c>
      <c r="T31" s="17">
        <v>13.75433299</v>
      </c>
      <c r="U31" s="17" t="s">
        <v>158</v>
      </c>
      <c r="V31" s="17">
        <v>0.43046964900000001</v>
      </c>
      <c r="W31" s="17">
        <v>0.60728573399999997</v>
      </c>
      <c r="X31" s="17">
        <v>12.664982889999999</v>
      </c>
      <c r="Y31" s="17">
        <v>-0.113020074</v>
      </c>
      <c r="Z31" s="17">
        <v>-8.56</v>
      </c>
      <c r="AA31" s="17">
        <v>-33.729999999999997</v>
      </c>
    </row>
    <row r="32" spans="1:27" x14ac:dyDescent="0.2">
      <c r="A32" s="17" t="s">
        <v>159</v>
      </c>
      <c r="B32" s="17">
        <v>8</v>
      </c>
      <c r="C32" s="17">
        <v>-37.747517000000002</v>
      </c>
      <c r="D32" s="17">
        <v>143.970484</v>
      </c>
      <c r="E32" s="17" t="s">
        <v>120</v>
      </c>
      <c r="F32" s="17" t="s">
        <v>118</v>
      </c>
      <c r="G32" s="17">
        <v>8</v>
      </c>
      <c r="H32" s="17">
        <v>707</v>
      </c>
      <c r="I32" s="17">
        <v>18.23</v>
      </c>
      <c r="J32" s="17">
        <v>9.1</v>
      </c>
      <c r="K32" s="20">
        <v>-19.691706289999999</v>
      </c>
      <c r="L32" s="17">
        <v>0.99112473999999995</v>
      </c>
      <c r="M32" s="17">
        <v>-2.9166600000000001E-2</v>
      </c>
      <c r="N32" s="17">
        <v>13.814209440000001</v>
      </c>
      <c r="O32" s="17" t="s">
        <v>160</v>
      </c>
      <c r="P32" s="20">
        <v>0.28422970400000003</v>
      </c>
      <c r="Q32" s="17">
        <v>4.5590444579999998</v>
      </c>
      <c r="R32" s="17">
        <v>0.98929999999999996</v>
      </c>
      <c r="S32" s="17">
        <v>4.2105799999999998E-4</v>
      </c>
      <c r="T32" s="17">
        <v>13.814209440000001</v>
      </c>
      <c r="U32" s="17" t="s">
        <v>160</v>
      </c>
      <c r="V32" s="17">
        <v>0.41806908199999998</v>
      </c>
      <c r="W32" s="17">
        <v>0.70599483100000004</v>
      </c>
      <c r="X32" s="17">
        <v>11.176170669999999</v>
      </c>
      <c r="Y32" s="17">
        <v>-1.721725137</v>
      </c>
      <c r="Z32" s="17">
        <v>-4.4610000000000003</v>
      </c>
      <c r="AA32" s="17">
        <v>-28.04</v>
      </c>
    </row>
    <row r="33" spans="1:27" x14ac:dyDescent="0.2">
      <c r="A33" s="17" t="s">
        <v>157</v>
      </c>
      <c r="B33" s="17">
        <v>8</v>
      </c>
      <c r="C33" s="17">
        <v>-37.747517000000002</v>
      </c>
      <c r="D33" s="17">
        <v>143.970484</v>
      </c>
      <c r="E33" s="17" t="s">
        <v>123</v>
      </c>
      <c r="F33" s="17" t="s">
        <v>115</v>
      </c>
      <c r="G33" s="17">
        <v>8</v>
      </c>
      <c r="H33" s="17">
        <v>707</v>
      </c>
      <c r="I33" s="17">
        <v>15.37</v>
      </c>
      <c r="J33" s="17">
        <v>7.1</v>
      </c>
      <c r="K33" s="20">
        <v>-21.77270558</v>
      </c>
      <c r="L33" s="17">
        <v>0.99359923000000006</v>
      </c>
      <c r="M33" s="17">
        <v>-3.2248899999999997E-2</v>
      </c>
      <c r="N33" s="17">
        <v>8.0533571239999997</v>
      </c>
      <c r="O33" s="17" t="s">
        <v>160</v>
      </c>
      <c r="P33" s="20">
        <v>0.14627827400000001</v>
      </c>
      <c r="Q33" s="17">
        <v>2.3463035080000001</v>
      </c>
      <c r="R33" s="17">
        <v>0.98980000000000001</v>
      </c>
      <c r="S33" s="17">
        <v>2.1669699999999999E-4</v>
      </c>
      <c r="T33" s="17">
        <v>8.0533571239999997</v>
      </c>
      <c r="U33" s="17" t="s">
        <v>160</v>
      </c>
      <c r="V33" s="17">
        <v>0.508219219</v>
      </c>
      <c r="W33" s="17">
        <v>0.304624073</v>
      </c>
      <c r="X33" s="17">
        <v>13.15165459</v>
      </c>
      <c r="Y33" s="17">
        <v>-0.46075488999999997</v>
      </c>
      <c r="Z33" s="17">
        <v>-8.3800000000000008</v>
      </c>
      <c r="AA33" s="17">
        <v>-37.78</v>
      </c>
    </row>
    <row r="34" spans="1:27" x14ac:dyDescent="0.2">
      <c r="A34" s="17" t="s">
        <v>161</v>
      </c>
      <c r="B34" s="17">
        <v>9</v>
      </c>
      <c r="C34" s="17">
        <v>-37.742922</v>
      </c>
      <c r="D34" s="17">
        <v>143.974816</v>
      </c>
      <c r="E34" s="17" t="s">
        <v>114</v>
      </c>
      <c r="F34" s="17" t="s">
        <v>115</v>
      </c>
      <c r="G34" s="17">
        <v>9</v>
      </c>
      <c r="H34" s="17">
        <v>843</v>
      </c>
      <c r="I34" s="17">
        <v>3.89</v>
      </c>
      <c r="J34" s="17">
        <v>7</v>
      </c>
      <c r="K34" s="20">
        <v>57.418970309999999</v>
      </c>
      <c r="L34" s="17">
        <v>0.98809438000000005</v>
      </c>
      <c r="M34" s="17">
        <v>8.5046839999999999E-2</v>
      </c>
      <c r="N34" s="17">
        <v>4.8514343850000001</v>
      </c>
      <c r="O34" s="17" t="s">
        <v>160</v>
      </c>
      <c r="P34" s="20">
        <v>0.56912911200000005</v>
      </c>
      <c r="Q34" s="17">
        <v>9.1288309610000002</v>
      </c>
      <c r="R34" s="17">
        <v>0.98456025300000005</v>
      </c>
      <c r="S34" s="17">
        <v>8.4310899999999998E-4</v>
      </c>
      <c r="T34" s="17">
        <v>4.8514343850000001</v>
      </c>
      <c r="U34" s="17" t="s">
        <v>160</v>
      </c>
      <c r="V34" s="17">
        <v>0.69405265500000002</v>
      </c>
      <c r="W34" s="17">
        <v>0.87612041299999999</v>
      </c>
      <c r="X34" s="17">
        <v>13.382031720000001</v>
      </c>
      <c r="Y34" s="17">
        <v>-1.1718998110000001</v>
      </c>
      <c r="Z34" s="17">
        <v>-17.34</v>
      </c>
      <c r="AA34" s="17">
        <v>-43.07</v>
      </c>
    </row>
    <row r="35" spans="1:27" x14ac:dyDescent="0.2">
      <c r="A35" s="17" t="s">
        <v>162</v>
      </c>
      <c r="B35" s="17">
        <v>9</v>
      </c>
      <c r="C35" s="17">
        <v>-37.742922</v>
      </c>
      <c r="D35" s="17">
        <v>143.974816</v>
      </c>
      <c r="E35" s="17" t="s">
        <v>117</v>
      </c>
      <c r="F35" s="17" t="s">
        <v>118</v>
      </c>
      <c r="G35" s="17">
        <v>9</v>
      </c>
      <c r="H35" s="17">
        <v>843</v>
      </c>
      <c r="I35" s="17">
        <v>4.5199999999999996</v>
      </c>
      <c r="J35" s="17">
        <v>8.4</v>
      </c>
      <c r="K35" s="20">
        <v>52.001226639999999</v>
      </c>
      <c r="L35" s="17">
        <v>0.99078051</v>
      </c>
      <c r="M35" s="17">
        <v>7.7022279999999999E-2</v>
      </c>
      <c r="N35" s="17">
        <v>4.9568293350000001</v>
      </c>
      <c r="O35" s="17" t="s">
        <v>160</v>
      </c>
      <c r="P35" s="20">
        <v>0.58723750100000005</v>
      </c>
      <c r="Q35" s="17">
        <v>9.4192895169999993</v>
      </c>
      <c r="R35" s="17">
        <v>0.99260000000000004</v>
      </c>
      <c r="S35" s="17">
        <v>8.6993499999999996E-4</v>
      </c>
      <c r="T35" s="17">
        <v>4.9568293350000001</v>
      </c>
      <c r="U35" s="17" t="s">
        <v>160</v>
      </c>
      <c r="V35" s="17">
        <v>0.77385630100000002</v>
      </c>
      <c r="W35" s="17">
        <v>0.80993153900000003</v>
      </c>
      <c r="X35" s="17">
        <v>14.02708769</v>
      </c>
      <c r="Y35" s="17">
        <v>4.6544815000000003E-2</v>
      </c>
      <c r="Z35" s="17">
        <v>-17.559999999999999</v>
      </c>
      <c r="AA35" s="17">
        <v>-46.27</v>
      </c>
    </row>
    <row r="36" spans="1:27" x14ac:dyDescent="0.2">
      <c r="A36" s="17" t="s">
        <v>162</v>
      </c>
      <c r="B36" s="17">
        <v>9</v>
      </c>
      <c r="C36" s="17">
        <v>-37.742922</v>
      </c>
      <c r="D36" s="17">
        <v>143.974816</v>
      </c>
      <c r="E36" s="17" t="s">
        <v>120</v>
      </c>
      <c r="F36" s="17" t="s">
        <v>118</v>
      </c>
      <c r="G36" s="17">
        <v>9</v>
      </c>
      <c r="H36" s="17">
        <v>843</v>
      </c>
      <c r="I36" s="17">
        <v>5.1100000000000003</v>
      </c>
      <c r="J36" s="17">
        <v>9.3000000000000007</v>
      </c>
      <c r="K36" s="20">
        <v>41.349349019999998</v>
      </c>
      <c r="L36" s="17">
        <v>0.98990681999999997</v>
      </c>
      <c r="M36" s="17">
        <v>6.124512E-2</v>
      </c>
      <c r="N36" s="17">
        <v>12.559016270000001</v>
      </c>
      <c r="O36" s="17" t="s">
        <v>160</v>
      </c>
      <c r="P36" s="20">
        <v>0.49870892</v>
      </c>
      <c r="Q36" s="17">
        <v>7.9992910840000002</v>
      </c>
      <c r="R36" s="17">
        <v>0.98960000000000004</v>
      </c>
      <c r="S36" s="17">
        <v>7.3878799999999999E-4</v>
      </c>
      <c r="T36" s="17">
        <v>12.559016270000001</v>
      </c>
      <c r="U36" s="17" t="s">
        <v>160</v>
      </c>
      <c r="V36" s="17">
        <v>0.56637585800000001</v>
      </c>
      <c r="W36" s="17">
        <v>0.91630094200000001</v>
      </c>
      <c r="X36" s="17">
        <v>14.513759390000001</v>
      </c>
      <c r="Y36" s="17">
        <v>0.91433231500000001</v>
      </c>
      <c r="Z36" s="17">
        <v>-17.45</v>
      </c>
      <c r="AA36" s="17">
        <v>-46.85</v>
      </c>
    </row>
    <row r="37" spans="1:27" x14ac:dyDescent="0.2">
      <c r="A37" s="17" t="s">
        <v>162</v>
      </c>
      <c r="B37" s="17">
        <v>9</v>
      </c>
      <c r="C37" s="17">
        <v>-37.742922</v>
      </c>
      <c r="D37" s="17">
        <v>143.974816</v>
      </c>
      <c r="E37" s="17" t="s">
        <v>123</v>
      </c>
      <c r="F37" s="17" t="s">
        <v>115</v>
      </c>
      <c r="G37" s="17">
        <v>9</v>
      </c>
      <c r="H37" s="17">
        <v>843</v>
      </c>
      <c r="I37" s="17">
        <v>4.18</v>
      </c>
      <c r="J37" s="17">
        <v>7.6</v>
      </c>
      <c r="K37" s="20">
        <v>43.524786550000002</v>
      </c>
      <c r="L37" s="17">
        <v>0.98628148000000004</v>
      </c>
      <c r="M37" s="17">
        <v>6.4467289999999997E-2</v>
      </c>
      <c r="N37" s="17">
        <v>8.9478888879999996</v>
      </c>
      <c r="O37" s="17" t="s">
        <v>160</v>
      </c>
      <c r="P37" s="20">
        <v>0.452980139</v>
      </c>
      <c r="Q37" s="17">
        <v>7.2658014279999996</v>
      </c>
      <c r="R37" s="17">
        <v>0.98570000000000002</v>
      </c>
      <c r="S37" s="17">
        <v>6.7104600000000001E-4</v>
      </c>
      <c r="T37" s="17">
        <v>8.9478888879999996</v>
      </c>
      <c r="U37" s="17" t="s">
        <v>160</v>
      </c>
      <c r="V37" s="17">
        <v>0.74768414100000002</v>
      </c>
      <c r="W37" s="17">
        <v>0.63762220700000005</v>
      </c>
      <c r="X37" s="17">
        <v>14.436007099999999</v>
      </c>
      <c r="Y37" s="17">
        <v>2.846363E-2</v>
      </c>
      <c r="Z37" s="17">
        <v>-17.62</v>
      </c>
      <c r="AA37" s="17">
        <v>-44.24</v>
      </c>
    </row>
    <row r="38" spans="1:27" x14ac:dyDescent="0.2">
      <c r="A38" s="17" t="s">
        <v>163</v>
      </c>
      <c r="B38" s="17">
        <v>10</v>
      </c>
      <c r="C38" s="17">
        <v>-37.740488999999997</v>
      </c>
      <c r="D38" s="17">
        <v>143.96002200000001</v>
      </c>
      <c r="E38" s="17" t="s">
        <v>114</v>
      </c>
      <c r="F38" s="17" t="s">
        <v>115</v>
      </c>
      <c r="G38" s="17">
        <v>10</v>
      </c>
      <c r="H38" s="17">
        <v>402</v>
      </c>
      <c r="I38" s="17">
        <v>4.76</v>
      </c>
      <c r="J38" s="17">
        <v>4.5</v>
      </c>
      <c r="K38" s="20">
        <v>15.331359689999999</v>
      </c>
      <c r="L38" s="17">
        <v>0.98995579</v>
      </c>
      <c r="M38" s="17">
        <v>2.2708240000000001E-2</v>
      </c>
      <c r="N38" s="17">
        <v>5.145031898</v>
      </c>
      <c r="O38" s="17" t="s">
        <v>164</v>
      </c>
      <c r="P38" s="20">
        <v>9.7664250000000005E-3</v>
      </c>
      <c r="Q38" s="17">
        <v>0.15665345999999999</v>
      </c>
      <c r="R38" s="17">
        <v>0.71279999999999999</v>
      </c>
      <c r="S38" s="17">
        <v>1.4467999999999999E-5</v>
      </c>
      <c r="T38" s="17">
        <v>5.145031898</v>
      </c>
      <c r="U38" s="17" t="s">
        <v>164</v>
      </c>
      <c r="V38" s="17">
        <v>0.186458501</v>
      </c>
      <c r="W38" s="17">
        <v>5.6824976999999999E-2</v>
      </c>
      <c r="X38" s="17">
        <v>66.751774319999996</v>
      </c>
      <c r="Y38" s="17">
        <v>2.8721869309999999</v>
      </c>
      <c r="Z38" s="17">
        <v>-20.18</v>
      </c>
      <c r="AA38" s="17">
        <v>-33.69</v>
      </c>
    </row>
    <row r="39" spans="1:27" x14ac:dyDescent="0.2">
      <c r="A39" s="17" t="s">
        <v>165</v>
      </c>
      <c r="B39" s="17">
        <v>10</v>
      </c>
      <c r="C39" s="17">
        <v>-37.740488999999997</v>
      </c>
      <c r="D39" s="17">
        <v>143.96002200000001</v>
      </c>
      <c r="E39" s="17" t="s">
        <v>117</v>
      </c>
      <c r="F39" s="17" t="s">
        <v>118</v>
      </c>
      <c r="G39" s="17">
        <v>10</v>
      </c>
      <c r="H39" s="17">
        <v>402</v>
      </c>
      <c r="I39" s="17">
        <v>5.0999999999999996</v>
      </c>
      <c r="J39" s="17">
        <v>7.9</v>
      </c>
      <c r="K39" s="20">
        <v>19.034310690000002</v>
      </c>
      <c r="L39" s="17">
        <v>0.99165636999999995</v>
      </c>
      <c r="M39" s="17">
        <v>2.8192910000000002E-2</v>
      </c>
      <c r="N39" s="17">
        <v>7.6686681739999996</v>
      </c>
      <c r="O39" s="17" t="s">
        <v>166</v>
      </c>
      <c r="P39" s="20">
        <v>1.8186895000000002E-2</v>
      </c>
      <c r="Q39" s="17">
        <v>0.29171780400000002</v>
      </c>
      <c r="R39" s="17">
        <v>0.86709999999999998</v>
      </c>
      <c r="S39" s="19">
        <v>2.6942100000000001E-5</v>
      </c>
      <c r="T39" s="17">
        <v>7.6686681739999996</v>
      </c>
      <c r="U39" s="17" t="s">
        <v>166</v>
      </c>
      <c r="V39" s="17">
        <v>0.165957564</v>
      </c>
      <c r="W39" s="17">
        <v>0.117907292</v>
      </c>
      <c r="X39" s="17">
        <v>80.488010889999998</v>
      </c>
      <c r="Y39" s="17">
        <v>7.812170922</v>
      </c>
      <c r="Z39" s="17">
        <v>-19.989999999999998</v>
      </c>
      <c r="AA39" s="17">
        <v>-49.334000000000003</v>
      </c>
    </row>
    <row r="40" spans="1:27" x14ac:dyDescent="0.2">
      <c r="A40" s="17" t="s">
        <v>165</v>
      </c>
      <c r="B40" s="17">
        <v>10</v>
      </c>
      <c r="C40" s="17">
        <v>-37.740488999999997</v>
      </c>
      <c r="D40" s="17">
        <v>143.96002200000001</v>
      </c>
      <c r="E40" s="17" t="s">
        <v>120</v>
      </c>
      <c r="F40" s="17" t="s">
        <v>118</v>
      </c>
      <c r="G40" s="17">
        <v>10</v>
      </c>
      <c r="H40" s="17">
        <v>402</v>
      </c>
      <c r="I40" s="17">
        <v>5.01</v>
      </c>
      <c r="J40" s="17">
        <v>9.1</v>
      </c>
      <c r="K40" s="20">
        <v>36.262253479999998</v>
      </c>
      <c r="L40" s="17">
        <v>0.99008322000000004</v>
      </c>
      <c r="M40" s="17">
        <v>5.3710300000000002E-2</v>
      </c>
      <c r="N40" s="17">
        <v>12.753016819999999</v>
      </c>
      <c r="O40" s="17" t="s">
        <v>143</v>
      </c>
      <c r="P40" s="20">
        <v>3.0832282999999999E-2</v>
      </c>
      <c r="Q40" s="17">
        <v>0.494549819</v>
      </c>
      <c r="R40" s="17">
        <v>0.93730000000000002</v>
      </c>
      <c r="S40" s="17">
        <v>4.5674999999999999E-5</v>
      </c>
      <c r="T40" s="17">
        <v>12.753016819999999</v>
      </c>
      <c r="U40" s="17" t="s">
        <v>143</v>
      </c>
      <c r="V40" s="17">
        <v>0.241662874</v>
      </c>
      <c r="W40" s="17">
        <v>0.133822106</v>
      </c>
      <c r="X40" s="17">
        <v>128.78081739999999</v>
      </c>
      <c r="Y40" s="17">
        <v>15.411746620000001</v>
      </c>
      <c r="Z40" s="17">
        <v>-19.86</v>
      </c>
      <c r="AA40" s="17">
        <v>-44.07</v>
      </c>
    </row>
    <row r="41" spans="1:27" x14ac:dyDescent="0.2">
      <c r="A41" s="17" t="s">
        <v>163</v>
      </c>
      <c r="B41" s="17">
        <v>10</v>
      </c>
      <c r="C41" s="17">
        <v>-37.740488999999997</v>
      </c>
      <c r="D41" s="17">
        <v>143.96002200000001</v>
      </c>
      <c r="E41" s="17" t="s">
        <v>123</v>
      </c>
      <c r="F41" s="17" t="s">
        <v>115</v>
      </c>
      <c r="G41" s="17">
        <v>10</v>
      </c>
      <c r="H41" s="17">
        <v>402</v>
      </c>
      <c r="I41" s="17">
        <v>5.08</v>
      </c>
      <c r="J41" s="17">
        <v>6.7</v>
      </c>
      <c r="K41" s="20">
        <v>25.78669193</v>
      </c>
      <c r="L41" s="17">
        <v>0.99050629999999995</v>
      </c>
      <c r="M41" s="17">
        <v>3.8194289999999999E-2</v>
      </c>
      <c r="N41" s="17">
        <v>8.7572901390000002</v>
      </c>
      <c r="O41" s="17" t="s">
        <v>167</v>
      </c>
      <c r="P41" s="20">
        <v>2.4732047E-2</v>
      </c>
      <c r="Q41" s="17">
        <v>0.39670204100000001</v>
      </c>
      <c r="R41" s="17">
        <v>0.78469999999999995</v>
      </c>
      <c r="S41" s="19">
        <v>3.6638099999999997E-5</v>
      </c>
      <c r="T41" s="17">
        <v>8.7572901390000002</v>
      </c>
      <c r="U41" s="17" t="s">
        <v>167</v>
      </c>
      <c r="V41" s="17">
        <v>0.151899691</v>
      </c>
      <c r="W41" s="17">
        <v>0.17499921500000001</v>
      </c>
      <c r="X41" s="17">
        <v>87.658499149999997</v>
      </c>
      <c r="Y41" s="17">
        <v>12.734824100000001</v>
      </c>
      <c r="Z41" s="17">
        <v>-20.010000000000002</v>
      </c>
      <c r="AA41" s="17">
        <v>-49.54</v>
      </c>
    </row>
    <row r="42" spans="1:27" x14ac:dyDescent="0.2">
      <c r="A42" s="17" t="s">
        <v>168</v>
      </c>
      <c r="B42" s="17">
        <v>11</v>
      </c>
      <c r="C42" s="17">
        <v>-37.738764000000003</v>
      </c>
      <c r="D42" s="17">
        <v>143.96238299999999</v>
      </c>
      <c r="E42" s="17" t="s">
        <v>114</v>
      </c>
      <c r="F42" s="17" t="s">
        <v>115</v>
      </c>
      <c r="G42" s="17">
        <v>11</v>
      </c>
      <c r="H42" s="17">
        <v>1939</v>
      </c>
      <c r="I42" s="17">
        <v>5.94</v>
      </c>
      <c r="J42" s="17">
        <v>5.5</v>
      </c>
      <c r="K42" s="20">
        <v>21.558201950000001</v>
      </c>
      <c r="L42" s="17">
        <v>0.98649313999999999</v>
      </c>
      <c r="M42" s="17">
        <v>3.1936359999999997E-2</v>
      </c>
      <c r="N42" s="17">
        <v>4.3259908339999997</v>
      </c>
      <c r="O42" s="17" t="s">
        <v>167</v>
      </c>
      <c r="P42" s="20">
        <v>0.12639521400000001</v>
      </c>
      <c r="Q42" s="17">
        <v>2.0273792390000001</v>
      </c>
      <c r="R42" s="17">
        <v>0.98499999999999999</v>
      </c>
      <c r="S42" s="17">
        <v>1.8724200000000001E-4</v>
      </c>
      <c r="T42" s="17">
        <v>4.3259908339999997</v>
      </c>
      <c r="U42" s="17" t="s">
        <v>167</v>
      </c>
      <c r="V42" s="17">
        <v>0.30800682299999999</v>
      </c>
      <c r="W42" s="17">
        <v>0.44250162300000001</v>
      </c>
      <c r="X42" s="17">
        <v>16.849207570000001</v>
      </c>
      <c r="Y42" s="17">
        <v>0.55809325700000001</v>
      </c>
      <c r="Z42" s="17">
        <v>-15.57</v>
      </c>
      <c r="AA42" s="17">
        <v>-51.23</v>
      </c>
    </row>
    <row r="43" spans="1:27" x14ac:dyDescent="0.2">
      <c r="A43" s="17" t="s">
        <v>169</v>
      </c>
      <c r="B43" s="17">
        <v>11</v>
      </c>
      <c r="C43" s="17">
        <v>-37.738764000000003</v>
      </c>
      <c r="D43" s="17">
        <v>143.96238299999999</v>
      </c>
      <c r="E43" s="17" t="s">
        <v>117</v>
      </c>
      <c r="F43" s="17" t="s">
        <v>118</v>
      </c>
      <c r="G43" s="17">
        <v>11</v>
      </c>
      <c r="H43" s="17">
        <v>1939</v>
      </c>
      <c r="I43" s="17">
        <v>6.59</v>
      </c>
      <c r="J43" s="17">
        <v>9.4</v>
      </c>
      <c r="K43" s="20">
        <v>25.146830730000001</v>
      </c>
      <c r="L43" s="17">
        <v>0.95422435000000005</v>
      </c>
      <c r="M43" s="17">
        <v>3.7246550000000003E-2</v>
      </c>
      <c r="N43" s="17">
        <v>11.22678702</v>
      </c>
      <c r="O43" s="17" t="s">
        <v>167</v>
      </c>
      <c r="P43" s="20">
        <v>0.13639398699999999</v>
      </c>
      <c r="Q43" s="17">
        <v>2.1877595520000002</v>
      </c>
      <c r="R43" s="17">
        <v>0.94879999999999998</v>
      </c>
      <c r="S43" s="17">
        <v>2.0205399999999999E-4</v>
      </c>
      <c r="T43" s="17">
        <v>11.22678702</v>
      </c>
      <c r="U43" s="17" t="s">
        <v>167</v>
      </c>
      <c r="V43" s="17">
        <v>0.23976093600000001</v>
      </c>
      <c r="W43" s="17">
        <v>0.59990664100000002</v>
      </c>
      <c r="X43" s="17">
        <v>16.183993600000001</v>
      </c>
      <c r="Y43" s="17">
        <v>1.6300615380000001</v>
      </c>
      <c r="Z43" s="17">
        <v>-15.1</v>
      </c>
      <c r="AA43" s="17">
        <v>-48.33</v>
      </c>
    </row>
    <row r="44" spans="1:27" x14ac:dyDescent="0.2">
      <c r="A44" s="17" t="s">
        <v>169</v>
      </c>
      <c r="B44" s="17">
        <v>11</v>
      </c>
      <c r="C44" s="17">
        <v>-37.738764000000003</v>
      </c>
      <c r="D44" s="17">
        <v>143.96238299999999</v>
      </c>
      <c r="E44" s="17" t="s">
        <v>120</v>
      </c>
      <c r="F44" s="17" t="s">
        <v>118</v>
      </c>
      <c r="G44" s="17">
        <v>11</v>
      </c>
      <c r="H44" s="17">
        <v>1939</v>
      </c>
      <c r="I44" s="17">
        <v>4.5599999999999996</v>
      </c>
      <c r="J44" s="17">
        <v>9</v>
      </c>
      <c r="K44" s="20">
        <v>20.05535781</v>
      </c>
      <c r="L44" s="17">
        <v>0.98152205999999997</v>
      </c>
      <c r="M44" s="17">
        <v>2.9705249999999999E-2</v>
      </c>
      <c r="N44" s="17">
        <v>12.00781755</v>
      </c>
      <c r="O44" s="17" t="s">
        <v>167</v>
      </c>
      <c r="P44" s="20">
        <v>0.139273759</v>
      </c>
      <c r="Q44" s="17">
        <v>2.2339511010000002</v>
      </c>
      <c r="R44" s="17">
        <v>0.98570000000000002</v>
      </c>
      <c r="S44" s="17">
        <v>2.0631999999999999E-4</v>
      </c>
      <c r="T44" s="17">
        <v>12.00781755</v>
      </c>
      <c r="U44" s="17" t="s">
        <v>167</v>
      </c>
      <c r="V44" s="17">
        <v>0.168256658</v>
      </c>
      <c r="W44" s="17">
        <v>0.87627092600000001</v>
      </c>
      <c r="X44" s="17">
        <v>15.9795339</v>
      </c>
      <c r="Y44" s="17">
        <v>2.0283563610000002</v>
      </c>
      <c r="Z44" s="17">
        <v>-15.87</v>
      </c>
      <c r="AA44" s="17">
        <v>-52.52</v>
      </c>
    </row>
    <row r="45" spans="1:27" x14ac:dyDescent="0.2">
      <c r="A45" s="17" t="s">
        <v>168</v>
      </c>
      <c r="B45" s="17">
        <v>11</v>
      </c>
      <c r="C45" s="17">
        <v>-37.738764000000003</v>
      </c>
      <c r="D45" s="17">
        <v>143.96238299999999</v>
      </c>
      <c r="E45" s="17" t="s">
        <v>123</v>
      </c>
      <c r="F45" s="17" t="s">
        <v>115</v>
      </c>
      <c r="G45" s="17">
        <v>11</v>
      </c>
      <c r="H45" s="17">
        <v>1939</v>
      </c>
      <c r="I45" s="17">
        <v>5.96</v>
      </c>
      <c r="J45" s="17">
        <v>6.7</v>
      </c>
      <c r="K45" s="20">
        <v>17.917090470000002</v>
      </c>
      <c r="L45" s="17">
        <v>0.97978505000000005</v>
      </c>
      <c r="M45" s="17">
        <v>2.653813E-2</v>
      </c>
      <c r="N45" s="17">
        <v>7.3058545229999998</v>
      </c>
      <c r="O45" s="17" t="s">
        <v>167</v>
      </c>
      <c r="P45" s="20">
        <v>0.111867758</v>
      </c>
      <c r="Q45" s="17">
        <v>1.794358841</v>
      </c>
      <c r="R45" s="17">
        <v>0.98340000000000005</v>
      </c>
      <c r="S45" s="17">
        <v>1.6572099999999999E-4</v>
      </c>
      <c r="T45" s="17">
        <v>7.3058545229999998</v>
      </c>
      <c r="U45" s="17" t="s">
        <v>167</v>
      </c>
      <c r="V45" s="17">
        <v>0.187258537</v>
      </c>
      <c r="W45" s="17">
        <v>0.64229558899999994</v>
      </c>
      <c r="X45" s="17">
        <v>18.585675210000002</v>
      </c>
      <c r="Y45" s="17">
        <v>2.3751615419999998</v>
      </c>
      <c r="Z45" s="17">
        <v>-15.28</v>
      </c>
      <c r="AA45" s="17">
        <v>-51.52</v>
      </c>
    </row>
    <row r="46" spans="1:27" x14ac:dyDescent="0.2">
      <c r="A46" s="17" t="s">
        <v>170</v>
      </c>
      <c r="B46" s="17">
        <v>12</v>
      </c>
      <c r="C46" s="17">
        <v>-37.734434999999998</v>
      </c>
      <c r="D46" s="17">
        <v>143.96257800000001</v>
      </c>
      <c r="E46" s="17" t="s">
        <v>114</v>
      </c>
      <c r="F46" s="17" t="s">
        <v>115</v>
      </c>
      <c r="G46" s="17">
        <v>12</v>
      </c>
      <c r="H46" s="17">
        <v>744</v>
      </c>
      <c r="I46" s="17">
        <v>6.36</v>
      </c>
      <c r="J46" s="17">
        <v>6.3</v>
      </c>
      <c r="K46" s="20">
        <v>24.61083812</v>
      </c>
      <c r="L46" s="17">
        <v>0.98980360000000001</v>
      </c>
      <c r="M46" s="17">
        <v>3.6452659999999998E-2</v>
      </c>
      <c r="N46" s="18">
        <v>4.92</v>
      </c>
      <c r="O46" s="17" t="s">
        <v>167</v>
      </c>
      <c r="P46" s="20">
        <v>0.29631258399999999</v>
      </c>
      <c r="Q46" s="17">
        <v>4.7528538500000002</v>
      </c>
      <c r="R46" s="17">
        <v>0.9919</v>
      </c>
      <c r="S46" s="17">
        <v>4.3895799999999998E-4</v>
      </c>
      <c r="T46" s="18">
        <v>4.92</v>
      </c>
      <c r="U46" s="17" t="s">
        <v>167</v>
      </c>
      <c r="V46" s="17">
        <v>0.53167326100000001</v>
      </c>
      <c r="W46" s="17">
        <v>0.59636750199999999</v>
      </c>
      <c r="X46" s="17">
        <v>16.163835599999999</v>
      </c>
      <c r="Y46" s="17">
        <v>0.62480551500000003</v>
      </c>
      <c r="Z46" s="17">
        <v>-17.010000000000002</v>
      </c>
      <c r="AA46" s="17">
        <v>-50.46</v>
      </c>
    </row>
    <row r="47" spans="1:27" x14ac:dyDescent="0.2">
      <c r="A47" s="17" t="s">
        <v>171</v>
      </c>
      <c r="B47" s="17">
        <v>12</v>
      </c>
      <c r="C47" s="17">
        <v>-37.734434999999998</v>
      </c>
      <c r="D47" s="17">
        <v>143.96257800000001</v>
      </c>
      <c r="E47" s="17" t="s">
        <v>117</v>
      </c>
      <c r="F47" s="17" t="s">
        <v>118</v>
      </c>
      <c r="G47" s="17">
        <v>12</v>
      </c>
      <c r="H47" s="17">
        <v>744</v>
      </c>
      <c r="I47" s="17">
        <v>6.71</v>
      </c>
      <c r="J47" s="17">
        <v>8.8000000000000007</v>
      </c>
      <c r="K47" s="20">
        <v>19.873469360000001</v>
      </c>
      <c r="L47" s="17">
        <v>0.99117308999999998</v>
      </c>
      <c r="M47" s="17">
        <v>2.9435840000000001E-2</v>
      </c>
      <c r="N47" s="17">
        <v>9.8702155959999995</v>
      </c>
      <c r="O47" s="17" t="s">
        <v>167</v>
      </c>
      <c r="P47" s="20">
        <v>0.27895031300000001</v>
      </c>
      <c r="Q47" s="17">
        <v>4.4743630200000002</v>
      </c>
      <c r="R47" s="17">
        <v>0.99260000000000004</v>
      </c>
      <c r="S47" s="17">
        <v>4.1323800000000002E-4</v>
      </c>
      <c r="T47" s="17">
        <v>9.8702155959999995</v>
      </c>
      <c r="U47" s="17" t="s">
        <v>167</v>
      </c>
      <c r="V47" s="17">
        <v>0.521772809</v>
      </c>
      <c r="W47" s="17">
        <v>0.56196173000000005</v>
      </c>
      <c r="X47" s="17">
        <v>16.123519600000002</v>
      </c>
      <c r="Y47" s="17">
        <v>1.3252150970000001</v>
      </c>
      <c r="Z47" s="17">
        <v>-16.47</v>
      </c>
      <c r="AA47" s="17">
        <v>-49.21</v>
      </c>
    </row>
    <row r="48" spans="1:27" x14ac:dyDescent="0.2">
      <c r="A48" s="17" t="s">
        <v>171</v>
      </c>
      <c r="B48" s="17">
        <v>12</v>
      </c>
      <c r="C48" s="17">
        <v>-37.734434999999998</v>
      </c>
      <c r="D48" s="17">
        <v>143.96257800000001</v>
      </c>
      <c r="E48" s="17" t="s">
        <v>120</v>
      </c>
      <c r="F48" s="17" t="s">
        <v>118</v>
      </c>
      <c r="G48" s="17">
        <v>12</v>
      </c>
      <c r="H48" s="17">
        <v>744</v>
      </c>
      <c r="I48" s="17">
        <v>6.68</v>
      </c>
      <c r="J48" s="17">
        <v>8.6999999999999993</v>
      </c>
      <c r="K48" s="20">
        <v>21.363936800000001</v>
      </c>
      <c r="L48" s="17">
        <v>0.96328652000000003</v>
      </c>
      <c r="M48" s="17">
        <v>3.164347E-2</v>
      </c>
      <c r="N48" s="17">
        <v>12.35572238</v>
      </c>
      <c r="O48" s="17" t="s">
        <v>167</v>
      </c>
      <c r="P48" s="20">
        <v>0.34728045699999999</v>
      </c>
      <c r="Q48" s="17">
        <v>5.5703785369999999</v>
      </c>
      <c r="R48" s="17">
        <v>0.9829</v>
      </c>
      <c r="S48" s="17">
        <v>5.1446200000000004E-4</v>
      </c>
      <c r="T48" s="17">
        <v>12.35572238</v>
      </c>
      <c r="U48" s="17" t="s">
        <v>167</v>
      </c>
      <c r="V48" s="17">
        <v>0.39626808600000002</v>
      </c>
      <c r="W48" s="17">
        <v>0.91520867900000002</v>
      </c>
      <c r="X48" s="17">
        <v>35.679658490000001</v>
      </c>
      <c r="Y48" s="17">
        <v>20.009812700000001</v>
      </c>
      <c r="Z48" s="17">
        <v>-16.91</v>
      </c>
      <c r="AA48" s="17">
        <v>-49.58</v>
      </c>
    </row>
    <row r="49" spans="1:27" x14ac:dyDescent="0.2">
      <c r="A49" s="17" t="s">
        <v>170</v>
      </c>
      <c r="B49" s="17">
        <v>12</v>
      </c>
      <c r="C49" s="17">
        <v>-37.734434999999998</v>
      </c>
      <c r="D49" s="17">
        <v>143.96257800000001</v>
      </c>
      <c r="E49" s="17" t="s">
        <v>123</v>
      </c>
      <c r="F49" s="17" t="s">
        <v>115</v>
      </c>
      <c r="G49" s="17">
        <v>12</v>
      </c>
      <c r="H49" s="17">
        <v>744</v>
      </c>
      <c r="I49" s="17">
        <v>6.5</v>
      </c>
      <c r="J49" s="17">
        <v>6.6</v>
      </c>
      <c r="K49" s="20">
        <v>23.653203470000001</v>
      </c>
      <c r="L49" s="17">
        <v>0.97195695000000004</v>
      </c>
      <c r="M49" s="17">
        <v>3.5034240000000001E-2</v>
      </c>
      <c r="N49" s="17">
        <v>7.9174412250000001</v>
      </c>
      <c r="O49" s="17" t="s">
        <v>167</v>
      </c>
      <c r="P49" s="20">
        <v>0.32202127400000002</v>
      </c>
      <c r="Q49" s="17">
        <v>5.1652212369999999</v>
      </c>
      <c r="R49" s="17">
        <v>0.98870000000000002</v>
      </c>
      <c r="S49" s="17">
        <v>4.7704300000000002E-4</v>
      </c>
      <c r="T49" s="17">
        <v>7.9174412250000001</v>
      </c>
      <c r="U49" s="17" t="s">
        <v>167</v>
      </c>
      <c r="V49" s="17">
        <v>0.48813487500000002</v>
      </c>
      <c r="W49" s="17">
        <v>0.69880658900000003</v>
      </c>
      <c r="X49" s="17">
        <v>17.105502130000001</v>
      </c>
      <c r="Y49" s="17">
        <v>1.5101989250000001</v>
      </c>
      <c r="Z49" s="17">
        <v>-17.02</v>
      </c>
      <c r="AA49" s="17">
        <v>-45.6</v>
      </c>
    </row>
    <row r="51" spans="1:27" x14ac:dyDescent="0.2">
      <c r="K51" t="s">
        <v>177</v>
      </c>
      <c r="L51" t="s">
        <v>178</v>
      </c>
      <c r="P51" t="s">
        <v>176</v>
      </c>
      <c r="Q51" t="s">
        <v>179</v>
      </c>
    </row>
    <row r="52" spans="1:27" x14ac:dyDescent="0.2">
      <c r="J52" t="s">
        <v>172</v>
      </c>
      <c r="K52">
        <f>AVERAGE(K2:K49)</f>
        <v>13.853882042041667</v>
      </c>
      <c r="L52">
        <f>K52*44.01</f>
        <v>609.70934867025369</v>
      </c>
      <c r="P52">
        <f>AVERAGE(P2:P49)</f>
        <v>0.41852802995833321</v>
      </c>
      <c r="Q52">
        <f>P52*16.04246</f>
        <v>6.7142191794853616</v>
      </c>
    </row>
    <row r="53" spans="1:27" x14ac:dyDescent="0.2">
      <c r="J53" t="s">
        <v>173</v>
      </c>
      <c r="K53">
        <f>MIN(K2:K49)</f>
        <v>-24.51524667</v>
      </c>
      <c r="L53">
        <f t="shared" ref="L53:L56" si="0">K53*44.01</f>
        <v>-1078.9160059466999</v>
      </c>
      <c r="P53">
        <f>MIN(P2:P49)</f>
        <v>5.4264819999999998E-3</v>
      </c>
      <c r="Q53">
        <f t="shared" ref="Q53:Q56" si="1">P53*16.04246</f>
        <v>8.7054120425719986E-2</v>
      </c>
    </row>
    <row r="54" spans="1:27" x14ac:dyDescent="0.2">
      <c r="J54" t="s">
        <v>174</v>
      </c>
      <c r="K54">
        <f>MAX(K2:K49)</f>
        <v>92.148904569999999</v>
      </c>
      <c r="L54">
        <f t="shared" si="0"/>
        <v>4055.4732901256998</v>
      </c>
      <c r="P54">
        <f>MAX(P2:P49)</f>
        <v>7.1078197640000003</v>
      </c>
      <c r="Q54">
        <f t="shared" si="1"/>
        <v>114.02691425117943</v>
      </c>
    </row>
    <row r="55" spans="1:27" x14ac:dyDescent="0.2">
      <c r="J55" t="s">
        <v>175</v>
      </c>
      <c r="K55">
        <f>MEDIAN(K2:K49)</f>
        <v>18.446952355000001</v>
      </c>
      <c r="L55">
        <f t="shared" si="0"/>
        <v>811.85037314354997</v>
      </c>
      <c r="P55">
        <f>MEDIAN(P2:P49)</f>
        <v>0.22214297049999998</v>
      </c>
      <c r="Q55">
        <f t="shared" si="1"/>
        <v>3.5637197185274294</v>
      </c>
    </row>
    <row r="56" spans="1:27" x14ac:dyDescent="0.2">
      <c r="J56" t="s">
        <v>355</v>
      </c>
      <c r="K56">
        <f>VAR(K2:K49)</f>
        <v>520.26864428643694</v>
      </c>
      <c r="L56">
        <f t="shared" si="0"/>
        <v>22897.023035046088</v>
      </c>
      <c r="P56">
        <f>VAR(P2:P49)</f>
        <v>1.0363662999116094</v>
      </c>
      <c r="Q56">
        <f t="shared" si="1"/>
        <v>16.625864911679997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C582-B65D-6546-9C3D-41B01281B29A}">
  <dimension ref="A1:A3"/>
  <sheetViews>
    <sheetView workbookViewId="0">
      <selection activeCell="A2" sqref="A2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14"/>
    </row>
    <row r="2" spans="1:1" ht="18" x14ac:dyDescent="0.2">
      <c r="A2" s="7" t="s">
        <v>17</v>
      </c>
    </row>
    <row r="3" spans="1:1" ht="18" x14ac:dyDescent="0.2">
      <c r="A3" s="7" t="s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1957-BD18-5F41-9429-9E2867B31669}">
  <dimension ref="A1:I102"/>
  <sheetViews>
    <sheetView workbookViewId="0">
      <selection activeCell="D1" sqref="D1:I7"/>
    </sheetView>
  </sheetViews>
  <sheetFormatPr baseColWidth="10" defaultRowHeight="16" x14ac:dyDescent="0.2"/>
  <cols>
    <col min="2" max="2" width="19.83203125" customWidth="1"/>
    <col min="3" max="3" width="17.1640625" bestFit="1" customWidth="1"/>
  </cols>
  <sheetData>
    <row r="1" spans="1:9" x14ac:dyDescent="0.2">
      <c r="A1" s="8" t="s">
        <v>242</v>
      </c>
      <c r="B1" s="8" t="s">
        <v>243</v>
      </c>
      <c r="C1" s="8" t="s">
        <v>244</v>
      </c>
      <c r="D1" s="8"/>
      <c r="E1" s="8" t="s">
        <v>350</v>
      </c>
      <c r="F1" s="8" t="s">
        <v>351</v>
      </c>
      <c r="H1" s="8" t="s">
        <v>352</v>
      </c>
      <c r="I1" s="8" t="s">
        <v>353</v>
      </c>
    </row>
    <row r="2" spans="1:9" x14ac:dyDescent="0.2">
      <c r="A2" s="8" t="s">
        <v>245</v>
      </c>
      <c r="B2" s="8">
        <v>139.62469999999999</v>
      </c>
      <c r="C2" s="8">
        <v>5.3185900000000004</v>
      </c>
      <c r="D2" s="38" t="s">
        <v>246</v>
      </c>
      <c r="E2" s="38">
        <v>41.329889999999999</v>
      </c>
      <c r="F2" s="38">
        <v>7.1185650000000003</v>
      </c>
      <c r="H2">
        <f>E2*$H$11</f>
        <v>1818.9284588999999</v>
      </c>
      <c r="I2">
        <f>F2*$I$11</f>
        <v>114.18178259999999</v>
      </c>
    </row>
    <row r="3" spans="1:9" x14ac:dyDescent="0.2">
      <c r="A3" s="8" t="s">
        <v>247</v>
      </c>
      <c r="B3" s="8">
        <v>-18.6966</v>
      </c>
      <c r="C3" s="8">
        <v>1.6624760000000001</v>
      </c>
      <c r="D3" s="38" t="s">
        <v>27</v>
      </c>
      <c r="E3" s="38">
        <v>-0.46305000000000002</v>
      </c>
      <c r="F3" s="38">
        <v>3.1503779999999999</v>
      </c>
      <c r="H3">
        <f t="shared" ref="H3:H7" si="0">E3*$H$11</f>
        <v>-20.378830499999999</v>
      </c>
      <c r="I3">
        <f t="shared" ref="I3:I7" si="1">F3*$I$11</f>
        <v>50.532063119999997</v>
      </c>
    </row>
    <row r="4" spans="1:9" x14ac:dyDescent="0.2">
      <c r="A4" s="8" t="s">
        <v>248</v>
      </c>
      <c r="B4" s="8">
        <v>-16.916799999999999</v>
      </c>
      <c r="C4" s="8">
        <v>0.93158600000000003</v>
      </c>
      <c r="D4" s="38" t="s">
        <v>15</v>
      </c>
      <c r="E4" s="38">
        <v>-21.250699999999998</v>
      </c>
      <c r="F4" s="38">
        <v>0.13921500000000001</v>
      </c>
      <c r="H4">
        <f t="shared" si="0"/>
        <v>-935.24330699999985</v>
      </c>
      <c r="I4">
        <f t="shared" si="1"/>
        <v>2.2330085999999998</v>
      </c>
    </row>
    <row r="5" spans="1:9" x14ac:dyDescent="0.2">
      <c r="A5" s="8" t="s">
        <v>249</v>
      </c>
      <c r="B5" s="8">
        <v>-21.250699999999998</v>
      </c>
      <c r="C5" s="8">
        <v>0.48306199999999999</v>
      </c>
      <c r="D5" s="38" t="s">
        <v>16</v>
      </c>
      <c r="E5" s="38">
        <v>466.17009999999999</v>
      </c>
      <c r="F5" s="38">
        <v>91.469260000000006</v>
      </c>
      <c r="H5">
        <f t="shared" si="0"/>
        <v>20516.146100999998</v>
      </c>
      <c r="I5">
        <f t="shared" si="1"/>
        <v>1467.1669304</v>
      </c>
    </row>
    <row r="6" spans="1:9" x14ac:dyDescent="0.2">
      <c r="A6" s="8" t="s">
        <v>250</v>
      </c>
      <c r="B6" s="8">
        <v>-9.9198199999999996</v>
      </c>
      <c r="C6" s="8">
        <v>0.65834300000000001</v>
      </c>
      <c r="D6" s="8" t="s">
        <v>78</v>
      </c>
      <c r="E6" s="9">
        <f>STDEV(B2:B102)/SQRT(COUNT(B2:B102))</f>
        <v>9.4889688261386986</v>
      </c>
      <c r="F6" s="9">
        <f>STDEV(C2:C102)/SQRT(COUNT(C2:C102))</f>
        <v>1.1998341313682765</v>
      </c>
      <c r="H6">
        <f t="shared" si="0"/>
        <v>417.60951803836412</v>
      </c>
      <c r="I6">
        <f t="shared" si="1"/>
        <v>19.245339467147154</v>
      </c>
    </row>
    <row r="7" spans="1:9" x14ac:dyDescent="0.2">
      <c r="A7" s="8" t="s">
        <v>251</v>
      </c>
      <c r="B7" s="8">
        <v>57.610250000000001</v>
      </c>
      <c r="C7" s="8">
        <v>1.758969</v>
      </c>
      <c r="D7" s="8" t="s">
        <v>340</v>
      </c>
      <c r="E7" s="9">
        <f>VAR(B2:B102)</f>
        <v>9094.0934677266359</v>
      </c>
      <c r="F7" s="9">
        <f>VAR(C2:C102)</f>
        <v>145.39979622242291</v>
      </c>
      <c r="H7">
        <f t="shared" si="0"/>
        <v>400231.05351464922</v>
      </c>
      <c r="I7">
        <f t="shared" si="1"/>
        <v>2332.2127314076633</v>
      </c>
    </row>
    <row r="8" spans="1:9" x14ac:dyDescent="0.2">
      <c r="A8" s="8" t="s">
        <v>252</v>
      </c>
      <c r="B8" s="8">
        <v>-11.791700000000001</v>
      </c>
      <c r="C8" s="8">
        <v>1.3297490000000001</v>
      </c>
      <c r="D8" s="8"/>
      <c r="E8" s="8"/>
      <c r="F8" s="8"/>
    </row>
    <row r="9" spans="1:9" x14ac:dyDescent="0.2">
      <c r="A9" s="8" t="s">
        <v>253</v>
      </c>
      <c r="B9" s="8">
        <v>-16.133600000000001</v>
      </c>
      <c r="C9" s="8">
        <v>0.64852799999999999</v>
      </c>
      <c r="D9" s="8"/>
      <c r="E9" s="8"/>
      <c r="F9" s="8"/>
    </row>
    <row r="10" spans="1:9" x14ac:dyDescent="0.2">
      <c r="A10" s="8">
        <v>20</v>
      </c>
      <c r="B10" s="8">
        <v>-11.2399</v>
      </c>
      <c r="C10" s="8">
        <v>1.168134</v>
      </c>
      <c r="D10" s="8"/>
      <c r="E10" s="8"/>
      <c r="F10" s="8"/>
    </row>
    <row r="11" spans="1:9" x14ac:dyDescent="0.2">
      <c r="A11" s="8" t="s">
        <v>254</v>
      </c>
      <c r="B11" s="8">
        <v>220.2406</v>
      </c>
      <c r="C11" s="8">
        <v>4.1509580000000001</v>
      </c>
      <c r="D11" s="8"/>
      <c r="E11" s="8"/>
      <c r="F11" s="8"/>
      <c r="H11">
        <v>44.01</v>
      </c>
      <c r="I11">
        <v>16.04</v>
      </c>
    </row>
    <row r="12" spans="1:9" x14ac:dyDescent="0.2">
      <c r="A12" s="8" t="s">
        <v>255</v>
      </c>
      <c r="B12" s="8">
        <v>-18.6494</v>
      </c>
      <c r="C12" s="8">
        <v>4.0331289999999997</v>
      </c>
      <c r="D12" s="8"/>
      <c r="E12" s="8"/>
      <c r="F12" s="8"/>
    </row>
    <row r="13" spans="1:9" x14ac:dyDescent="0.2">
      <c r="A13" s="8" t="s">
        <v>256</v>
      </c>
      <c r="B13" s="8">
        <v>-9.0397499999999997</v>
      </c>
      <c r="C13" s="8">
        <v>38.600529999999999</v>
      </c>
      <c r="D13" s="8"/>
      <c r="E13" s="8"/>
      <c r="F13" s="8"/>
    </row>
    <row r="14" spans="1:9" x14ac:dyDescent="0.2">
      <c r="A14" s="8" t="s">
        <v>257</v>
      </c>
      <c r="B14" s="8">
        <v>-18.5352</v>
      </c>
      <c r="C14" s="8">
        <v>8.5720290000000006</v>
      </c>
      <c r="D14" s="8"/>
      <c r="E14" s="8"/>
      <c r="F14" s="8"/>
    </row>
    <row r="15" spans="1:9" x14ac:dyDescent="0.2">
      <c r="A15" s="8" t="s">
        <v>258</v>
      </c>
      <c r="B15" s="8">
        <v>-6.77562</v>
      </c>
      <c r="C15" s="8">
        <v>6.0415570000000001</v>
      </c>
      <c r="D15" s="8"/>
      <c r="E15" s="8"/>
      <c r="F15" s="8"/>
    </row>
    <row r="16" spans="1:9" x14ac:dyDescent="0.2">
      <c r="A16" s="8" t="s">
        <v>259</v>
      </c>
      <c r="B16" s="8">
        <v>49.378790000000002</v>
      </c>
      <c r="C16" s="8">
        <v>3.42753</v>
      </c>
      <c r="D16" s="8"/>
      <c r="E16" s="8"/>
      <c r="F16" s="8"/>
    </row>
    <row r="17" spans="1:6" x14ac:dyDescent="0.2">
      <c r="A17" s="8" t="s">
        <v>260</v>
      </c>
      <c r="B17" s="8">
        <v>466.17009999999999</v>
      </c>
      <c r="C17" s="8">
        <v>35.578339999999997</v>
      </c>
      <c r="D17" s="8"/>
      <c r="E17" s="8"/>
      <c r="F17" s="8"/>
    </row>
    <row r="18" spans="1:6" x14ac:dyDescent="0.2">
      <c r="A18" s="8" t="s">
        <v>261</v>
      </c>
      <c r="B18" s="8">
        <v>-14.5722</v>
      </c>
      <c r="C18" s="8">
        <v>4.4874980000000004</v>
      </c>
      <c r="D18" s="8"/>
      <c r="E18" s="8"/>
      <c r="F18" s="8"/>
    </row>
    <row r="19" spans="1:6" x14ac:dyDescent="0.2">
      <c r="A19" s="8" t="s">
        <v>262</v>
      </c>
      <c r="B19" s="8">
        <v>452.83670000000001</v>
      </c>
      <c r="C19" s="8">
        <v>6.695659</v>
      </c>
      <c r="D19" s="8"/>
      <c r="E19" s="8"/>
      <c r="F19" s="8"/>
    </row>
    <row r="20" spans="1:6" x14ac:dyDescent="0.2">
      <c r="A20" s="8" t="s">
        <v>263</v>
      </c>
      <c r="B20" s="8">
        <v>123.5261</v>
      </c>
      <c r="C20" s="8">
        <v>2.3557459999999999</v>
      </c>
      <c r="D20" s="8"/>
      <c r="E20" s="8"/>
      <c r="F20" s="8"/>
    </row>
    <row r="21" spans="1:6" x14ac:dyDescent="0.2">
      <c r="A21" s="8" t="s">
        <v>264</v>
      </c>
      <c r="B21" s="8">
        <v>-17.0426</v>
      </c>
      <c r="C21" s="8">
        <v>9.8826070000000001</v>
      </c>
      <c r="D21" s="8"/>
      <c r="E21" s="8"/>
      <c r="F21" s="8"/>
    </row>
    <row r="22" spans="1:6" x14ac:dyDescent="0.2">
      <c r="A22" s="8" t="s">
        <v>265</v>
      </c>
      <c r="B22" s="8">
        <v>62.270040000000002</v>
      </c>
      <c r="C22" s="8">
        <v>2.1034670000000002</v>
      </c>
      <c r="D22" s="8"/>
      <c r="E22" s="8"/>
      <c r="F22" s="8"/>
    </row>
    <row r="23" spans="1:6" x14ac:dyDescent="0.2">
      <c r="A23" s="8" t="s">
        <v>266</v>
      </c>
      <c r="B23" s="8">
        <v>264.5181</v>
      </c>
      <c r="C23" s="8">
        <v>8.7343050000000009</v>
      </c>
      <c r="D23" s="8"/>
      <c r="E23" s="8"/>
      <c r="F23" s="8"/>
    </row>
    <row r="24" spans="1:6" x14ac:dyDescent="0.2">
      <c r="A24" s="8" t="s">
        <v>267</v>
      </c>
      <c r="B24" s="8">
        <v>-11.1936</v>
      </c>
      <c r="C24" s="8">
        <v>2.9010829999999999</v>
      </c>
      <c r="D24" s="8"/>
      <c r="E24" s="8"/>
      <c r="F24" s="8"/>
    </row>
    <row r="25" spans="1:6" x14ac:dyDescent="0.2">
      <c r="A25" s="8" t="s">
        <v>268</v>
      </c>
      <c r="B25" s="8">
        <v>95.730410000000006</v>
      </c>
      <c r="C25" s="8">
        <v>11.46665</v>
      </c>
      <c r="D25" s="8"/>
      <c r="E25" s="8"/>
      <c r="F25" s="8"/>
    </row>
    <row r="26" spans="1:6" x14ac:dyDescent="0.2">
      <c r="A26" s="8" t="s">
        <v>269</v>
      </c>
      <c r="B26" s="8">
        <v>-12.570600000000001</v>
      </c>
      <c r="C26" s="8">
        <v>3.3441369999999999</v>
      </c>
      <c r="D26" s="8"/>
      <c r="E26" s="8"/>
      <c r="F26" s="8"/>
    </row>
    <row r="27" spans="1:6" x14ac:dyDescent="0.2">
      <c r="A27" s="8">
        <v>36</v>
      </c>
      <c r="B27" s="8">
        <v>19.070160000000001</v>
      </c>
      <c r="C27" s="8">
        <v>10.75013</v>
      </c>
      <c r="D27" s="8"/>
      <c r="E27" s="8"/>
      <c r="F27" s="8"/>
    </row>
    <row r="28" spans="1:6" x14ac:dyDescent="0.2">
      <c r="A28" s="8" t="s">
        <v>270</v>
      </c>
      <c r="B28" s="8">
        <v>-12.8066</v>
      </c>
      <c r="C28" s="8">
        <v>0.32136100000000001</v>
      </c>
      <c r="D28" s="8"/>
      <c r="E28" s="8"/>
      <c r="F28" s="8"/>
    </row>
    <row r="29" spans="1:6" x14ac:dyDescent="0.2">
      <c r="A29" s="8" t="s">
        <v>271</v>
      </c>
      <c r="B29" s="8">
        <v>10.16982</v>
      </c>
      <c r="C29" s="8">
        <v>1.371529</v>
      </c>
      <c r="D29" s="8"/>
      <c r="E29" s="8"/>
      <c r="F29" s="8"/>
    </row>
    <row r="30" spans="1:6" x14ac:dyDescent="0.2">
      <c r="A30" s="8" t="s">
        <v>272</v>
      </c>
      <c r="B30" s="8">
        <v>-13.7887</v>
      </c>
      <c r="C30" s="8">
        <v>6.379156</v>
      </c>
      <c r="D30" s="8"/>
      <c r="E30" s="8"/>
      <c r="F30" s="8"/>
    </row>
    <row r="31" spans="1:6" x14ac:dyDescent="0.2">
      <c r="A31" s="8" t="s">
        <v>273</v>
      </c>
      <c r="B31" s="8">
        <v>-12.9358</v>
      </c>
      <c r="C31" s="8">
        <v>15.697990000000001</v>
      </c>
      <c r="D31" s="8"/>
      <c r="E31" s="8"/>
      <c r="F31" s="8"/>
    </row>
    <row r="32" spans="1:6" x14ac:dyDescent="0.2">
      <c r="A32" s="8" t="s">
        <v>274</v>
      </c>
      <c r="B32" s="8">
        <v>-13.382999999999999</v>
      </c>
      <c r="C32" s="8">
        <v>2.6668379999999998</v>
      </c>
      <c r="D32" s="8"/>
      <c r="E32" s="8"/>
      <c r="F32" s="8"/>
    </row>
    <row r="33" spans="1:6" x14ac:dyDescent="0.2">
      <c r="A33" s="8" t="s">
        <v>275</v>
      </c>
      <c r="B33" s="8">
        <v>60.368200000000002</v>
      </c>
      <c r="C33" s="8">
        <v>5.8635970000000004</v>
      </c>
      <c r="D33" s="8"/>
      <c r="E33" s="8"/>
      <c r="F33" s="8"/>
    </row>
    <row r="34" spans="1:6" x14ac:dyDescent="0.2">
      <c r="A34" s="8" t="s">
        <v>276</v>
      </c>
      <c r="B34" s="8">
        <v>10.480639999999999</v>
      </c>
      <c r="C34" s="8">
        <v>2.3953120000000001</v>
      </c>
      <c r="D34" s="8"/>
      <c r="E34" s="8"/>
      <c r="F34" s="8"/>
    </row>
    <row r="35" spans="1:6" x14ac:dyDescent="0.2">
      <c r="A35" s="8" t="s">
        <v>277</v>
      </c>
      <c r="B35" s="8">
        <v>10.496259999999999</v>
      </c>
      <c r="C35" s="8">
        <v>0.91097600000000001</v>
      </c>
      <c r="D35" s="8"/>
      <c r="E35" s="8"/>
      <c r="F35" s="8"/>
    </row>
    <row r="36" spans="1:6" x14ac:dyDescent="0.2">
      <c r="A36" s="8">
        <v>49</v>
      </c>
      <c r="B36" s="8">
        <v>-6.0500100000000003</v>
      </c>
      <c r="C36" s="8">
        <v>3.3449209999999998</v>
      </c>
      <c r="D36" s="8"/>
      <c r="E36" s="8"/>
      <c r="F36" s="8"/>
    </row>
    <row r="37" spans="1:6" x14ac:dyDescent="0.2">
      <c r="A37" s="8" t="s">
        <v>278</v>
      </c>
      <c r="B37" s="8">
        <v>-7.1017299999999999</v>
      </c>
      <c r="C37" s="8">
        <v>2.5850939999999998</v>
      </c>
      <c r="D37" s="8"/>
      <c r="E37" s="8"/>
      <c r="F37" s="8"/>
    </row>
    <row r="38" spans="1:6" x14ac:dyDescent="0.2">
      <c r="A38" s="8" t="s">
        <v>279</v>
      </c>
      <c r="B38" s="8">
        <v>-13.673</v>
      </c>
      <c r="C38" s="8">
        <v>13.54965</v>
      </c>
      <c r="D38" s="8"/>
      <c r="E38" s="8"/>
      <c r="F38" s="8"/>
    </row>
    <row r="39" spans="1:6" x14ac:dyDescent="0.2">
      <c r="A39" s="8" t="s">
        <v>280</v>
      </c>
      <c r="B39" s="8">
        <v>-16.6587</v>
      </c>
      <c r="C39" s="8">
        <v>1.220086</v>
      </c>
      <c r="D39" s="8"/>
      <c r="E39" s="8"/>
      <c r="F39" s="8"/>
    </row>
    <row r="40" spans="1:6" x14ac:dyDescent="0.2">
      <c r="A40" s="8" t="s">
        <v>281</v>
      </c>
      <c r="B40" s="8">
        <v>-6.0472700000000001</v>
      </c>
      <c r="C40" s="8">
        <v>6.7442929999999999</v>
      </c>
      <c r="D40" s="8"/>
      <c r="E40" s="8"/>
      <c r="F40" s="8"/>
    </row>
    <row r="41" spans="1:6" x14ac:dyDescent="0.2">
      <c r="A41" s="8" t="s">
        <v>282</v>
      </c>
      <c r="B41" s="8">
        <v>200.9</v>
      </c>
      <c r="C41" s="8">
        <v>10.824579999999999</v>
      </c>
      <c r="D41" s="8"/>
      <c r="E41" s="8"/>
      <c r="F41" s="8"/>
    </row>
    <row r="42" spans="1:6" x14ac:dyDescent="0.2">
      <c r="A42" s="8" t="s">
        <v>283</v>
      </c>
      <c r="B42" s="8">
        <v>245.2276</v>
      </c>
      <c r="C42" s="8">
        <v>3.4271229999999999</v>
      </c>
      <c r="D42" s="8"/>
      <c r="E42" s="8"/>
      <c r="F42" s="8"/>
    </row>
    <row r="43" spans="1:6" x14ac:dyDescent="0.2">
      <c r="A43" s="8" t="s">
        <v>284</v>
      </c>
      <c r="B43" s="8">
        <v>31.604859999999999</v>
      </c>
      <c r="C43" s="8">
        <v>8.4735829999999996</v>
      </c>
      <c r="D43" s="8"/>
      <c r="E43" s="8"/>
      <c r="F43" s="8"/>
    </row>
    <row r="44" spans="1:6" x14ac:dyDescent="0.2">
      <c r="A44" s="8">
        <v>5</v>
      </c>
      <c r="B44" s="8">
        <v>114.3586</v>
      </c>
      <c r="C44" s="8">
        <v>0.54111399999999998</v>
      </c>
      <c r="D44" s="8"/>
      <c r="E44" s="8"/>
      <c r="F44" s="8"/>
    </row>
    <row r="45" spans="1:6" x14ac:dyDescent="0.2">
      <c r="A45" s="8">
        <v>52</v>
      </c>
      <c r="B45" s="8">
        <v>9.5283049999999996</v>
      </c>
      <c r="C45" s="8">
        <v>1.471004</v>
      </c>
      <c r="D45" s="8"/>
      <c r="E45" s="8"/>
      <c r="F45" s="8"/>
    </row>
    <row r="46" spans="1:6" x14ac:dyDescent="0.2">
      <c r="A46" s="8" t="s">
        <v>285</v>
      </c>
      <c r="B46" s="8">
        <v>-20.534400000000002</v>
      </c>
      <c r="C46" s="8">
        <v>1.0386340000000001</v>
      </c>
      <c r="D46" s="8"/>
      <c r="E46" s="8"/>
      <c r="F46" s="8"/>
    </row>
    <row r="47" spans="1:6" x14ac:dyDescent="0.2">
      <c r="A47" s="8" t="s">
        <v>286</v>
      </c>
      <c r="B47" s="8">
        <v>6.7271799999999997</v>
      </c>
      <c r="C47" s="8">
        <v>4.2563839999999997</v>
      </c>
      <c r="D47" s="8"/>
      <c r="E47" s="8"/>
      <c r="F47" s="8"/>
    </row>
    <row r="48" spans="1:6" x14ac:dyDescent="0.2">
      <c r="A48" s="8" t="s">
        <v>287</v>
      </c>
      <c r="B48" s="8">
        <v>-6.0511900000000001</v>
      </c>
      <c r="C48" s="8">
        <v>0.82807799999999998</v>
      </c>
      <c r="D48" s="8"/>
      <c r="E48" s="8"/>
      <c r="F48" s="8"/>
    </row>
    <row r="49" spans="1:6" x14ac:dyDescent="0.2">
      <c r="A49" s="8" t="s">
        <v>288</v>
      </c>
      <c r="B49" s="8">
        <v>-13.359</v>
      </c>
      <c r="C49" s="8">
        <v>2.7647819999999999</v>
      </c>
      <c r="D49" s="8"/>
      <c r="E49" s="8"/>
      <c r="F49" s="8"/>
    </row>
    <row r="50" spans="1:6" x14ac:dyDescent="0.2">
      <c r="A50" s="8" t="s">
        <v>289</v>
      </c>
      <c r="B50" s="8">
        <v>23.557259999999999</v>
      </c>
      <c r="C50" s="8">
        <v>0.69890600000000003</v>
      </c>
      <c r="D50" s="8"/>
      <c r="E50" s="8"/>
      <c r="F50" s="8"/>
    </row>
    <row r="51" spans="1:6" x14ac:dyDescent="0.2">
      <c r="A51" s="8" t="s">
        <v>290</v>
      </c>
      <c r="B51" s="8">
        <v>41.727629999999998</v>
      </c>
      <c r="C51" s="8">
        <v>0.13921500000000001</v>
      </c>
      <c r="D51" s="8"/>
      <c r="E51" s="8"/>
      <c r="F51" s="8"/>
    </row>
    <row r="52" spans="1:6" x14ac:dyDescent="0.2">
      <c r="A52" s="8" t="s">
        <v>291</v>
      </c>
      <c r="B52" s="8">
        <v>40.070459999999997</v>
      </c>
      <c r="C52" s="8">
        <v>0.51402899999999996</v>
      </c>
      <c r="D52" s="8"/>
      <c r="E52" s="8"/>
      <c r="F52" s="8"/>
    </row>
    <row r="53" spans="1:6" x14ac:dyDescent="0.2">
      <c r="A53" s="8" t="s">
        <v>292</v>
      </c>
      <c r="B53" s="8">
        <v>-9.1998899999999999</v>
      </c>
      <c r="C53" s="8">
        <v>22.030650000000001</v>
      </c>
      <c r="D53" s="8"/>
      <c r="E53" s="8"/>
      <c r="F53" s="8"/>
    </row>
    <row r="54" spans="1:6" x14ac:dyDescent="0.2">
      <c r="A54" s="8" t="s">
        <v>293</v>
      </c>
      <c r="B54" s="8">
        <v>-8.7380700000000004</v>
      </c>
      <c r="C54" s="8">
        <v>2.9350309999999999</v>
      </c>
      <c r="D54" s="8"/>
      <c r="E54" s="8"/>
      <c r="F54" s="8"/>
    </row>
    <row r="55" spans="1:6" x14ac:dyDescent="0.2">
      <c r="A55" s="8" t="s">
        <v>294</v>
      </c>
      <c r="B55" s="8">
        <v>-16.802700000000002</v>
      </c>
      <c r="C55" s="8">
        <v>2.8827889999999998</v>
      </c>
      <c r="D55" s="8"/>
      <c r="E55" s="8"/>
      <c r="F55" s="8"/>
    </row>
    <row r="56" spans="1:6" x14ac:dyDescent="0.2">
      <c r="A56" s="8" t="s">
        <v>295</v>
      </c>
      <c r="B56" s="8">
        <v>66.160470000000004</v>
      </c>
      <c r="C56" s="8">
        <v>0.43634099999999998</v>
      </c>
      <c r="D56" s="8"/>
      <c r="E56" s="8"/>
      <c r="F56" s="8"/>
    </row>
    <row r="57" spans="1:6" x14ac:dyDescent="0.2">
      <c r="A57" s="8" t="s">
        <v>296</v>
      </c>
      <c r="B57" s="8">
        <v>-0.46305000000000002</v>
      </c>
      <c r="C57" s="8">
        <v>24.298110000000001</v>
      </c>
      <c r="D57" s="8"/>
      <c r="E57" s="8"/>
      <c r="F57" s="8"/>
    </row>
    <row r="58" spans="1:6" x14ac:dyDescent="0.2">
      <c r="A58" s="8" t="s">
        <v>297</v>
      </c>
      <c r="B58" s="8">
        <v>-7.0019999999999999E-2</v>
      </c>
      <c r="C58" s="8">
        <v>38.691079999999999</v>
      </c>
      <c r="D58" s="8"/>
      <c r="E58" s="8"/>
      <c r="F58" s="8"/>
    </row>
    <row r="59" spans="1:6" x14ac:dyDescent="0.2">
      <c r="A59" s="8" t="s">
        <v>298</v>
      </c>
      <c r="B59" s="8">
        <v>6.2791509999999997</v>
      </c>
      <c r="C59" s="8">
        <v>8.6686820000000004</v>
      </c>
      <c r="D59" s="8"/>
      <c r="E59" s="8"/>
      <c r="F59" s="8"/>
    </row>
    <row r="60" spans="1:6" x14ac:dyDescent="0.2">
      <c r="A60" s="8" t="s">
        <v>299</v>
      </c>
      <c r="B60" s="8">
        <v>-19.965499999999999</v>
      </c>
      <c r="C60" s="8">
        <v>1.1235729999999999</v>
      </c>
      <c r="D60" s="8"/>
      <c r="E60" s="8"/>
      <c r="F60" s="8"/>
    </row>
    <row r="61" spans="1:6" x14ac:dyDescent="0.2">
      <c r="A61" s="8" t="s">
        <v>300</v>
      </c>
      <c r="B61" s="8">
        <v>44.430410000000002</v>
      </c>
      <c r="C61" s="8">
        <v>2.2553839999999998</v>
      </c>
      <c r="D61" s="8"/>
      <c r="E61" s="8"/>
      <c r="F61" s="8"/>
    </row>
    <row r="62" spans="1:6" x14ac:dyDescent="0.2">
      <c r="A62" s="8" t="s">
        <v>301</v>
      </c>
      <c r="B62" s="8">
        <v>28.631930000000001</v>
      </c>
      <c r="C62" s="8">
        <v>6.2201690000000003</v>
      </c>
      <c r="D62" s="8"/>
      <c r="E62" s="8"/>
      <c r="F62" s="8"/>
    </row>
    <row r="63" spans="1:6" x14ac:dyDescent="0.2">
      <c r="A63" s="8" t="s">
        <v>302</v>
      </c>
      <c r="B63" s="8">
        <v>-19.390899999999998</v>
      </c>
      <c r="C63" s="8">
        <v>2.0935260000000002</v>
      </c>
      <c r="D63" s="8"/>
      <c r="E63" s="8"/>
      <c r="F63" s="8"/>
    </row>
    <row r="64" spans="1:6" x14ac:dyDescent="0.2">
      <c r="A64" s="8" t="s">
        <v>303</v>
      </c>
      <c r="B64" s="8">
        <v>-7.8786399999999999</v>
      </c>
      <c r="C64" s="8">
        <v>1.7365200000000001</v>
      </c>
      <c r="D64" s="8"/>
      <c r="E64" s="8"/>
      <c r="F64" s="8"/>
    </row>
    <row r="65" spans="1:6" x14ac:dyDescent="0.2">
      <c r="A65" s="8" t="s">
        <v>304</v>
      </c>
      <c r="B65" s="8">
        <v>-15.930899999999999</v>
      </c>
      <c r="C65" s="8">
        <v>1.9199850000000001</v>
      </c>
      <c r="D65" s="8"/>
      <c r="E65" s="8"/>
      <c r="F65" s="8"/>
    </row>
    <row r="66" spans="1:6" x14ac:dyDescent="0.2">
      <c r="A66" s="8" t="s">
        <v>305</v>
      </c>
      <c r="B66" s="8">
        <v>103.4646</v>
      </c>
      <c r="C66" s="8">
        <v>0.89006399999999997</v>
      </c>
      <c r="D66" s="8"/>
      <c r="E66" s="8"/>
      <c r="F66" s="8"/>
    </row>
    <row r="67" spans="1:6" x14ac:dyDescent="0.2">
      <c r="A67" s="8" t="s">
        <v>306</v>
      </c>
      <c r="B67" s="8">
        <v>58.584949999999999</v>
      </c>
      <c r="C67" s="8">
        <v>0.77543499999999999</v>
      </c>
      <c r="D67" s="8"/>
      <c r="E67" s="8"/>
      <c r="F67" s="8"/>
    </row>
    <row r="68" spans="1:6" x14ac:dyDescent="0.2">
      <c r="A68" s="8" t="s">
        <v>307</v>
      </c>
      <c r="B68" s="8">
        <v>0.110151</v>
      </c>
      <c r="C68" s="8">
        <v>3.1503779999999999</v>
      </c>
      <c r="D68" s="8"/>
      <c r="E68" s="8"/>
      <c r="F68" s="8"/>
    </row>
    <row r="69" spans="1:6" x14ac:dyDescent="0.2">
      <c r="A69" s="8" t="s">
        <v>308</v>
      </c>
      <c r="B69" s="8">
        <v>36.3825</v>
      </c>
      <c r="C69" s="8">
        <v>5.4404899999999996</v>
      </c>
      <c r="D69" s="8"/>
      <c r="E69" s="8"/>
      <c r="F69" s="8"/>
    </row>
    <row r="70" spans="1:6" x14ac:dyDescent="0.2">
      <c r="A70" s="8" t="s">
        <v>309</v>
      </c>
      <c r="B70" s="8">
        <v>90.631219999999999</v>
      </c>
      <c r="C70" s="8">
        <v>1.6403970000000001</v>
      </c>
      <c r="D70" s="8"/>
      <c r="E70" s="8"/>
      <c r="F70" s="8"/>
    </row>
    <row r="71" spans="1:6" x14ac:dyDescent="0.2">
      <c r="A71" s="8" t="s">
        <v>310</v>
      </c>
      <c r="B71" s="8">
        <v>179.9325</v>
      </c>
      <c r="C71" s="8">
        <v>3.8905219999999998</v>
      </c>
      <c r="D71" s="8"/>
      <c r="E71" s="8"/>
      <c r="F71" s="8"/>
    </row>
    <row r="72" spans="1:6" x14ac:dyDescent="0.2">
      <c r="A72" s="8" t="s">
        <v>311</v>
      </c>
      <c r="B72" s="8">
        <v>-15.922499999999999</v>
      </c>
      <c r="C72" s="8">
        <v>1.933357</v>
      </c>
      <c r="D72" s="8"/>
      <c r="E72" s="8"/>
      <c r="F72" s="8"/>
    </row>
    <row r="73" spans="1:6" x14ac:dyDescent="0.2">
      <c r="A73" s="8" t="s">
        <v>312</v>
      </c>
      <c r="B73" s="8">
        <v>-15.7559</v>
      </c>
      <c r="C73" s="8">
        <v>0.43513600000000002</v>
      </c>
      <c r="D73" s="8"/>
      <c r="E73" s="8"/>
      <c r="F73" s="8"/>
    </row>
    <row r="74" spans="1:6" x14ac:dyDescent="0.2">
      <c r="A74" s="8" t="s">
        <v>313</v>
      </c>
      <c r="B74" s="8">
        <v>-18.7317</v>
      </c>
      <c r="C74" s="8">
        <v>4.7370190000000001</v>
      </c>
      <c r="D74" s="8"/>
      <c r="E74" s="8"/>
      <c r="F74" s="8"/>
    </row>
    <row r="75" spans="1:6" x14ac:dyDescent="0.2">
      <c r="A75" s="8" t="s">
        <v>314</v>
      </c>
      <c r="B75" s="8">
        <v>-2.9648300000000001</v>
      </c>
      <c r="C75" s="8">
        <v>0.86935799999999996</v>
      </c>
      <c r="D75" s="8"/>
      <c r="E75" s="8"/>
      <c r="F75" s="8"/>
    </row>
    <row r="76" spans="1:6" x14ac:dyDescent="0.2">
      <c r="A76" s="8">
        <v>65</v>
      </c>
      <c r="B76" s="8">
        <v>15.7982</v>
      </c>
      <c r="C76" s="8">
        <v>0.56119699999999995</v>
      </c>
      <c r="D76" s="8"/>
      <c r="E76" s="8"/>
      <c r="F76" s="8"/>
    </row>
    <row r="77" spans="1:6" x14ac:dyDescent="0.2">
      <c r="A77" s="8" t="s">
        <v>315</v>
      </c>
      <c r="B77" s="8">
        <v>-13.271100000000001</v>
      </c>
      <c r="C77" s="8">
        <v>1.0664670000000001</v>
      </c>
      <c r="D77" s="8"/>
      <c r="E77" s="8"/>
      <c r="F77" s="8"/>
    </row>
    <row r="78" spans="1:6" x14ac:dyDescent="0.2">
      <c r="A78" s="8" t="s">
        <v>316</v>
      </c>
      <c r="B78" s="8">
        <v>-13.6868</v>
      </c>
      <c r="C78" s="8">
        <v>1.456993</v>
      </c>
      <c r="D78" s="8"/>
      <c r="E78" s="8"/>
      <c r="F78" s="8"/>
    </row>
    <row r="79" spans="1:6" x14ac:dyDescent="0.2">
      <c r="A79" s="8" t="s">
        <v>317</v>
      </c>
      <c r="B79" s="8">
        <v>-6.8618100000000002</v>
      </c>
      <c r="C79" s="8">
        <v>1.5765150000000001</v>
      </c>
      <c r="D79" s="8"/>
      <c r="E79" s="8"/>
      <c r="F79" s="8"/>
    </row>
    <row r="80" spans="1:6" x14ac:dyDescent="0.2">
      <c r="A80" s="8" t="s">
        <v>318</v>
      </c>
      <c r="B80" s="8">
        <v>248.49010000000001</v>
      </c>
      <c r="C80" s="8">
        <v>2.559555</v>
      </c>
      <c r="D80" s="8"/>
      <c r="E80" s="8"/>
      <c r="F80" s="8"/>
    </row>
    <row r="81" spans="1:6" x14ac:dyDescent="0.2">
      <c r="A81" s="8" t="s">
        <v>319</v>
      </c>
      <c r="B81" s="8">
        <v>16.246559999999999</v>
      </c>
      <c r="C81" s="8">
        <v>26.625109999999999</v>
      </c>
      <c r="D81" s="8"/>
      <c r="E81" s="8"/>
      <c r="F81" s="8"/>
    </row>
    <row r="82" spans="1:6" x14ac:dyDescent="0.2">
      <c r="A82" s="8">
        <v>68</v>
      </c>
      <c r="B82" s="8">
        <v>-16.820399999999999</v>
      </c>
      <c r="C82" s="8">
        <v>31.075880000000002</v>
      </c>
      <c r="D82" s="8"/>
      <c r="E82" s="8"/>
      <c r="F82" s="8"/>
    </row>
    <row r="83" spans="1:6" x14ac:dyDescent="0.2">
      <c r="A83" s="8" t="s">
        <v>320</v>
      </c>
      <c r="B83" s="8">
        <v>-0.35569000000000001</v>
      </c>
      <c r="C83" s="8">
        <v>10.033010000000001</v>
      </c>
      <c r="D83" s="8"/>
      <c r="E83" s="8"/>
      <c r="F83" s="8"/>
    </row>
    <row r="84" spans="1:6" x14ac:dyDescent="0.2">
      <c r="A84" s="8" t="s">
        <v>321</v>
      </c>
      <c r="B84" s="8">
        <v>-1.7921499999999999</v>
      </c>
      <c r="C84" s="8">
        <v>2.2286250000000001</v>
      </c>
      <c r="D84" s="8"/>
      <c r="E84" s="8"/>
      <c r="F84" s="8"/>
    </row>
    <row r="85" spans="1:6" x14ac:dyDescent="0.2">
      <c r="A85" s="8" t="s">
        <v>322</v>
      </c>
      <c r="B85" s="8">
        <v>-14.811199999999999</v>
      </c>
      <c r="C85" s="8">
        <v>6.8827550000000004</v>
      </c>
      <c r="D85" s="8"/>
      <c r="E85" s="8"/>
      <c r="F85" s="8"/>
    </row>
    <row r="86" spans="1:6" x14ac:dyDescent="0.2">
      <c r="A86" s="8" t="s">
        <v>323</v>
      </c>
      <c r="B86" s="8">
        <v>-0.79015000000000002</v>
      </c>
      <c r="C86" s="8">
        <v>0.81558399999999998</v>
      </c>
      <c r="D86" s="8"/>
      <c r="E86" s="8"/>
      <c r="F86" s="8"/>
    </row>
    <row r="87" spans="1:6" x14ac:dyDescent="0.2">
      <c r="A87" s="8" t="s">
        <v>324</v>
      </c>
      <c r="B87" s="8">
        <v>8.8872289999999996</v>
      </c>
      <c r="C87" s="8">
        <v>3.7874629999999998</v>
      </c>
      <c r="D87" s="8"/>
      <c r="E87" s="8"/>
      <c r="F87" s="8"/>
    </row>
    <row r="88" spans="1:6" x14ac:dyDescent="0.2">
      <c r="A88" s="8" t="s">
        <v>325</v>
      </c>
      <c r="B88" s="8">
        <v>108.2728</v>
      </c>
      <c r="C88" s="8">
        <v>0.92344199999999999</v>
      </c>
      <c r="D88" s="8"/>
      <c r="E88" s="8"/>
      <c r="F88" s="8"/>
    </row>
    <row r="89" spans="1:6" x14ac:dyDescent="0.2">
      <c r="A89" s="8" t="s">
        <v>326</v>
      </c>
      <c r="B89" s="8">
        <v>258.5265</v>
      </c>
      <c r="C89" s="8">
        <v>5.9753360000000004</v>
      </c>
      <c r="D89" s="8"/>
      <c r="E89" s="8"/>
      <c r="F89" s="8"/>
    </row>
    <row r="90" spans="1:6" x14ac:dyDescent="0.2">
      <c r="A90" s="8" t="s">
        <v>327</v>
      </c>
      <c r="B90" s="8">
        <v>21.706610000000001</v>
      </c>
      <c r="C90" s="8">
        <v>7.8218110000000003</v>
      </c>
      <c r="D90" s="8"/>
      <c r="E90" s="8"/>
      <c r="F90" s="8"/>
    </row>
    <row r="91" spans="1:6" x14ac:dyDescent="0.2">
      <c r="A91" s="8" t="s">
        <v>328</v>
      </c>
      <c r="B91" s="8">
        <v>-15.4666</v>
      </c>
      <c r="C91" s="8">
        <v>2.8707579999999999</v>
      </c>
      <c r="D91" s="8"/>
      <c r="E91" s="8"/>
      <c r="F91" s="8"/>
    </row>
    <row r="92" spans="1:6" x14ac:dyDescent="0.2">
      <c r="A92" s="8" t="s">
        <v>329</v>
      </c>
      <c r="B92" s="8">
        <v>-15.859299999999999</v>
      </c>
      <c r="C92" s="8">
        <v>3.6706029999999998</v>
      </c>
      <c r="D92" s="8"/>
      <c r="E92" s="8"/>
      <c r="F92" s="8"/>
    </row>
    <row r="93" spans="1:6" x14ac:dyDescent="0.2">
      <c r="A93" s="8" t="s">
        <v>330</v>
      </c>
      <c r="B93" s="8">
        <v>16.472909999999999</v>
      </c>
      <c r="C93" s="8">
        <v>0.91176000000000001</v>
      </c>
      <c r="D93" s="8"/>
      <c r="E93" s="8"/>
      <c r="F93" s="8"/>
    </row>
    <row r="94" spans="1:6" x14ac:dyDescent="0.2">
      <c r="A94" s="8" t="s">
        <v>331</v>
      </c>
      <c r="B94" s="8">
        <v>-12.8657</v>
      </c>
      <c r="C94" s="8">
        <v>20.02853</v>
      </c>
      <c r="D94" s="8"/>
      <c r="E94" s="8"/>
      <c r="F94" s="8"/>
    </row>
    <row r="95" spans="1:6" x14ac:dyDescent="0.2">
      <c r="A95" s="8" t="s">
        <v>332</v>
      </c>
      <c r="B95" s="8">
        <v>144.14439999999999</v>
      </c>
      <c r="C95" s="8">
        <v>4.0434910000000004</v>
      </c>
      <c r="D95" s="8"/>
      <c r="E95" s="8"/>
      <c r="F95" s="8"/>
    </row>
    <row r="96" spans="1:6" x14ac:dyDescent="0.2">
      <c r="A96" s="8" t="s">
        <v>333</v>
      </c>
      <c r="B96" s="8">
        <v>23.598700000000001</v>
      </c>
      <c r="C96" s="8">
        <v>7.0730760000000004</v>
      </c>
      <c r="D96" s="8"/>
      <c r="E96" s="8"/>
      <c r="F96" s="8"/>
    </row>
    <row r="97" spans="1:6" x14ac:dyDescent="0.2">
      <c r="A97" s="8" t="s">
        <v>334</v>
      </c>
      <c r="B97" s="8">
        <v>300.12810000000002</v>
      </c>
      <c r="C97" s="8">
        <v>91.469260000000006</v>
      </c>
      <c r="D97" s="8"/>
      <c r="E97" s="8"/>
      <c r="F97" s="8"/>
    </row>
    <row r="98" spans="1:6" x14ac:dyDescent="0.2">
      <c r="A98" s="8" t="s">
        <v>335</v>
      </c>
      <c r="B98" s="8">
        <v>178.8673</v>
      </c>
      <c r="C98" s="8">
        <v>36.151470000000003</v>
      </c>
      <c r="D98" s="8"/>
      <c r="E98" s="8"/>
      <c r="F98" s="8"/>
    </row>
    <row r="99" spans="1:6" x14ac:dyDescent="0.2">
      <c r="A99" s="8" t="s">
        <v>336</v>
      </c>
      <c r="B99" s="8">
        <v>7.4265840000000001</v>
      </c>
      <c r="C99" s="8">
        <v>4.0902370000000001</v>
      </c>
      <c r="D99" s="8"/>
      <c r="E99" s="8"/>
      <c r="F99" s="8"/>
    </row>
    <row r="100" spans="1:6" x14ac:dyDescent="0.2">
      <c r="A100" s="8" t="s">
        <v>337</v>
      </c>
      <c r="B100" s="8">
        <v>-5.4596999999999998</v>
      </c>
      <c r="C100" s="8">
        <v>8.9099000000000004</v>
      </c>
      <c r="D100" s="8"/>
      <c r="E100" s="8"/>
      <c r="F100" s="8"/>
    </row>
    <row r="101" spans="1:6" x14ac:dyDescent="0.2">
      <c r="A101" s="8" t="s">
        <v>338</v>
      </c>
      <c r="B101" s="8">
        <v>-2.0163099999999998</v>
      </c>
      <c r="C101" s="8">
        <v>3.7156729999999998</v>
      </c>
      <c r="D101" s="8"/>
      <c r="E101" s="8"/>
      <c r="F101" s="8"/>
    </row>
    <row r="102" spans="1:6" x14ac:dyDescent="0.2">
      <c r="A102" s="8" t="s">
        <v>339</v>
      </c>
      <c r="B102" s="8">
        <v>83.541610000000006</v>
      </c>
      <c r="C102" s="8">
        <v>18.48349</v>
      </c>
      <c r="D102" s="8"/>
      <c r="E102" s="8"/>
      <c r="F10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A7A5-4F4C-BD46-B5BC-139DBC55D8BD}">
  <dimension ref="A1:M10"/>
  <sheetViews>
    <sheetView workbookViewId="0">
      <selection activeCell="H10" activeCellId="1" sqref="H5:M5 H10:M10"/>
    </sheetView>
  </sheetViews>
  <sheetFormatPr baseColWidth="10" defaultRowHeight="16" x14ac:dyDescent="0.2"/>
  <cols>
    <col min="2" max="2" width="21" bestFit="1" customWidth="1"/>
  </cols>
  <sheetData>
    <row r="1" spans="1:13" x14ac:dyDescent="0.2">
      <c r="B1" t="s">
        <v>81</v>
      </c>
      <c r="C1" t="s">
        <v>78</v>
      </c>
      <c r="D1" t="s">
        <v>79</v>
      </c>
      <c r="E1" t="s">
        <v>80</v>
      </c>
      <c r="F1" t="s">
        <v>340</v>
      </c>
      <c r="H1" s="6" t="s">
        <v>83</v>
      </c>
      <c r="I1" s="6" t="s">
        <v>78</v>
      </c>
      <c r="J1" s="6" t="s">
        <v>79</v>
      </c>
      <c r="K1" s="6" t="s">
        <v>80</v>
      </c>
      <c r="L1" s="6" t="s">
        <v>87</v>
      </c>
      <c r="M1" s="6" t="s">
        <v>340</v>
      </c>
    </row>
    <row r="2" spans="1:13" x14ac:dyDescent="0.2">
      <c r="A2" t="s">
        <v>75</v>
      </c>
      <c r="B2">
        <v>1.66</v>
      </c>
      <c r="C2">
        <v>0.22</v>
      </c>
      <c r="D2">
        <f>B2-(2*C2)</f>
        <v>1.22</v>
      </c>
      <c r="E2">
        <f>C2+(2*D2)</f>
        <v>2.66</v>
      </c>
      <c r="F2">
        <f>(B2^2)*E2</f>
        <v>7.3298959999999997</v>
      </c>
      <c r="H2" s="6">
        <f>B2*16.04</f>
        <v>26.626399999999997</v>
      </c>
      <c r="I2" s="6">
        <f t="shared" ref="I2:K2" si="0">C2*16.04</f>
        <v>3.5287999999999999</v>
      </c>
      <c r="J2" s="6">
        <f t="shared" si="0"/>
        <v>19.5688</v>
      </c>
      <c r="K2" s="6">
        <f t="shared" si="0"/>
        <v>42.666400000000003</v>
      </c>
      <c r="L2" s="6">
        <v>6</v>
      </c>
      <c r="M2" s="6">
        <f>(I2^2)*L2</f>
        <v>74.71457663999999</v>
      </c>
    </row>
    <row r="3" spans="1:13" x14ac:dyDescent="0.2">
      <c r="A3" t="s">
        <v>76</v>
      </c>
      <c r="B3">
        <v>2.37</v>
      </c>
      <c r="C3">
        <v>0.8</v>
      </c>
      <c r="D3">
        <f>B3-(2*C3)</f>
        <v>0.77</v>
      </c>
      <c r="E3">
        <f>C3+(2*D3)</f>
        <v>2.34</v>
      </c>
      <c r="F3">
        <f t="shared" ref="F3:F4" si="1">(B3^2)*E3</f>
        <v>13.143546000000001</v>
      </c>
      <c r="H3" s="6">
        <f>B3*16.04</f>
        <v>38.014800000000001</v>
      </c>
      <c r="I3" s="6">
        <f t="shared" ref="I3" si="2">C3*16.04</f>
        <v>12.832000000000001</v>
      </c>
      <c r="J3" s="6">
        <f t="shared" ref="J3" si="3">D3*16.04</f>
        <v>12.3508</v>
      </c>
      <c r="K3" s="6">
        <f t="shared" ref="K3" si="4">E3*16.04</f>
        <v>37.533599999999993</v>
      </c>
      <c r="L3" s="6">
        <v>6</v>
      </c>
      <c r="M3" s="6">
        <f t="shared" ref="M3:M4" si="5">(I3^2)*L3</f>
        <v>987.96134400000017</v>
      </c>
    </row>
    <row r="4" spans="1:13" x14ac:dyDescent="0.2">
      <c r="A4" t="s">
        <v>77</v>
      </c>
      <c r="B4">
        <v>1.45</v>
      </c>
      <c r="C4">
        <v>0.09</v>
      </c>
      <c r="D4">
        <f>B4-(2*C4)</f>
        <v>1.27</v>
      </c>
      <c r="E4">
        <f>C4+(2*D4)</f>
        <v>2.63</v>
      </c>
      <c r="F4">
        <f t="shared" si="1"/>
        <v>5.5295749999999995</v>
      </c>
      <c r="H4" s="6">
        <f>B4*16.04</f>
        <v>23.257999999999999</v>
      </c>
      <c r="I4" s="6">
        <f t="shared" ref="I4" si="6">C4*16.04</f>
        <v>1.4435999999999998</v>
      </c>
      <c r="J4" s="6">
        <f t="shared" ref="J4" si="7">D4*16.04</f>
        <v>20.370799999999999</v>
      </c>
      <c r="K4" s="6">
        <f t="shared" ref="K4" si="8">E4*16.04</f>
        <v>42.185199999999995</v>
      </c>
      <c r="L4" s="6">
        <v>6</v>
      </c>
      <c r="M4" s="6">
        <f t="shared" si="5"/>
        <v>12.503885759999996</v>
      </c>
    </row>
    <row r="5" spans="1:13" x14ac:dyDescent="0.2">
      <c r="H5" s="6">
        <f>AVERAGE(H2:H4)</f>
        <v>29.299733333333332</v>
      </c>
      <c r="I5" s="6">
        <f t="shared" ref="I5:K5" si="9">AVERAGE(I2:I4)</f>
        <v>5.9348000000000001</v>
      </c>
      <c r="J5" s="6">
        <f t="shared" si="9"/>
        <v>17.430133333333334</v>
      </c>
      <c r="K5" s="6">
        <f t="shared" si="9"/>
        <v>40.795066666666663</v>
      </c>
      <c r="L5" s="6"/>
      <c r="M5" s="6">
        <f>AVERAGE(M2:M4)</f>
        <v>358.39326880000004</v>
      </c>
    </row>
    <row r="7" spans="1:13" x14ac:dyDescent="0.2">
      <c r="B7" t="s">
        <v>82</v>
      </c>
      <c r="C7" t="s">
        <v>78</v>
      </c>
      <c r="D7" t="s">
        <v>79</v>
      </c>
      <c r="E7" t="s">
        <v>80</v>
      </c>
      <c r="F7" t="s">
        <v>340</v>
      </c>
      <c r="H7" s="6" t="s">
        <v>82</v>
      </c>
      <c r="I7" s="6" t="s">
        <v>78</v>
      </c>
      <c r="J7" s="6" t="s">
        <v>79</v>
      </c>
      <c r="K7" s="6" t="s">
        <v>80</v>
      </c>
      <c r="L7" s="6" t="s">
        <v>87</v>
      </c>
      <c r="M7" s="6" t="s">
        <v>340</v>
      </c>
    </row>
    <row r="8" spans="1:13" x14ac:dyDescent="0.2">
      <c r="A8" t="s">
        <v>75</v>
      </c>
      <c r="B8">
        <v>10.51</v>
      </c>
      <c r="C8">
        <v>3.88</v>
      </c>
      <c r="D8">
        <f>B8-(2*C8)</f>
        <v>2.75</v>
      </c>
      <c r="E8">
        <f>C8+(2*D8)</f>
        <v>9.379999999999999</v>
      </c>
      <c r="F8">
        <f>(B8^2)*E8</f>
        <v>1036.115738</v>
      </c>
      <c r="H8" s="6">
        <f>Paneer!B8*44.01</f>
        <v>462.54509999999999</v>
      </c>
      <c r="I8" s="6">
        <f>Paneer!C8*44.01</f>
        <v>170.75879999999998</v>
      </c>
      <c r="J8" s="6">
        <f>Paneer!D8*44.01</f>
        <v>121.02749999999999</v>
      </c>
      <c r="K8" s="6">
        <f>Paneer!E8*44.01</f>
        <v>412.81379999999996</v>
      </c>
      <c r="L8" s="6">
        <v>6</v>
      </c>
      <c r="M8" s="6">
        <f>(I8^2)*L8</f>
        <v>174951.40666463994</v>
      </c>
    </row>
    <row r="9" spans="1:13" x14ac:dyDescent="0.2">
      <c r="A9" t="s">
        <v>77</v>
      </c>
      <c r="B9">
        <v>51.44</v>
      </c>
      <c r="C9">
        <v>13.87</v>
      </c>
      <c r="D9">
        <f>B9-(2*C9)</f>
        <v>23.7</v>
      </c>
      <c r="E9">
        <f>C9+(2*D9)</f>
        <v>61.269999999999996</v>
      </c>
      <c r="F9">
        <f t="shared" ref="F9" si="10">(B9^2)*E9</f>
        <v>162124.92947199996</v>
      </c>
      <c r="H9" s="6">
        <f>Paneer!B9*44.01</f>
        <v>2263.8743999999997</v>
      </c>
      <c r="I9" s="6">
        <f>Paneer!C9*44.01</f>
        <v>610.41869999999994</v>
      </c>
      <c r="J9" s="6">
        <f>Paneer!D9*44.01</f>
        <v>1043.037</v>
      </c>
      <c r="K9" s="6">
        <f>Paneer!E9*44.01</f>
        <v>2696.4926999999998</v>
      </c>
      <c r="L9" s="6">
        <v>6</v>
      </c>
      <c r="M9" s="6">
        <f t="shared" ref="M9" si="11">(I9^2)*L9</f>
        <v>2235665.9358581393</v>
      </c>
    </row>
    <row r="10" spans="1:13" x14ac:dyDescent="0.2">
      <c r="H10" s="6">
        <f>AVERAGE(H7:H9)</f>
        <v>1363.2097499999998</v>
      </c>
      <c r="I10" s="6">
        <f t="shared" ref="I10" si="12">AVERAGE(I7:I9)</f>
        <v>390.58874999999995</v>
      </c>
      <c r="J10" s="6">
        <f t="shared" ref="J10" si="13">AVERAGE(J7:J9)</f>
        <v>582.03224999999998</v>
      </c>
      <c r="K10" s="6">
        <f t="shared" ref="K10" si="14">AVERAGE(K7:K9)</f>
        <v>1554.6532499999998</v>
      </c>
      <c r="L10" s="6"/>
      <c r="M10" s="6">
        <f>AVERAGE(M8:M9)</f>
        <v>1205308.6712613897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4F72-AC92-BA4F-86F7-B71301C1A306}">
  <dimension ref="A1:T31"/>
  <sheetViews>
    <sheetView workbookViewId="0">
      <selection activeCell="S31" sqref="S31:T31"/>
    </sheetView>
  </sheetViews>
  <sheetFormatPr baseColWidth="10" defaultRowHeight="16" x14ac:dyDescent="0.2"/>
  <cols>
    <col min="1" max="1" width="19.33203125" bestFit="1" customWidth="1"/>
  </cols>
  <sheetData>
    <row r="1" spans="1:20" ht="52" x14ac:dyDescent="0.2">
      <c r="A1" s="33" t="s">
        <v>59</v>
      </c>
      <c r="B1" s="33" t="s">
        <v>193</v>
      </c>
      <c r="C1" s="33" t="s">
        <v>194</v>
      </c>
      <c r="D1" s="34" t="s">
        <v>210</v>
      </c>
      <c r="E1" s="34" t="s">
        <v>211</v>
      </c>
      <c r="F1" s="34" t="s">
        <v>195</v>
      </c>
      <c r="G1" s="34" t="s">
        <v>196</v>
      </c>
      <c r="H1" s="34" t="s">
        <v>197</v>
      </c>
      <c r="I1" s="29" t="s">
        <v>198</v>
      </c>
      <c r="J1" s="30" t="s">
        <v>199</v>
      </c>
      <c r="K1" s="30" t="s">
        <v>200</v>
      </c>
      <c r="L1" s="30" t="s">
        <v>201</v>
      </c>
      <c r="M1" s="34" t="s">
        <v>202</v>
      </c>
      <c r="N1" s="31" t="s">
        <v>203</v>
      </c>
      <c r="O1" s="31" t="s">
        <v>204</v>
      </c>
      <c r="P1" s="31" t="s">
        <v>205</v>
      </c>
      <c r="Q1" s="31" t="s">
        <v>206</v>
      </c>
      <c r="R1" s="33" t="s">
        <v>207</v>
      </c>
      <c r="S1" s="32" t="s">
        <v>208</v>
      </c>
      <c r="T1" s="32" t="s">
        <v>209</v>
      </c>
    </row>
    <row r="2" spans="1:20" x14ac:dyDescent="0.2">
      <c r="A2" s="21" t="s">
        <v>191</v>
      </c>
      <c r="B2" s="21" t="s">
        <v>190</v>
      </c>
      <c r="C2" s="22">
        <v>43217</v>
      </c>
      <c r="D2" s="23">
        <v>9.66</v>
      </c>
      <c r="E2" s="23">
        <v>14.5</v>
      </c>
      <c r="F2" s="23">
        <v>15</v>
      </c>
      <c r="G2" s="23">
        <v>7.05</v>
      </c>
      <c r="H2" s="23">
        <v>447</v>
      </c>
      <c r="I2" s="23">
        <v>2.6</v>
      </c>
      <c r="J2" s="23"/>
      <c r="K2" s="23"/>
      <c r="L2" s="23"/>
      <c r="M2" s="23"/>
      <c r="N2" s="23"/>
      <c r="O2" s="23"/>
      <c r="P2" s="23"/>
      <c r="Q2" s="23"/>
      <c r="R2" s="23"/>
      <c r="S2" s="24">
        <v>9.4499999999999993</v>
      </c>
      <c r="T2" s="25">
        <v>1537</v>
      </c>
    </row>
    <row r="3" spans="1:20" x14ac:dyDescent="0.2">
      <c r="A3" s="21" t="s">
        <v>191</v>
      </c>
      <c r="B3" s="21" t="s">
        <v>190</v>
      </c>
      <c r="C3" s="22">
        <v>43240</v>
      </c>
      <c r="D3" s="23">
        <v>15.6</v>
      </c>
      <c r="E3" s="23">
        <v>21</v>
      </c>
      <c r="F3" s="23">
        <v>7</v>
      </c>
      <c r="G3" s="26">
        <v>7.05</v>
      </c>
      <c r="H3" s="26">
        <v>859</v>
      </c>
      <c r="I3" s="23">
        <v>1.85</v>
      </c>
      <c r="J3" s="26">
        <v>13</v>
      </c>
      <c r="K3" s="26">
        <v>0</v>
      </c>
      <c r="L3" s="26">
        <v>127</v>
      </c>
      <c r="M3" s="26">
        <v>15.7</v>
      </c>
      <c r="N3" s="24">
        <v>2.4E-2</v>
      </c>
      <c r="O3" s="24"/>
      <c r="P3" s="24"/>
      <c r="Q3" s="27">
        <v>28.6</v>
      </c>
      <c r="R3" s="27">
        <v>1.8</v>
      </c>
      <c r="S3" s="28">
        <v>14.97</v>
      </c>
      <c r="T3" s="25">
        <v>3490</v>
      </c>
    </row>
    <row r="4" spans="1:20" x14ac:dyDescent="0.2">
      <c r="A4" s="21" t="s">
        <v>191</v>
      </c>
      <c r="B4" s="21" t="s">
        <v>190</v>
      </c>
      <c r="C4" s="22">
        <v>43266</v>
      </c>
      <c r="D4" s="23">
        <v>16.510000000000002</v>
      </c>
      <c r="E4" s="23">
        <v>19</v>
      </c>
      <c r="F4" s="23">
        <v>12</v>
      </c>
      <c r="G4" s="26">
        <v>6.99</v>
      </c>
      <c r="H4" s="23">
        <v>1370</v>
      </c>
      <c r="I4" s="23">
        <v>2.5499999999999998</v>
      </c>
      <c r="J4" s="26">
        <v>102</v>
      </c>
      <c r="K4" s="26">
        <v>0</v>
      </c>
      <c r="L4" s="26">
        <v>82.4</v>
      </c>
      <c r="M4" s="26">
        <v>11.4</v>
      </c>
      <c r="N4" s="24">
        <v>1.6E-2</v>
      </c>
      <c r="O4" s="24">
        <v>1.7000000000000001E-2</v>
      </c>
      <c r="P4" s="24">
        <v>0.93899999999999995</v>
      </c>
      <c r="Q4" s="27">
        <v>5.9</v>
      </c>
      <c r="R4" s="27">
        <v>2.2999999999999998</v>
      </c>
      <c r="S4" s="28">
        <v>13.04</v>
      </c>
      <c r="T4" s="25">
        <v>821</v>
      </c>
    </row>
    <row r="5" spans="1:20" x14ac:dyDescent="0.2">
      <c r="A5" s="21" t="s">
        <v>191</v>
      </c>
      <c r="B5" s="21" t="s">
        <v>190</v>
      </c>
      <c r="C5" s="22">
        <v>43285</v>
      </c>
      <c r="D5" s="23">
        <v>15.5</v>
      </c>
      <c r="E5" s="23">
        <v>18</v>
      </c>
      <c r="F5" s="23">
        <v>12</v>
      </c>
      <c r="G5" s="26">
        <v>7.08</v>
      </c>
      <c r="H5" s="26">
        <v>1580</v>
      </c>
      <c r="I5" s="23">
        <v>1.31</v>
      </c>
      <c r="J5" s="26">
        <v>162</v>
      </c>
      <c r="K5" s="26">
        <v>5</v>
      </c>
      <c r="L5" s="26">
        <v>387</v>
      </c>
      <c r="M5" s="26">
        <v>19.899999999999999</v>
      </c>
      <c r="N5" s="24">
        <v>1.4999999999999999E-2</v>
      </c>
      <c r="O5" s="24">
        <v>0.02</v>
      </c>
      <c r="P5" s="24">
        <v>0.72</v>
      </c>
      <c r="Q5" s="27">
        <v>6.6</v>
      </c>
      <c r="R5" s="27">
        <v>1.9</v>
      </c>
      <c r="S5" s="28">
        <v>0.1</v>
      </c>
      <c r="T5" s="25">
        <v>38</v>
      </c>
    </row>
    <row r="6" spans="1:20" x14ac:dyDescent="0.2">
      <c r="A6" s="21" t="s">
        <v>191</v>
      </c>
      <c r="B6" s="21" t="s">
        <v>190</v>
      </c>
      <c r="C6" s="22">
        <v>43300</v>
      </c>
      <c r="D6" s="23">
        <v>23.35</v>
      </c>
      <c r="E6" s="23">
        <v>28</v>
      </c>
      <c r="F6" s="23">
        <v>29</v>
      </c>
      <c r="G6" s="26">
        <v>7.26</v>
      </c>
      <c r="H6" s="23">
        <v>334</v>
      </c>
      <c r="I6" s="23">
        <v>0.54</v>
      </c>
      <c r="J6" s="26">
        <v>13</v>
      </c>
      <c r="K6" s="26">
        <v>9</v>
      </c>
      <c r="L6" s="26">
        <v>214</v>
      </c>
      <c r="M6" s="26">
        <v>28.2</v>
      </c>
      <c r="N6" s="24">
        <v>1.7000000000000001E-2</v>
      </c>
      <c r="O6" s="24">
        <v>1.9E-2</v>
      </c>
      <c r="P6" s="24">
        <v>0.90700000000000003</v>
      </c>
      <c r="Q6" s="27">
        <v>6.6</v>
      </c>
      <c r="R6" s="27">
        <v>2.7</v>
      </c>
      <c r="S6" s="28">
        <v>2.7</v>
      </c>
      <c r="T6" s="25">
        <v>2365</v>
      </c>
    </row>
    <row r="7" spans="1:20" x14ac:dyDescent="0.2">
      <c r="A7" s="21" t="s">
        <v>191</v>
      </c>
      <c r="B7" s="21" t="s">
        <v>190</v>
      </c>
      <c r="C7" s="22">
        <v>43313</v>
      </c>
      <c r="D7" s="23">
        <v>23.84</v>
      </c>
      <c r="E7" s="23">
        <v>28</v>
      </c>
      <c r="F7" s="23">
        <v>18</v>
      </c>
      <c r="G7" s="26">
        <v>6.89</v>
      </c>
      <c r="H7" s="26">
        <v>410</v>
      </c>
      <c r="I7" s="23">
        <v>1.7</v>
      </c>
      <c r="J7" s="26">
        <v>40</v>
      </c>
      <c r="K7" s="26">
        <v>0</v>
      </c>
      <c r="L7" s="26">
        <v>67.400000000000006</v>
      </c>
      <c r="M7" s="26">
        <v>31</v>
      </c>
      <c r="N7" s="24">
        <v>1.6E-2</v>
      </c>
      <c r="O7" s="24">
        <v>1.6E-2</v>
      </c>
      <c r="P7" s="24">
        <v>1.0109999999999999</v>
      </c>
      <c r="Q7" s="27">
        <v>5.6</v>
      </c>
      <c r="R7" s="27">
        <v>2.6</v>
      </c>
      <c r="S7" s="28">
        <v>37.74</v>
      </c>
      <c r="T7" s="25">
        <v>3334</v>
      </c>
    </row>
    <row r="8" spans="1:20" x14ac:dyDescent="0.2">
      <c r="A8" s="21" t="s">
        <v>191</v>
      </c>
      <c r="B8" s="21" t="s">
        <v>190</v>
      </c>
      <c r="C8" s="22">
        <v>43336</v>
      </c>
      <c r="D8" s="23">
        <v>17.5</v>
      </c>
      <c r="E8" s="23">
        <v>21</v>
      </c>
      <c r="F8" s="23">
        <v>31</v>
      </c>
      <c r="G8" s="26">
        <v>6.69</v>
      </c>
      <c r="H8" s="26">
        <v>548</v>
      </c>
      <c r="I8" s="23">
        <v>7.63</v>
      </c>
      <c r="J8" s="26">
        <v>109</v>
      </c>
      <c r="K8" s="26">
        <v>5</v>
      </c>
      <c r="L8" s="26">
        <v>188</v>
      </c>
      <c r="M8" s="26">
        <v>28.1</v>
      </c>
      <c r="N8" s="24">
        <v>1.7000000000000001E-2</v>
      </c>
      <c r="O8" s="24">
        <v>2.5000000000000001E-2</v>
      </c>
      <c r="P8" s="24">
        <v>0.67100000000000004</v>
      </c>
      <c r="Q8" s="27">
        <v>7.5</v>
      </c>
      <c r="R8" s="27">
        <v>2.2999999999999998</v>
      </c>
      <c r="S8" s="28">
        <v>9.1999999999999993</v>
      </c>
      <c r="T8" s="25">
        <v>4354</v>
      </c>
    </row>
    <row r="9" spans="1:20" x14ac:dyDescent="0.2">
      <c r="A9" s="21" t="s">
        <v>191</v>
      </c>
      <c r="B9" s="21" t="s">
        <v>190</v>
      </c>
      <c r="C9" s="22">
        <v>43355</v>
      </c>
      <c r="D9" s="23">
        <v>13.45</v>
      </c>
      <c r="E9" s="23">
        <v>15</v>
      </c>
      <c r="F9" s="23">
        <v>29</v>
      </c>
      <c r="G9" s="26">
        <v>6.82</v>
      </c>
      <c r="H9" s="26">
        <v>538</v>
      </c>
      <c r="I9" s="23">
        <v>1.9</v>
      </c>
      <c r="J9" s="26">
        <v>43</v>
      </c>
      <c r="K9" s="26">
        <v>2</v>
      </c>
      <c r="L9" s="26">
        <v>86.1</v>
      </c>
      <c r="M9" s="26">
        <v>24.1</v>
      </c>
      <c r="N9" s="24">
        <v>1.4999999999999999E-2</v>
      </c>
      <c r="O9" s="24">
        <v>1.4999999999999999E-2</v>
      </c>
      <c r="P9" s="24">
        <v>0.98199999999999998</v>
      </c>
      <c r="Q9" s="27">
        <v>5.0999999999999996</v>
      </c>
      <c r="R9" s="27">
        <v>2</v>
      </c>
      <c r="S9" s="28">
        <v>0.77</v>
      </c>
      <c r="T9" s="25">
        <v>5537</v>
      </c>
    </row>
    <row r="10" spans="1:20" x14ac:dyDescent="0.2">
      <c r="A10" s="21" t="s">
        <v>191</v>
      </c>
      <c r="B10" s="21" t="s">
        <v>190</v>
      </c>
      <c r="C10" s="22">
        <v>43375</v>
      </c>
      <c r="D10" s="23">
        <v>3.95</v>
      </c>
      <c r="E10" s="23">
        <v>5</v>
      </c>
      <c r="F10" s="23">
        <v>21</v>
      </c>
      <c r="G10" s="26">
        <v>7.02</v>
      </c>
      <c r="H10" s="26">
        <v>634</v>
      </c>
      <c r="I10" s="23">
        <v>4.95</v>
      </c>
      <c r="J10" s="26">
        <v>28</v>
      </c>
      <c r="K10" s="26">
        <v>4</v>
      </c>
      <c r="L10" s="26">
        <v>115</v>
      </c>
      <c r="M10" s="26">
        <v>22.2</v>
      </c>
      <c r="N10" s="24">
        <v>1.7999999999999999E-2</v>
      </c>
      <c r="O10" s="24">
        <v>0.02</v>
      </c>
      <c r="P10" s="24">
        <v>0.89100000000000001</v>
      </c>
      <c r="Q10" s="27">
        <v>6.9</v>
      </c>
      <c r="R10" s="27">
        <v>2.6</v>
      </c>
      <c r="S10" s="28">
        <v>1.1599999999999999</v>
      </c>
      <c r="T10" s="25">
        <v>2785</v>
      </c>
    </row>
    <row r="11" spans="1:20" x14ac:dyDescent="0.2">
      <c r="A11" s="21" t="s">
        <v>191</v>
      </c>
      <c r="B11" s="21" t="s">
        <v>190</v>
      </c>
      <c r="C11" s="22">
        <v>43405</v>
      </c>
      <c r="D11" s="23">
        <v>3.01</v>
      </c>
      <c r="E11" s="23">
        <v>7</v>
      </c>
      <c r="F11" s="23">
        <v>52</v>
      </c>
      <c r="G11" s="26">
        <v>6.84</v>
      </c>
      <c r="H11" s="26">
        <v>529</v>
      </c>
      <c r="I11" s="23">
        <v>1.17</v>
      </c>
      <c r="J11" s="26">
        <v>22</v>
      </c>
      <c r="K11" s="26">
        <v>3</v>
      </c>
      <c r="L11" s="26">
        <v>107</v>
      </c>
      <c r="M11" s="26">
        <v>18.399999999999999</v>
      </c>
      <c r="N11" s="24">
        <v>1.6E-2</v>
      </c>
      <c r="O11" s="24">
        <v>1.6E-2</v>
      </c>
      <c r="P11" s="24">
        <v>1.0029999999999999</v>
      </c>
      <c r="Q11" s="27">
        <v>5.3</v>
      </c>
      <c r="R11" s="27">
        <v>2.6</v>
      </c>
      <c r="S11" s="28">
        <v>0.39</v>
      </c>
      <c r="T11" s="25">
        <v>1043</v>
      </c>
    </row>
    <row r="12" spans="1:20" x14ac:dyDescent="0.2">
      <c r="A12" s="21" t="s">
        <v>191</v>
      </c>
      <c r="B12" s="21" t="s">
        <v>190</v>
      </c>
      <c r="C12" s="22">
        <v>43439</v>
      </c>
      <c r="D12" s="23">
        <v>0.5</v>
      </c>
      <c r="E12" s="23">
        <v>0</v>
      </c>
      <c r="F12" s="23">
        <v>52</v>
      </c>
      <c r="G12" s="26">
        <v>6.47</v>
      </c>
      <c r="H12" s="23">
        <v>134</v>
      </c>
      <c r="I12" s="23">
        <v>6.31</v>
      </c>
      <c r="J12" s="26">
        <v>67</v>
      </c>
      <c r="K12" s="26">
        <v>10</v>
      </c>
      <c r="L12" s="26">
        <v>442</v>
      </c>
      <c r="M12" s="26">
        <v>8.9</v>
      </c>
      <c r="N12" s="24">
        <v>1.4E-2</v>
      </c>
      <c r="O12" s="24">
        <v>1.7000000000000001E-2</v>
      </c>
      <c r="P12" s="24">
        <v>0.84799999999999998</v>
      </c>
      <c r="Q12" s="27">
        <v>4.8</v>
      </c>
      <c r="R12" s="27">
        <v>2.7</v>
      </c>
      <c r="S12" s="28">
        <v>1.06</v>
      </c>
      <c r="T12" s="25">
        <v>206</v>
      </c>
    </row>
    <row r="13" spans="1:20" x14ac:dyDescent="0.2">
      <c r="A13" s="21" t="s">
        <v>192</v>
      </c>
      <c r="B13" s="21" t="s">
        <v>190</v>
      </c>
      <c r="C13" s="22">
        <v>43217</v>
      </c>
      <c r="D13" s="23">
        <v>12.06</v>
      </c>
      <c r="E13" s="23">
        <v>14.5</v>
      </c>
      <c r="F13" s="23">
        <v>16</v>
      </c>
      <c r="G13" s="23">
        <v>7.4</v>
      </c>
      <c r="H13" s="23">
        <v>296</v>
      </c>
      <c r="I13" s="23">
        <v>5.8</v>
      </c>
      <c r="J13" s="23"/>
      <c r="K13" s="23"/>
      <c r="L13" s="23"/>
      <c r="M13" s="23"/>
      <c r="N13" s="23"/>
      <c r="O13" s="23"/>
      <c r="P13" s="23"/>
      <c r="Q13" s="23"/>
      <c r="R13" s="23"/>
      <c r="S13" s="24">
        <v>5.2690000000000001</v>
      </c>
      <c r="T13" s="25">
        <v>648</v>
      </c>
    </row>
    <row r="14" spans="1:20" x14ac:dyDescent="0.2">
      <c r="A14" s="21" t="s">
        <v>192</v>
      </c>
      <c r="B14" s="21" t="s">
        <v>190</v>
      </c>
      <c r="C14" s="22">
        <v>43240</v>
      </c>
      <c r="D14" s="23">
        <v>13.49</v>
      </c>
      <c r="E14" s="23">
        <v>21</v>
      </c>
      <c r="F14" s="23">
        <v>9</v>
      </c>
      <c r="G14" s="26">
        <v>7.98</v>
      </c>
      <c r="H14" s="26">
        <v>485</v>
      </c>
      <c r="I14" s="23">
        <v>3.46</v>
      </c>
      <c r="J14" s="26">
        <v>16</v>
      </c>
      <c r="K14" s="26">
        <v>0</v>
      </c>
      <c r="L14" s="26">
        <v>35.200000000000003</v>
      </c>
      <c r="M14" s="26">
        <v>15</v>
      </c>
      <c r="N14" s="24">
        <v>1.9E-2</v>
      </c>
      <c r="O14" s="24"/>
      <c r="P14" s="24"/>
      <c r="Q14" s="27">
        <v>16.2</v>
      </c>
      <c r="R14" s="27">
        <v>1.7</v>
      </c>
      <c r="S14" s="28">
        <v>4.4800000000000004</v>
      </c>
      <c r="T14" s="25">
        <v>928</v>
      </c>
    </row>
    <row r="15" spans="1:20" x14ac:dyDescent="0.2">
      <c r="A15" s="21" t="s">
        <v>192</v>
      </c>
      <c r="B15" s="21" t="s">
        <v>190</v>
      </c>
      <c r="C15" s="22">
        <v>43266</v>
      </c>
      <c r="D15" s="23">
        <v>15.8</v>
      </c>
      <c r="E15" s="23">
        <v>19</v>
      </c>
      <c r="F15" s="23">
        <v>15</v>
      </c>
      <c r="G15" s="26">
        <v>7.17</v>
      </c>
      <c r="H15" s="23">
        <v>636</v>
      </c>
      <c r="I15" s="23">
        <v>1.57</v>
      </c>
      <c r="J15" s="26">
        <v>17</v>
      </c>
      <c r="K15" s="26">
        <v>0</v>
      </c>
      <c r="L15" s="26">
        <v>74.2</v>
      </c>
      <c r="M15" s="26">
        <v>15</v>
      </c>
      <c r="N15" s="24">
        <v>1.7000000000000001E-2</v>
      </c>
      <c r="O15" s="24">
        <v>3.5000000000000003E-2</v>
      </c>
      <c r="P15" s="24">
        <v>0.48499999999999999</v>
      </c>
      <c r="Q15" s="27">
        <v>8.6999999999999993</v>
      </c>
      <c r="R15" s="27">
        <v>2.1</v>
      </c>
      <c r="S15" s="28">
        <v>61.02</v>
      </c>
      <c r="T15" s="25">
        <v>3516</v>
      </c>
    </row>
    <row r="16" spans="1:20" x14ac:dyDescent="0.2">
      <c r="A16" s="21" t="s">
        <v>192</v>
      </c>
      <c r="B16" s="21" t="s">
        <v>190</v>
      </c>
      <c r="C16" s="22">
        <v>43285</v>
      </c>
      <c r="D16" s="23">
        <v>15.9</v>
      </c>
      <c r="E16" s="23">
        <v>18</v>
      </c>
      <c r="F16" s="23">
        <v>32</v>
      </c>
      <c r="G16" s="26">
        <v>7.26</v>
      </c>
      <c r="H16" s="26">
        <v>697</v>
      </c>
      <c r="I16" s="23">
        <v>3.57</v>
      </c>
      <c r="J16" s="26">
        <v>12</v>
      </c>
      <c r="K16" s="26">
        <v>3</v>
      </c>
      <c r="L16" s="26">
        <v>122</v>
      </c>
      <c r="M16" s="26">
        <v>16.7</v>
      </c>
      <c r="N16" s="24">
        <v>1.6E-2</v>
      </c>
      <c r="O16" s="24">
        <v>2.8000000000000001E-2</v>
      </c>
      <c r="P16" s="24">
        <v>0.59699999999999998</v>
      </c>
      <c r="Q16" s="27">
        <v>8</v>
      </c>
      <c r="R16" s="27">
        <v>2.1</v>
      </c>
      <c r="S16" s="28">
        <v>13.4</v>
      </c>
      <c r="T16" s="25">
        <v>4862</v>
      </c>
    </row>
    <row r="17" spans="1:20" x14ac:dyDescent="0.2">
      <c r="A17" s="21" t="s">
        <v>192</v>
      </c>
      <c r="B17" s="21" t="s">
        <v>190</v>
      </c>
      <c r="C17" s="22">
        <v>43300</v>
      </c>
      <c r="D17" s="23">
        <v>23.57</v>
      </c>
      <c r="E17" s="23">
        <v>28</v>
      </c>
      <c r="F17" s="23">
        <v>34</v>
      </c>
      <c r="G17" s="26">
        <v>7.47</v>
      </c>
      <c r="H17" s="23">
        <v>312</v>
      </c>
      <c r="I17" s="23">
        <v>0.99</v>
      </c>
      <c r="J17" s="26">
        <v>10</v>
      </c>
      <c r="K17" s="26">
        <v>7</v>
      </c>
      <c r="L17" s="26">
        <v>127</v>
      </c>
      <c r="M17" s="26">
        <v>29.1</v>
      </c>
      <c r="N17" s="24">
        <v>1.7999999999999999E-2</v>
      </c>
      <c r="O17" s="24">
        <v>0.02</v>
      </c>
      <c r="P17" s="24">
        <v>0.89500000000000002</v>
      </c>
      <c r="Q17" s="27">
        <v>6.6</v>
      </c>
      <c r="R17" s="27">
        <v>2.8</v>
      </c>
      <c r="S17" s="28">
        <v>1.07</v>
      </c>
      <c r="T17" s="25">
        <v>768</v>
      </c>
    </row>
    <row r="18" spans="1:20" x14ac:dyDescent="0.2">
      <c r="A18" s="21" t="s">
        <v>192</v>
      </c>
      <c r="B18" s="21" t="s">
        <v>190</v>
      </c>
      <c r="C18" s="22">
        <v>43313</v>
      </c>
      <c r="D18" s="23">
        <v>24.85</v>
      </c>
      <c r="E18" s="23">
        <v>28</v>
      </c>
      <c r="F18" s="23">
        <v>17</v>
      </c>
      <c r="G18" s="26">
        <v>7.22</v>
      </c>
      <c r="H18" s="26">
        <v>389</v>
      </c>
      <c r="I18" s="23">
        <v>2.15</v>
      </c>
      <c r="J18" s="26">
        <v>15</v>
      </c>
      <c r="K18" s="26">
        <v>0</v>
      </c>
      <c r="L18" s="26">
        <v>69.400000000000006</v>
      </c>
      <c r="M18" s="26">
        <v>29.4</v>
      </c>
      <c r="N18" s="24">
        <v>1.7999999999999999E-2</v>
      </c>
      <c r="O18" s="24">
        <v>1.7999999999999999E-2</v>
      </c>
      <c r="P18" s="24">
        <v>0.95199999999999996</v>
      </c>
      <c r="Q18" s="27">
        <v>6.4</v>
      </c>
      <c r="R18" s="27">
        <v>2.4</v>
      </c>
      <c r="S18" s="28">
        <v>34.369999999999997</v>
      </c>
      <c r="T18" s="25">
        <v>2495</v>
      </c>
    </row>
    <row r="19" spans="1:20" x14ac:dyDescent="0.2">
      <c r="A19" s="21" t="s">
        <v>192</v>
      </c>
      <c r="B19" s="21" t="s">
        <v>190</v>
      </c>
      <c r="C19" s="22">
        <v>43336</v>
      </c>
      <c r="D19" s="23">
        <v>18.100000000000001</v>
      </c>
      <c r="E19" s="23">
        <v>21</v>
      </c>
      <c r="F19" s="23">
        <v>19</v>
      </c>
      <c r="G19" s="26">
        <v>7.07</v>
      </c>
      <c r="H19" s="26">
        <v>523</v>
      </c>
      <c r="I19" s="23">
        <v>7.6</v>
      </c>
      <c r="J19" s="26">
        <v>22</v>
      </c>
      <c r="K19" s="26">
        <v>0</v>
      </c>
      <c r="L19" s="26">
        <v>60.3</v>
      </c>
      <c r="M19" s="26">
        <v>27</v>
      </c>
      <c r="N19" s="24">
        <v>1.9E-2</v>
      </c>
      <c r="O19" s="24">
        <v>3.9E-2</v>
      </c>
      <c r="P19" s="24">
        <v>0.47099999999999997</v>
      </c>
      <c r="Q19" s="27">
        <v>9.9</v>
      </c>
      <c r="R19" s="27">
        <v>2.2000000000000002</v>
      </c>
      <c r="S19" s="28">
        <v>7.63</v>
      </c>
      <c r="T19" s="25">
        <v>7555</v>
      </c>
    </row>
    <row r="20" spans="1:20" x14ac:dyDescent="0.2">
      <c r="A20" s="21" t="s">
        <v>192</v>
      </c>
      <c r="B20" s="21" t="s">
        <v>190</v>
      </c>
      <c r="C20" s="22">
        <v>43355</v>
      </c>
      <c r="D20" s="23">
        <v>12.83</v>
      </c>
      <c r="E20" s="23">
        <v>15</v>
      </c>
      <c r="F20" s="23">
        <v>25</v>
      </c>
      <c r="G20" s="26">
        <v>7.21</v>
      </c>
      <c r="H20" s="26">
        <v>506</v>
      </c>
      <c r="I20" s="23">
        <v>1.51</v>
      </c>
      <c r="J20" s="26">
        <v>17</v>
      </c>
      <c r="K20" s="26">
        <v>2</v>
      </c>
      <c r="L20" s="26">
        <v>100</v>
      </c>
      <c r="M20" s="26">
        <v>28.7</v>
      </c>
      <c r="N20" s="24">
        <v>1.7000000000000001E-2</v>
      </c>
      <c r="O20" s="24">
        <v>1.7000000000000001E-2</v>
      </c>
      <c r="P20" s="24">
        <v>0.97299999999999998</v>
      </c>
      <c r="Q20" s="27">
        <v>6.3</v>
      </c>
      <c r="R20" s="27">
        <v>2.1</v>
      </c>
      <c r="S20" s="28">
        <v>7.64</v>
      </c>
      <c r="T20" s="25">
        <v>8711</v>
      </c>
    </row>
    <row r="21" spans="1:20" x14ac:dyDescent="0.2">
      <c r="A21" s="21" t="s">
        <v>192</v>
      </c>
      <c r="B21" s="21" t="s">
        <v>190</v>
      </c>
      <c r="C21" s="22">
        <v>43375</v>
      </c>
      <c r="D21" s="23">
        <v>5.19</v>
      </c>
      <c r="E21" s="23">
        <v>5</v>
      </c>
      <c r="F21" s="23">
        <v>17</v>
      </c>
      <c r="G21" s="26">
        <v>7.27</v>
      </c>
      <c r="H21" s="26">
        <v>522</v>
      </c>
      <c r="I21" s="23">
        <v>4.66</v>
      </c>
      <c r="J21" s="26">
        <v>12</v>
      </c>
      <c r="K21" s="26">
        <v>2</v>
      </c>
      <c r="L21" s="26">
        <v>51.6</v>
      </c>
      <c r="M21" s="26">
        <v>22.3</v>
      </c>
      <c r="N21" s="24">
        <v>1.7999999999999999E-2</v>
      </c>
      <c r="O21" s="24">
        <v>2.1999999999999999E-2</v>
      </c>
      <c r="P21" s="24">
        <v>0.81299999999999994</v>
      </c>
      <c r="Q21" s="27">
        <v>7.4</v>
      </c>
      <c r="R21" s="27">
        <v>2.2999999999999998</v>
      </c>
      <c r="S21" s="28">
        <v>0.17</v>
      </c>
      <c r="T21" s="25">
        <v>1365</v>
      </c>
    </row>
    <row r="22" spans="1:20" x14ac:dyDescent="0.2">
      <c r="A22" s="21" t="s">
        <v>192</v>
      </c>
      <c r="B22" s="21" t="s">
        <v>190</v>
      </c>
      <c r="C22" s="22">
        <v>43405</v>
      </c>
      <c r="D22" s="23">
        <v>3.17</v>
      </c>
      <c r="E22" s="23">
        <v>7</v>
      </c>
      <c r="F22" s="23">
        <v>21</v>
      </c>
      <c r="G22" s="26">
        <v>7.57</v>
      </c>
      <c r="H22" s="26">
        <v>486</v>
      </c>
      <c r="I22" s="23">
        <v>5.81</v>
      </c>
      <c r="J22" s="26">
        <v>11</v>
      </c>
      <c r="K22" s="26">
        <v>2</v>
      </c>
      <c r="L22" s="26">
        <v>38</v>
      </c>
      <c r="M22" s="26">
        <v>19.3</v>
      </c>
      <c r="N22" s="24">
        <v>1.7000000000000001E-2</v>
      </c>
      <c r="O22" s="24">
        <v>1.6E-2</v>
      </c>
      <c r="P22" s="24">
        <v>1.0680000000000001</v>
      </c>
      <c r="Q22" s="27">
        <v>5.8</v>
      </c>
      <c r="R22" s="27">
        <v>2.2999999999999998</v>
      </c>
      <c r="S22" s="28">
        <v>0.15</v>
      </c>
      <c r="T22" s="25">
        <v>339</v>
      </c>
    </row>
    <row r="23" spans="1:20" x14ac:dyDescent="0.2">
      <c r="A23" s="21" t="s">
        <v>192</v>
      </c>
      <c r="B23" s="21" t="s">
        <v>190</v>
      </c>
      <c r="C23" s="22">
        <v>43439</v>
      </c>
      <c r="D23" s="23">
        <v>4.8</v>
      </c>
      <c r="E23" s="23">
        <v>0</v>
      </c>
      <c r="F23" s="23">
        <v>21</v>
      </c>
      <c r="G23" s="26">
        <v>6.74</v>
      </c>
      <c r="H23" s="23">
        <v>113</v>
      </c>
      <c r="I23" s="23"/>
      <c r="J23" s="26">
        <v>0</v>
      </c>
      <c r="K23" s="26">
        <v>22</v>
      </c>
      <c r="L23" s="26">
        <v>183</v>
      </c>
      <c r="M23" s="26">
        <v>11.7</v>
      </c>
      <c r="N23" s="24">
        <v>1.2E-2</v>
      </c>
      <c r="O23" s="24">
        <v>1.2999999999999999E-2</v>
      </c>
      <c r="P23" s="24">
        <v>0.94899999999999995</v>
      </c>
      <c r="Q23" s="27">
        <v>3.6</v>
      </c>
      <c r="R23" s="27">
        <v>2.7</v>
      </c>
      <c r="S23" s="28">
        <v>0</v>
      </c>
      <c r="T23" s="25">
        <v>0</v>
      </c>
    </row>
    <row r="26" spans="1:20" x14ac:dyDescent="0.2">
      <c r="S26" t="s">
        <v>179</v>
      </c>
      <c r="T26" t="s">
        <v>178</v>
      </c>
    </row>
    <row r="27" spans="1:20" x14ac:dyDescent="0.2">
      <c r="R27" t="s">
        <v>172</v>
      </c>
      <c r="S27" s="35">
        <f>AVERAGE(S2:S23)</f>
        <v>10.262681818181818</v>
      </c>
      <c r="T27" s="35">
        <f>AVERAGE(T2:T23)</f>
        <v>2577.1363636363635</v>
      </c>
    </row>
    <row r="28" spans="1:20" x14ac:dyDescent="0.2">
      <c r="R28" t="s">
        <v>173</v>
      </c>
      <c r="S28" s="35">
        <f>MIN(S2:S23)</f>
        <v>0</v>
      </c>
      <c r="T28" s="35">
        <f>MIN(T2:T23)</f>
        <v>0</v>
      </c>
    </row>
    <row r="29" spans="1:20" x14ac:dyDescent="0.2">
      <c r="R29" t="s">
        <v>174</v>
      </c>
      <c r="S29" s="35">
        <f>MAX(S2:S23)</f>
        <v>61.02</v>
      </c>
      <c r="T29" s="35">
        <f>MAX(T2:T23)</f>
        <v>8711</v>
      </c>
    </row>
    <row r="30" spans="1:20" x14ac:dyDescent="0.2">
      <c r="R30" t="s">
        <v>175</v>
      </c>
      <c r="S30" s="35">
        <f>MEDIAN(S2:S23)</f>
        <v>4.8745000000000003</v>
      </c>
      <c r="T30" s="35">
        <f>MEDIAN(T2:T23)</f>
        <v>1951</v>
      </c>
    </row>
    <row r="31" spans="1:20" x14ac:dyDescent="0.2">
      <c r="R31" t="s">
        <v>355</v>
      </c>
      <c r="S31" s="35">
        <f>VAR(S2:S23)</f>
        <v>235.03436298917759</v>
      </c>
      <c r="T31" s="35">
        <f>MEDIAN(T2:T23)</f>
        <v>1951</v>
      </c>
    </row>
  </sheetData>
  <sortState xmlns:xlrd2="http://schemas.microsoft.com/office/spreadsheetml/2017/richdata2" ref="A2:T23">
    <sortCondition ref="A2:A2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82A1-1CC9-8F41-9404-E40C7BDF3190}">
  <dimension ref="A1:F81"/>
  <sheetViews>
    <sheetView workbookViewId="0">
      <selection activeCell="M22" sqref="M22"/>
    </sheetView>
  </sheetViews>
  <sheetFormatPr baseColWidth="10" defaultRowHeight="16" x14ac:dyDescent="0.2"/>
  <cols>
    <col min="2" max="2" width="25.33203125" customWidth="1"/>
    <col min="3" max="3" width="20.33203125" customWidth="1"/>
    <col min="5" max="5" width="11.6640625" bestFit="1" customWidth="1"/>
    <col min="6" max="6" width="17.83203125" customWidth="1"/>
  </cols>
  <sheetData>
    <row r="1" spans="1:6" x14ac:dyDescent="0.2">
      <c r="A1" s="10" t="s">
        <v>60</v>
      </c>
      <c r="B1" s="11" t="s">
        <v>61</v>
      </c>
      <c r="C1" s="10" t="s">
        <v>64</v>
      </c>
      <c r="E1" t="s">
        <v>8</v>
      </c>
      <c r="F1" t="s">
        <v>65</v>
      </c>
    </row>
    <row r="2" spans="1:6" x14ac:dyDescent="0.2">
      <c r="A2" s="12" t="s">
        <v>62</v>
      </c>
      <c r="B2" s="13">
        <v>8.9379600000000003</v>
      </c>
      <c r="C2">
        <v>598.77058782329993</v>
      </c>
      <c r="D2" t="s">
        <v>66</v>
      </c>
      <c r="E2" s="16">
        <f>AVERAGE(B2:B40)</f>
        <v>82.911304736842112</v>
      </c>
      <c r="F2" s="16">
        <f>AVERAGE(C2:C40)</f>
        <v>2988.4976971134156</v>
      </c>
    </row>
    <row r="3" spans="1:6" x14ac:dyDescent="0.2">
      <c r="A3" s="12" t="s">
        <v>62</v>
      </c>
      <c r="B3" s="13">
        <v>15.86487</v>
      </c>
      <c r="C3">
        <v>2258.1621145683002</v>
      </c>
      <c r="D3" t="s">
        <v>15</v>
      </c>
      <c r="E3" s="16">
        <f>MIN(B2:B40)</f>
        <v>0.14896999999999999</v>
      </c>
      <c r="F3" s="16">
        <f>MIN(C2:C40)</f>
        <v>-1166.8873916205</v>
      </c>
    </row>
    <row r="4" spans="1:6" x14ac:dyDescent="0.2">
      <c r="A4" s="12" t="s">
        <v>62</v>
      </c>
      <c r="B4" s="13">
        <v>324.00090999999998</v>
      </c>
      <c r="C4">
        <v>1205.7155182295999</v>
      </c>
      <c r="D4" t="s">
        <v>16</v>
      </c>
      <c r="E4" s="16">
        <f>MAX(B2:B40)</f>
        <v>884.11283000000003</v>
      </c>
      <c r="F4" s="16">
        <f>MAX(C2:C40)</f>
        <v>20088.651044709</v>
      </c>
    </row>
    <row r="5" spans="1:6" x14ac:dyDescent="0.2">
      <c r="A5" s="12" t="s">
        <v>62</v>
      </c>
      <c r="B5" s="13"/>
      <c r="C5">
        <v>-1166.8873916205</v>
      </c>
      <c r="D5" t="s">
        <v>27</v>
      </c>
      <c r="E5" s="16">
        <f>MEDIAN(B2:B40)</f>
        <v>7.4482999999999997</v>
      </c>
      <c r="F5" s="16">
        <f>MEDIAN(C2:C40)</f>
        <v>1211.8462749467999</v>
      </c>
    </row>
    <row r="6" spans="1:6" x14ac:dyDescent="0.2">
      <c r="A6" s="12" t="s">
        <v>62</v>
      </c>
      <c r="B6" s="13">
        <v>11.17245</v>
      </c>
      <c r="C6">
        <v>737.73441041399997</v>
      </c>
      <c r="D6" t="s">
        <v>346</v>
      </c>
      <c r="E6" s="40">
        <f>VAR(B2:B40)</f>
        <v>35672.152354922357</v>
      </c>
      <c r="F6" s="40">
        <f>VAR(C2:C40)</f>
        <v>29187620.845831625</v>
      </c>
    </row>
    <row r="7" spans="1:6" x14ac:dyDescent="0.2">
      <c r="A7" s="12" t="s">
        <v>62</v>
      </c>
      <c r="B7" s="13">
        <v>3.7241499999999998</v>
      </c>
      <c r="C7">
        <v>185.96629178279997</v>
      </c>
    </row>
    <row r="8" spans="1:6" x14ac:dyDescent="0.2">
      <c r="A8" s="12" t="s">
        <v>62</v>
      </c>
      <c r="B8" s="13">
        <v>42.455289999999998</v>
      </c>
      <c r="C8">
        <v>1704.3504105114</v>
      </c>
    </row>
    <row r="9" spans="1:6" x14ac:dyDescent="0.2">
      <c r="A9" s="12" t="s">
        <v>62</v>
      </c>
      <c r="B9" s="13">
        <v>1.48966</v>
      </c>
      <c r="C9">
        <v>717.29855395650009</v>
      </c>
    </row>
    <row r="10" spans="1:6" x14ac:dyDescent="0.2">
      <c r="A10" s="12" t="s">
        <v>62</v>
      </c>
      <c r="B10" s="13">
        <v>2.2344900000000001</v>
      </c>
      <c r="C10">
        <v>-576.29114594010002</v>
      </c>
    </row>
    <row r="11" spans="1:6" x14ac:dyDescent="0.2">
      <c r="A11" s="12" t="s">
        <v>62</v>
      </c>
      <c r="B11" s="13">
        <v>2.2344900000000001</v>
      </c>
      <c r="C11">
        <v>1211.8462749467999</v>
      </c>
    </row>
    <row r="12" spans="1:6" x14ac:dyDescent="0.2">
      <c r="A12" s="12" t="s">
        <v>62</v>
      </c>
      <c r="B12" s="13">
        <v>1.48966</v>
      </c>
      <c r="C12">
        <v>5959.0956813929988</v>
      </c>
    </row>
    <row r="13" spans="1:6" x14ac:dyDescent="0.2">
      <c r="A13" s="12" t="s">
        <v>62</v>
      </c>
      <c r="B13" s="13">
        <v>18.620740000000001</v>
      </c>
      <c r="C13">
        <v>1536.7763893202998</v>
      </c>
    </row>
    <row r="14" spans="1:6" x14ac:dyDescent="0.2">
      <c r="A14" s="12" t="s">
        <v>62</v>
      </c>
      <c r="B14" s="13">
        <v>119.17274999999999</v>
      </c>
      <c r="C14">
        <v>2740.4483221241999</v>
      </c>
    </row>
    <row r="15" spans="1:6" x14ac:dyDescent="0.2">
      <c r="A15" s="12" t="s">
        <v>62</v>
      </c>
      <c r="B15" s="13">
        <v>71.503649999999993</v>
      </c>
      <c r="C15">
        <v>1765.6579794437998</v>
      </c>
    </row>
    <row r="16" spans="1:6" x14ac:dyDescent="0.2">
      <c r="A16" s="12" t="s">
        <v>62</v>
      </c>
      <c r="B16" s="13">
        <v>102.7865</v>
      </c>
      <c r="C16">
        <v>1561.2994170692998</v>
      </c>
    </row>
    <row r="17" spans="1:3" x14ac:dyDescent="0.2">
      <c r="A17" s="12" t="s">
        <v>62</v>
      </c>
      <c r="B17" s="13">
        <v>631.61557000000005</v>
      </c>
      <c r="C17">
        <v>20088.651044709</v>
      </c>
    </row>
    <row r="18" spans="1:3" x14ac:dyDescent="0.2">
      <c r="A18" s="12" t="s">
        <v>62</v>
      </c>
      <c r="B18" s="13">
        <v>5.2138099999999996</v>
      </c>
      <c r="C18">
        <v>727.51648240529994</v>
      </c>
    </row>
    <row r="19" spans="1:3" x14ac:dyDescent="0.2">
      <c r="A19" s="12" t="s">
        <v>62</v>
      </c>
      <c r="B19" s="13">
        <v>54.372570000000003</v>
      </c>
      <c r="C19">
        <v>13238.143314102001</v>
      </c>
    </row>
    <row r="20" spans="1:3" x14ac:dyDescent="0.2">
      <c r="A20" s="12" t="s">
        <v>62</v>
      </c>
      <c r="B20" s="13">
        <v>0.59585999999999995</v>
      </c>
      <c r="C20">
        <v>19518.490655046</v>
      </c>
    </row>
    <row r="21" spans="1:3" x14ac:dyDescent="0.2">
      <c r="A21" s="12" t="s">
        <v>62</v>
      </c>
      <c r="B21" s="13">
        <v>4.4689800000000002</v>
      </c>
      <c r="C21">
        <v>19589.198718609001</v>
      </c>
    </row>
    <row r="22" spans="1:3" x14ac:dyDescent="0.2">
      <c r="A22" s="12" t="s">
        <v>62</v>
      </c>
      <c r="B22" s="13">
        <v>0.74482999999999999</v>
      </c>
      <c r="C22">
        <v>169.61760679284001</v>
      </c>
    </row>
    <row r="23" spans="1:3" x14ac:dyDescent="0.2">
      <c r="A23" s="12" t="s">
        <v>62</v>
      </c>
      <c r="B23" s="13">
        <v>0.52137999999999995</v>
      </c>
      <c r="C23">
        <v>1489.7739201282</v>
      </c>
    </row>
    <row r="24" spans="1:3" x14ac:dyDescent="0.2">
      <c r="A24" s="12" t="s">
        <v>62</v>
      </c>
      <c r="B24" s="13">
        <v>5.2138099999999996</v>
      </c>
      <c r="C24">
        <v>993.18261327209996</v>
      </c>
    </row>
    <row r="25" spans="1:3" x14ac:dyDescent="0.2">
      <c r="A25" s="12" t="s">
        <v>62</v>
      </c>
      <c r="B25" s="13">
        <v>61.820860000000003</v>
      </c>
      <c r="C25">
        <v>269.75330237834999</v>
      </c>
    </row>
    <row r="26" spans="1:3" x14ac:dyDescent="0.2">
      <c r="A26" s="12" t="s">
        <v>62</v>
      </c>
      <c r="B26" s="13">
        <v>2.97932</v>
      </c>
      <c r="C26">
        <v>1369.2023681291998</v>
      </c>
    </row>
    <row r="27" spans="1:3" x14ac:dyDescent="0.2">
      <c r="A27" s="12" t="s">
        <v>62</v>
      </c>
      <c r="B27" s="13">
        <v>15.64142</v>
      </c>
      <c r="C27">
        <v>2803.7994764822997</v>
      </c>
    </row>
    <row r="28" spans="1:3" x14ac:dyDescent="0.2">
      <c r="A28" s="12" t="s">
        <v>62</v>
      </c>
      <c r="B28" s="13">
        <v>10.427619999999999</v>
      </c>
      <c r="C28">
        <v>1250.6744019959999</v>
      </c>
    </row>
    <row r="29" spans="1:3" x14ac:dyDescent="0.2">
      <c r="A29" s="12" t="s">
        <v>62</v>
      </c>
      <c r="B29" s="13">
        <v>0.74482999999999999</v>
      </c>
      <c r="C29">
        <v>300.40708675653002</v>
      </c>
    </row>
    <row r="30" spans="1:3" x14ac:dyDescent="0.2">
      <c r="A30" s="12" t="s">
        <v>62</v>
      </c>
      <c r="B30" s="13">
        <v>2.2344900000000001</v>
      </c>
      <c r="C30">
        <v>508.85282029049995</v>
      </c>
    </row>
    <row r="31" spans="1:3" x14ac:dyDescent="0.2">
      <c r="A31" s="12" t="s">
        <v>62</v>
      </c>
      <c r="B31" s="13">
        <v>884.11283000000003</v>
      </c>
      <c r="C31">
        <v>4583.762553906</v>
      </c>
    </row>
    <row r="32" spans="1:3" x14ac:dyDescent="0.2">
      <c r="A32" s="12" t="s">
        <v>62</v>
      </c>
      <c r="B32" s="13">
        <v>287.50425999999999</v>
      </c>
      <c r="C32">
        <v>1593.9967869611999</v>
      </c>
    </row>
    <row r="33" spans="1:6" x14ac:dyDescent="0.2">
      <c r="A33" s="12" t="s">
        <v>62</v>
      </c>
      <c r="B33" s="13">
        <v>5.9586399999999999</v>
      </c>
      <c r="C33">
        <v>801.08556477209993</v>
      </c>
    </row>
    <row r="34" spans="1:6" x14ac:dyDescent="0.2">
      <c r="A34" s="12" t="s">
        <v>62</v>
      </c>
      <c r="B34" s="13">
        <v>8.9379600000000003</v>
      </c>
      <c r="C34">
        <v>770.43178030589991</v>
      </c>
    </row>
    <row r="35" spans="1:6" x14ac:dyDescent="0.2">
      <c r="A35" s="12" t="s">
        <v>62</v>
      </c>
      <c r="B35" s="13">
        <v>0.14896999999999999</v>
      </c>
      <c r="C35">
        <v>308.58142925150997</v>
      </c>
    </row>
    <row r="36" spans="1:6" x14ac:dyDescent="0.2">
      <c r="A36" s="12" t="s">
        <v>62</v>
      </c>
      <c r="B36" s="13">
        <v>0.74482999999999999</v>
      </c>
      <c r="C36">
        <v>729.56006783099997</v>
      </c>
    </row>
    <row r="37" spans="1:6" x14ac:dyDescent="0.2">
      <c r="A37" s="12" t="s">
        <v>62</v>
      </c>
      <c r="B37" s="13">
        <v>5.2138099999999996</v>
      </c>
      <c r="C37">
        <v>1322.1998989371</v>
      </c>
    </row>
    <row r="38" spans="1:6" x14ac:dyDescent="0.2">
      <c r="A38" s="12" t="s">
        <v>62</v>
      </c>
      <c r="B38" s="13">
        <v>14.89659</v>
      </c>
      <c r="C38">
        <v>796.99839348059993</v>
      </c>
    </row>
    <row r="39" spans="1:6" x14ac:dyDescent="0.2">
      <c r="A39" s="12" t="s">
        <v>62</v>
      </c>
      <c r="B39" s="13">
        <v>5.2138099999999996</v>
      </c>
      <c r="C39">
        <v>586.50907394879994</v>
      </c>
    </row>
    <row r="40" spans="1:6" x14ac:dyDescent="0.2">
      <c r="A40" s="12" t="s">
        <v>62</v>
      </c>
      <c r="B40" s="13">
        <v>415.61496</v>
      </c>
      <c r="C40">
        <v>2301.077412909</v>
      </c>
      <c r="E40" t="s">
        <v>8</v>
      </c>
      <c r="F40" t="s">
        <v>65</v>
      </c>
    </row>
    <row r="41" spans="1:6" x14ac:dyDescent="0.2">
      <c r="A41" s="12" t="s">
        <v>36</v>
      </c>
      <c r="B41" s="13">
        <v>1008.49938</v>
      </c>
      <c r="C41">
        <v>948.22372950569991</v>
      </c>
      <c r="D41" t="s">
        <v>66</v>
      </c>
      <c r="E41" s="16">
        <f>AVERAGE(B41:B81)</f>
        <v>137.41511512195126</v>
      </c>
      <c r="F41" s="16">
        <f>AVERAGE(C41:C81)</f>
        <v>1163.3521887833838</v>
      </c>
    </row>
    <row r="42" spans="1:6" x14ac:dyDescent="0.2">
      <c r="A42" s="12" t="s">
        <v>36</v>
      </c>
      <c r="B42" s="13">
        <v>15.64142</v>
      </c>
      <c r="C42">
        <v>1998.6267404186999</v>
      </c>
      <c r="D42" t="s">
        <v>15</v>
      </c>
      <c r="E42" s="16">
        <f>MIN(B41:B79)</f>
        <v>1.48966</v>
      </c>
      <c r="F42" s="16">
        <f>MIN(C41:C79)</f>
        <v>-2294.9466557516998</v>
      </c>
    </row>
    <row r="43" spans="1:6" x14ac:dyDescent="0.2">
      <c r="A43" s="12" t="s">
        <v>36</v>
      </c>
      <c r="B43" s="13">
        <v>2.97932</v>
      </c>
      <c r="C43">
        <v>993.18261327209996</v>
      </c>
      <c r="D43" t="s">
        <v>16</v>
      </c>
      <c r="E43" s="16">
        <f>MAX(B41:B79)</f>
        <v>1008.49938</v>
      </c>
      <c r="F43" s="16">
        <f>MAX(C41:C79)</f>
        <v>15077.779094141999</v>
      </c>
    </row>
    <row r="44" spans="1:6" x14ac:dyDescent="0.2">
      <c r="A44" s="12" t="s">
        <v>36</v>
      </c>
      <c r="B44" s="13">
        <v>107.25547</v>
      </c>
      <c r="C44">
        <v>214.57649055924</v>
      </c>
      <c r="D44" t="s">
        <v>27</v>
      </c>
      <c r="E44" s="16">
        <f>MEDIAN(B41:B81)</f>
        <v>20.110399999999998</v>
      </c>
      <c r="F44" s="16">
        <f>MEDIAN(C41:C81)</f>
        <v>480.24262169010001</v>
      </c>
    </row>
    <row r="45" spans="1:6" x14ac:dyDescent="0.2">
      <c r="A45" s="12" t="s">
        <v>36</v>
      </c>
      <c r="B45" s="13">
        <v>11.91727</v>
      </c>
      <c r="C45">
        <v>15077.779094141999</v>
      </c>
      <c r="D45" t="s">
        <v>346</v>
      </c>
      <c r="E45" s="40">
        <f>VAR(B43:B81)</f>
        <v>36920.767946008033</v>
      </c>
      <c r="F45" s="40">
        <f>VAR(C41:C81)</f>
        <v>6942535.5108297141</v>
      </c>
    </row>
    <row r="46" spans="1:6" x14ac:dyDescent="0.2">
      <c r="A46" s="12" t="s">
        <v>36</v>
      </c>
      <c r="B46" s="13">
        <v>26.813870000000001</v>
      </c>
      <c r="C46">
        <v>1970.0165418182999</v>
      </c>
    </row>
    <row r="47" spans="1:6" x14ac:dyDescent="0.2">
      <c r="A47" s="12" t="s">
        <v>36</v>
      </c>
      <c r="B47" s="15">
        <v>8.9379600000000003</v>
      </c>
      <c r="C47">
        <v>-989.09544198059996</v>
      </c>
    </row>
    <row r="48" spans="1:6" x14ac:dyDescent="0.2">
      <c r="A48" s="12" t="s">
        <v>36</v>
      </c>
      <c r="B48" s="13">
        <v>71.503649999999993</v>
      </c>
      <c r="C48">
        <v>2350.1234679669001</v>
      </c>
    </row>
    <row r="49" spans="1:3" x14ac:dyDescent="0.2">
      <c r="A49" s="12" t="s">
        <v>36</v>
      </c>
      <c r="B49" s="13">
        <v>4.4689800000000002</v>
      </c>
      <c r="C49">
        <v>-40.871712474899994</v>
      </c>
    </row>
    <row r="50" spans="1:3" x14ac:dyDescent="0.2">
      <c r="A50" s="12" t="s">
        <v>36</v>
      </c>
      <c r="B50" s="13">
        <v>9.6827900000000007</v>
      </c>
      <c r="C50">
        <v>2164.1571761840996</v>
      </c>
    </row>
    <row r="51" spans="1:3" x14ac:dyDescent="0.2">
      <c r="A51" s="12" t="s">
        <v>36</v>
      </c>
      <c r="B51" s="13">
        <v>29.048359999999999</v>
      </c>
      <c r="C51">
        <v>1869.8808462767997</v>
      </c>
    </row>
    <row r="52" spans="1:3" x14ac:dyDescent="0.2">
      <c r="A52" s="12" t="s">
        <v>36</v>
      </c>
      <c r="B52" s="13">
        <v>20.110399999999998</v>
      </c>
      <c r="C52">
        <v>989.09544198059996</v>
      </c>
    </row>
    <row r="53" spans="1:3" x14ac:dyDescent="0.2">
      <c r="A53" s="12" t="s">
        <v>36</v>
      </c>
      <c r="B53" s="13">
        <v>3.7241499999999998</v>
      </c>
      <c r="C53">
        <v>-1085.1439662306</v>
      </c>
    </row>
    <row r="54" spans="1:3" x14ac:dyDescent="0.2">
      <c r="A54" s="12" t="s">
        <v>36</v>
      </c>
      <c r="B54" s="13">
        <v>275.58697999999998</v>
      </c>
      <c r="C54">
        <v>1984.3216411185001</v>
      </c>
    </row>
    <row r="55" spans="1:3" x14ac:dyDescent="0.2">
      <c r="A55" s="12" t="s">
        <v>36</v>
      </c>
      <c r="B55" s="13">
        <v>291.22840000000002</v>
      </c>
      <c r="C55">
        <v>-2294.9466557516998</v>
      </c>
    </row>
    <row r="56" spans="1:3" x14ac:dyDescent="0.2">
      <c r="A56" s="12" t="s">
        <v>36</v>
      </c>
      <c r="B56" s="13">
        <v>18.620740000000001</v>
      </c>
      <c r="C56">
        <v>257.49178863587997</v>
      </c>
    </row>
    <row r="57" spans="1:3" x14ac:dyDescent="0.2">
      <c r="A57" s="12" t="s">
        <v>36</v>
      </c>
      <c r="B57" s="13">
        <v>33.517339999999997</v>
      </c>
      <c r="C57">
        <v>1307.8947996369</v>
      </c>
    </row>
    <row r="58" spans="1:3" x14ac:dyDescent="0.2">
      <c r="A58" s="12" t="s">
        <v>36</v>
      </c>
      <c r="B58" s="13">
        <v>656.93978000000004</v>
      </c>
      <c r="C58">
        <v>378.06334045884</v>
      </c>
    </row>
    <row r="59" spans="1:3" x14ac:dyDescent="0.2">
      <c r="A59" s="12" t="s">
        <v>36</v>
      </c>
      <c r="B59" s="13">
        <v>72.248480000000001</v>
      </c>
      <c r="C59">
        <v>480.24262169010001</v>
      </c>
    </row>
    <row r="60" spans="1:3" x14ac:dyDescent="0.2">
      <c r="A60" s="12" t="s">
        <v>36</v>
      </c>
      <c r="B60" s="13">
        <v>40.965629999999997</v>
      </c>
      <c r="C60">
        <v>5388.9352917300002</v>
      </c>
    </row>
    <row r="61" spans="1:3" x14ac:dyDescent="0.2">
      <c r="A61" s="12" t="s">
        <v>36</v>
      </c>
      <c r="B61" s="13">
        <v>624.16727000000003</v>
      </c>
      <c r="C61">
        <v>3091.9450492322999</v>
      </c>
    </row>
    <row r="62" spans="1:3" x14ac:dyDescent="0.2">
      <c r="A62" s="12" t="s">
        <v>36</v>
      </c>
      <c r="B62" s="13">
        <v>375.39416</v>
      </c>
      <c r="C62">
        <v>2180.5058609099997</v>
      </c>
    </row>
    <row r="63" spans="1:3" x14ac:dyDescent="0.2">
      <c r="A63" s="12" t="s">
        <v>36</v>
      </c>
      <c r="B63" s="13">
        <v>264.41453999999999</v>
      </c>
      <c r="C63">
        <v>3668.2361951724001</v>
      </c>
    </row>
    <row r="64" spans="1:3" x14ac:dyDescent="0.2">
      <c r="A64" s="12" t="s">
        <v>36</v>
      </c>
      <c r="B64" s="13">
        <v>577.33615999999995</v>
      </c>
      <c r="C64">
        <v>12.259535272919999</v>
      </c>
    </row>
    <row r="65" spans="1:3" x14ac:dyDescent="0.2">
      <c r="A65" s="12" t="s">
        <v>36</v>
      </c>
      <c r="B65" s="13">
        <v>2.2344900000000001</v>
      </c>
      <c r="C65">
        <v>418.93505293374</v>
      </c>
    </row>
    <row r="66" spans="1:3" x14ac:dyDescent="0.2">
      <c r="A66" s="12" t="s">
        <v>36</v>
      </c>
      <c r="B66" s="13">
        <v>4.4689800000000002</v>
      </c>
      <c r="C66">
        <v>1741.1349516947998</v>
      </c>
    </row>
    <row r="67" spans="1:3" x14ac:dyDescent="0.2">
      <c r="A67" s="12" t="s">
        <v>36</v>
      </c>
      <c r="B67" s="13">
        <v>8.19313</v>
      </c>
      <c r="C67">
        <v>1205.7155182295999</v>
      </c>
    </row>
    <row r="68" spans="1:3" x14ac:dyDescent="0.2">
      <c r="A68" s="12" t="s">
        <v>36</v>
      </c>
      <c r="B68" s="13">
        <v>2.97932</v>
      </c>
      <c r="C68">
        <v>42.91529812065</v>
      </c>
    </row>
    <row r="69" spans="1:3" x14ac:dyDescent="0.2">
      <c r="A69" s="12" t="s">
        <v>36</v>
      </c>
      <c r="B69" s="13">
        <v>32.772509999999997</v>
      </c>
      <c r="C69">
        <v>-418.93505293374</v>
      </c>
    </row>
    <row r="70" spans="1:3" x14ac:dyDescent="0.2">
      <c r="A70" s="12" t="s">
        <v>36</v>
      </c>
      <c r="B70" s="13">
        <v>2.97932</v>
      </c>
      <c r="C70">
        <v>-102.17928118724998</v>
      </c>
    </row>
    <row r="71" spans="1:3" x14ac:dyDescent="0.2">
      <c r="A71" s="12" t="s">
        <v>36</v>
      </c>
      <c r="B71" s="13">
        <v>218.97993</v>
      </c>
      <c r="C71">
        <v>369.88899796385999</v>
      </c>
    </row>
    <row r="72" spans="1:3" x14ac:dyDescent="0.2">
      <c r="A72" s="12" t="s">
        <v>36</v>
      </c>
      <c r="B72" s="13">
        <v>1.48966</v>
      </c>
      <c r="C72">
        <v>-553.8117040569</v>
      </c>
    </row>
    <row r="73" spans="1:3" x14ac:dyDescent="0.2">
      <c r="A73" s="12" t="s">
        <v>36</v>
      </c>
      <c r="B73" s="13">
        <v>1.48966</v>
      </c>
      <c r="C73">
        <v>1467.2944782449999</v>
      </c>
    </row>
    <row r="74" spans="1:3" x14ac:dyDescent="0.2">
      <c r="A74" s="12" t="s">
        <v>36</v>
      </c>
      <c r="B74" s="13">
        <v>20.855229999999999</v>
      </c>
      <c r="C74">
        <v>-508.85282029049995</v>
      </c>
    </row>
    <row r="75" spans="1:3" x14ac:dyDescent="0.2">
      <c r="A75" s="12" t="s">
        <v>36</v>
      </c>
      <c r="B75" s="13">
        <v>11.91727</v>
      </c>
      <c r="C75">
        <v>561.9860466399</v>
      </c>
    </row>
    <row r="76" spans="1:3" x14ac:dyDescent="0.2">
      <c r="A76" s="12" t="s">
        <v>36</v>
      </c>
      <c r="B76" s="13">
        <v>216.03546</v>
      </c>
      <c r="C76">
        <v>316.70466161318996</v>
      </c>
    </row>
    <row r="77" spans="1:3" x14ac:dyDescent="0.2">
      <c r="A77" s="12" t="s">
        <v>36</v>
      </c>
      <c r="B77" s="13">
        <v>4.4689800000000002</v>
      </c>
      <c r="C77">
        <v>-296.31991550903996</v>
      </c>
    </row>
    <row r="78" spans="1:3" x14ac:dyDescent="0.2">
      <c r="A78" s="12" t="s">
        <v>36</v>
      </c>
      <c r="B78" s="13">
        <v>1.48966</v>
      </c>
      <c r="C78">
        <v>-382.15051170633001</v>
      </c>
    </row>
    <row r="79" spans="1:3" x14ac:dyDescent="0.2">
      <c r="A79" s="12" t="s">
        <v>36</v>
      </c>
      <c r="B79" s="13">
        <v>545.96015</v>
      </c>
      <c r="C79">
        <v>1444.8150363618001</v>
      </c>
    </row>
    <row r="80" spans="1:3" x14ac:dyDescent="0.2">
      <c r="A80" s="12" t="s">
        <v>36</v>
      </c>
      <c r="B80" s="13">
        <v>2.97932</v>
      </c>
      <c r="C80">
        <v>-741.82158170549997</v>
      </c>
    </row>
    <row r="81" spans="1:3" x14ac:dyDescent="0.2">
      <c r="A81" s="12" t="s">
        <v>36</v>
      </c>
      <c r="B81" s="13">
        <v>3.7241499999999998</v>
      </c>
      <c r="C81">
        <v>216.62007616098001</v>
      </c>
    </row>
  </sheetData>
  <sortState xmlns:xlrd2="http://schemas.microsoft.com/office/spreadsheetml/2017/richdata2" ref="A2:C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Dataframe2</vt:lpstr>
      <vt:lpstr>Summary table</vt:lpstr>
      <vt:lpstr>Dataframe</vt:lpstr>
      <vt:lpstr>Ollivier diel paper</vt:lpstr>
      <vt:lpstr>Web_summary</vt:lpstr>
      <vt:lpstr>Webb_raw</vt:lpstr>
      <vt:lpstr>Paneer</vt:lpstr>
      <vt:lpstr>Peacock</vt:lpstr>
      <vt:lpstr>Ollivier</vt:lpstr>
      <vt:lpstr>Grinham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Schuster</dc:creator>
  <cp:lastModifiedBy>Microsoft Office User</cp:lastModifiedBy>
  <dcterms:created xsi:type="dcterms:W3CDTF">2022-03-18T04:45:50Z</dcterms:created>
  <dcterms:modified xsi:type="dcterms:W3CDTF">2022-05-02T10:29:30Z</dcterms:modified>
</cp:coreProperties>
</file>