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0601DDC-2AFB-4AC9-B0A7-53A9B2CD0612}" xr6:coauthVersionLast="47" xr6:coauthVersionMax="47" xr10:uidLastSave="{00000000-0000-0000-0000-000000000000}"/>
  <bookViews>
    <workbookView xWindow="-32730" yWindow="2430" windowWidth="22875" windowHeight="18315" activeTab="1" xr2:uid="{9D0624F1-83E7-49DD-A406-977B87DBFDC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" l="1"/>
  <c r="F15" i="2"/>
  <c r="F13" i="2"/>
  <c r="F12" i="2"/>
  <c r="F10" i="2"/>
  <c r="F11" i="2" s="1"/>
  <c r="F7" i="2"/>
  <c r="J16" i="2"/>
  <c r="J7" i="2"/>
  <c r="F5" i="2"/>
  <c r="E5" i="2"/>
  <c r="D5" i="2"/>
  <c r="C5" i="2"/>
  <c r="G12" i="2"/>
  <c r="K12" i="2"/>
  <c r="I13" i="2"/>
  <c r="I15" i="2" s="1"/>
  <c r="G10" i="2"/>
  <c r="K7" i="2"/>
  <c r="K5" i="2"/>
  <c r="J5" i="2"/>
  <c r="I5" i="2"/>
  <c r="G5" i="2"/>
  <c r="G7" i="2" s="1"/>
  <c r="H12" i="2"/>
  <c r="L12" i="2"/>
  <c r="N10" i="2"/>
  <c r="N11" i="2" s="1"/>
  <c r="M10" i="2"/>
  <c r="M11" i="2" s="1"/>
  <c r="L10" i="2"/>
  <c r="K10" i="2"/>
  <c r="J10" i="2"/>
  <c r="I10" i="2"/>
  <c r="I11" i="2" s="1"/>
  <c r="H10" i="2"/>
  <c r="H5" i="2"/>
  <c r="H7" i="2" s="1"/>
  <c r="H11" i="2" s="1"/>
  <c r="L5" i="2"/>
  <c r="L7" i="2" s="1"/>
  <c r="K7" i="1"/>
  <c r="K4" i="1"/>
  <c r="J11" i="2" l="1"/>
  <c r="J13" i="2" s="1"/>
  <c r="J15" i="2" s="1"/>
  <c r="G11" i="2"/>
  <c r="H13" i="2"/>
  <c r="H15" i="2" s="1"/>
  <c r="H16" i="2" s="1"/>
  <c r="K11" i="2"/>
  <c r="K13" i="2" s="1"/>
  <c r="K15" i="2" s="1"/>
  <c r="K16" i="2" s="1"/>
  <c r="G13" i="2"/>
  <c r="G15" i="2" s="1"/>
  <c r="G16" i="2" s="1"/>
  <c r="L11" i="2"/>
  <c r="L13" i="2" s="1"/>
  <c r="L15" i="2" s="1"/>
  <c r="L16" i="2" s="1"/>
</calcChain>
</file>

<file path=xl/sharedStrings.xml><?xml version="1.0" encoding="utf-8"?>
<sst xmlns="http://schemas.openxmlformats.org/spreadsheetml/2006/main" count="42" uniqueCount="36">
  <si>
    <t>Price</t>
  </si>
  <si>
    <t>Shares</t>
  </si>
  <si>
    <t>MC</t>
  </si>
  <si>
    <t>Cash</t>
  </si>
  <si>
    <t>Debt</t>
  </si>
  <si>
    <t>EV</t>
  </si>
  <si>
    <t>Brand</t>
  </si>
  <si>
    <t>Nuplazid</t>
  </si>
  <si>
    <t>Daybue</t>
  </si>
  <si>
    <t>Q224</t>
  </si>
  <si>
    <t>Main</t>
  </si>
  <si>
    <t>Revenue</t>
  </si>
  <si>
    <t>Q123</t>
  </si>
  <si>
    <t>Q223</t>
  </si>
  <si>
    <t>Q323</t>
  </si>
  <si>
    <t>Q423</t>
  </si>
  <si>
    <t>Q124</t>
  </si>
  <si>
    <t>Q324</t>
  </si>
  <si>
    <t>Q424</t>
  </si>
  <si>
    <t>COGS</t>
  </si>
  <si>
    <t>Gross Profit</t>
  </si>
  <si>
    <t>R&amp;D</t>
  </si>
  <si>
    <t>SG&amp;A</t>
  </si>
  <si>
    <t>Operating Expenses</t>
  </si>
  <si>
    <t>Operating Income</t>
  </si>
  <si>
    <t>Interest</t>
  </si>
  <si>
    <t>Pretax Income</t>
  </si>
  <si>
    <t>Taxes</t>
  </si>
  <si>
    <t>Net Income</t>
  </si>
  <si>
    <t>EPS</t>
  </si>
  <si>
    <t>Head of R&amp;D: Elizabeth Thompson</t>
  </si>
  <si>
    <t>CEO: Steve Davis</t>
  </si>
  <si>
    <t>Q122</t>
  </si>
  <si>
    <t>Q222</t>
  </si>
  <si>
    <t>Q322</t>
  </si>
  <si>
    <t>Q422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</si>
</sst>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2" fillId="0" borderId="0" xfId="1"/>
    <xf numFmtId="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1BE39D21-24FD-4ADB-84CF-71337FA1894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16328</xdr:colOff>
      <xdr:row>0</xdr:row>
      <xdr:rowOff>43543</xdr:rowOff>
    </xdr:from>
    <xdr:to>
      <xdr:col>12</xdr:col>
      <xdr:colOff>16328</xdr:colOff>
      <xdr:row>32</xdr:row>
      <xdr:rowOff>92528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A20807-084E-D1D3-D2AE-97A15AEC4598}"/>
            </a:ext>
          </a:extLst>
        </xdr:cNvPr>
        <xdr:cNvCxnSpPr/>
      </xdr:nvCxnSpPr>
      <xdr:spPr>
        <a:xfrm>
          <a:off x="5246914" y="43543"/>
          <a:ext cx="0" cy="543741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25F47-B4A7-49F2-A301-0AC0FA10AAA8}">
  <dimension ref="B2:L12"/>
  <sheetViews>
    <sheetView zoomScale="175" zoomScaleNormal="175" workbookViewId="0">
      <selection activeCell="E7" sqref="E7"/>
    </sheetView>
  </sheetViews>
  <sheetFormatPr defaultRowHeight="12.75" x14ac:dyDescent="0.2"/>
  <sheetData>
    <row r="2" spans="2:12" x14ac:dyDescent="0.2">
      <c r="B2" s="9" t="s">
        <v>6</v>
      </c>
      <c r="C2" s="10"/>
      <c r="D2" s="10"/>
      <c r="E2" s="10"/>
      <c r="F2" s="10"/>
      <c r="G2" s="10"/>
      <c r="H2" s="11"/>
      <c r="J2" t="s">
        <v>0</v>
      </c>
      <c r="K2">
        <v>16.22</v>
      </c>
    </row>
    <row r="3" spans="2:12" x14ac:dyDescent="0.2">
      <c r="B3" s="3" t="s">
        <v>7</v>
      </c>
      <c r="C3" s="4"/>
      <c r="D3" s="4"/>
      <c r="E3" s="4"/>
      <c r="F3" s="4"/>
      <c r="G3" s="4"/>
      <c r="H3" s="5"/>
      <c r="J3" t="s">
        <v>1</v>
      </c>
      <c r="K3" s="1">
        <v>166.17400000000001</v>
      </c>
      <c r="L3" s="2" t="s">
        <v>9</v>
      </c>
    </row>
    <row r="4" spans="2:12" x14ac:dyDescent="0.2">
      <c r="B4" s="3" t="s">
        <v>8</v>
      </c>
      <c r="C4" s="4"/>
      <c r="D4" s="4"/>
      <c r="E4" s="4"/>
      <c r="F4" s="4"/>
      <c r="G4" s="4"/>
      <c r="H4" s="5"/>
      <c r="J4" t="s">
        <v>2</v>
      </c>
      <c r="K4" s="1">
        <f>+K2*K3</f>
        <v>2695.3422799999998</v>
      </c>
    </row>
    <row r="5" spans="2:12" x14ac:dyDescent="0.2">
      <c r="B5" s="3"/>
      <c r="C5" s="4"/>
      <c r="D5" s="4"/>
      <c r="E5" s="4"/>
      <c r="F5" s="4"/>
      <c r="G5" s="4"/>
      <c r="H5" s="5"/>
      <c r="J5" t="s">
        <v>3</v>
      </c>
      <c r="K5" s="1">
        <v>501</v>
      </c>
      <c r="L5" s="2" t="s">
        <v>9</v>
      </c>
    </row>
    <row r="6" spans="2:12" x14ac:dyDescent="0.2">
      <c r="B6" s="3"/>
      <c r="C6" s="4"/>
      <c r="D6" s="4"/>
      <c r="E6" s="4"/>
      <c r="F6" s="4"/>
      <c r="G6" s="4"/>
      <c r="H6" s="5"/>
      <c r="J6" t="s">
        <v>4</v>
      </c>
      <c r="K6" s="1">
        <v>0</v>
      </c>
      <c r="L6" s="2" t="s">
        <v>9</v>
      </c>
    </row>
    <row r="7" spans="2:12" x14ac:dyDescent="0.2">
      <c r="B7" s="9"/>
      <c r="C7" s="10"/>
      <c r="D7" s="10"/>
      <c r="E7" s="10"/>
      <c r="F7" s="10"/>
      <c r="G7" s="10"/>
      <c r="H7" s="11"/>
      <c r="J7" t="s">
        <v>5</v>
      </c>
      <c r="K7" s="1">
        <f>+K4-K5+K6</f>
        <v>2194.3422799999998</v>
      </c>
    </row>
    <row r="8" spans="2:12" x14ac:dyDescent="0.2">
      <c r="B8" s="3"/>
      <c r="C8" s="4"/>
      <c r="D8" s="4"/>
      <c r="E8" s="4"/>
      <c r="F8" s="4"/>
      <c r="G8" s="4"/>
      <c r="H8" s="5"/>
    </row>
    <row r="9" spans="2:12" x14ac:dyDescent="0.2">
      <c r="B9" s="3"/>
      <c r="C9" s="4"/>
      <c r="D9" s="4"/>
      <c r="E9" s="4"/>
      <c r="F9" s="4"/>
      <c r="G9" s="4"/>
      <c r="H9" s="5"/>
    </row>
    <row r="10" spans="2:12" x14ac:dyDescent="0.2">
      <c r="B10" s="3"/>
      <c r="C10" s="4"/>
      <c r="D10" s="4"/>
      <c r="E10" s="4"/>
      <c r="F10" s="4"/>
      <c r="G10" s="4"/>
      <c r="H10" s="5"/>
      <c r="J10" t="s">
        <v>30</v>
      </c>
    </row>
    <row r="11" spans="2:12" x14ac:dyDescent="0.2">
      <c r="B11" s="3"/>
      <c r="C11" s="4"/>
      <c r="D11" s="4"/>
      <c r="E11" s="4"/>
      <c r="F11" s="4"/>
      <c r="G11" s="4"/>
      <c r="H11" s="5"/>
      <c r="J11" t="s">
        <v>31</v>
      </c>
    </row>
    <row r="12" spans="2:12" x14ac:dyDescent="0.2">
      <c r="B12" s="6"/>
      <c r="C12" s="7"/>
      <c r="D12" s="7"/>
      <c r="E12" s="7"/>
      <c r="F12" s="7"/>
      <c r="G12" s="7"/>
      <c r="H1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E2181-CCBF-40AB-B946-20062AA1E0B5}">
  <dimension ref="A1:N17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7" sqref="G17"/>
    </sheetView>
  </sheetViews>
  <sheetFormatPr defaultRowHeight="12.75" x14ac:dyDescent="0.2"/>
  <cols>
    <col min="1" max="1" width="5" bestFit="1" customWidth="1"/>
    <col min="2" max="2" width="18.5703125" customWidth="1"/>
    <col min="3" max="14" width="9.140625" style="2"/>
  </cols>
  <sheetData>
    <row r="1" spans="1:14" x14ac:dyDescent="0.2">
      <c r="A1" s="15" t="s">
        <v>10</v>
      </c>
    </row>
    <row r="2" spans="1:14" x14ac:dyDescent="0.2">
      <c r="C2" s="2" t="s">
        <v>32</v>
      </c>
      <c r="D2" s="2" t="s">
        <v>33</v>
      </c>
      <c r="E2" s="2" t="s">
        <v>34</v>
      </c>
      <c r="F2" s="2" t="s">
        <v>35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9</v>
      </c>
      <c r="M2" s="2" t="s">
        <v>17</v>
      </c>
      <c r="N2" s="2" t="s">
        <v>18</v>
      </c>
    </row>
    <row r="3" spans="1:14" s="1" customFormat="1" x14ac:dyDescent="0.2">
      <c r="B3" s="1" t="s">
        <v>7</v>
      </c>
      <c r="C3" s="12"/>
      <c r="D3" s="12"/>
      <c r="E3" s="12"/>
      <c r="F3" s="12">
        <v>136.5</v>
      </c>
      <c r="G3" s="12">
        <v>118.5</v>
      </c>
      <c r="H3" s="12">
        <v>142</v>
      </c>
      <c r="I3" s="12"/>
      <c r="J3" s="12">
        <v>143.9</v>
      </c>
      <c r="K3" s="12">
        <v>129.9</v>
      </c>
      <c r="L3" s="12">
        <v>157.4</v>
      </c>
      <c r="M3" s="12"/>
      <c r="N3" s="12"/>
    </row>
    <row r="4" spans="1:14" s="1" customFormat="1" x14ac:dyDescent="0.2">
      <c r="B4" s="1" t="s">
        <v>8</v>
      </c>
      <c r="C4" s="12"/>
      <c r="D4" s="12"/>
      <c r="E4" s="12"/>
      <c r="F4" s="12">
        <v>0</v>
      </c>
      <c r="G4" s="12">
        <v>0</v>
      </c>
      <c r="H4" s="12">
        <v>23.2</v>
      </c>
      <c r="I4" s="12"/>
      <c r="J4" s="12">
        <v>87.1</v>
      </c>
      <c r="K4" s="12">
        <v>75.900000000000006</v>
      </c>
      <c r="L4" s="12">
        <v>84.6</v>
      </c>
      <c r="M4" s="12"/>
      <c r="N4" s="12"/>
    </row>
    <row r="5" spans="1:14" s="13" customFormat="1" x14ac:dyDescent="0.2">
      <c r="B5" s="13" t="s">
        <v>11</v>
      </c>
      <c r="C5" s="14">
        <f t="shared" ref="C5:F5" si="0">+C3+C4</f>
        <v>0</v>
      </c>
      <c r="D5" s="14">
        <f t="shared" si="0"/>
        <v>0</v>
      </c>
      <c r="E5" s="14">
        <f t="shared" si="0"/>
        <v>0</v>
      </c>
      <c r="F5" s="14">
        <f t="shared" si="0"/>
        <v>136.5</v>
      </c>
      <c r="G5" s="14">
        <f>+G3+G4</f>
        <v>118.5</v>
      </c>
      <c r="H5" s="14">
        <f>+H3+H4</f>
        <v>165.2</v>
      </c>
      <c r="I5" s="14">
        <f>+I3+I4</f>
        <v>0</v>
      </c>
      <c r="J5" s="14">
        <f>+J3+J4</f>
        <v>231</v>
      </c>
      <c r="K5" s="14">
        <f>+K3+K4</f>
        <v>205.8</v>
      </c>
      <c r="L5" s="14">
        <f>+L3+L4</f>
        <v>242</v>
      </c>
      <c r="M5" s="14"/>
      <c r="N5" s="14"/>
    </row>
    <row r="6" spans="1:14" x14ac:dyDescent="0.2">
      <c r="B6" t="s">
        <v>19</v>
      </c>
      <c r="C6" s="12"/>
      <c r="D6" s="12"/>
      <c r="E6" s="12"/>
      <c r="F6" s="12">
        <v>2.4129999999999998</v>
      </c>
      <c r="G6" s="12">
        <v>1.667</v>
      </c>
      <c r="H6" s="12">
        <v>7.4589999999999996</v>
      </c>
      <c r="I6" s="12"/>
      <c r="J6" s="12">
        <v>17.890999999999998</v>
      </c>
      <c r="K6" s="12">
        <v>22.951000000000001</v>
      </c>
      <c r="L6" s="12">
        <v>18.23</v>
      </c>
    </row>
    <row r="7" spans="1:14" x14ac:dyDescent="0.2">
      <c r="B7" t="s">
        <v>20</v>
      </c>
      <c r="C7" s="12"/>
      <c r="D7" s="12"/>
      <c r="E7" s="12"/>
      <c r="F7" s="12">
        <f>+F5-F6</f>
        <v>134.08699999999999</v>
      </c>
      <c r="G7" s="12">
        <f>+G5-G6</f>
        <v>116.833</v>
      </c>
      <c r="H7" s="12">
        <f>+H5-H6</f>
        <v>157.74099999999999</v>
      </c>
      <c r="I7" s="12"/>
      <c r="J7" s="12">
        <f>+J5-J6</f>
        <v>213.10900000000001</v>
      </c>
      <c r="K7" s="12">
        <f>+K5-K6</f>
        <v>182.84900000000002</v>
      </c>
      <c r="L7" s="12">
        <f>+L5-L6</f>
        <v>223.77</v>
      </c>
    </row>
    <row r="8" spans="1:14" x14ac:dyDescent="0.2">
      <c r="B8" t="s">
        <v>21</v>
      </c>
      <c r="C8" s="12"/>
      <c r="D8" s="12"/>
      <c r="E8" s="12"/>
      <c r="F8" s="12">
        <v>75.738</v>
      </c>
      <c r="G8" s="12">
        <v>69.144000000000005</v>
      </c>
      <c r="H8" s="12">
        <v>58.771000000000001</v>
      </c>
      <c r="I8" s="12"/>
      <c r="J8" s="12">
        <v>66.741</v>
      </c>
      <c r="K8" s="12">
        <v>59.679000000000002</v>
      </c>
      <c r="L8" s="12">
        <v>76.233000000000004</v>
      </c>
    </row>
    <row r="9" spans="1:14" x14ac:dyDescent="0.2">
      <c r="B9" t="s">
        <v>22</v>
      </c>
      <c r="C9" s="12"/>
      <c r="D9" s="12"/>
      <c r="E9" s="12"/>
      <c r="F9" s="12">
        <v>104.402</v>
      </c>
      <c r="G9" s="12">
        <v>101.235</v>
      </c>
      <c r="H9" s="12">
        <v>95.968000000000004</v>
      </c>
      <c r="I9" s="12"/>
      <c r="J9" s="12">
        <v>111.465</v>
      </c>
      <c r="K9" s="12">
        <v>107.991</v>
      </c>
      <c r="L9" s="12">
        <v>117.063</v>
      </c>
    </row>
    <row r="10" spans="1:14" x14ac:dyDescent="0.2">
      <c r="B10" t="s">
        <v>23</v>
      </c>
      <c r="C10" s="12"/>
      <c r="D10" s="12"/>
      <c r="E10" s="12"/>
      <c r="F10" s="12">
        <f t="shared" ref="F10" si="1">+F8+F9</f>
        <v>180.14</v>
      </c>
      <c r="G10" s="12">
        <f t="shared" ref="G10" si="2">+G8+G9</f>
        <v>170.37900000000002</v>
      </c>
      <c r="H10" s="12">
        <f>+H8+H9</f>
        <v>154.739</v>
      </c>
      <c r="I10" s="12">
        <f t="shared" ref="I10:L10" si="3">+I8+I9</f>
        <v>0</v>
      </c>
      <c r="J10" s="12">
        <f t="shared" si="3"/>
        <v>178.20600000000002</v>
      </c>
      <c r="K10" s="12">
        <f t="shared" si="3"/>
        <v>167.67000000000002</v>
      </c>
      <c r="L10" s="12">
        <f t="shared" si="3"/>
        <v>193.29599999999999</v>
      </c>
      <c r="M10" s="12">
        <f t="shared" ref="M10" si="4">+M8+M9</f>
        <v>0</v>
      </c>
      <c r="N10" s="12">
        <f t="shared" ref="N10" si="5">+N8+N9</f>
        <v>0</v>
      </c>
    </row>
    <row r="11" spans="1:14" x14ac:dyDescent="0.2">
      <c r="B11" t="s">
        <v>24</v>
      </c>
      <c r="C11" s="12"/>
      <c r="D11" s="12"/>
      <c r="E11" s="12"/>
      <c r="F11" s="12">
        <f t="shared" ref="F11" si="6">+F7-F10</f>
        <v>-46.052999999999997</v>
      </c>
      <c r="G11" s="12">
        <f t="shared" ref="G11" si="7">+G7-G10</f>
        <v>-53.546000000000021</v>
      </c>
      <c r="H11" s="12">
        <f>+H7-H10</f>
        <v>3.0019999999999811</v>
      </c>
      <c r="I11" s="12">
        <f t="shared" ref="I11:L11" si="8">+I7-I10</f>
        <v>0</v>
      </c>
      <c r="J11" s="12">
        <f t="shared" si="8"/>
        <v>34.902999999999992</v>
      </c>
      <c r="K11" s="12">
        <f t="shared" si="8"/>
        <v>15.179000000000002</v>
      </c>
      <c r="L11" s="12">
        <f t="shared" si="8"/>
        <v>30.474000000000018</v>
      </c>
      <c r="M11" s="12">
        <f t="shared" ref="M11" si="9">+M7-M10</f>
        <v>0</v>
      </c>
      <c r="N11" s="12">
        <f t="shared" ref="N11" si="10">+N7-N10</f>
        <v>0</v>
      </c>
    </row>
    <row r="12" spans="1:14" x14ac:dyDescent="0.2">
      <c r="B12" t="s">
        <v>25</v>
      </c>
      <c r="C12" s="12"/>
      <c r="D12" s="12"/>
      <c r="E12" s="12"/>
      <c r="F12" s="12">
        <f>3.63+1.543</f>
        <v>5.173</v>
      </c>
      <c r="G12" s="12">
        <f>3.8+4.845</f>
        <v>8.6449999999999996</v>
      </c>
      <c r="H12" s="12">
        <f>4.55-1.244</f>
        <v>3.306</v>
      </c>
      <c r="I12" s="12"/>
      <c r="J12" s="12">
        <v>4.7590000000000003</v>
      </c>
      <c r="K12" s="12">
        <f>5.506+0.286</f>
        <v>5.7919999999999998</v>
      </c>
      <c r="L12" s="12">
        <f>6.359+0.386</f>
        <v>6.7450000000000001</v>
      </c>
    </row>
    <row r="13" spans="1:14" x14ac:dyDescent="0.2">
      <c r="B13" t="s">
        <v>26</v>
      </c>
      <c r="C13" s="12"/>
      <c r="D13" s="12"/>
      <c r="E13" s="12"/>
      <c r="F13" s="12">
        <f>+F11+F12</f>
        <v>-40.879999999999995</v>
      </c>
      <c r="G13" s="12">
        <f>+G11+G12</f>
        <v>-44.901000000000025</v>
      </c>
      <c r="H13" s="12">
        <f>+H11+H12</f>
        <v>6.3079999999999812</v>
      </c>
      <c r="I13" s="12">
        <f t="shared" ref="I13:L13" si="11">+I11+I12</f>
        <v>0</v>
      </c>
      <c r="J13" s="12">
        <f t="shared" si="11"/>
        <v>39.661999999999992</v>
      </c>
      <c r="K13" s="12">
        <f t="shared" si="11"/>
        <v>20.971000000000004</v>
      </c>
      <c r="L13" s="12">
        <f t="shared" si="11"/>
        <v>37.219000000000015</v>
      </c>
    </row>
    <row r="14" spans="1:14" x14ac:dyDescent="0.2">
      <c r="B14" t="s">
        <v>27</v>
      </c>
      <c r="C14" s="12"/>
      <c r="D14" s="12"/>
      <c r="E14" s="12"/>
      <c r="F14" s="12">
        <v>0.83499999999999996</v>
      </c>
      <c r="G14" s="12">
        <v>-1.9179999999999999</v>
      </c>
      <c r="H14" s="12">
        <v>5.2290000000000001</v>
      </c>
      <c r="I14" s="12"/>
      <c r="J14" s="12">
        <v>-6.0940000000000003</v>
      </c>
      <c r="K14" s="12">
        <v>4.4470000000000001</v>
      </c>
      <c r="L14" s="12">
        <v>3.7930000000000001</v>
      </c>
    </row>
    <row r="15" spans="1:14" x14ac:dyDescent="0.2">
      <c r="B15" t="s">
        <v>28</v>
      </c>
      <c r="C15" s="12"/>
      <c r="D15" s="12"/>
      <c r="E15" s="12"/>
      <c r="F15" s="12">
        <f>+F13-F14</f>
        <v>-41.714999999999996</v>
      </c>
      <c r="G15" s="12">
        <f>+G13-G14</f>
        <v>-42.983000000000025</v>
      </c>
      <c r="H15" s="12">
        <f>+H13-H14</f>
        <v>1.0789999999999811</v>
      </c>
      <c r="I15" s="12">
        <f t="shared" ref="I15:L15" si="12">+I13-I14</f>
        <v>0</v>
      </c>
      <c r="J15" s="12">
        <f t="shared" si="12"/>
        <v>45.755999999999993</v>
      </c>
      <c r="K15" s="12">
        <f t="shared" si="12"/>
        <v>16.524000000000004</v>
      </c>
      <c r="L15" s="12">
        <f t="shared" si="12"/>
        <v>33.426000000000016</v>
      </c>
    </row>
    <row r="16" spans="1:14" x14ac:dyDescent="0.2">
      <c r="B16" t="s">
        <v>29</v>
      </c>
      <c r="C16" s="16"/>
      <c r="D16" s="16"/>
      <c r="F16" s="16">
        <f>+F15/F17</f>
        <v>-0.25751907548707309</v>
      </c>
      <c r="G16" s="16">
        <f>+G15/G17</f>
        <v>-0.26489711147951178</v>
      </c>
      <c r="H16" s="16">
        <f>+H15/H17</f>
        <v>6.5375713437464773E-3</v>
      </c>
      <c r="J16" s="16">
        <f>+J15/J17</f>
        <v>0.27479430664824933</v>
      </c>
      <c r="K16" s="16">
        <f>+K15/K17</f>
        <v>9.916998253542432E-2</v>
      </c>
      <c r="L16" s="16">
        <f>+L15/L17</f>
        <v>0.20115060117707953</v>
      </c>
    </row>
    <row r="17" spans="2:12" x14ac:dyDescent="0.2">
      <c r="B17" t="s">
        <v>1</v>
      </c>
      <c r="C17" s="12"/>
      <c r="D17" s="12"/>
      <c r="E17" s="12"/>
      <c r="F17" s="12">
        <v>161.988</v>
      </c>
      <c r="G17" s="12">
        <v>162.26300000000001</v>
      </c>
      <c r="H17" s="12">
        <v>165.04599999999999</v>
      </c>
      <c r="I17" s="12"/>
      <c r="J17" s="12">
        <v>166.51</v>
      </c>
      <c r="K17" s="12">
        <v>166.62299999999999</v>
      </c>
      <c r="L17" s="12">
        <v>166.17400000000001</v>
      </c>
    </row>
  </sheetData>
  <hyperlinks>
    <hyperlink ref="A1" location="Main!A1" display="Main" xr:uid="{28B93BE8-7DF5-44A9-B947-4E6DC91D2FC1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2024-09-06T05:09:59Z</dcterms:created>
  <dcterms:modified xsi:type="dcterms:W3CDTF">2024-09-06T05:56:02Z</dcterms:modified>
</cp:coreProperties>
</file>