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0BEDAAC-9829-4C35-877C-6A0C23845FE7}" xr6:coauthVersionLast="47" xr6:coauthVersionMax="47" xr10:uidLastSave="{00000000-0000-0000-0000-000000000000}"/>
  <bookViews>
    <workbookView xWindow="-48870" yWindow="900" windowWidth="29955" windowHeight="20700" activeTab="1" xr2:uid="{6011B373-2187-4B36-B285-54205912926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2" l="1"/>
  <c r="AD17" i="2" s="1"/>
  <c r="AE17" i="2" s="1"/>
  <c r="AB17" i="2"/>
  <c r="AA17" i="2"/>
  <c r="AA12" i="2"/>
  <c r="AA13" i="2" s="1"/>
  <c r="Z22" i="2"/>
  <c r="Z17" i="2"/>
  <c r="Z16" i="2" s="1"/>
  <c r="Z15" i="2"/>
  <c r="Z14" i="2"/>
  <c r="Z13" i="2"/>
  <c r="Z12" i="2"/>
  <c r="Y16" i="2"/>
  <c r="Y17" i="2"/>
  <c r="Y15" i="2"/>
  <c r="Y14" i="2"/>
  <c r="Y13" i="2"/>
  <c r="Y12" i="2"/>
  <c r="Z11" i="2"/>
  <c r="AA11" i="2" s="1"/>
  <c r="AB11" i="2" s="1"/>
  <c r="AC11" i="2" s="1"/>
  <c r="AD11" i="2" s="1"/>
  <c r="AE11" i="2" s="1"/>
  <c r="Y11" i="2"/>
  <c r="Q27" i="2"/>
  <c r="P27" i="2"/>
  <c r="Q12" i="2"/>
  <c r="Q19" i="2"/>
  <c r="R19" i="2"/>
  <c r="P12" i="2"/>
  <c r="P10" i="2"/>
  <c r="P7" i="2"/>
  <c r="P20" i="2" s="1"/>
  <c r="Q10" i="2"/>
  <c r="Q7" i="2"/>
  <c r="Q20" i="2" s="1"/>
  <c r="S19" i="2"/>
  <c r="R12" i="2"/>
  <c r="R27" i="2"/>
  <c r="R10" i="2"/>
  <c r="R7" i="2"/>
  <c r="R20" i="2" s="1"/>
  <c r="T19" i="2"/>
  <c r="S12" i="2"/>
  <c r="S27" i="2"/>
  <c r="S10" i="2"/>
  <c r="S7" i="2"/>
  <c r="S20" i="2" s="1"/>
  <c r="U19" i="2"/>
  <c r="T12" i="2"/>
  <c r="T27" i="2"/>
  <c r="T10" i="2"/>
  <c r="T7" i="2"/>
  <c r="T20" i="2" s="1"/>
  <c r="U12" i="2"/>
  <c r="U27" i="2"/>
  <c r="U10" i="2"/>
  <c r="U7" i="2"/>
  <c r="U20" i="2" s="1"/>
  <c r="V5" i="2"/>
  <c r="V7" i="2" s="1"/>
  <c r="V20" i="2" s="1"/>
  <c r="W5" i="2"/>
  <c r="W7" i="2" s="1"/>
  <c r="W20" i="2" s="1"/>
  <c r="X5" i="2"/>
  <c r="X7" i="2" s="1"/>
  <c r="X20" i="2" s="1"/>
  <c r="V27" i="2"/>
  <c r="W27" i="2"/>
  <c r="X27" i="2"/>
  <c r="X12" i="2"/>
  <c r="W12" i="2"/>
  <c r="V12" i="2"/>
  <c r="V10" i="2"/>
  <c r="W10" i="2"/>
  <c r="X10" i="2"/>
  <c r="G12" i="2"/>
  <c r="G10" i="2"/>
  <c r="G7" i="2"/>
  <c r="K12" i="2"/>
  <c r="K10" i="2"/>
  <c r="K7" i="2"/>
  <c r="H12" i="2"/>
  <c r="H10" i="2"/>
  <c r="H7" i="2"/>
  <c r="L12" i="2"/>
  <c r="L10" i="2"/>
  <c r="L7" i="2"/>
  <c r="L7" i="1"/>
  <c r="L6" i="1"/>
  <c r="L4" i="1"/>
  <c r="AA14" i="2" l="1"/>
  <c r="AA15" i="2" s="1"/>
  <c r="L11" i="2"/>
  <c r="P11" i="2"/>
  <c r="P13" i="2" s="1"/>
  <c r="P15" i="2" s="1"/>
  <c r="P16" i="2" s="1"/>
  <c r="Q11" i="2"/>
  <c r="Q13" i="2" s="1"/>
  <c r="Q15" i="2" s="1"/>
  <c r="Q16" i="2" s="1"/>
  <c r="R11" i="2"/>
  <c r="R13" i="2" s="1"/>
  <c r="R15" i="2" s="1"/>
  <c r="R16" i="2" s="1"/>
  <c r="V19" i="2"/>
  <c r="W19" i="2"/>
  <c r="X19" i="2"/>
  <c r="S11" i="2"/>
  <c r="S13" i="2" s="1"/>
  <c r="S15" i="2" s="1"/>
  <c r="S16" i="2" s="1"/>
  <c r="T11" i="2"/>
  <c r="T13" i="2" s="1"/>
  <c r="T15" i="2" s="1"/>
  <c r="T16" i="2" s="1"/>
  <c r="X11" i="2"/>
  <c r="X13" i="2" s="1"/>
  <c r="X15" i="2" s="1"/>
  <c r="X16" i="2" s="1"/>
  <c r="U11" i="2"/>
  <c r="U13" i="2" s="1"/>
  <c r="U15" i="2" s="1"/>
  <c r="U16" i="2" s="1"/>
  <c r="L13" i="2"/>
  <c r="L15" i="2" s="1"/>
  <c r="L16" i="2" s="1"/>
  <c r="V11" i="2"/>
  <c r="V13" i="2" s="1"/>
  <c r="V15" i="2" s="1"/>
  <c r="V16" i="2" s="1"/>
  <c r="W11" i="2"/>
  <c r="W13" i="2" s="1"/>
  <c r="W15" i="2" s="1"/>
  <c r="W16" i="2" s="1"/>
  <c r="G11" i="2"/>
  <c r="G13" i="2" s="1"/>
  <c r="G15" i="2" s="1"/>
  <c r="G16" i="2" s="1"/>
  <c r="K11" i="2"/>
  <c r="K13" i="2" s="1"/>
  <c r="K15" i="2" s="1"/>
  <c r="K16" i="2" s="1"/>
  <c r="H11" i="2"/>
  <c r="H13" i="2" s="1"/>
  <c r="H15" i="2" s="1"/>
  <c r="H16" i="2" s="1"/>
  <c r="AA22" i="2" l="1"/>
  <c r="AA16" i="2"/>
  <c r="AB12" i="2" l="1"/>
  <c r="AB13" i="2" s="1"/>
  <c r="AB14" i="2" l="1"/>
  <c r="AB15" i="2" s="1"/>
  <c r="AB16" i="2" l="1"/>
  <c r="AB22" i="2"/>
  <c r="AC12" i="2" l="1"/>
  <c r="AC13" i="2" s="1"/>
  <c r="AC14" i="2" l="1"/>
  <c r="AC15" i="2" s="1"/>
  <c r="AC16" i="2" l="1"/>
  <c r="AC22" i="2"/>
  <c r="AD12" i="2" l="1"/>
  <c r="AD13" i="2" s="1"/>
  <c r="AD14" i="2" l="1"/>
  <c r="AD15" i="2" s="1"/>
  <c r="AD16" i="2" l="1"/>
  <c r="AD22" i="2"/>
  <c r="AE12" i="2" l="1"/>
  <c r="AE13" i="2" s="1"/>
  <c r="AE14" i="2" l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AB27" i="2" s="1"/>
  <c r="AB28" i="2" s="1"/>
  <c r="AE16" i="2" l="1"/>
  <c r="AE22" i="2"/>
</calcChain>
</file>

<file path=xl/sharedStrings.xml><?xml version="1.0" encoding="utf-8"?>
<sst xmlns="http://schemas.openxmlformats.org/spreadsheetml/2006/main" count="48" uniqueCount="42">
  <si>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</si>
  <si>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</si>
  <si>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</si>
  <si>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</si>
  <si>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</si>
  <si>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</si>
  <si>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</si>
  <si>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</si>
  <si>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</si>
  <si>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</si>
  <si>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</si>
  <si>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</si>
  <si>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</si>
  <si>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</si>
  <si>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</si>
  <si>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</si>
  <si>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</si>
  <si>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</si>
  <si>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</si>
  <si>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</si>
  <si>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</si>
  <si>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</si>
  <si>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Pretax Income</t>
  </si>
  <si>
    <t>Taxes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</si>
  <si>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</si>
  <si>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</si>
  <si>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</si>
  <si>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</si>
  <si>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</si>
  <si>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</si>
  <si>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</si>
  <si>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Airbag</t>
  </si>
  <si>
    <t>Seatbelts</t>
  </si>
  <si>
    <t>Gross Margin</t>
  </si>
  <si>
    <t>CFFO</t>
  </si>
  <si>
    <t>CX</t>
  </si>
  <si>
    <t>FCF</t>
  </si>
  <si>
    <t>Revenue y/y</t>
  </si>
  <si>
    <t>Maturity</t>
  </si>
  <si>
    <t>Discount</t>
  </si>
  <si>
    <t>NPV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</si>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</sst>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D3AE723-9ECD-4137-A3F4-4D8CE05624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25066</xdr:colOff>
      <xdr:row>0</xdr:row>
      <xdr:rowOff>50132</xdr:rowOff>
    </xdr:from>
    <xdr:to>
      <xdr:col>12</xdr:col>
      <xdr:colOff>25066</xdr:colOff>
      <xdr:row>39</xdr:row>
      <xdr:rowOff>40105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6BD33F4-087D-9603-D8D9-F61F45A0171C}"/>
            </a:ext>
          </a:extLst>
        </xdr:cNvPr>
        <xdr:cNvCxnSpPr/>
      </xdr:nvCxnSpPr>
      <xdr:spPr>
        <a:xfrm>
          <a:off x="7685171" y="50132"/>
          <a:ext cx="0" cy="51234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E89A-C434-43B7-91D4-1234CEFD836F}">
  <dimension ref="K2:M7"/>
  <sheetViews>
    <sheetView zoomScale="160" zoomScaleNormal="160" workbookViewId="0"/>
  </sheetViews>
  <sheetFormatPr defaultRowHeight="12.75" x14ac:dyDescent="0.2"/>
  <sheetData>
    <row r="2" spans="11:13" x14ac:dyDescent="0.2">
      <c r="K2" t="s">
        <v>0</v>
      </c>
      <c r="L2" s="1">
        <v>94</v>
      </c>
    </row>
    <row r="3" spans="11:13" x14ac:dyDescent="0.2">
      <c r="K3" t="s">
        <v>1</v>
      </c>
      <c r="L3" s="2">
        <v>80.079757000000001</v>
      </c>
      <c r="M3" s="3" t="s">
        <v>6</v>
      </c>
    </row>
    <row r="4" spans="11:13" x14ac:dyDescent="0.2">
      <c r="K4" t="s">
        <v>2</v>
      </c>
      <c r="L4" s="2">
        <f>+L2*L3</f>
        <v>7527.4971580000001</v>
      </c>
    </row>
    <row r="5" spans="11:13" x14ac:dyDescent="0.2">
      <c r="K5" t="s">
        <v>3</v>
      </c>
      <c r="L5" s="2">
        <v>408</v>
      </c>
      <c r="M5" s="3" t="s">
        <v>6</v>
      </c>
    </row>
    <row r="6" spans="11:13" x14ac:dyDescent="0.2">
      <c r="K6" t="s">
        <v>4</v>
      </c>
      <c r="L6" s="2">
        <f>455+1540</f>
        <v>1995</v>
      </c>
      <c r="M6" s="3" t="s">
        <v>6</v>
      </c>
    </row>
    <row r="7" spans="11:13" x14ac:dyDescent="0.2">
      <c r="K7" t="s">
        <v>5</v>
      </c>
      <c r="L7" s="2">
        <f>+L4-L5+L6</f>
        <v>9114.4971580000001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57EF-CF60-4B55-8169-C82A69822198}">
  <dimension ref="A1:CY28"/>
  <sheetViews>
    <sheetView tabSelected="1" zoomScale="190" zoomScaleNormal="190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AB24" sqref="AB2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25" max="32" width="8.5703125" customWidth="1"/>
  </cols>
  <sheetData>
    <row r="1" spans="1:103" x14ac:dyDescent="0.2">
      <c r="A1" t="s">
        <v>7</v>
      </c>
    </row>
    <row r="2" spans="1:10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</row>
    <row r="3" spans="1:103" s="2" customFormat="1" x14ac:dyDescent="0.2">
      <c r="B3" s="2" t="s">
        <v>31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V3" s="2">
        <v>5380</v>
      </c>
      <c r="W3" s="2">
        <v>5807</v>
      </c>
      <c r="X3" s="2">
        <v>7055</v>
      </c>
    </row>
    <row r="4" spans="1:103" s="2" customFormat="1" x14ac:dyDescent="0.2">
      <c r="B4" s="2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V4" s="2">
        <v>2850</v>
      </c>
      <c r="W4" s="2">
        <v>3035</v>
      </c>
      <c r="X4" s="2">
        <v>3420</v>
      </c>
    </row>
    <row r="5" spans="1:103" s="7" customFormat="1" x14ac:dyDescent="0.2">
      <c r="B5" s="7" t="s">
        <v>8</v>
      </c>
      <c r="C5" s="5"/>
      <c r="D5" s="5"/>
      <c r="E5" s="5"/>
      <c r="F5" s="5"/>
      <c r="G5" s="5">
        <v>2493</v>
      </c>
      <c r="H5" s="5">
        <v>2635</v>
      </c>
      <c r="I5" s="5"/>
      <c r="J5" s="5"/>
      <c r="K5" s="5">
        <v>2615</v>
      </c>
      <c r="L5" s="5">
        <v>2605</v>
      </c>
      <c r="M5" s="5"/>
      <c r="N5" s="5"/>
      <c r="P5" s="7">
        <v>9169.6</v>
      </c>
      <c r="Q5" s="7">
        <v>10073.6</v>
      </c>
      <c r="R5" s="7">
        <v>8136.8</v>
      </c>
      <c r="S5" s="7">
        <v>8678.2000000000007</v>
      </c>
      <c r="T5" s="7">
        <v>8548</v>
      </c>
      <c r="U5" s="7">
        <v>7447</v>
      </c>
      <c r="V5" s="7">
        <f>+V4+V3</f>
        <v>8230</v>
      </c>
      <c r="W5" s="7">
        <f>+W4+W3</f>
        <v>8842</v>
      </c>
      <c r="X5" s="7">
        <f>+X4+X3</f>
        <v>10475</v>
      </c>
    </row>
    <row r="6" spans="1:103" s="2" customFormat="1" x14ac:dyDescent="0.2">
      <c r="B6" s="2" t="s">
        <v>24</v>
      </c>
      <c r="C6" s="6"/>
      <c r="D6" s="6"/>
      <c r="E6" s="6"/>
      <c r="F6" s="6"/>
      <c r="G6" s="6">
        <v>2113</v>
      </c>
      <c r="H6" s="6">
        <v>2188</v>
      </c>
      <c r="I6" s="6"/>
      <c r="J6" s="6"/>
      <c r="K6" s="6">
        <v>2172</v>
      </c>
      <c r="L6" s="6">
        <v>2130</v>
      </c>
      <c r="M6" s="6"/>
      <c r="N6" s="6"/>
      <c r="P6" s="2">
        <v>7325.5</v>
      </c>
      <c r="Q6" s="2">
        <v>8016.6</v>
      </c>
      <c r="R6" s="2">
        <v>6457.1</v>
      </c>
      <c r="S6" s="2">
        <v>6966.9</v>
      </c>
      <c r="T6" s="2">
        <v>6963</v>
      </c>
      <c r="U6" s="2">
        <v>6201</v>
      </c>
      <c r="V6" s="2">
        <v>6719</v>
      </c>
      <c r="W6" s="2">
        <v>7446</v>
      </c>
      <c r="X6" s="2">
        <v>8654</v>
      </c>
    </row>
    <row r="7" spans="1:103" s="2" customFormat="1" x14ac:dyDescent="0.2">
      <c r="B7" s="2" t="s">
        <v>25</v>
      </c>
      <c r="C7" s="6"/>
      <c r="D7" s="6"/>
      <c r="E7" s="6"/>
      <c r="F7" s="6"/>
      <c r="G7" s="6">
        <f>+G5-G6</f>
        <v>380</v>
      </c>
      <c r="H7" s="6">
        <f>+H5-H6</f>
        <v>447</v>
      </c>
      <c r="I7" s="6"/>
      <c r="J7" s="6"/>
      <c r="K7" s="6">
        <f>+K5-K6</f>
        <v>443</v>
      </c>
      <c r="L7" s="6">
        <f>+L5-L6</f>
        <v>475</v>
      </c>
      <c r="M7" s="6"/>
      <c r="N7" s="6"/>
      <c r="P7" s="2">
        <f t="shared" ref="P7:X7" si="0">+P5-P6</f>
        <v>1844.1000000000004</v>
      </c>
      <c r="Q7" s="2">
        <f t="shared" si="0"/>
        <v>2057</v>
      </c>
      <c r="R7" s="2">
        <f t="shared" si="0"/>
        <v>1679.6999999999998</v>
      </c>
      <c r="S7" s="2">
        <f t="shared" si="0"/>
        <v>1711.3000000000011</v>
      </c>
      <c r="T7" s="2">
        <f t="shared" si="0"/>
        <v>1585</v>
      </c>
      <c r="U7" s="2">
        <f t="shared" si="0"/>
        <v>1246</v>
      </c>
      <c r="V7" s="2">
        <f t="shared" si="0"/>
        <v>1511</v>
      </c>
      <c r="W7" s="2">
        <f t="shared" si="0"/>
        <v>1396</v>
      </c>
      <c r="X7" s="2">
        <f t="shared" si="0"/>
        <v>1821</v>
      </c>
    </row>
    <row r="8" spans="1:103" s="2" customFormat="1" x14ac:dyDescent="0.2">
      <c r="B8" s="2" t="s">
        <v>26</v>
      </c>
      <c r="C8" s="6"/>
      <c r="D8" s="6"/>
      <c r="E8" s="6"/>
      <c r="F8" s="6"/>
      <c r="G8" s="6">
        <v>132</v>
      </c>
      <c r="H8" s="6">
        <v>130</v>
      </c>
      <c r="I8" s="6"/>
      <c r="J8" s="6"/>
      <c r="K8" s="6">
        <v>132</v>
      </c>
      <c r="L8" s="6">
        <v>138</v>
      </c>
      <c r="M8" s="6"/>
      <c r="N8" s="6"/>
      <c r="P8" s="2">
        <v>411.5</v>
      </c>
      <c r="Q8" s="2">
        <v>476.1</v>
      </c>
      <c r="R8" s="2">
        <v>406.6</v>
      </c>
      <c r="S8" s="2">
        <v>390.3</v>
      </c>
      <c r="T8" s="2">
        <v>399</v>
      </c>
      <c r="U8" s="2">
        <v>389</v>
      </c>
      <c r="V8" s="2">
        <v>432</v>
      </c>
      <c r="W8" s="2">
        <v>437</v>
      </c>
      <c r="X8" s="2">
        <v>498</v>
      </c>
    </row>
    <row r="9" spans="1:103" s="2" customFormat="1" x14ac:dyDescent="0.2">
      <c r="B9" s="2" t="s">
        <v>27</v>
      </c>
      <c r="C9" s="6"/>
      <c r="D9" s="6"/>
      <c r="E9" s="6"/>
      <c r="F9" s="6"/>
      <c r="G9" s="6">
        <v>116</v>
      </c>
      <c r="H9" s="6">
        <v>120</v>
      </c>
      <c r="I9" s="6"/>
      <c r="J9" s="6"/>
      <c r="K9" s="6">
        <v>113</v>
      </c>
      <c r="L9" s="6">
        <v>116</v>
      </c>
      <c r="M9" s="6"/>
      <c r="N9" s="6"/>
      <c r="P9" s="2">
        <v>523.79999999999995</v>
      </c>
      <c r="Q9" s="2">
        <v>651</v>
      </c>
      <c r="R9" s="2">
        <v>370.6</v>
      </c>
      <c r="S9" s="2">
        <v>412.6</v>
      </c>
      <c r="T9" s="2">
        <v>406</v>
      </c>
      <c r="U9" s="2">
        <v>376</v>
      </c>
      <c r="V9" s="2">
        <v>391</v>
      </c>
      <c r="W9" s="2">
        <v>390</v>
      </c>
      <c r="X9" s="2">
        <v>425</v>
      </c>
    </row>
    <row r="10" spans="1:103" s="2" customFormat="1" x14ac:dyDescent="0.2">
      <c r="B10" s="2" t="s">
        <v>28</v>
      </c>
      <c r="C10" s="6"/>
      <c r="D10" s="6"/>
      <c r="E10" s="6"/>
      <c r="F10" s="6"/>
      <c r="G10" s="6">
        <f>+G8+G9</f>
        <v>248</v>
      </c>
      <c r="H10" s="6">
        <f>+H8+H9</f>
        <v>250</v>
      </c>
      <c r="I10" s="6"/>
      <c r="J10" s="6"/>
      <c r="K10" s="6">
        <f>+K8+K9</f>
        <v>245</v>
      </c>
      <c r="L10" s="6">
        <f>+L8+L9</f>
        <v>254</v>
      </c>
      <c r="M10" s="6"/>
      <c r="N10" s="6"/>
      <c r="P10" s="2">
        <f t="shared" ref="P10:X10" si="1">+P9+P8</f>
        <v>935.3</v>
      </c>
      <c r="Q10" s="2">
        <f t="shared" si="1"/>
        <v>1127.0999999999999</v>
      </c>
      <c r="R10" s="2">
        <f t="shared" si="1"/>
        <v>777.2</v>
      </c>
      <c r="S10" s="2">
        <f t="shared" si="1"/>
        <v>802.90000000000009</v>
      </c>
      <c r="T10" s="2">
        <f t="shared" si="1"/>
        <v>805</v>
      </c>
      <c r="U10" s="2">
        <f t="shared" si="1"/>
        <v>765</v>
      </c>
      <c r="V10" s="2">
        <f t="shared" si="1"/>
        <v>823</v>
      </c>
      <c r="W10" s="2">
        <f t="shared" si="1"/>
        <v>827</v>
      </c>
      <c r="X10" s="2">
        <f t="shared" si="1"/>
        <v>923</v>
      </c>
    </row>
    <row r="11" spans="1:103" s="2" customFormat="1" x14ac:dyDescent="0.2">
      <c r="B11" s="2" t="s">
        <v>29</v>
      </c>
      <c r="C11" s="6"/>
      <c r="D11" s="6"/>
      <c r="E11" s="6"/>
      <c r="F11" s="6"/>
      <c r="G11" s="6">
        <f>+G7-G10</f>
        <v>132</v>
      </c>
      <c r="H11" s="6">
        <f>+H7-H10</f>
        <v>197</v>
      </c>
      <c r="I11" s="6"/>
      <c r="J11" s="6"/>
      <c r="K11" s="6">
        <f>+K7-K10</f>
        <v>198</v>
      </c>
      <c r="L11" s="6">
        <f>+L7-L10</f>
        <v>221</v>
      </c>
      <c r="M11" s="6"/>
      <c r="N11" s="6"/>
      <c r="P11" s="2">
        <f t="shared" ref="P11:X11" si="2">+P7-P10</f>
        <v>908.80000000000041</v>
      </c>
      <c r="Q11" s="2">
        <f t="shared" si="2"/>
        <v>929.90000000000009</v>
      </c>
      <c r="R11" s="2">
        <f t="shared" si="2"/>
        <v>902.49999999999977</v>
      </c>
      <c r="S11" s="2">
        <f t="shared" si="2"/>
        <v>908.400000000001</v>
      </c>
      <c r="T11" s="2">
        <f t="shared" si="2"/>
        <v>780</v>
      </c>
      <c r="U11" s="2">
        <f t="shared" si="2"/>
        <v>481</v>
      </c>
      <c r="V11" s="2">
        <f t="shared" si="2"/>
        <v>688</v>
      </c>
      <c r="W11" s="2">
        <f t="shared" si="2"/>
        <v>569</v>
      </c>
      <c r="X11" s="2">
        <f t="shared" si="2"/>
        <v>898</v>
      </c>
      <c r="Y11" s="2">
        <f>+X11*1.01</f>
        <v>906.98</v>
      </c>
      <c r="Z11" s="2">
        <f t="shared" ref="Z11:AE11" si="3">+Y11*1.01</f>
        <v>916.0498</v>
      </c>
      <c r="AA11" s="2">
        <f t="shared" si="3"/>
        <v>925.21029799999997</v>
      </c>
      <c r="AB11" s="2">
        <f t="shared" si="3"/>
        <v>934.46240097999998</v>
      </c>
      <c r="AC11" s="2">
        <f t="shared" si="3"/>
        <v>943.80702498979997</v>
      </c>
      <c r="AD11" s="2">
        <f t="shared" si="3"/>
        <v>953.245095239698</v>
      </c>
      <c r="AE11" s="2">
        <f t="shared" si="3"/>
        <v>962.77754619209497</v>
      </c>
    </row>
    <row r="12" spans="1:103" s="2" customFormat="1" x14ac:dyDescent="0.2">
      <c r="B12" s="2" t="s">
        <v>30</v>
      </c>
      <c r="C12" s="6"/>
      <c r="D12" s="6"/>
      <c r="E12" s="6"/>
      <c r="F12" s="6"/>
      <c r="G12" s="6">
        <f>-19-34</f>
        <v>-53</v>
      </c>
      <c r="H12" s="6">
        <f>-103-25+6+1</f>
        <v>-121</v>
      </c>
      <c r="I12" s="6"/>
      <c r="J12" s="6"/>
      <c r="K12" s="6">
        <f>-4+5-26</f>
        <v>-25</v>
      </c>
      <c r="L12" s="6">
        <f>-14+3-28+1</f>
        <v>-38</v>
      </c>
      <c r="M12" s="6"/>
      <c r="N12" s="6"/>
      <c r="P12" s="2">
        <f>2.7-65.1</f>
        <v>-62.399999999999991</v>
      </c>
      <c r="Q12" s="2">
        <f>4.5-62.4</f>
        <v>-57.9</v>
      </c>
      <c r="R12" s="2">
        <f>7.4-61.1</f>
        <v>-53.7</v>
      </c>
      <c r="S12" s="2">
        <f>6.9-66.1</f>
        <v>-59.199999999999996</v>
      </c>
      <c r="T12" s="2">
        <f>4-70</f>
        <v>-66</v>
      </c>
      <c r="U12" s="2">
        <f>5-73</f>
        <v>-68</v>
      </c>
      <c r="V12" s="2">
        <f>4-60</f>
        <v>-56</v>
      </c>
      <c r="W12" s="2">
        <f>6-60</f>
        <v>-54</v>
      </c>
      <c r="X12" s="2">
        <f>13-93</f>
        <v>-80</v>
      </c>
      <c r="Y12" s="2">
        <f>+X12+20</f>
        <v>-60</v>
      </c>
      <c r="Z12" s="2">
        <f>+Y12+20</f>
        <v>-40</v>
      </c>
      <c r="AA12" s="2">
        <f>+Z22*$AB$24</f>
        <v>-27.7678835</v>
      </c>
      <c r="AB12" s="2">
        <f t="shared" ref="AB12:AE12" si="4">+AA22*$AB$24</f>
        <v>10.37341911625</v>
      </c>
      <c r="AC12" s="2">
        <f t="shared" si="4"/>
        <v>50.528941470340627</v>
      </c>
      <c r="AD12" s="2">
        <f t="shared" si="4"/>
        <v>92.788220044896605</v>
      </c>
      <c r="AE12" s="2">
        <f t="shared" si="4"/>
        <v>137.2446359444919</v>
      </c>
    </row>
    <row r="13" spans="1:103" s="2" customFormat="1" x14ac:dyDescent="0.2">
      <c r="B13" s="2" t="s">
        <v>22</v>
      </c>
      <c r="C13" s="6"/>
      <c r="D13" s="6"/>
      <c r="E13" s="6"/>
      <c r="F13" s="6"/>
      <c r="G13" s="6">
        <f>+G11+G12</f>
        <v>79</v>
      </c>
      <c r="H13" s="6">
        <f>+H11+H12</f>
        <v>76</v>
      </c>
      <c r="I13" s="6"/>
      <c r="J13" s="6"/>
      <c r="K13" s="6">
        <f>+K11+K12</f>
        <v>173</v>
      </c>
      <c r="L13" s="6">
        <f>+L11+L12</f>
        <v>183</v>
      </c>
      <c r="M13" s="6"/>
      <c r="N13" s="6"/>
      <c r="P13" s="2">
        <f t="shared" ref="P13:W13" si="5">+P11+P12</f>
        <v>846.40000000000043</v>
      </c>
      <c r="Q13" s="2">
        <f t="shared" si="5"/>
        <v>872.00000000000011</v>
      </c>
      <c r="R13" s="2">
        <f t="shared" si="5"/>
        <v>848.79999999999973</v>
      </c>
      <c r="S13" s="2">
        <f t="shared" si="5"/>
        <v>849.20000000000095</v>
      </c>
      <c r="T13" s="2">
        <f t="shared" si="5"/>
        <v>714</v>
      </c>
      <c r="U13" s="2">
        <f t="shared" si="5"/>
        <v>413</v>
      </c>
      <c r="V13" s="2">
        <f t="shared" si="5"/>
        <v>632</v>
      </c>
      <c r="W13" s="2">
        <f t="shared" si="5"/>
        <v>515</v>
      </c>
      <c r="X13" s="2">
        <f>+X11+X12</f>
        <v>818</v>
      </c>
      <c r="Y13" s="2">
        <f>+Y11+Y12</f>
        <v>846.98</v>
      </c>
      <c r="Z13" s="2">
        <f>+Z11+Z12</f>
        <v>876.0498</v>
      </c>
      <c r="AA13" s="2">
        <f>+AA11+AA12</f>
        <v>897.44241449999993</v>
      </c>
      <c r="AB13" s="2">
        <f t="shared" ref="AB13:AE13" si="6">+AB11+AB12</f>
        <v>944.83582009625002</v>
      </c>
      <c r="AC13" s="2">
        <f t="shared" si="6"/>
        <v>994.33596646014064</v>
      </c>
      <c r="AD13" s="2">
        <f t="shared" si="6"/>
        <v>1046.0333152845947</v>
      </c>
      <c r="AE13" s="2">
        <f t="shared" si="6"/>
        <v>1100.0221821365869</v>
      </c>
    </row>
    <row r="14" spans="1:103" s="2" customFormat="1" x14ac:dyDescent="0.2">
      <c r="B14" s="2" t="s">
        <v>23</v>
      </c>
      <c r="C14" s="6"/>
      <c r="D14" s="6"/>
      <c r="E14" s="6"/>
      <c r="F14" s="6"/>
      <c r="G14" s="6">
        <v>0</v>
      </c>
      <c r="H14" s="6">
        <v>30</v>
      </c>
      <c r="I14" s="6"/>
      <c r="J14" s="6"/>
      <c r="K14" s="6">
        <v>47</v>
      </c>
      <c r="L14" s="6">
        <v>44</v>
      </c>
      <c r="M14" s="6"/>
      <c r="N14" s="6"/>
      <c r="P14" s="2">
        <v>218.2</v>
      </c>
      <c r="Q14" s="2">
        <v>242.2</v>
      </c>
      <c r="R14" s="2">
        <v>204.4</v>
      </c>
      <c r="S14" s="2">
        <v>234.9</v>
      </c>
      <c r="T14" s="2">
        <v>186</v>
      </c>
      <c r="U14" s="2">
        <v>103</v>
      </c>
      <c r="V14" s="2">
        <v>177</v>
      </c>
      <c r="W14" s="2">
        <v>178</v>
      </c>
      <c r="X14" s="2">
        <v>123</v>
      </c>
      <c r="Y14" s="2">
        <f>+Y13*0.15</f>
        <v>127.047</v>
      </c>
      <c r="Z14" s="2">
        <f>+Z13*0.15</f>
        <v>131.40746999999999</v>
      </c>
      <c r="AA14" s="2">
        <f>+AA13*0.15</f>
        <v>134.61636217499998</v>
      </c>
      <c r="AB14" s="2">
        <f t="shared" ref="AB14:AE14" si="7">+AB13*0.15</f>
        <v>141.72537301443751</v>
      </c>
      <c r="AC14" s="2">
        <f t="shared" si="7"/>
        <v>149.15039496902108</v>
      </c>
      <c r="AD14" s="2">
        <f t="shared" si="7"/>
        <v>156.90499729268919</v>
      </c>
      <c r="AE14" s="2">
        <f t="shared" si="7"/>
        <v>165.00332732048804</v>
      </c>
    </row>
    <row r="15" spans="1:103" s="2" customFormat="1" x14ac:dyDescent="0.2">
      <c r="B15" s="2" t="s">
        <v>21</v>
      </c>
      <c r="C15" s="6"/>
      <c r="D15" s="6"/>
      <c r="E15" s="6"/>
      <c r="F15" s="6"/>
      <c r="G15" s="6">
        <f>+G13-G14</f>
        <v>79</v>
      </c>
      <c r="H15" s="6">
        <f>+H13-H14</f>
        <v>46</v>
      </c>
      <c r="I15" s="6"/>
      <c r="J15" s="6"/>
      <c r="K15" s="6">
        <f>+K13-K14</f>
        <v>126</v>
      </c>
      <c r="L15" s="6">
        <f>+L13-L14</f>
        <v>139</v>
      </c>
      <c r="M15" s="6"/>
      <c r="N15" s="6"/>
      <c r="P15" s="2">
        <f t="shared" ref="P15:W15" si="8">+P13-P14</f>
        <v>628.2000000000005</v>
      </c>
      <c r="Q15" s="2">
        <f t="shared" si="8"/>
        <v>629.80000000000018</v>
      </c>
      <c r="R15" s="2">
        <f t="shared" si="8"/>
        <v>644.39999999999975</v>
      </c>
      <c r="S15" s="2">
        <f t="shared" si="8"/>
        <v>614.30000000000098</v>
      </c>
      <c r="T15" s="2">
        <f t="shared" si="8"/>
        <v>528</v>
      </c>
      <c r="U15" s="2">
        <f t="shared" si="8"/>
        <v>310</v>
      </c>
      <c r="V15" s="2">
        <f t="shared" si="8"/>
        <v>455</v>
      </c>
      <c r="W15" s="2">
        <f t="shared" si="8"/>
        <v>337</v>
      </c>
      <c r="X15" s="2">
        <f>+X13-X14</f>
        <v>695</v>
      </c>
      <c r="Y15" s="2">
        <f>+Y13-Y14</f>
        <v>719.93299999999999</v>
      </c>
      <c r="Z15" s="2">
        <f>+Z13-Z14</f>
        <v>744.64233000000002</v>
      </c>
      <c r="AA15" s="2">
        <f>+AA13-AA14</f>
        <v>762.82605232499998</v>
      </c>
      <c r="AB15" s="2">
        <f t="shared" ref="AB15:AE15" si="9">+AB13-AB14</f>
        <v>803.11044708181248</v>
      </c>
      <c r="AC15" s="2">
        <f t="shared" si="9"/>
        <v>845.18557149111962</v>
      </c>
      <c r="AD15" s="2">
        <f t="shared" si="9"/>
        <v>889.12831799190553</v>
      </c>
      <c r="AE15" s="2">
        <f t="shared" si="9"/>
        <v>935.01885481609884</v>
      </c>
      <c r="AF15" s="2">
        <f>+AE15*(1+$AB$25)</f>
        <v>925.66866626793785</v>
      </c>
      <c r="AG15" s="2">
        <f t="shared" ref="AG15:CR15" si="10">+AF15*(1+$AB$25)</f>
        <v>916.41197960525847</v>
      </c>
      <c r="AH15" s="2">
        <f t="shared" si="10"/>
        <v>907.24785980920592</v>
      </c>
      <c r="AI15" s="2">
        <f t="shared" si="10"/>
        <v>898.17538121111386</v>
      </c>
      <c r="AJ15" s="2">
        <f t="shared" si="10"/>
        <v>889.19362739900271</v>
      </c>
      <c r="AK15" s="2">
        <f t="shared" si="10"/>
        <v>880.30169112501267</v>
      </c>
      <c r="AL15" s="2">
        <f t="shared" si="10"/>
        <v>871.49867421376257</v>
      </c>
      <c r="AM15" s="2">
        <f t="shared" si="10"/>
        <v>862.78368747162494</v>
      </c>
      <c r="AN15" s="2">
        <f t="shared" si="10"/>
        <v>854.15585059690864</v>
      </c>
      <c r="AO15" s="2">
        <f t="shared" si="10"/>
        <v>845.61429209093956</v>
      </c>
      <c r="AP15" s="2">
        <f t="shared" si="10"/>
        <v>837.15814917003013</v>
      </c>
      <c r="AQ15" s="2">
        <f t="shared" si="10"/>
        <v>828.78656767832979</v>
      </c>
      <c r="AR15" s="2">
        <f t="shared" si="10"/>
        <v>820.49870200154646</v>
      </c>
      <c r="AS15" s="2">
        <f t="shared" si="10"/>
        <v>812.29371498153102</v>
      </c>
      <c r="AT15" s="2">
        <f t="shared" si="10"/>
        <v>804.17077783171567</v>
      </c>
      <c r="AU15" s="2">
        <f t="shared" si="10"/>
        <v>796.12907005339855</v>
      </c>
      <c r="AV15" s="2">
        <f t="shared" si="10"/>
        <v>788.16777935286461</v>
      </c>
      <c r="AW15" s="2">
        <f t="shared" si="10"/>
        <v>780.28610155933598</v>
      </c>
      <c r="AX15" s="2">
        <f t="shared" si="10"/>
        <v>772.48324054374257</v>
      </c>
      <c r="AY15" s="2">
        <f t="shared" si="10"/>
        <v>764.75840813830519</v>
      </c>
      <c r="AZ15" s="2">
        <f t="shared" si="10"/>
        <v>757.11082405692218</v>
      </c>
      <c r="BA15" s="2">
        <f t="shared" si="10"/>
        <v>749.53971581635301</v>
      </c>
      <c r="BB15" s="2">
        <f t="shared" si="10"/>
        <v>742.04431865818947</v>
      </c>
      <c r="BC15" s="2">
        <f t="shared" si="10"/>
        <v>734.62387547160756</v>
      </c>
      <c r="BD15" s="2">
        <f t="shared" si="10"/>
        <v>727.27763671689149</v>
      </c>
      <c r="BE15" s="2">
        <f t="shared" si="10"/>
        <v>720.00486034972255</v>
      </c>
      <c r="BF15" s="2">
        <f t="shared" si="10"/>
        <v>712.80481174622537</v>
      </c>
      <c r="BG15" s="2">
        <f t="shared" si="10"/>
        <v>705.67676362876307</v>
      </c>
      <c r="BH15" s="2">
        <f t="shared" si="10"/>
        <v>698.61999599247542</v>
      </c>
      <c r="BI15" s="2">
        <f t="shared" si="10"/>
        <v>691.63379603255066</v>
      </c>
      <c r="BJ15" s="2">
        <f t="shared" si="10"/>
        <v>684.7174580722251</v>
      </c>
      <c r="BK15" s="2">
        <f t="shared" si="10"/>
        <v>677.87028349150285</v>
      </c>
      <c r="BL15" s="2">
        <f t="shared" si="10"/>
        <v>671.09158065658778</v>
      </c>
      <c r="BM15" s="2">
        <f t="shared" si="10"/>
        <v>664.38066485002184</v>
      </c>
      <c r="BN15" s="2">
        <f t="shared" si="10"/>
        <v>657.73685820152161</v>
      </c>
      <c r="BO15" s="2">
        <f t="shared" si="10"/>
        <v>651.15948961950642</v>
      </c>
      <c r="BP15" s="2">
        <f t="shared" si="10"/>
        <v>644.64789472331131</v>
      </c>
      <c r="BQ15" s="2">
        <f t="shared" si="10"/>
        <v>638.20141577607819</v>
      </c>
      <c r="BR15" s="2">
        <f t="shared" si="10"/>
        <v>631.81940161831744</v>
      </c>
      <c r="BS15" s="2">
        <f t="shared" si="10"/>
        <v>625.50120760213429</v>
      </c>
      <c r="BT15" s="2">
        <f t="shared" si="10"/>
        <v>619.24619552611296</v>
      </c>
      <c r="BU15" s="2">
        <f t="shared" si="10"/>
        <v>613.05373357085182</v>
      </c>
      <c r="BV15" s="2">
        <f t="shared" si="10"/>
        <v>606.92319623514334</v>
      </c>
      <c r="BW15" s="2">
        <f t="shared" si="10"/>
        <v>600.85396427279193</v>
      </c>
      <c r="BX15" s="2">
        <f t="shared" si="10"/>
        <v>594.84542463006403</v>
      </c>
      <c r="BY15" s="2">
        <f t="shared" si="10"/>
        <v>588.89697038376335</v>
      </c>
      <c r="BZ15" s="2">
        <f t="shared" si="10"/>
        <v>583.00800067992566</v>
      </c>
      <c r="CA15" s="2">
        <f t="shared" si="10"/>
        <v>577.17792067312644</v>
      </c>
      <c r="CB15" s="2">
        <f t="shared" si="10"/>
        <v>571.40614146639518</v>
      </c>
      <c r="CC15" s="2">
        <f t="shared" si="10"/>
        <v>565.69208005173118</v>
      </c>
      <c r="CD15" s="2">
        <f t="shared" si="10"/>
        <v>560.03515925121383</v>
      </c>
      <c r="CE15" s="2">
        <f t="shared" si="10"/>
        <v>554.43480765870163</v>
      </c>
      <c r="CF15" s="2">
        <f t="shared" si="10"/>
        <v>548.89045958211466</v>
      </c>
      <c r="CG15" s="2">
        <f t="shared" si="10"/>
        <v>543.40155498629349</v>
      </c>
      <c r="CH15" s="2">
        <f t="shared" si="10"/>
        <v>537.96753943643057</v>
      </c>
      <c r="CI15" s="2">
        <f t="shared" si="10"/>
        <v>532.58786404206626</v>
      </c>
      <c r="CJ15" s="2">
        <f t="shared" si="10"/>
        <v>527.26198540164557</v>
      </c>
      <c r="CK15" s="2">
        <f t="shared" si="10"/>
        <v>521.98936554762906</v>
      </c>
      <c r="CL15" s="2">
        <f t="shared" si="10"/>
        <v>516.76947189215275</v>
      </c>
      <c r="CM15" s="2">
        <f t="shared" si="10"/>
        <v>511.6017771732312</v>
      </c>
      <c r="CN15" s="2">
        <f t="shared" si="10"/>
        <v>506.48575940149885</v>
      </c>
      <c r="CO15" s="2">
        <f t="shared" si="10"/>
        <v>501.42090180748386</v>
      </c>
      <c r="CP15" s="2">
        <f t="shared" si="10"/>
        <v>496.40669278940902</v>
      </c>
      <c r="CQ15" s="2">
        <f t="shared" si="10"/>
        <v>491.44262586151495</v>
      </c>
      <c r="CR15" s="2">
        <f t="shared" si="10"/>
        <v>486.5281996028998</v>
      </c>
      <c r="CS15" s="2">
        <f t="shared" ref="CS15:CY15" si="11">+CR15*(1+$AB$25)</f>
        <v>481.66291760687079</v>
      </c>
      <c r="CT15" s="2">
        <f t="shared" si="11"/>
        <v>476.84628843080208</v>
      </c>
      <c r="CU15" s="2">
        <f t="shared" si="11"/>
        <v>472.07782554649407</v>
      </c>
      <c r="CV15" s="2">
        <f t="shared" si="11"/>
        <v>467.35704729102912</v>
      </c>
      <c r="CW15" s="2">
        <f t="shared" si="11"/>
        <v>462.68347681811883</v>
      </c>
      <c r="CX15" s="2">
        <f t="shared" si="11"/>
        <v>458.05664204993764</v>
      </c>
      <c r="CY15" s="2">
        <f t="shared" si="11"/>
        <v>453.47607562943824</v>
      </c>
    </row>
    <row r="16" spans="1:103" x14ac:dyDescent="0.2">
      <c r="B16" t="s">
        <v>20</v>
      </c>
      <c r="G16" s="4">
        <f>+G15/G17</f>
        <v>0.91541135573580534</v>
      </c>
      <c r="H16" s="4">
        <f>+H15/H17</f>
        <v>0.53613053613053618</v>
      </c>
      <c r="K16" s="4">
        <f>+K15/K17</f>
        <v>1.5180722891566265</v>
      </c>
      <c r="L16" s="4">
        <f>+L15/L17</f>
        <v>1.713933415536375</v>
      </c>
      <c r="P16" s="1">
        <f t="shared" ref="P16:AA16" si="12">+P15/P17</f>
        <v>7.1063348416289642</v>
      </c>
      <c r="Q16" s="1">
        <f t="shared" si="12"/>
        <v>7.1244343891402728</v>
      </c>
      <c r="R16" s="1">
        <f t="shared" si="12"/>
        <v>7.3477765108323796</v>
      </c>
      <c r="S16" s="1">
        <f t="shared" si="12"/>
        <v>7.0366552119129553</v>
      </c>
      <c r="T16" s="1">
        <f t="shared" si="12"/>
        <v>6.0411899313501136</v>
      </c>
      <c r="U16" s="1">
        <f t="shared" si="12"/>
        <v>3.5428571428571427</v>
      </c>
      <c r="V16" s="1">
        <f t="shared" si="12"/>
        <v>5.1881413911060434</v>
      </c>
      <c r="W16" s="1">
        <f t="shared" si="12"/>
        <v>3.8646788990825689</v>
      </c>
      <c r="X16" s="1">
        <f t="shared" si="12"/>
        <v>8.157276995305164</v>
      </c>
      <c r="Y16" s="1">
        <f t="shared" si="12"/>
        <v>8.449917840375587</v>
      </c>
      <c r="Z16" s="1">
        <f t="shared" si="12"/>
        <v>8.7399334507042248</v>
      </c>
      <c r="AA16" s="1">
        <f t="shared" si="12"/>
        <v>8.9533574216549283</v>
      </c>
      <c r="AB16" s="1">
        <f t="shared" ref="AB16" si="13">+AB15/AB17</f>
        <v>9.4261789563593013</v>
      </c>
      <c r="AC16" s="1">
        <f t="shared" ref="AC16" si="14">+AC15/AC17</f>
        <v>9.9200184447314506</v>
      </c>
      <c r="AD16" s="1">
        <f t="shared" ref="AD16" si="15">+AD15/AD17</f>
        <v>10.435778380186685</v>
      </c>
      <c r="AE16" s="1">
        <f t="shared" ref="AE16" si="16">+AE15/AE17</f>
        <v>10.974399704414305</v>
      </c>
    </row>
    <row r="17" spans="2:31" s="2" customFormat="1" x14ac:dyDescent="0.2">
      <c r="B17" s="2" t="s">
        <v>1</v>
      </c>
      <c r="C17" s="6"/>
      <c r="D17" s="6"/>
      <c r="E17" s="6"/>
      <c r="F17" s="6"/>
      <c r="G17" s="6">
        <v>86.3</v>
      </c>
      <c r="H17" s="6">
        <v>85.8</v>
      </c>
      <c r="I17" s="6"/>
      <c r="J17" s="6"/>
      <c r="K17" s="6">
        <v>83</v>
      </c>
      <c r="L17" s="6">
        <v>81.099999999999994</v>
      </c>
      <c r="M17" s="6"/>
      <c r="N17" s="6"/>
      <c r="P17" s="2">
        <v>88.4</v>
      </c>
      <c r="Q17" s="2">
        <v>88.4</v>
      </c>
      <c r="R17" s="2">
        <v>87.7</v>
      </c>
      <c r="S17" s="2">
        <v>87.3</v>
      </c>
      <c r="T17" s="2">
        <v>87.4</v>
      </c>
      <c r="U17" s="2">
        <v>87.5</v>
      </c>
      <c r="V17" s="2">
        <v>87.7</v>
      </c>
      <c r="W17" s="2">
        <v>87.2</v>
      </c>
      <c r="X17" s="2">
        <v>85.2</v>
      </c>
      <c r="Y17" s="2">
        <f>+X17</f>
        <v>85.2</v>
      </c>
      <c r="Z17" s="2">
        <f>+Y17</f>
        <v>85.2</v>
      </c>
      <c r="AA17" s="2">
        <f>+Z17</f>
        <v>85.2</v>
      </c>
      <c r="AB17" s="2">
        <f t="shared" ref="AB17:AE17" si="17">+AA17</f>
        <v>85.2</v>
      </c>
      <c r="AC17" s="2">
        <f t="shared" si="17"/>
        <v>85.2</v>
      </c>
      <c r="AD17" s="2">
        <f t="shared" si="17"/>
        <v>85.2</v>
      </c>
      <c r="AE17" s="2">
        <f t="shared" si="17"/>
        <v>85.2</v>
      </c>
    </row>
    <row r="19" spans="2:31" x14ac:dyDescent="0.2">
      <c r="B19" s="2" t="s">
        <v>37</v>
      </c>
      <c r="Q19" s="8">
        <f>Q5/P5-1</f>
        <v>9.8586634095271242E-2</v>
      </c>
      <c r="R19" s="8">
        <f>R5/Q5-1</f>
        <v>-0.1922649301143583</v>
      </c>
      <c r="S19" s="8">
        <f>S5/R5-1</f>
        <v>6.6537213646642446E-2</v>
      </c>
      <c r="T19" s="8">
        <f>T5/S5-1</f>
        <v>-1.5003111244267342E-2</v>
      </c>
      <c r="U19" s="8">
        <f>U5/T5-1</f>
        <v>-0.12880205896116048</v>
      </c>
      <c r="V19" s="8">
        <f t="shared" ref="V19:X19" si="18">V5/U5-1</f>
        <v>0.10514301060829867</v>
      </c>
      <c r="W19" s="8">
        <f t="shared" si="18"/>
        <v>7.4362089914945306E-2</v>
      </c>
      <c r="X19" s="8">
        <f t="shared" si="18"/>
        <v>0.18468672246098161</v>
      </c>
    </row>
    <row r="20" spans="2:31" x14ac:dyDescent="0.2">
      <c r="B20" s="2" t="s">
        <v>33</v>
      </c>
      <c r="P20" s="8">
        <f t="shared" ref="P20:Q20" si="19">+P7/P5</f>
        <v>0.20111019019368351</v>
      </c>
      <c r="Q20" s="8">
        <f t="shared" si="19"/>
        <v>0.20419710927573062</v>
      </c>
      <c r="R20" s="8">
        <f>+R7/R5</f>
        <v>0.20643250417854683</v>
      </c>
      <c r="S20" s="8">
        <f>+S7/S5</f>
        <v>0.19719527090871389</v>
      </c>
      <c r="T20" s="8">
        <f>+T7/T5</f>
        <v>0.18542349087505849</v>
      </c>
      <c r="U20" s="8">
        <f>+U7/U5</f>
        <v>0.16731569759634751</v>
      </c>
      <c r="V20" s="8">
        <f t="shared" ref="V20:X20" si="20">+V7/V5</f>
        <v>0.18359659781287971</v>
      </c>
      <c r="W20" s="8">
        <f t="shared" si="20"/>
        <v>0.15788283193847547</v>
      </c>
      <c r="X20" s="8">
        <f t="shared" si="20"/>
        <v>0.17384248210023867</v>
      </c>
    </row>
    <row r="21" spans="2:31" x14ac:dyDescent="0.2">
      <c r="B21" s="2"/>
      <c r="Q21" s="8"/>
      <c r="R21" s="8"/>
      <c r="S21" s="8"/>
      <c r="T21" s="8"/>
      <c r="U21" s="8"/>
      <c r="V21" s="8"/>
      <c r="W21" s="8"/>
      <c r="X21" s="8"/>
    </row>
    <row r="22" spans="2:31" x14ac:dyDescent="0.2">
      <c r="B22" s="2" t="s">
        <v>3</v>
      </c>
      <c r="Q22" s="8"/>
      <c r="R22" s="8"/>
      <c r="S22" s="8"/>
      <c r="T22" s="8"/>
      <c r="U22" s="8"/>
      <c r="V22" s="8"/>
      <c r="W22" s="8"/>
      <c r="X22" s="8"/>
      <c r="Y22">
        <v>-1300</v>
      </c>
      <c r="Z22" s="2">
        <f>+Y22+Z15</f>
        <v>-555.35766999999998</v>
      </c>
      <c r="AA22" s="2">
        <f t="shared" ref="AA22:AE22" si="21">+Z22+AA15</f>
        <v>207.46838232499999</v>
      </c>
      <c r="AB22" s="2">
        <f t="shared" si="21"/>
        <v>1010.5788294068125</v>
      </c>
      <c r="AC22" s="2">
        <f t="shared" si="21"/>
        <v>1855.7644008979321</v>
      </c>
      <c r="AD22" s="2">
        <f t="shared" si="21"/>
        <v>2744.8927188898379</v>
      </c>
      <c r="AE22" s="2">
        <f t="shared" si="21"/>
        <v>3679.9115737059365</v>
      </c>
    </row>
    <row r="23" spans="2:31" x14ac:dyDescent="0.2">
      <c r="B23" s="2"/>
      <c r="Q23" s="8"/>
      <c r="R23" s="8"/>
      <c r="S23" s="8"/>
      <c r="T23" s="8"/>
      <c r="U23" s="8"/>
      <c r="V23" s="8"/>
      <c r="W23" s="8"/>
      <c r="X23" s="8"/>
    </row>
    <row r="24" spans="2:31" x14ac:dyDescent="0.2">
      <c r="AA24" t="s">
        <v>41</v>
      </c>
      <c r="AB24" s="8">
        <v>0.05</v>
      </c>
    </row>
    <row r="25" spans="2:31" x14ac:dyDescent="0.2">
      <c r="B25" s="2" t="s">
        <v>34</v>
      </c>
      <c r="P25" s="2">
        <v>750.5</v>
      </c>
      <c r="Q25" s="2">
        <v>868.4</v>
      </c>
      <c r="R25" s="2">
        <v>590.6</v>
      </c>
      <c r="S25" s="2">
        <v>590.6</v>
      </c>
      <c r="T25">
        <v>641</v>
      </c>
      <c r="U25">
        <v>849</v>
      </c>
      <c r="V25">
        <v>754</v>
      </c>
      <c r="W25">
        <v>713</v>
      </c>
      <c r="X25">
        <v>982</v>
      </c>
      <c r="AA25" t="s">
        <v>38</v>
      </c>
      <c r="AB25" s="8">
        <v>-0.01</v>
      </c>
    </row>
    <row r="26" spans="2:31" x14ac:dyDescent="0.2">
      <c r="B26" t="s">
        <v>35</v>
      </c>
      <c r="P26" s="2">
        <v>465.8</v>
      </c>
      <c r="Q26" s="2">
        <v>506.8</v>
      </c>
      <c r="R26" s="2">
        <v>560</v>
      </c>
      <c r="S26" s="2">
        <v>560</v>
      </c>
      <c r="T26">
        <v>483</v>
      </c>
      <c r="U26">
        <v>344</v>
      </c>
      <c r="V26">
        <v>458</v>
      </c>
      <c r="W26">
        <v>585</v>
      </c>
      <c r="X26">
        <v>573</v>
      </c>
      <c r="AA26" t="s">
        <v>39</v>
      </c>
      <c r="AB26" s="8">
        <v>8.5000000000000006E-2</v>
      </c>
    </row>
    <row r="27" spans="2:31" x14ac:dyDescent="0.2">
      <c r="B27" s="2" t="s">
        <v>36</v>
      </c>
      <c r="P27" s="2">
        <f t="shared" ref="P27:Q27" si="22">+P25-P26</f>
        <v>284.7</v>
      </c>
      <c r="Q27" s="2">
        <f t="shared" si="22"/>
        <v>361.59999999999997</v>
      </c>
      <c r="R27" s="2">
        <f t="shared" ref="R27:X27" si="23">+R25-R26</f>
        <v>30.600000000000023</v>
      </c>
      <c r="S27" s="2">
        <f t="shared" si="23"/>
        <v>30.600000000000023</v>
      </c>
      <c r="T27">
        <f t="shared" si="23"/>
        <v>158</v>
      </c>
      <c r="U27">
        <f t="shared" si="23"/>
        <v>505</v>
      </c>
      <c r="V27">
        <f t="shared" si="23"/>
        <v>296</v>
      </c>
      <c r="W27">
        <f t="shared" si="23"/>
        <v>128</v>
      </c>
      <c r="X27">
        <f t="shared" si="23"/>
        <v>409</v>
      </c>
      <c r="AA27" t="s">
        <v>40</v>
      </c>
      <c r="AB27" s="2">
        <f>NPV(AB26,Z15:CY15)+Main!L5-Main!L6</f>
        <v>8114.6624996446862</v>
      </c>
    </row>
    <row r="28" spans="2:31" x14ac:dyDescent="0.2">
      <c r="AA28" t="s">
        <v>1</v>
      </c>
      <c r="AB28" s="1">
        <f>AB27/Main!L3</f>
        <v>101.33225678550306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2024-09-30T14:20:35Z</dcterms:created>
  <dcterms:modified xsi:type="dcterms:W3CDTF">2024-09-30T15:16:19Z</dcterms:modified>
</cp:coreProperties>
</file>