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DFF745DC-7662-495E-A276-F2DCA008E289}" xr6:coauthVersionLast="47" xr6:coauthVersionMax="47" xr10:uidLastSave="{00000000-0000-0000-0000-000000000000}"/>
  <bookViews>
    <workbookView xWindow="6945" yWindow="1245" windowWidth="21345" windowHeight="14220" xr2:uid="{A4ADDB5A-93CF-4F79-B310-B2CD4CA5AA6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G7" i="2"/>
  <c r="F7" i="2"/>
  <c r="E7" i="2"/>
  <c r="D7" i="2"/>
  <c r="C7" i="2"/>
  <c r="I7" i="2"/>
  <c r="E8" i="2"/>
  <c r="F8" i="2" s="1"/>
  <c r="G8" i="2" s="1"/>
  <c r="H8" i="2" s="1"/>
  <c r="I8" i="2" s="1"/>
  <c r="E12" i="2"/>
  <c r="F12" i="2" s="1"/>
  <c r="G12" i="2" s="1"/>
  <c r="H12" i="2" s="1"/>
  <c r="I12" i="2" l="1"/>
  <c r="I13" i="2" s="1"/>
  <c r="H13" i="2"/>
  <c r="I10" i="2"/>
  <c r="I9" i="2" s="1"/>
  <c r="H10" i="2"/>
  <c r="H9" i="2"/>
  <c r="H16" i="2" l="1"/>
  <c r="H14" i="2"/>
  <c r="I16" i="2"/>
  <c r="I14" i="2"/>
  <c r="G10" i="2" l="1"/>
  <c r="F10" i="2"/>
  <c r="G9" i="2"/>
  <c r="E10" i="2"/>
  <c r="G13" i="2"/>
  <c r="F13" i="2"/>
  <c r="E13" i="2"/>
  <c r="J7" i="1"/>
  <c r="J4" i="1"/>
  <c r="D13" i="2"/>
  <c r="C13" i="2"/>
  <c r="C10" i="2"/>
  <c r="D10" i="2"/>
  <c r="D14" i="2" s="1"/>
  <c r="C14" i="2" l="1"/>
  <c r="C16" i="2"/>
  <c r="D16" i="2"/>
  <c r="E9" i="2"/>
  <c r="E16" i="2"/>
  <c r="E14" i="2"/>
  <c r="F14" i="2"/>
  <c r="F16" i="2"/>
  <c r="F9" i="2"/>
  <c r="G16" i="2"/>
  <c r="G14" i="2"/>
</calcChain>
</file>

<file path=xl/sharedStrings.xml><?xml version="1.0" encoding="utf-8"?>
<sst xmlns="http://schemas.openxmlformats.org/spreadsheetml/2006/main" count="41" uniqueCount="39">
  <si>
    <t>Price</t>
  </si>
  <si>
    <t>Shares</t>
  </si>
  <si>
    <t>MC</t>
  </si>
  <si>
    <t>Cash</t>
  </si>
  <si>
    <t>Debt</t>
  </si>
  <si>
    <t>EV</t>
  </si>
  <si>
    <t>Founded</t>
  </si>
  <si>
    <t>Brand</t>
  </si>
  <si>
    <t>Ustekinumab BS (F), Uzpruvo</t>
  </si>
  <si>
    <t>AVT03</t>
  </si>
  <si>
    <t>AVT05</t>
  </si>
  <si>
    <t>AVT06</t>
  </si>
  <si>
    <t>AVT23</t>
  </si>
  <si>
    <t>AVT16</t>
  </si>
  <si>
    <t>AVT33</t>
  </si>
  <si>
    <t>Eylea</t>
  </si>
  <si>
    <t>Xgeva/Prolia</t>
  </si>
  <si>
    <t>Simponi</t>
  </si>
  <si>
    <t>Entyvio</t>
  </si>
  <si>
    <t>Xolair</t>
  </si>
  <si>
    <t>Keytruda</t>
  </si>
  <si>
    <t>Main</t>
  </si>
  <si>
    <t>Revenue</t>
  </si>
  <si>
    <t>Hukyndra, Simlandi (US), Adalacip</t>
  </si>
  <si>
    <t>Economics</t>
  </si>
  <si>
    <t>TEVA 40% royalty, Stada 40%</t>
  </si>
  <si>
    <t>Gross Profit</t>
  </si>
  <si>
    <t>COGS</t>
  </si>
  <si>
    <t>R&amp;D</t>
  </si>
  <si>
    <t>G&amp;A</t>
  </si>
  <si>
    <t>OpEx</t>
  </si>
  <si>
    <t>OpInc</t>
  </si>
  <si>
    <t>Gross Margin</t>
  </si>
  <si>
    <t>Peak</t>
  </si>
  <si>
    <t>Mvasi launch</t>
  </si>
  <si>
    <t>Amjevita launch</t>
  </si>
  <si>
    <t>Kanjinti</t>
  </si>
  <si>
    <t>End-Product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</si>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</sst>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0" fontId="2" fillId="0" borderId="0" xfId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38257-719E-422C-B2C6-55D4106529AB}">
  <dimension ref="B2:K11"/>
  <sheetViews>
    <sheetView tabSelected="1" zoomScale="175" zoomScaleNormal="175" workbookViewId="0">
      <selection activeCell="J5" sqref="J5"/>
    </sheetView>
  </sheetViews>
  <sheetFormatPr defaultRowHeight="12.75" x14ac:dyDescent="0.2"/>
  <sheetData>
    <row r="2" spans="2:11" x14ac:dyDescent="0.2">
      <c r="B2" t="s">
        <v>7</v>
      </c>
      <c r="D2" t="s">
        <v>24</v>
      </c>
      <c r="E2" t="s">
        <v>33</v>
      </c>
      <c r="I2" t="s">
        <v>0</v>
      </c>
      <c r="J2">
        <v>8.64</v>
      </c>
    </row>
    <row r="3" spans="2:11" x14ac:dyDescent="0.2">
      <c r="B3" t="s">
        <v>23</v>
      </c>
      <c r="D3" t="s">
        <v>25</v>
      </c>
      <c r="E3">
        <v>21</v>
      </c>
      <c r="I3" t="s">
        <v>1</v>
      </c>
      <c r="J3" s="1">
        <v>267.92457000000002</v>
      </c>
      <c r="K3" s="5" t="s">
        <v>38</v>
      </c>
    </row>
    <row r="4" spans="2:11" x14ac:dyDescent="0.2">
      <c r="B4" t="s">
        <v>8</v>
      </c>
      <c r="E4">
        <v>11</v>
      </c>
      <c r="I4" t="s">
        <v>2</v>
      </c>
      <c r="J4" s="1">
        <f>+J2*J3</f>
        <v>2314.8682848000003</v>
      </c>
    </row>
    <row r="5" spans="2:11" x14ac:dyDescent="0.2">
      <c r="I5" t="s">
        <v>3</v>
      </c>
      <c r="J5" s="1">
        <v>51</v>
      </c>
      <c r="K5" s="5" t="s">
        <v>38</v>
      </c>
    </row>
    <row r="6" spans="2:11" x14ac:dyDescent="0.2">
      <c r="B6" t="s">
        <v>9</v>
      </c>
      <c r="C6" t="s">
        <v>16</v>
      </c>
      <c r="E6">
        <v>6.6</v>
      </c>
      <c r="I6" t="s">
        <v>4</v>
      </c>
      <c r="J6" s="1">
        <v>1035</v>
      </c>
      <c r="K6" s="5" t="s">
        <v>38</v>
      </c>
    </row>
    <row r="7" spans="2:11" x14ac:dyDescent="0.2">
      <c r="B7" t="s">
        <v>10</v>
      </c>
      <c r="C7" t="s">
        <v>17</v>
      </c>
      <c r="E7">
        <v>2</v>
      </c>
      <c r="I7" t="s">
        <v>5</v>
      </c>
      <c r="J7" s="1">
        <f>+J4-J5+J6</f>
        <v>3298.8682848000003</v>
      </c>
    </row>
    <row r="8" spans="2:11" x14ac:dyDescent="0.2">
      <c r="B8" t="s">
        <v>11</v>
      </c>
      <c r="C8" t="s">
        <v>15</v>
      </c>
      <c r="E8">
        <v>6.6</v>
      </c>
    </row>
    <row r="9" spans="2:11" x14ac:dyDescent="0.2">
      <c r="B9" t="s">
        <v>12</v>
      </c>
      <c r="C9" t="s">
        <v>19</v>
      </c>
      <c r="E9">
        <v>2</v>
      </c>
      <c r="I9" t="s">
        <v>6</v>
      </c>
      <c r="J9">
        <v>2013</v>
      </c>
    </row>
    <row r="10" spans="2:11" x14ac:dyDescent="0.2">
      <c r="B10" t="s">
        <v>13</v>
      </c>
      <c r="C10" t="s">
        <v>18</v>
      </c>
      <c r="E10">
        <v>4</v>
      </c>
    </row>
    <row r="11" spans="2:11" x14ac:dyDescent="0.2">
      <c r="B11" t="s">
        <v>14</v>
      </c>
      <c r="C11" t="s">
        <v>20</v>
      </c>
      <c r="E11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414E5-5F41-45FF-869F-03356DC14457}">
  <dimension ref="A1:J16"/>
  <sheetViews>
    <sheetView zoomScale="190" zoomScaleNormal="19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I5" sqref="I5"/>
    </sheetView>
  </sheetViews>
  <sheetFormatPr defaultRowHeight="12.75" x14ac:dyDescent="0.2"/>
  <cols>
    <col min="1" max="1" width="5" bestFit="1" customWidth="1"/>
    <col min="2" max="2" width="16" customWidth="1"/>
  </cols>
  <sheetData>
    <row r="1" spans="1:10" x14ac:dyDescent="0.2">
      <c r="A1" s="4" t="s">
        <v>21</v>
      </c>
    </row>
    <row r="2" spans="1:10" x14ac:dyDescent="0.2">
      <c r="C2">
        <v>2023</v>
      </c>
      <c r="D2">
        <v>2024</v>
      </c>
      <c r="E2">
        <v>2025</v>
      </c>
      <c r="F2">
        <v>2026</v>
      </c>
      <c r="G2">
        <v>2027</v>
      </c>
      <c r="H2">
        <v>2028</v>
      </c>
      <c r="I2">
        <v>2029</v>
      </c>
      <c r="J2">
        <v>2030</v>
      </c>
    </row>
    <row r="3" spans="1:10" x14ac:dyDescent="0.2">
      <c r="B3" t="s">
        <v>34</v>
      </c>
      <c r="E3" s="1">
        <v>127</v>
      </c>
      <c r="F3" s="1">
        <v>798</v>
      </c>
      <c r="G3" s="1">
        <v>1166</v>
      </c>
      <c r="H3" s="1">
        <v>901</v>
      </c>
      <c r="I3" s="1">
        <v>800</v>
      </c>
      <c r="J3" s="1">
        <v>727</v>
      </c>
    </row>
    <row r="4" spans="1:10" x14ac:dyDescent="0.2">
      <c r="B4" t="s">
        <v>35</v>
      </c>
      <c r="E4">
        <v>215</v>
      </c>
      <c r="F4">
        <v>331</v>
      </c>
      <c r="G4">
        <v>439</v>
      </c>
      <c r="H4">
        <v>460</v>
      </c>
      <c r="I4">
        <v>626</v>
      </c>
      <c r="J4">
        <v>761</v>
      </c>
    </row>
    <row r="5" spans="1:10" x14ac:dyDescent="0.2">
      <c r="B5" t="s">
        <v>36</v>
      </c>
      <c r="E5">
        <v>226</v>
      </c>
      <c r="F5">
        <v>567</v>
      </c>
      <c r="G5">
        <v>572</v>
      </c>
      <c r="H5">
        <v>316</v>
      </c>
      <c r="I5">
        <v>62</v>
      </c>
    </row>
    <row r="7" spans="1:10" x14ac:dyDescent="0.2">
      <c r="B7" t="s">
        <v>37</v>
      </c>
      <c r="C7" s="1">
        <f t="shared" ref="C7:H7" si="0">+C8/0.4</f>
        <v>121.74749999999999</v>
      </c>
      <c r="D7" s="1">
        <f t="shared" si="0"/>
        <v>683.68</v>
      </c>
      <c r="E7" s="1">
        <f t="shared" si="0"/>
        <v>922.96799999999996</v>
      </c>
      <c r="F7" s="1">
        <f t="shared" si="0"/>
        <v>1246.0068000000001</v>
      </c>
      <c r="G7" s="1">
        <f t="shared" si="0"/>
        <v>1682.1091800000002</v>
      </c>
      <c r="H7" s="1">
        <f t="shared" si="0"/>
        <v>2270.8473930000005</v>
      </c>
      <c r="I7" s="1">
        <f>+I8/0.4</f>
        <v>3065.6439805500008</v>
      </c>
    </row>
    <row r="8" spans="1:10" s="2" customFormat="1" x14ac:dyDescent="0.2">
      <c r="B8" s="2" t="s">
        <v>22</v>
      </c>
      <c r="C8" s="2">
        <v>48.698999999999998</v>
      </c>
      <c r="D8" s="2">
        <v>273.47199999999998</v>
      </c>
      <c r="E8" s="2">
        <f>+D8*1.35</f>
        <v>369.18720000000002</v>
      </c>
      <c r="F8" s="2">
        <f>+E8*1.35</f>
        <v>498.40272000000004</v>
      </c>
      <c r="G8" s="2">
        <f>+F8*1.35</f>
        <v>672.84367200000008</v>
      </c>
      <c r="H8" s="2">
        <f>+G8*1.35</f>
        <v>908.33895720000021</v>
      </c>
      <c r="I8" s="2">
        <f>+H8*1.35</f>
        <v>1226.2575922200003</v>
      </c>
    </row>
    <row r="9" spans="1:10" s="1" customFormat="1" x14ac:dyDescent="0.2">
      <c r="B9" s="1" t="s">
        <v>27</v>
      </c>
      <c r="C9" s="1">
        <v>160.85599999999999</v>
      </c>
      <c r="D9" s="1">
        <v>185.309</v>
      </c>
      <c r="E9" s="1">
        <f>+E8-E10</f>
        <v>184.59360000000001</v>
      </c>
      <c r="F9" s="1">
        <f t="shared" ref="F9:G9" si="1">+F8-F10</f>
        <v>249.20136000000002</v>
      </c>
      <c r="G9" s="1">
        <f t="shared" si="1"/>
        <v>336.42183600000004</v>
      </c>
      <c r="H9" s="1">
        <f t="shared" ref="H9" si="2">+H8-H10</f>
        <v>454.1694786000001</v>
      </c>
      <c r="I9" s="1">
        <f t="shared" ref="I9" si="3">+I8-I10</f>
        <v>613.12879611000017</v>
      </c>
    </row>
    <row r="10" spans="1:10" s="1" customFormat="1" x14ac:dyDescent="0.2">
      <c r="B10" s="1" t="s">
        <v>26</v>
      </c>
      <c r="C10" s="1">
        <f>+C8-C9</f>
        <v>-112.157</v>
      </c>
      <c r="D10" s="1">
        <f>+D8-D9</f>
        <v>88.162999999999982</v>
      </c>
      <c r="E10" s="1">
        <f>+E8*0.5</f>
        <v>184.59360000000001</v>
      </c>
      <c r="F10" s="1">
        <f t="shared" ref="F10:G10" si="4">+F8*0.5</f>
        <v>249.20136000000002</v>
      </c>
      <c r="G10" s="1">
        <f t="shared" si="4"/>
        <v>336.42183600000004</v>
      </c>
      <c r="H10" s="1">
        <f t="shared" ref="H10:I10" si="5">+H8*0.5</f>
        <v>454.1694786000001</v>
      </c>
      <c r="I10" s="1">
        <f t="shared" si="5"/>
        <v>613.12879611000017</v>
      </c>
    </row>
    <row r="11" spans="1:10" s="1" customFormat="1" x14ac:dyDescent="0.2">
      <c r="B11" s="1" t="s">
        <v>28</v>
      </c>
      <c r="C11" s="1">
        <v>210.827</v>
      </c>
      <c r="D11" s="1">
        <v>171.31200000000001</v>
      </c>
    </row>
    <row r="12" spans="1:10" s="1" customFormat="1" x14ac:dyDescent="0.2">
      <c r="B12" s="1" t="s">
        <v>29</v>
      </c>
      <c r="C12" s="1">
        <v>76.558999999999997</v>
      </c>
      <c r="D12" s="1">
        <v>65.712999999999994</v>
      </c>
      <c r="E12" s="1">
        <f>+D12*1.2</f>
        <v>78.855599999999995</v>
      </c>
      <c r="F12" s="1">
        <f>+E12*1.2</f>
        <v>94.626719999999992</v>
      </c>
      <c r="G12" s="1">
        <f>+F12*1.2</f>
        <v>113.55206399999999</v>
      </c>
      <c r="H12" s="1">
        <f>+G12*1.2</f>
        <v>136.26247679999997</v>
      </c>
      <c r="I12" s="1">
        <f>+H12*1.2</f>
        <v>163.51497215999996</v>
      </c>
    </row>
    <row r="13" spans="1:10" s="1" customFormat="1" x14ac:dyDescent="0.2">
      <c r="B13" s="1" t="s">
        <v>30</v>
      </c>
      <c r="C13" s="1">
        <f>+C11+C12</f>
        <v>287.38599999999997</v>
      </c>
      <c r="D13" s="1">
        <f>+D11+D12</f>
        <v>237.02500000000001</v>
      </c>
      <c r="E13" s="1">
        <f>+E11+E12</f>
        <v>78.855599999999995</v>
      </c>
      <c r="F13" s="1">
        <f>+F11+F12</f>
        <v>94.626719999999992</v>
      </c>
      <c r="G13" s="1">
        <f>+G11+G12</f>
        <v>113.55206399999999</v>
      </c>
      <c r="H13" s="1">
        <f t="shared" ref="H13" si="6">+H11+H12</f>
        <v>136.26247679999997</v>
      </c>
      <c r="I13" s="1">
        <f t="shared" ref="I13" si="7">+I11+I12</f>
        <v>163.51497215999996</v>
      </c>
    </row>
    <row r="14" spans="1:10" s="1" customFormat="1" x14ac:dyDescent="0.2">
      <c r="B14" s="1" t="s">
        <v>31</v>
      </c>
      <c r="C14" s="1">
        <f t="shared" ref="C14:I14" si="8">+C10-C13</f>
        <v>-399.54299999999995</v>
      </c>
      <c r="D14" s="1">
        <f t="shared" si="8"/>
        <v>-148.86200000000002</v>
      </c>
      <c r="E14" s="1">
        <f t="shared" si="8"/>
        <v>105.73800000000001</v>
      </c>
      <c r="F14" s="1">
        <f t="shared" si="8"/>
        <v>154.57464000000004</v>
      </c>
      <c r="G14" s="1">
        <f t="shared" si="8"/>
        <v>222.86977200000007</v>
      </c>
      <c r="H14" s="1">
        <f t="shared" si="8"/>
        <v>317.9070018000001</v>
      </c>
      <c r="I14" s="1">
        <f t="shared" si="8"/>
        <v>449.61382395000021</v>
      </c>
    </row>
    <row r="16" spans="1:10" x14ac:dyDescent="0.2">
      <c r="B16" s="1" t="s">
        <v>32</v>
      </c>
      <c r="C16" s="3">
        <f>+C10/C8</f>
        <v>-2.3030657713710756</v>
      </c>
      <c r="D16" s="3">
        <f>+D10/D8</f>
        <v>0.3223840100631874</v>
      </c>
      <c r="E16" s="3">
        <f t="shared" ref="E16:I16" si="9">+E10/E8</f>
        <v>0.5</v>
      </c>
      <c r="F16" s="3">
        <f t="shared" si="9"/>
        <v>0.5</v>
      </c>
      <c r="G16" s="3">
        <f t="shared" si="9"/>
        <v>0.5</v>
      </c>
      <c r="H16" s="3">
        <f t="shared" si="9"/>
        <v>0.5</v>
      </c>
      <c r="I16" s="3">
        <f t="shared" si="9"/>
        <v>0.5</v>
      </c>
    </row>
  </sheetData>
  <hyperlinks>
    <hyperlink ref="A1" location="Main!A1" display="Main" xr:uid="{A0D0ACC8-1F87-4828-A9E8-7F3E68ABBAA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2025-04-14T17:42:15Z</dcterms:created>
  <dcterms:modified xsi:type="dcterms:W3CDTF">2025-04-14T18:11:50Z</dcterms:modified>
</cp:coreProperties>
</file>