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EE8EEFE-211F-49C5-A2F1-AFA97F2F4021}" xr6:coauthVersionLast="47" xr6:coauthVersionMax="47" xr10:uidLastSave="{00000000-0000-0000-0000-000000000000}"/>
  <bookViews>
    <workbookView xWindow="-35025" yWindow="3180" windowWidth="32550" windowHeight="17250" xr2:uid="{493C9885-5D3A-4EAF-9270-7FB0AE4535A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2" l="1"/>
  <c r="K16" i="2" s="1"/>
  <c r="K30" i="2" s="1"/>
  <c r="V35" i="2"/>
  <c r="U35" i="2"/>
  <c r="T35" i="2"/>
  <c r="AC2" i="2"/>
  <c r="AB2" i="2"/>
  <c r="AA2" i="2"/>
  <c r="Z2" i="2"/>
  <c r="Y2" i="2"/>
  <c r="X2" i="2"/>
  <c r="W2" i="2"/>
  <c r="V2" i="2"/>
  <c r="U2" i="2"/>
  <c r="T2" i="2"/>
  <c r="N14" i="2"/>
  <c r="M14" i="2"/>
  <c r="I29" i="2"/>
  <c r="J29" i="2"/>
  <c r="L29" i="2"/>
  <c r="I30" i="2"/>
  <c r="E20" i="2"/>
  <c r="I16" i="2"/>
  <c r="E16" i="2"/>
  <c r="F20" i="2"/>
  <c r="F14" i="2"/>
  <c r="F16" i="2" s="1"/>
  <c r="J13" i="2"/>
  <c r="J14" i="2" s="1"/>
  <c r="J16" i="2" s="1"/>
  <c r="J30" i="2" s="1"/>
  <c r="G20" i="2"/>
  <c r="G16" i="2"/>
  <c r="K29" i="2" l="1"/>
  <c r="E21" i="2"/>
  <c r="E23" i="2" s="1"/>
  <c r="E25" i="2" s="1"/>
  <c r="E26" i="2" s="1"/>
  <c r="F21" i="2"/>
  <c r="F23" i="2" s="1"/>
  <c r="F25" i="2" s="1"/>
  <c r="F26" i="2" s="1"/>
  <c r="G21" i="2"/>
  <c r="G23" i="2" s="1"/>
  <c r="G25" i="2" s="1"/>
  <c r="G26" i="2" s="1"/>
  <c r="H16" i="2"/>
  <c r="L14" i="2"/>
  <c r="L16" i="2" s="1"/>
  <c r="L30" i="2" s="1"/>
  <c r="L20" i="2"/>
  <c r="K20" i="2"/>
  <c r="K21" i="2" s="1"/>
  <c r="K23" i="2" s="1"/>
  <c r="K25" i="2" s="1"/>
  <c r="K26" i="2" s="1"/>
  <c r="J20" i="2"/>
  <c r="J21" i="2" s="1"/>
  <c r="J23" i="2" s="1"/>
  <c r="J25" i="2" s="1"/>
  <c r="J26" i="2" s="1"/>
  <c r="I20" i="2"/>
  <c r="I21" i="2" s="1"/>
  <c r="I23" i="2" s="1"/>
  <c r="I25" i="2" s="1"/>
  <c r="I26" i="2" s="1"/>
  <c r="H20" i="2"/>
  <c r="L7" i="1"/>
  <c r="L6" i="1"/>
  <c r="L5" i="1"/>
  <c r="L4" i="1"/>
  <c r="H21" i="2" l="1"/>
  <c r="H23" i="2" s="1"/>
  <c r="H25" i="2" s="1"/>
  <c r="H26" i="2" s="1"/>
  <c r="L21" i="2"/>
  <c r="L23" i="2" s="1"/>
  <c r="L25" i="2" s="1"/>
  <c r="L26" i="2" s="1"/>
</calcChain>
</file>

<file path=xl/sharedStrings.xml><?xml version="1.0" encoding="utf-8"?>
<sst xmlns="http://schemas.openxmlformats.org/spreadsheetml/2006/main" count="52" uniqueCount="48">
  <si>
    <t>Price</t>
  </si>
  <si>
    <t>Shares</t>
  </si>
  <si>
    <t>MC</t>
  </si>
  <si>
    <t>Cash</t>
  </si>
  <si>
    <t>Debt</t>
  </si>
  <si>
    <t>EV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</si>
  <si>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</si>
  <si>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</si>
  <si>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</si>
  <si>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</si>
  <si>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</si>
  <si>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</si>
  <si>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</si>
  <si>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</si>
  <si>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</si>
  <si>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</si>
  <si>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</si>
  <si>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</si>
  <si>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</si>
  <si>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</si>
  <si>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EPS</t>
  </si>
  <si>
    <t>Net Income</t>
  </si>
  <si>
    <t>Taxes</t>
  </si>
  <si>
    <t>Pretax Income</t>
  </si>
  <si>
    <t>Interest Income</t>
  </si>
  <si>
    <t>Operating Income</t>
  </si>
  <si>
    <t>Operating Expenses</t>
  </si>
  <si>
    <t>R&amp;D</t>
  </si>
  <si>
    <t>G&amp;A</t>
  </si>
  <si>
    <t>S&amp;M</t>
  </si>
  <si>
    <t>Gross Profit</t>
  </si>
  <si>
    <t>COGS</t>
  </si>
  <si>
    <t>Glucagon</t>
  </si>
  <si>
    <t>Epinephrine</t>
  </si>
  <si>
    <t>Primatene MIST</t>
  </si>
  <si>
    <t>Baqsimi</t>
  </si>
  <si>
    <t>Lidocaine</t>
  </si>
  <si>
    <t>Phytonadione</t>
  </si>
  <si>
    <t>Enoxaparin</t>
  </si>
  <si>
    <t>Naloxone</t>
  </si>
  <si>
    <t>Other</t>
  </si>
  <si>
    <t>Baqsimi NEB</t>
  </si>
  <si>
    <t>API</t>
  </si>
  <si>
    <t>Gross Margin</t>
  </si>
  <si>
    <t>Revenue y/y</t>
  </si>
  <si>
    <t>CFFO</t>
  </si>
  <si>
    <t>CX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</si>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</sst>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DDE6AA6-A593-437C-8585-2FB48A721E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30079</xdr:colOff>
      <xdr:row>0</xdr:row>
      <xdr:rowOff>35092</xdr:rowOff>
    </xdr:from>
    <xdr:to>
      <xdr:col>12</xdr:col>
      <xdr:colOff>30079</xdr:colOff>
      <xdr:row>44</xdr:row>
      <xdr:rowOff>90237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5E1D961-0C3F-BFE6-6F30-E8AC9A4A648A}"/>
            </a:ext>
          </a:extLst>
        </xdr:cNvPr>
        <xdr:cNvCxnSpPr/>
      </xdr:nvCxnSpPr>
      <xdr:spPr>
        <a:xfrm>
          <a:off x="7690184" y="35092"/>
          <a:ext cx="0" cy="51886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9B72-4087-48A8-85F4-7501968E5255}">
  <dimension ref="K2:M7"/>
  <sheetViews>
    <sheetView tabSelected="1" zoomScale="160" zoomScaleNormal="160" workbookViewId="0">
      <selection activeCell="M4" sqref="M4"/>
    </sheetView>
  </sheetViews>
  <sheetFormatPr defaultRowHeight="12.75" x14ac:dyDescent="0.2"/>
  <sheetData>
    <row r="2" spans="11:13" x14ac:dyDescent="0.2">
      <c r="K2" t="s">
        <v>0</v>
      </c>
      <c r="L2">
        <v>46.29</v>
      </c>
    </row>
    <row r="3" spans="11:13" x14ac:dyDescent="0.2">
      <c r="K3" t="s">
        <v>1</v>
      </c>
      <c r="L3" s="1">
        <v>48.675821999999997</v>
      </c>
      <c r="M3" s="2" t="s">
        <v>17</v>
      </c>
    </row>
    <row r="4" spans="11:13" x14ac:dyDescent="0.2">
      <c r="K4" t="s">
        <v>2</v>
      </c>
      <c r="L4" s="1">
        <f>+L2*L3</f>
        <v>2253.2038003799998</v>
      </c>
    </row>
    <row r="5" spans="11:13" x14ac:dyDescent="0.2">
      <c r="K5" t="s">
        <v>3</v>
      </c>
      <c r="L5" s="1">
        <f>189.619+0.235+28.156+2.2+9.944</f>
        <v>230.154</v>
      </c>
      <c r="M5" s="2" t="s">
        <v>17</v>
      </c>
    </row>
    <row r="6" spans="11:13" x14ac:dyDescent="0.2">
      <c r="K6" t="s">
        <v>4</v>
      </c>
      <c r="L6" s="1">
        <f>586.853+0.249</f>
        <v>587.10199999999998</v>
      </c>
      <c r="M6" s="2" t="s">
        <v>17</v>
      </c>
    </row>
    <row r="7" spans="11:13" x14ac:dyDescent="0.2">
      <c r="K7" t="s">
        <v>5</v>
      </c>
      <c r="L7" s="1">
        <f>+L4-L5+L6</f>
        <v>2610.1518003799997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4DC7-951E-4067-89CE-06B1A0625183}">
  <dimension ref="A1:AC35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6" sqref="K6:L6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2"/>
  </cols>
  <sheetData>
    <row r="1" spans="1:29" x14ac:dyDescent="0.2">
      <c r="A1" s="7" t="s">
        <v>6</v>
      </c>
    </row>
    <row r="2" spans="1:29" x14ac:dyDescent="0.2">
      <c r="C2" s="2" t="s">
        <v>8</v>
      </c>
      <c r="D2" s="2" t="s">
        <v>9</v>
      </c>
      <c r="E2" s="2" t="s">
        <v>10</v>
      </c>
      <c r="F2" s="2" t="s">
        <v>11</v>
      </c>
      <c r="G2" s="4" t="s">
        <v>12</v>
      </c>
      <c r="H2" s="2" t="s">
        <v>13</v>
      </c>
      <c r="I2" s="2" t="s">
        <v>14</v>
      </c>
      <c r="J2" s="2" t="s">
        <v>15</v>
      </c>
      <c r="K2" s="4" t="s">
        <v>16</v>
      </c>
      <c r="L2" s="2" t="s">
        <v>17</v>
      </c>
      <c r="M2" s="2" t="s">
        <v>18</v>
      </c>
      <c r="N2" s="2" t="s">
        <v>19</v>
      </c>
      <c r="S2">
        <v>2020</v>
      </c>
      <c r="T2">
        <f t="shared" ref="T2:AC2" si="0">+S2+1</f>
        <v>2021</v>
      </c>
      <c r="U2">
        <f t="shared" si="0"/>
        <v>2022</v>
      </c>
      <c r="V2">
        <f t="shared" si="0"/>
        <v>2023</v>
      </c>
      <c r="W2">
        <f t="shared" si="0"/>
        <v>2024</v>
      </c>
      <c r="X2">
        <f t="shared" si="0"/>
        <v>2025</v>
      </c>
      <c r="Y2">
        <f t="shared" si="0"/>
        <v>2026</v>
      </c>
      <c r="Z2">
        <f t="shared" si="0"/>
        <v>2027</v>
      </c>
      <c r="AA2">
        <f t="shared" si="0"/>
        <v>2028</v>
      </c>
      <c r="AB2">
        <f t="shared" si="0"/>
        <v>2029</v>
      </c>
      <c r="AC2">
        <f t="shared" si="0"/>
        <v>2030</v>
      </c>
    </row>
    <row r="3" spans="1:29" s="1" customFormat="1" x14ac:dyDescent="0.2">
      <c r="B3" s="1" t="s">
        <v>32</v>
      </c>
      <c r="C3" s="4"/>
      <c r="D3" s="4"/>
      <c r="E3" s="4"/>
      <c r="F3" s="4">
        <v>18.318999999999999</v>
      </c>
      <c r="G3" s="4">
        <v>25.696000000000002</v>
      </c>
      <c r="H3" s="4">
        <v>27.276</v>
      </c>
      <c r="I3" s="4"/>
      <c r="J3" s="4">
        <v>31.198</v>
      </c>
      <c r="K3" s="4">
        <v>28.535</v>
      </c>
      <c r="L3" s="4">
        <v>27.373000000000001</v>
      </c>
      <c r="M3" s="4"/>
      <c r="N3" s="4"/>
    </row>
    <row r="4" spans="1:29" s="1" customFormat="1" x14ac:dyDescent="0.2">
      <c r="B4" s="1" t="s">
        <v>33</v>
      </c>
      <c r="C4" s="4"/>
      <c r="D4" s="4"/>
      <c r="E4" s="4"/>
      <c r="F4" s="4">
        <v>21.427</v>
      </c>
      <c r="G4" s="4">
        <v>20.091000000000001</v>
      </c>
      <c r="H4" s="4">
        <v>16.713999999999999</v>
      </c>
      <c r="I4" s="4"/>
      <c r="J4" s="4">
        <v>24.646000000000001</v>
      </c>
      <c r="K4" s="4">
        <v>26.11</v>
      </c>
      <c r="L4" s="4">
        <v>27.940999999999999</v>
      </c>
      <c r="M4" s="4"/>
      <c r="N4" s="4"/>
    </row>
    <row r="5" spans="1:29" s="1" customFormat="1" x14ac:dyDescent="0.2">
      <c r="B5" s="1" t="s">
        <v>34</v>
      </c>
      <c r="C5" s="4"/>
      <c r="D5" s="4"/>
      <c r="E5" s="4"/>
      <c r="F5" s="4">
        <v>22.279</v>
      </c>
      <c r="G5" s="4">
        <v>23.483000000000001</v>
      </c>
      <c r="H5" s="4">
        <v>16.52</v>
      </c>
      <c r="I5" s="4"/>
      <c r="J5" s="4">
        <v>24.484000000000002</v>
      </c>
      <c r="K5" s="4">
        <v>24.166</v>
      </c>
      <c r="L5" s="4">
        <v>22.856000000000002</v>
      </c>
      <c r="M5" s="4"/>
      <c r="N5" s="4"/>
    </row>
    <row r="6" spans="1:29" s="1" customFormat="1" x14ac:dyDescent="0.2">
      <c r="B6" s="1" t="s">
        <v>35</v>
      </c>
      <c r="C6" s="4"/>
      <c r="D6" s="4"/>
      <c r="E6" s="4"/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13.843</v>
      </c>
      <c r="L6" s="4">
        <v>30.853999999999999</v>
      </c>
      <c r="M6" s="4"/>
      <c r="N6" s="4"/>
    </row>
    <row r="7" spans="1:29" s="1" customFormat="1" x14ac:dyDescent="0.2">
      <c r="B7" s="1" t="s">
        <v>36</v>
      </c>
      <c r="C7" s="4"/>
      <c r="D7" s="4"/>
      <c r="E7" s="4"/>
      <c r="F7" s="4">
        <v>13.286</v>
      </c>
      <c r="G7" s="4">
        <v>13.646000000000001</v>
      </c>
      <c r="H7" s="4">
        <v>14.006</v>
      </c>
      <c r="I7" s="4"/>
      <c r="J7" s="4">
        <v>14.988</v>
      </c>
      <c r="K7" s="4">
        <v>12.773</v>
      </c>
      <c r="L7" s="4">
        <v>12.8</v>
      </c>
      <c r="M7" s="4"/>
      <c r="N7" s="4"/>
    </row>
    <row r="8" spans="1:29" s="1" customFormat="1" x14ac:dyDescent="0.2">
      <c r="B8" s="1" t="s">
        <v>37</v>
      </c>
      <c r="C8" s="4"/>
      <c r="D8" s="4"/>
      <c r="E8" s="4"/>
      <c r="F8" s="4">
        <v>11.666</v>
      </c>
      <c r="G8" s="4">
        <v>7.7130000000000001</v>
      </c>
      <c r="H8" s="4">
        <v>17.855</v>
      </c>
      <c r="I8" s="4"/>
      <c r="J8" s="4">
        <v>11.922000000000001</v>
      </c>
      <c r="K8" s="4">
        <v>9.9730000000000008</v>
      </c>
      <c r="L8" s="4">
        <v>10.304</v>
      </c>
      <c r="M8" s="4"/>
      <c r="N8" s="4"/>
    </row>
    <row r="9" spans="1:29" s="1" customFormat="1" x14ac:dyDescent="0.2">
      <c r="B9" s="1" t="s">
        <v>38</v>
      </c>
      <c r="C9" s="4"/>
      <c r="D9" s="4"/>
      <c r="E9" s="4"/>
      <c r="F9" s="4">
        <v>7.8120000000000003</v>
      </c>
      <c r="G9" s="4">
        <v>9.8670000000000009</v>
      </c>
      <c r="H9" s="4">
        <v>7.8719999999999999</v>
      </c>
      <c r="I9" s="4"/>
      <c r="J9" s="4">
        <v>6.0919999999999996</v>
      </c>
      <c r="K9" s="4">
        <v>7.0960000000000001</v>
      </c>
      <c r="L9" s="4">
        <v>5.2729999999999997</v>
      </c>
      <c r="M9" s="4"/>
      <c r="N9" s="4"/>
    </row>
    <row r="10" spans="1:29" s="1" customFormat="1" x14ac:dyDescent="0.2">
      <c r="B10" s="1" t="s">
        <v>39</v>
      </c>
      <c r="C10" s="4"/>
      <c r="D10" s="4"/>
      <c r="E10" s="4"/>
      <c r="F10" s="4">
        <v>4.8449999999999998</v>
      </c>
      <c r="G10" s="4">
        <v>4.9569999999999999</v>
      </c>
      <c r="H10" s="4">
        <v>5.1020000000000003</v>
      </c>
      <c r="I10" s="4"/>
      <c r="J10" s="4">
        <v>4.2300000000000004</v>
      </c>
      <c r="K10" s="4">
        <v>4.2869999999999999</v>
      </c>
      <c r="L10" s="4">
        <v>3.8</v>
      </c>
      <c r="M10" s="4"/>
      <c r="N10" s="4"/>
    </row>
    <row r="11" spans="1:29" s="1" customFormat="1" x14ac:dyDescent="0.2">
      <c r="B11" s="1" t="s">
        <v>40</v>
      </c>
      <c r="C11" s="4"/>
      <c r="D11" s="4"/>
      <c r="E11" s="4"/>
      <c r="F11" s="4">
        <v>33.082000000000001</v>
      </c>
      <c r="G11" s="4">
        <v>30.227</v>
      </c>
      <c r="H11" s="4">
        <v>37.521000000000001</v>
      </c>
      <c r="I11" s="4"/>
      <c r="J11" s="4">
        <v>35.015000000000001</v>
      </c>
      <c r="K11" s="4">
        <v>29.154</v>
      </c>
      <c r="L11" s="4">
        <v>34.652000000000001</v>
      </c>
      <c r="M11" s="4"/>
      <c r="N11" s="4"/>
    </row>
    <row r="12" spans="1:29" s="1" customFormat="1" x14ac:dyDescent="0.2">
      <c r="B12" s="1" t="s">
        <v>41</v>
      </c>
      <c r="C12" s="4"/>
      <c r="D12" s="4"/>
      <c r="E12" s="4"/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14.207000000000001</v>
      </c>
      <c r="L12" s="4">
        <v>3.0059999999999998</v>
      </c>
      <c r="M12" s="4"/>
      <c r="N12" s="4"/>
    </row>
    <row r="13" spans="1:29" s="1" customFormat="1" x14ac:dyDescent="0.2">
      <c r="B13" s="1" t="s">
        <v>42</v>
      </c>
      <c r="C13" s="4"/>
      <c r="D13" s="4"/>
      <c r="E13" s="4"/>
      <c r="F13" s="4">
        <v>2.3069999999999999</v>
      </c>
      <c r="G13" s="4">
        <v>4.0119999999999996</v>
      </c>
      <c r="H13" s="4">
        <v>2.8460000000000001</v>
      </c>
      <c r="I13" s="4"/>
      <c r="J13" s="4">
        <f>22.456+3.074</f>
        <v>25.53</v>
      </c>
      <c r="K13" s="4">
        <v>1.6919999999999999</v>
      </c>
      <c r="L13" s="4">
        <v>3.5350000000000001</v>
      </c>
      <c r="M13" s="4"/>
      <c r="N13" s="4"/>
    </row>
    <row r="14" spans="1:29" s="5" customFormat="1" x14ac:dyDescent="0.2">
      <c r="B14" s="5" t="s">
        <v>7</v>
      </c>
      <c r="C14" s="6"/>
      <c r="D14" s="6"/>
      <c r="E14" s="6">
        <v>120.129</v>
      </c>
      <c r="F14" s="6">
        <f>SUM(F3:F13)</f>
        <v>135.02299999999997</v>
      </c>
      <c r="G14" s="6">
        <v>140.02199999999999</v>
      </c>
      <c r="H14" s="6">
        <v>145.71199999999999</v>
      </c>
      <c r="I14" s="6">
        <v>180.55600000000001</v>
      </c>
      <c r="J14" s="6">
        <f>SUM(J3:J13)</f>
        <v>178.10499999999999</v>
      </c>
      <c r="K14" s="6">
        <f>SUM(K3:K13)</f>
        <v>171.83600000000001</v>
      </c>
      <c r="L14" s="6">
        <f>SUM(L3:L13)</f>
        <v>182.39400000000001</v>
      </c>
      <c r="M14" s="6">
        <f>SUM(M3:M13)</f>
        <v>0</v>
      </c>
      <c r="N14" s="6">
        <f>SUM(N3:N13)</f>
        <v>0</v>
      </c>
    </row>
    <row r="15" spans="1:29" s="1" customFormat="1" x14ac:dyDescent="0.2">
      <c r="B15" s="1" t="s">
        <v>31</v>
      </c>
      <c r="C15" s="4"/>
      <c r="D15" s="4"/>
      <c r="E15" s="4">
        <v>61.619</v>
      </c>
      <c r="F15" s="4">
        <v>63.854999999999997</v>
      </c>
      <c r="G15" s="4">
        <v>66.182000000000002</v>
      </c>
      <c r="H15" s="4">
        <v>72.974000000000004</v>
      </c>
      <c r="I15" s="4">
        <v>72.153000000000006</v>
      </c>
      <c r="J15" s="4">
        <v>81.965000000000003</v>
      </c>
      <c r="K15" s="4">
        <v>81.736000000000004</v>
      </c>
      <c r="L15" s="4">
        <v>87.227999999999994</v>
      </c>
      <c r="M15" s="4"/>
      <c r="N15" s="4"/>
    </row>
    <row r="16" spans="1:29" s="1" customFormat="1" x14ac:dyDescent="0.2">
      <c r="B16" s="1" t="s">
        <v>30</v>
      </c>
      <c r="C16" s="4"/>
      <c r="D16" s="4"/>
      <c r="E16" s="4">
        <f t="shared" ref="E16:L16" si="1">+E14-E15</f>
        <v>58.510000000000005</v>
      </c>
      <c r="F16" s="4">
        <f t="shared" si="1"/>
        <v>71.167999999999978</v>
      </c>
      <c r="G16" s="4">
        <f t="shared" si="1"/>
        <v>73.839999999999989</v>
      </c>
      <c r="H16" s="4">
        <f t="shared" si="1"/>
        <v>72.737999999999985</v>
      </c>
      <c r="I16" s="4">
        <f t="shared" si="1"/>
        <v>108.40300000000001</v>
      </c>
      <c r="J16" s="4">
        <f t="shared" si="1"/>
        <v>96.139999999999986</v>
      </c>
      <c r="K16" s="4">
        <f t="shared" si="1"/>
        <v>90.100000000000009</v>
      </c>
      <c r="L16" s="4">
        <f t="shared" si="1"/>
        <v>95.166000000000011</v>
      </c>
      <c r="M16" s="4"/>
      <c r="N16" s="4"/>
    </row>
    <row r="17" spans="2:14" s="1" customFormat="1" x14ac:dyDescent="0.2">
      <c r="B17" s="1" t="s">
        <v>29</v>
      </c>
      <c r="C17" s="4"/>
      <c r="D17" s="4"/>
      <c r="E17" s="4">
        <v>4.7839999999999998</v>
      </c>
      <c r="F17" s="4">
        <v>5.4720000000000004</v>
      </c>
      <c r="G17" s="4">
        <v>7.109</v>
      </c>
      <c r="H17" s="4">
        <v>6.718</v>
      </c>
      <c r="I17" s="4">
        <v>6.407</v>
      </c>
      <c r="J17" s="4">
        <v>8.6189999999999998</v>
      </c>
      <c r="K17" s="4">
        <v>9.3710000000000004</v>
      </c>
      <c r="L17" s="4">
        <v>9.0120000000000005</v>
      </c>
      <c r="M17" s="4"/>
      <c r="N17" s="4"/>
    </row>
    <row r="18" spans="2:14" s="1" customFormat="1" x14ac:dyDescent="0.2">
      <c r="B18" s="1" t="s">
        <v>28</v>
      </c>
      <c r="C18" s="4"/>
      <c r="D18" s="4"/>
      <c r="E18" s="4">
        <v>11.984</v>
      </c>
      <c r="F18" s="4">
        <v>10.628</v>
      </c>
      <c r="G18" s="4">
        <v>13.483000000000001</v>
      </c>
      <c r="H18" s="4">
        <v>12.281000000000001</v>
      </c>
      <c r="I18" s="4">
        <v>12.654</v>
      </c>
      <c r="J18" s="4">
        <v>13.122</v>
      </c>
      <c r="K18" s="4">
        <v>15.676</v>
      </c>
      <c r="L18" s="4">
        <v>13.285</v>
      </c>
      <c r="M18" s="4"/>
      <c r="N18" s="4"/>
    </row>
    <row r="19" spans="2:14" s="1" customFormat="1" x14ac:dyDescent="0.2">
      <c r="B19" s="1" t="s">
        <v>27</v>
      </c>
      <c r="C19" s="4"/>
      <c r="D19" s="4"/>
      <c r="E19" s="4">
        <v>18.513999999999999</v>
      </c>
      <c r="F19" s="4">
        <v>17.236000000000001</v>
      </c>
      <c r="G19" s="4">
        <v>19.815000000000001</v>
      </c>
      <c r="H19" s="4">
        <v>16.843</v>
      </c>
      <c r="I19" s="4">
        <v>16.664000000000001</v>
      </c>
      <c r="J19" s="4">
        <v>20.419</v>
      </c>
      <c r="K19" s="4">
        <v>17.042999999999999</v>
      </c>
      <c r="L19" s="4">
        <v>17.652000000000001</v>
      </c>
      <c r="M19" s="4"/>
      <c r="N19" s="4"/>
    </row>
    <row r="20" spans="2:14" s="1" customFormat="1" x14ac:dyDescent="0.2">
      <c r="B20" s="1" t="s">
        <v>26</v>
      </c>
      <c r="C20" s="4"/>
      <c r="D20" s="4"/>
      <c r="E20" s="4">
        <f>+E19+E18+E17</f>
        <v>35.281999999999996</v>
      </c>
      <c r="F20" s="4">
        <f>+F19+F18+F17</f>
        <v>33.335999999999999</v>
      </c>
      <c r="G20" s="4">
        <f>+G19+G18+G17</f>
        <v>40.407000000000004</v>
      </c>
      <c r="H20" s="4">
        <f>+H19+H18+H17</f>
        <v>35.841999999999999</v>
      </c>
      <c r="I20" s="4">
        <f t="shared" ref="I20:L20" si="2">+I19+I18+I17</f>
        <v>35.725000000000001</v>
      </c>
      <c r="J20" s="4">
        <f t="shared" si="2"/>
        <v>42.16</v>
      </c>
      <c r="K20" s="4">
        <f t="shared" si="2"/>
        <v>42.09</v>
      </c>
      <c r="L20" s="4">
        <f t="shared" si="2"/>
        <v>39.948999999999998</v>
      </c>
      <c r="M20" s="4"/>
      <c r="N20" s="4"/>
    </row>
    <row r="21" spans="2:14" s="1" customFormat="1" x14ac:dyDescent="0.2">
      <c r="B21" s="1" t="s">
        <v>25</v>
      </c>
      <c r="C21" s="4"/>
      <c r="D21" s="4"/>
      <c r="E21" s="4">
        <f>+E16-E20</f>
        <v>23.228000000000009</v>
      </c>
      <c r="F21" s="4">
        <f>+F16-F20</f>
        <v>37.831999999999979</v>
      </c>
      <c r="G21" s="4">
        <f>+G16-G20</f>
        <v>33.432999999999986</v>
      </c>
      <c r="H21" s="4">
        <f>+H16-H20</f>
        <v>36.895999999999987</v>
      </c>
      <c r="I21" s="4">
        <f t="shared" ref="I21:L21" si="3">+I16-I20</f>
        <v>72.677999999999997</v>
      </c>
      <c r="J21" s="4">
        <f t="shared" si="3"/>
        <v>53.97999999999999</v>
      </c>
      <c r="K21" s="4">
        <f t="shared" si="3"/>
        <v>48.010000000000005</v>
      </c>
      <c r="L21" s="4">
        <f t="shared" si="3"/>
        <v>55.217000000000013</v>
      </c>
      <c r="M21" s="4"/>
      <c r="N21" s="4"/>
    </row>
    <row r="22" spans="2:14" s="1" customFormat="1" x14ac:dyDescent="0.2">
      <c r="B22" s="1" t="s">
        <v>24</v>
      </c>
      <c r="C22" s="4"/>
      <c r="D22" s="4"/>
      <c r="E22" s="4">
        <v>-0.63200000000000001</v>
      </c>
      <c r="F22" s="4">
        <v>3.4279999999999999</v>
      </c>
      <c r="G22" s="4">
        <v>0.13600000000000001</v>
      </c>
      <c r="H22" s="4">
        <v>-4.0880000000000001</v>
      </c>
      <c r="I22" s="4">
        <v>-9.0410000000000004</v>
      </c>
      <c r="J22" s="4">
        <v>-12.635</v>
      </c>
      <c r="K22" s="4">
        <v>-0.13400000000000001</v>
      </c>
      <c r="L22" s="4">
        <v>-4.9740000000000002</v>
      </c>
      <c r="M22" s="4"/>
      <c r="N22" s="4"/>
    </row>
    <row r="23" spans="2:14" s="1" customFormat="1" x14ac:dyDescent="0.2">
      <c r="B23" s="1" t="s">
        <v>23</v>
      </c>
      <c r="C23" s="4"/>
      <c r="D23" s="4"/>
      <c r="E23" s="4">
        <f t="shared" ref="E23:K23" si="4">+E21+E22</f>
        <v>22.596000000000007</v>
      </c>
      <c r="F23" s="4">
        <f t="shared" si="4"/>
        <v>41.259999999999977</v>
      </c>
      <c r="G23" s="4">
        <f t="shared" si="4"/>
        <v>33.568999999999988</v>
      </c>
      <c r="H23" s="4">
        <f t="shared" si="4"/>
        <v>32.807999999999986</v>
      </c>
      <c r="I23" s="4">
        <f t="shared" si="4"/>
        <v>63.637</v>
      </c>
      <c r="J23" s="4">
        <f t="shared" si="4"/>
        <v>41.344999999999992</v>
      </c>
      <c r="K23" s="4">
        <f t="shared" si="4"/>
        <v>47.876000000000005</v>
      </c>
      <c r="L23" s="4">
        <f>+L21+L22</f>
        <v>50.243000000000009</v>
      </c>
      <c r="M23" s="4"/>
      <c r="N23" s="4"/>
    </row>
    <row r="24" spans="2:14" s="1" customFormat="1" x14ac:dyDescent="0.2">
      <c r="B24" s="1" t="s">
        <v>22</v>
      </c>
      <c r="C24" s="4"/>
      <c r="D24" s="4"/>
      <c r="E24" s="4">
        <v>6.5590000000000002</v>
      </c>
      <c r="F24" s="4">
        <v>7.29</v>
      </c>
      <c r="G24" s="4">
        <v>6.7519999999999998</v>
      </c>
      <c r="H24" s="4">
        <v>6.383</v>
      </c>
      <c r="I24" s="4">
        <v>14.025</v>
      </c>
      <c r="J24" s="4">
        <v>4.673</v>
      </c>
      <c r="K24" s="4">
        <v>4.1260000000000003</v>
      </c>
      <c r="L24" s="4">
        <v>12.294</v>
      </c>
      <c r="M24" s="4"/>
      <c r="N24" s="4"/>
    </row>
    <row r="25" spans="2:14" s="1" customFormat="1" x14ac:dyDescent="0.2">
      <c r="B25" s="1" t="s">
        <v>21</v>
      </c>
      <c r="C25" s="4"/>
      <c r="D25" s="4"/>
      <c r="E25" s="4">
        <f t="shared" ref="E25:K25" si="5">+E23-E24</f>
        <v>16.037000000000006</v>
      </c>
      <c r="F25" s="4">
        <f t="shared" si="5"/>
        <v>33.969999999999978</v>
      </c>
      <c r="G25" s="4">
        <f t="shared" si="5"/>
        <v>26.81699999999999</v>
      </c>
      <c r="H25" s="4">
        <f t="shared" si="5"/>
        <v>26.424999999999986</v>
      </c>
      <c r="I25" s="4">
        <f t="shared" si="5"/>
        <v>49.612000000000002</v>
      </c>
      <c r="J25" s="4">
        <f t="shared" si="5"/>
        <v>36.67199999999999</v>
      </c>
      <c r="K25" s="4">
        <f t="shared" si="5"/>
        <v>43.750000000000007</v>
      </c>
      <c r="L25" s="4">
        <f>+L23-L24</f>
        <v>37.949000000000012</v>
      </c>
      <c r="M25" s="4"/>
      <c r="N25" s="4"/>
    </row>
    <row r="26" spans="2:14" x14ac:dyDescent="0.2">
      <c r="B26" t="s">
        <v>20</v>
      </c>
      <c r="E26" s="3">
        <f t="shared" ref="E26:L26" si="6">+E25/E27</f>
        <v>0.30380010608471636</v>
      </c>
      <c r="F26" s="3">
        <f t="shared" si="6"/>
        <v>0.65685667878412823</v>
      </c>
      <c r="G26" s="3">
        <f t="shared" si="6"/>
        <v>0.51600923609774851</v>
      </c>
      <c r="H26" s="3">
        <f t="shared" si="6"/>
        <v>0.49762720801476379</v>
      </c>
      <c r="I26" s="3">
        <f t="shared" si="6"/>
        <v>0.92008679364255119</v>
      </c>
      <c r="J26" s="3">
        <f t="shared" si="6"/>
        <v>0.69174180405175967</v>
      </c>
      <c r="K26" s="3">
        <f t="shared" si="6"/>
        <v>0.82526927357440649</v>
      </c>
      <c r="L26" s="3">
        <f t="shared" si="6"/>
        <v>0.72914345002497816</v>
      </c>
    </row>
    <row r="27" spans="2:14" s="1" customFormat="1" x14ac:dyDescent="0.2">
      <c r="B27" s="1" t="s">
        <v>1</v>
      </c>
      <c r="C27" s="4"/>
      <c r="D27" s="4"/>
      <c r="E27" s="4">
        <v>52.787999999999997</v>
      </c>
      <c r="F27" s="4">
        <v>51.716000000000001</v>
      </c>
      <c r="G27" s="4">
        <v>51.97</v>
      </c>
      <c r="H27" s="4">
        <v>53.101999999999997</v>
      </c>
      <c r="I27" s="4">
        <v>53.920999999999999</v>
      </c>
      <c r="J27" s="4">
        <v>53.014000000000003</v>
      </c>
      <c r="K27" s="4">
        <v>53.012999999999998</v>
      </c>
      <c r="L27" s="4">
        <v>52.045999999999999</v>
      </c>
      <c r="M27" s="4"/>
      <c r="N27" s="4"/>
    </row>
    <row r="29" spans="2:14" s="11" customFormat="1" x14ac:dyDescent="0.2">
      <c r="B29" s="5" t="s">
        <v>44</v>
      </c>
      <c r="C29" s="9"/>
      <c r="D29" s="9"/>
      <c r="E29" s="9"/>
      <c r="F29" s="9"/>
      <c r="G29" s="9"/>
      <c r="H29" s="9"/>
      <c r="I29" s="10">
        <f>+I14/E14-1</f>
        <v>0.50301758942470176</v>
      </c>
      <c r="J29" s="10">
        <f>+J14/F14-1</f>
        <v>0.31907156558512284</v>
      </c>
      <c r="K29" s="10">
        <f>+K14/G14-1</f>
        <v>0.22720715316164619</v>
      </c>
      <c r="L29" s="10">
        <f>+L14/H14-1</f>
        <v>0.25174316459866053</v>
      </c>
      <c r="M29" s="9"/>
      <c r="N29" s="9"/>
    </row>
    <row r="30" spans="2:14" x14ac:dyDescent="0.2">
      <c r="B30" s="1" t="s">
        <v>43</v>
      </c>
      <c r="I30" s="8">
        <f>+I16/I14</f>
        <v>0.60038436828463193</v>
      </c>
      <c r="J30" s="8">
        <f>+J16/J14</f>
        <v>0.53979394177591866</v>
      </c>
      <c r="K30" s="8">
        <f>+K16/K14</f>
        <v>0.52433715868618913</v>
      </c>
      <c r="L30" s="8">
        <f>+L16/L14</f>
        <v>0.52176058422974447</v>
      </c>
    </row>
    <row r="33" spans="2:22" x14ac:dyDescent="0.2">
      <c r="B33" t="s">
        <v>45</v>
      </c>
      <c r="T33" s="1">
        <v>97.994</v>
      </c>
      <c r="U33" s="1">
        <v>89.180999999999997</v>
      </c>
      <c r="V33" s="1">
        <v>183.50299999999999</v>
      </c>
    </row>
    <row r="34" spans="2:22" x14ac:dyDescent="0.2">
      <c r="B34" t="s">
        <v>46</v>
      </c>
      <c r="T34" s="1">
        <v>27.456</v>
      </c>
      <c r="U34" s="1">
        <v>24.033999999999999</v>
      </c>
      <c r="V34" s="1">
        <v>38.165999999999997</v>
      </c>
    </row>
    <row r="35" spans="2:22" x14ac:dyDescent="0.2">
      <c r="B35" t="s">
        <v>47</v>
      </c>
      <c r="T35" s="1">
        <f>+T33-T34</f>
        <v>70.537999999999997</v>
      </c>
      <c r="U35" s="1">
        <f>+U33-U34</f>
        <v>65.146999999999991</v>
      </c>
      <c r="V35" s="1">
        <f>+V33-V34</f>
        <v>145.33699999999999</v>
      </c>
    </row>
  </sheetData>
  <hyperlinks>
    <hyperlink ref="A1" location="Main!A1" display="Main" xr:uid="{B1F6BC52-4BE6-4A19-8BB2-9B17C342236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2024-10-11T12:22:50Z</dcterms:created>
  <dcterms:modified xsi:type="dcterms:W3CDTF">2024-10-11T13:11:19Z</dcterms:modified>
</cp:coreProperties>
</file>