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17ED8D5-4BB8-43B7-81F1-C7AA3ACFE385}" xr6:coauthVersionLast="47" xr6:coauthVersionMax="47" xr10:uidLastSave="{00000000-0000-0000-0000-000000000000}"/>
  <bookViews>
    <workbookView xWindow="41530" yWindow="3640" windowWidth="20630" windowHeight="15370" xr2:uid="{7A46CFB4-7742-4D8C-B921-902967A33E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2" l="1"/>
  <c r="R9" i="2" s="1"/>
  <c r="S9" i="2" s="1"/>
  <c r="T9" i="2" s="1"/>
  <c r="Q8" i="2"/>
  <c r="Q10" i="2" s="1"/>
  <c r="Q11" i="2" s="1"/>
  <c r="P9" i="2"/>
  <c r="P8" i="2"/>
  <c r="O8" i="2"/>
  <c r="O9" i="2"/>
  <c r="T7" i="2"/>
  <c r="S7" i="2"/>
  <c r="R7" i="2"/>
  <c r="Q7" i="2"/>
  <c r="P7" i="2"/>
  <c r="O7" i="2"/>
  <c r="T5" i="2"/>
  <c r="S5" i="2"/>
  <c r="R5" i="2"/>
  <c r="Q5" i="2"/>
  <c r="P5" i="2"/>
  <c r="O5" i="2"/>
  <c r="T2" i="2"/>
  <c r="S2" i="2"/>
  <c r="R2" i="2"/>
  <c r="Q2" i="2"/>
  <c r="P2" i="2"/>
  <c r="O2" i="2"/>
  <c r="P10" i="2"/>
  <c r="P11" i="2" s="1"/>
  <c r="O10" i="2"/>
  <c r="K19" i="2"/>
  <c r="J19" i="2"/>
  <c r="I19" i="2"/>
  <c r="H19" i="2"/>
  <c r="G19" i="2"/>
  <c r="F19" i="2"/>
  <c r="E19" i="2"/>
  <c r="D19" i="2"/>
  <c r="J5" i="2"/>
  <c r="I5" i="2"/>
  <c r="H5" i="2"/>
  <c r="G5" i="2"/>
  <c r="F5" i="2"/>
  <c r="L19" i="2"/>
  <c r="E7" i="2"/>
  <c r="D23" i="2"/>
  <c r="C23" i="2"/>
  <c r="D10" i="2"/>
  <c r="C10" i="2"/>
  <c r="D7" i="2"/>
  <c r="C7" i="2"/>
  <c r="N23" i="2"/>
  <c r="M23" i="2"/>
  <c r="L23" i="2"/>
  <c r="L7" i="1"/>
  <c r="L5" i="1"/>
  <c r="N10" i="2"/>
  <c r="M10" i="2"/>
  <c r="L10" i="2"/>
  <c r="M5" i="2"/>
  <c r="L5" i="2"/>
  <c r="L7" i="2" s="1"/>
  <c r="L11" i="2" s="1"/>
  <c r="L13" i="2" s="1"/>
  <c r="L15" i="2" s="1"/>
  <c r="L16" i="2" s="1"/>
  <c r="N5" i="2"/>
  <c r="N19" i="2" s="1"/>
  <c r="L4" i="1"/>
  <c r="R8" i="2" l="1"/>
  <c r="O11" i="2"/>
  <c r="C11" i="2"/>
  <c r="C13" i="2" s="1"/>
  <c r="C15" i="2" s="1"/>
  <c r="C16" i="2" s="1"/>
  <c r="D11" i="2"/>
  <c r="D13" i="2" s="1"/>
  <c r="D15" i="2" s="1"/>
  <c r="D16" i="2" s="1"/>
  <c r="M19" i="2"/>
  <c r="M7" i="2"/>
  <c r="M11" i="2" s="1"/>
  <c r="M13" i="2" s="1"/>
  <c r="M15" i="2" s="1"/>
  <c r="M16" i="2" s="1"/>
  <c r="N7" i="2"/>
  <c r="N11" i="2" s="1"/>
  <c r="N13" i="2" s="1"/>
  <c r="N15" i="2" s="1"/>
  <c r="N16" i="2" s="1"/>
  <c r="R10" i="2" l="1"/>
  <c r="R11" i="2" s="1"/>
  <c r="S8" i="2"/>
  <c r="T8" i="2" l="1"/>
  <c r="T10" i="2" s="1"/>
  <c r="T11" i="2" s="1"/>
  <c r="S10" i="2"/>
  <c r="S11" i="2" s="1"/>
</calcChain>
</file>

<file path=xl/sharedStrings.xml><?xml version="1.0" encoding="utf-8"?>
<sst xmlns="http://schemas.openxmlformats.org/spreadsheetml/2006/main" count="34" uniqueCount="29">
  <si>
    <t>Acorn Computers, Apple Computer, and VLSI Technology</t>
  </si>
  <si>
    <t>Est. 1990</t>
  </si>
  <si>
    <t>Price</t>
  </si>
  <si>
    <t>Shares</t>
  </si>
  <si>
    <t>MC</t>
  </si>
  <si>
    <t>Cash</t>
  </si>
  <si>
    <t>Debt</t>
  </si>
  <si>
    <t>EV</t>
  </si>
  <si>
    <t>Main</t>
  </si>
  <si>
    <t>Revenue</t>
  </si>
  <si>
    <t>Q424</t>
  </si>
  <si>
    <t>Customers</t>
  </si>
  <si>
    <t>Related</t>
  </si>
  <si>
    <t>COGS</t>
  </si>
  <si>
    <t>Gross Profit</t>
  </si>
  <si>
    <t>R&amp;D</t>
  </si>
  <si>
    <t>SG&amp;A</t>
  </si>
  <si>
    <t>Operating Expenses</t>
  </si>
  <si>
    <t>Operating Income</t>
  </si>
  <si>
    <t>Interest</t>
  </si>
  <si>
    <t>Pretax</t>
  </si>
  <si>
    <t>Taxes</t>
  </si>
  <si>
    <t>Net Income</t>
  </si>
  <si>
    <t>EPS</t>
  </si>
  <si>
    <t>CFFO</t>
  </si>
  <si>
    <t>CX</t>
  </si>
  <si>
    <t>FCF</t>
  </si>
  <si>
    <t>Revenue y/y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</si>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</sst>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3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E187-6862-4137-BDAC-1F36B55AB00A}">
  <dimension ref="K2:M16"/>
  <sheetViews>
    <sheetView tabSelected="1" zoomScale="115" zoomScaleNormal="115" workbookViewId="0">
      <selection activeCell="N8" sqref="N8"/>
    </sheetView>
  </sheetViews>
  <sheetFormatPr defaultRowHeight="12.5" x14ac:dyDescent="0.25"/>
  <cols>
    <col min="1" max="16384" width="8.7265625" style="1"/>
  </cols>
  <sheetData>
    <row r="2" spans="11:13" x14ac:dyDescent="0.25">
      <c r="K2" s="1" t="s">
        <v>2</v>
      </c>
      <c r="L2" s="1">
        <v>104.83</v>
      </c>
    </row>
    <row r="3" spans="11:13" x14ac:dyDescent="0.25">
      <c r="K3" s="1" t="s">
        <v>3</v>
      </c>
      <c r="L3" s="3">
        <v>1044.497032</v>
      </c>
      <c r="M3" s="2" t="s">
        <v>10</v>
      </c>
    </row>
    <row r="4" spans="11:13" x14ac:dyDescent="0.25">
      <c r="K4" s="1" t="s">
        <v>4</v>
      </c>
      <c r="L4" s="3">
        <f>+L2*L3</f>
        <v>109494.62386456</v>
      </c>
    </row>
    <row r="5" spans="11:13" x14ac:dyDescent="0.25">
      <c r="K5" s="1" t="s">
        <v>5</v>
      </c>
      <c r="L5" s="3">
        <f>1923+1000+741</f>
        <v>3664</v>
      </c>
      <c r="M5" s="2" t="s">
        <v>10</v>
      </c>
    </row>
    <row r="6" spans="11:13" x14ac:dyDescent="0.25">
      <c r="K6" s="1" t="s">
        <v>6</v>
      </c>
      <c r="L6" s="3">
        <v>0</v>
      </c>
      <c r="M6" s="2" t="s">
        <v>10</v>
      </c>
    </row>
    <row r="7" spans="11:13" x14ac:dyDescent="0.25">
      <c r="K7" s="1" t="s">
        <v>7</v>
      </c>
      <c r="L7" s="3">
        <f>+L4-L5+L6</f>
        <v>105830.62386456</v>
      </c>
    </row>
    <row r="15" spans="11:13" x14ac:dyDescent="0.25">
      <c r="K15" s="1" t="s">
        <v>1</v>
      </c>
    </row>
    <row r="16" spans="11:13" x14ac:dyDescent="0.25">
      <c r="K16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E184-5820-4F1E-9A0E-08A27C82BE81}">
  <dimension ref="A1:T23"/>
  <sheetViews>
    <sheetView zoomScale="130" zoomScaleNormal="13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P10" sqref="P10"/>
    </sheetView>
  </sheetViews>
  <sheetFormatPr defaultRowHeight="12.5" x14ac:dyDescent="0.25"/>
  <cols>
    <col min="1" max="1" width="4.7265625" style="1" bestFit="1" customWidth="1"/>
    <col min="2" max="2" width="18.1796875" style="1" customWidth="1"/>
    <col min="3" max="16384" width="8.7265625" style="1"/>
  </cols>
  <sheetData>
    <row r="1" spans="1:20" x14ac:dyDescent="0.25">
      <c r="A1" s="1" t="s">
        <v>8</v>
      </c>
      <c r="C1" s="2" t="s">
        <v>28</v>
      </c>
      <c r="D1" s="2" t="s">
        <v>28</v>
      </c>
      <c r="E1" s="2" t="s">
        <v>28</v>
      </c>
      <c r="F1" s="2"/>
      <c r="G1" s="2"/>
      <c r="H1" s="2"/>
      <c r="I1" s="2"/>
      <c r="J1" s="2"/>
      <c r="K1" s="2"/>
    </row>
    <row r="2" spans="1:20" x14ac:dyDescent="0.25"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>
        <v>2018</v>
      </c>
      <c r="I2" s="1">
        <v>2019</v>
      </c>
      <c r="J2" s="1">
        <v>2020</v>
      </c>
      <c r="K2" s="1">
        <v>2021</v>
      </c>
      <c r="L2" s="1">
        <v>2022</v>
      </c>
      <c r="M2" s="1">
        <v>2023</v>
      </c>
      <c r="N2" s="1">
        <v>2024</v>
      </c>
      <c r="O2" s="1">
        <f t="shared" ref="O2:T2" si="0">+N2+1</f>
        <v>2025</v>
      </c>
      <c r="P2" s="1">
        <f t="shared" si="0"/>
        <v>2026</v>
      </c>
      <c r="Q2" s="1">
        <f t="shared" si="0"/>
        <v>2027</v>
      </c>
      <c r="R2" s="1">
        <f t="shared" si="0"/>
        <v>2028</v>
      </c>
      <c r="S2" s="1">
        <f t="shared" si="0"/>
        <v>2029</v>
      </c>
      <c r="T2" s="1">
        <f t="shared" si="0"/>
        <v>2030</v>
      </c>
    </row>
    <row r="3" spans="1:20" s="3" customFormat="1" x14ac:dyDescent="0.25">
      <c r="B3" s="3" t="s">
        <v>11</v>
      </c>
      <c r="L3" s="3">
        <v>2219</v>
      </c>
      <c r="M3" s="3">
        <v>2025</v>
      </c>
      <c r="N3" s="3">
        <v>2509</v>
      </c>
    </row>
    <row r="4" spans="1:20" s="3" customFormat="1" x14ac:dyDescent="0.25">
      <c r="B4" s="3" t="s">
        <v>12</v>
      </c>
      <c r="L4" s="3">
        <v>484</v>
      </c>
      <c r="M4" s="3">
        <v>654</v>
      </c>
      <c r="N4" s="3">
        <v>724</v>
      </c>
    </row>
    <row r="5" spans="1:20" s="6" customFormat="1" ht="13" x14ac:dyDescent="0.3">
      <c r="B5" s="6" t="s">
        <v>9</v>
      </c>
      <c r="C5" s="6">
        <v>714.6</v>
      </c>
      <c r="D5" s="6">
        <v>795.2</v>
      </c>
      <c r="E5" s="6">
        <v>968.3</v>
      </c>
      <c r="F5" s="6">
        <f>+E5*1.15</f>
        <v>1113.5449999999998</v>
      </c>
      <c r="G5" s="6">
        <f>+F5*1.15</f>
        <v>1280.5767499999997</v>
      </c>
      <c r="H5" s="6">
        <f>+G5*1.15</f>
        <v>1472.6632624999995</v>
      </c>
      <c r="I5" s="6">
        <f>+H5*1.15</f>
        <v>1693.5627518749993</v>
      </c>
      <c r="J5" s="6">
        <f>+I5*1.15</f>
        <v>1947.5971646562491</v>
      </c>
      <c r="K5" s="6">
        <v>2027</v>
      </c>
      <c r="L5" s="6">
        <f t="shared" ref="L5:M5" si="1">+L3+L4</f>
        <v>2703</v>
      </c>
      <c r="M5" s="6">
        <f t="shared" si="1"/>
        <v>2679</v>
      </c>
      <c r="N5" s="6">
        <f>+N3+N4</f>
        <v>3233</v>
      </c>
      <c r="O5" s="6">
        <f t="shared" ref="O5:T5" si="2">+N5*1.1</f>
        <v>3556.3</v>
      </c>
      <c r="P5" s="6">
        <f t="shared" si="2"/>
        <v>3911.9300000000003</v>
      </c>
      <c r="Q5" s="6">
        <f t="shared" si="2"/>
        <v>4303.1230000000005</v>
      </c>
      <c r="R5" s="6">
        <f t="shared" si="2"/>
        <v>4733.435300000001</v>
      </c>
      <c r="S5" s="6">
        <f t="shared" si="2"/>
        <v>5206.7788300000011</v>
      </c>
      <c r="T5" s="6">
        <f t="shared" si="2"/>
        <v>5727.4567130000014</v>
      </c>
    </row>
    <row r="6" spans="1:20" s="3" customFormat="1" x14ac:dyDescent="0.25">
      <c r="B6" s="3" t="s">
        <v>13</v>
      </c>
      <c r="C6" s="3">
        <v>39.299999999999997</v>
      </c>
      <c r="D6" s="3">
        <v>37.799999999999997</v>
      </c>
      <c r="E6" s="3">
        <v>39.299999999999997</v>
      </c>
      <c r="L6" s="3">
        <v>131</v>
      </c>
      <c r="M6" s="3">
        <v>106</v>
      </c>
      <c r="N6" s="3">
        <v>154</v>
      </c>
    </row>
    <row r="7" spans="1:20" s="3" customFormat="1" x14ac:dyDescent="0.25">
      <c r="B7" s="3" t="s">
        <v>14</v>
      </c>
      <c r="C7" s="3">
        <f t="shared" ref="C7:D7" si="3">+C5-C6</f>
        <v>675.30000000000007</v>
      </c>
      <c r="D7" s="3">
        <f t="shared" si="3"/>
        <v>757.40000000000009</v>
      </c>
      <c r="E7" s="3">
        <f>+E5-E6</f>
        <v>929</v>
      </c>
      <c r="L7" s="3">
        <f>+L5-L6</f>
        <v>2572</v>
      </c>
      <c r="M7" s="3">
        <f>+M5-M6</f>
        <v>2573</v>
      </c>
      <c r="N7" s="3">
        <f>+N5-N6</f>
        <v>3079</v>
      </c>
      <c r="O7" s="3">
        <f>+O5*0.9</f>
        <v>3200.67</v>
      </c>
      <c r="P7" s="3">
        <f t="shared" ref="P7:T7" si="4">+P5*0.9</f>
        <v>3520.7370000000005</v>
      </c>
      <c r="Q7" s="3">
        <f t="shared" si="4"/>
        <v>3872.8107000000005</v>
      </c>
      <c r="R7" s="3">
        <f t="shared" si="4"/>
        <v>4260.0917700000009</v>
      </c>
      <c r="S7" s="3">
        <f t="shared" si="4"/>
        <v>4686.1009470000008</v>
      </c>
      <c r="T7" s="3">
        <f t="shared" si="4"/>
        <v>5154.7110417000013</v>
      </c>
    </row>
    <row r="8" spans="1:20" s="3" customFormat="1" x14ac:dyDescent="0.25">
      <c r="B8" s="3" t="s">
        <v>15</v>
      </c>
      <c r="C8" s="3">
        <v>995</v>
      </c>
      <c r="D8" s="3">
        <v>995</v>
      </c>
      <c r="L8" s="3">
        <v>995</v>
      </c>
      <c r="M8" s="3">
        <v>1133</v>
      </c>
      <c r="N8" s="3">
        <v>1979</v>
      </c>
      <c r="O8" s="3">
        <f>+M8*1.01</f>
        <v>1144.33</v>
      </c>
      <c r="P8" s="3">
        <f>+O8*1.05</f>
        <v>1201.5464999999999</v>
      </c>
      <c r="Q8" s="3">
        <f t="shared" ref="Q8:T8" si="5">+P8*1.05</f>
        <v>1261.6238249999999</v>
      </c>
      <c r="R8" s="3">
        <f t="shared" si="5"/>
        <v>1324.70501625</v>
      </c>
      <c r="S8" s="3">
        <f t="shared" si="5"/>
        <v>1390.9402670625</v>
      </c>
      <c r="T8" s="3">
        <f t="shared" si="5"/>
        <v>1460.487280415625</v>
      </c>
    </row>
    <row r="9" spans="1:20" s="3" customFormat="1" x14ac:dyDescent="0.25">
      <c r="B9" s="3" t="s">
        <v>16</v>
      </c>
      <c r="C9" s="3">
        <v>897</v>
      </c>
      <c r="D9" s="3">
        <v>897</v>
      </c>
      <c r="L9" s="3">
        <v>897</v>
      </c>
      <c r="M9" s="3">
        <v>762</v>
      </c>
      <c r="N9" s="3">
        <v>983</v>
      </c>
      <c r="O9" s="3">
        <f>+M9*1.01</f>
        <v>769.62</v>
      </c>
      <c r="P9" s="3">
        <f t="shared" ref="P9:T9" si="6">+O9*1.05</f>
        <v>808.101</v>
      </c>
      <c r="Q9" s="3">
        <f t="shared" si="6"/>
        <v>848.50605000000007</v>
      </c>
      <c r="R9" s="3">
        <f t="shared" si="6"/>
        <v>890.93135250000012</v>
      </c>
      <c r="S9" s="3">
        <f t="shared" si="6"/>
        <v>935.4779201250002</v>
      </c>
      <c r="T9" s="3">
        <f t="shared" si="6"/>
        <v>982.25181613125028</v>
      </c>
    </row>
    <row r="10" spans="1:20" s="3" customFormat="1" x14ac:dyDescent="0.25">
      <c r="B10" s="3" t="s">
        <v>17</v>
      </c>
      <c r="C10" s="3">
        <f t="shared" ref="C10:D10" si="7">+C8+C9</f>
        <v>1892</v>
      </c>
      <c r="D10" s="3">
        <f t="shared" si="7"/>
        <v>1892</v>
      </c>
      <c r="L10" s="3">
        <f>+L8+L9</f>
        <v>1892</v>
      </c>
      <c r="M10" s="3">
        <f>+M8+M9</f>
        <v>1895</v>
      </c>
      <c r="N10" s="3">
        <f>+N8+N9</f>
        <v>2962</v>
      </c>
      <c r="O10" s="3">
        <f t="shared" ref="O10:S10" si="8">+O8+O9</f>
        <v>1913.9499999999998</v>
      </c>
      <c r="P10" s="3">
        <f t="shared" si="8"/>
        <v>2009.6475</v>
      </c>
      <c r="Q10" s="3">
        <f t="shared" si="8"/>
        <v>2110.1298750000001</v>
      </c>
      <c r="R10" s="3">
        <f t="shared" si="8"/>
        <v>2215.6363687500002</v>
      </c>
      <c r="S10" s="3">
        <f t="shared" si="8"/>
        <v>2326.4181871875003</v>
      </c>
      <c r="T10" s="3">
        <f t="shared" ref="T10" si="9">+T8+T9</f>
        <v>2442.7390965468753</v>
      </c>
    </row>
    <row r="11" spans="1:20" s="3" customFormat="1" x14ac:dyDescent="0.25">
      <c r="B11" s="3" t="s">
        <v>18</v>
      </c>
      <c r="C11" s="3">
        <f t="shared" ref="C11:D11" si="10">+C7-C10</f>
        <v>-1216.6999999999998</v>
      </c>
      <c r="D11" s="3">
        <f t="shared" si="10"/>
        <v>-1134.5999999999999</v>
      </c>
      <c r="L11" s="3">
        <f>+L7-L10</f>
        <v>680</v>
      </c>
      <c r="M11" s="3">
        <f>+M7-M10</f>
        <v>678</v>
      </c>
      <c r="N11" s="3">
        <f>+N7-N10</f>
        <v>117</v>
      </c>
      <c r="O11" s="3">
        <f t="shared" ref="O11:S11" si="11">+O7-O10</f>
        <v>1286.7200000000003</v>
      </c>
      <c r="P11" s="3">
        <f t="shared" si="11"/>
        <v>1511.0895000000005</v>
      </c>
      <c r="Q11" s="3">
        <f t="shared" si="11"/>
        <v>1762.6808250000004</v>
      </c>
      <c r="R11" s="3">
        <f t="shared" si="11"/>
        <v>2044.4554012500007</v>
      </c>
      <c r="S11" s="3">
        <f t="shared" si="11"/>
        <v>2359.6827598125005</v>
      </c>
      <c r="T11" s="3">
        <f t="shared" ref="T11" si="12">+T7-T10</f>
        <v>2711.9719451531259</v>
      </c>
    </row>
    <row r="12" spans="1:20" s="3" customFormat="1" x14ac:dyDescent="0.25">
      <c r="B12" s="3" t="s">
        <v>19</v>
      </c>
    </row>
    <row r="13" spans="1:20" s="3" customFormat="1" x14ac:dyDescent="0.25">
      <c r="B13" s="3" t="s">
        <v>20</v>
      </c>
      <c r="C13" s="3">
        <f t="shared" ref="C13:D13" si="13">+C11+C12</f>
        <v>-1216.6999999999998</v>
      </c>
      <c r="D13" s="3">
        <f t="shared" si="13"/>
        <v>-1134.5999999999999</v>
      </c>
      <c r="L13" s="3">
        <f>+L11+L12</f>
        <v>680</v>
      </c>
      <c r="M13" s="3">
        <f>+M11+M12</f>
        <v>678</v>
      </c>
      <c r="N13" s="3">
        <f>+N11+N12</f>
        <v>117</v>
      </c>
    </row>
    <row r="14" spans="1:20" s="3" customFormat="1" x14ac:dyDescent="0.25">
      <c r="B14" s="3" t="s">
        <v>21</v>
      </c>
    </row>
    <row r="15" spans="1:20" s="3" customFormat="1" x14ac:dyDescent="0.25">
      <c r="B15" s="3" t="s">
        <v>22</v>
      </c>
      <c r="C15" s="3">
        <f t="shared" ref="C15:D15" si="14">+C13-C14</f>
        <v>-1216.6999999999998</v>
      </c>
      <c r="D15" s="3">
        <f t="shared" si="14"/>
        <v>-1134.5999999999999</v>
      </c>
      <c r="L15" s="3">
        <f>+L13-L14</f>
        <v>680</v>
      </c>
      <c r="M15" s="3">
        <f>+M13-M14</f>
        <v>678</v>
      </c>
      <c r="N15" s="3">
        <f>+N13-N14</f>
        <v>117</v>
      </c>
    </row>
    <row r="16" spans="1:20" x14ac:dyDescent="0.25">
      <c r="B16" s="1" t="s">
        <v>23</v>
      </c>
      <c r="C16" s="4">
        <f t="shared" ref="C16:D16" si="15">+C15/C17</f>
        <v>-1.1867534631118359</v>
      </c>
      <c r="D16" s="4">
        <f t="shared" si="15"/>
        <v>-1.1066741836497813</v>
      </c>
      <c r="E16" s="4"/>
      <c r="F16" s="4"/>
      <c r="G16" s="4"/>
      <c r="H16" s="4"/>
      <c r="I16" s="4"/>
      <c r="J16" s="4"/>
      <c r="K16" s="4"/>
      <c r="L16" s="4">
        <f>+L15/L17</f>
        <v>0.66326321600727256</v>
      </c>
      <c r="M16" s="4">
        <f t="shared" ref="M16:N16" si="16">+M15/M17</f>
        <v>0.65985080364572424</v>
      </c>
      <c r="N16" s="4">
        <f t="shared" si="16"/>
        <v>0.11201564006406911</v>
      </c>
    </row>
    <row r="17" spans="2:14" s="3" customFormat="1" x14ac:dyDescent="0.25">
      <c r="B17" s="3" t="s">
        <v>3</v>
      </c>
      <c r="C17" s="3">
        <v>1025.2339999999999</v>
      </c>
      <c r="D17" s="3">
        <v>1025.2339999999999</v>
      </c>
      <c r="L17" s="3">
        <v>1025.2339999999999</v>
      </c>
      <c r="M17" s="3">
        <v>1027.5050000000001</v>
      </c>
      <c r="N17" s="3">
        <v>1044.4970000000001</v>
      </c>
    </row>
    <row r="19" spans="2:14" x14ac:dyDescent="0.25">
      <c r="B19" s="1" t="s">
        <v>27</v>
      </c>
      <c r="D19" s="5">
        <f t="shared" ref="D19:K19" si="17">+D5/C5-1</f>
        <v>0.11279037223621602</v>
      </c>
      <c r="E19" s="5">
        <f t="shared" si="17"/>
        <v>0.21768108651911455</v>
      </c>
      <c r="F19" s="5">
        <f t="shared" si="17"/>
        <v>0.14999999999999991</v>
      </c>
      <c r="G19" s="5">
        <f t="shared" si="17"/>
        <v>0.14999999999999991</v>
      </c>
      <c r="H19" s="5">
        <f t="shared" si="17"/>
        <v>0.14999999999999991</v>
      </c>
      <c r="I19" s="5">
        <f t="shared" si="17"/>
        <v>0.14999999999999991</v>
      </c>
      <c r="J19" s="5">
        <f t="shared" si="17"/>
        <v>0.14999999999999991</v>
      </c>
      <c r="K19" s="5">
        <f t="shared" si="17"/>
        <v>4.076964003886574E-2</v>
      </c>
      <c r="L19" s="5">
        <f>+L5/K5-1</f>
        <v>0.33349777997039953</v>
      </c>
      <c r="M19" s="5">
        <f>+M5/L5-1</f>
        <v>-8.8790233074361735E-3</v>
      </c>
      <c r="N19" s="5">
        <f>+N5/M5-1</f>
        <v>0.20679357969391554</v>
      </c>
    </row>
    <row r="21" spans="2:14" s="3" customFormat="1" x14ac:dyDescent="0.25">
      <c r="B21" s="3" t="s">
        <v>24</v>
      </c>
      <c r="C21" s="3">
        <v>458</v>
      </c>
      <c r="D21" s="3">
        <v>458</v>
      </c>
      <c r="L21" s="3">
        <v>458</v>
      </c>
      <c r="M21" s="3">
        <v>739</v>
      </c>
      <c r="N21" s="3">
        <v>1090</v>
      </c>
    </row>
    <row r="22" spans="2:14" s="3" customFormat="1" x14ac:dyDescent="0.25">
      <c r="B22" s="3" t="s">
        <v>25</v>
      </c>
      <c r="C22" s="3">
        <v>34</v>
      </c>
      <c r="D22" s="3">
        <v>34</v>
      </c>
      <c r="L22" s="3">
        <v>34</v>
      </c>
      <c r="M22" s="3">
        <v>64</v>
      </c>
      <c r="N22" s="3">
        <v>92</v>
      </c>
    </row>
    <row r="23" spans="2:14" s="3" customFormat="1" x14ac:dyDescent="0.25">
      <c r="B23" s="3" t="s">
        <v>26</v>
      </c>
      <c r="C23" s="3">
        <f t="shared" ref="C23:D23" si="18">+C21-C22</f>
        <v>424</v>
      </c>
      <c r="D23" s="3">
        <f t="shared" si="18"/>
        <v>424</v>
      </c>
      <c r="L23" s="3">
        <f>+L21-L22</f>
        <v>424</v>
      </c>
      <c r="M23" s="3">
        <f>+M21-M22</f>
        <v>675</v>
      </c>
      <c r="N23" s="3">
        <f>+N21-N22</f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2025-03-31T15:32:58Z</dcterms:created>
  <dcterms:modified xsi:type="dcterms:W3CDTF">2025-04-25T00:31:39Z</dcterms:modified>
</cp:coreProperties>
</file>