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80CCFB7-D04C-448D-9177-6874B28EE351}" xr6:coauthVersionLast="47" xr6:coauthVersionMax="47" xr10:uidLastSave="{00000000-0000-0000-0000-000000000000}"/>
  <bookViews>
    <workbookView xWindow="40520" yWindow="2350" windowWidth="22840" windowHeight="12460" activeTab="1" xr2:uid="{9AD469EE-4A41-47C5-A6B2-7BB1294AE89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7" i="2"/>
  <c r="C18" i="2" s="1"/>
  <c r="C20" i="2" s="1"/>
  <c r="C21" i="2" s="1"/>
  <c r="D26" i="2"/>
  <c r="D17" i="2"/>
  <c r="D18" i="2" s="1"/>
  <c r="D20" i="2" s="1"/>
  <c r="D21" i="2" s="1"/>
  <c r="E26" i="2"/>
  <c r="E17" i="2"/>
  <c r="E18" i="2" s="1"/>
  <c r="E20" i="2" s="1"/>
  <c r="E21" i="2" s="1"/>
  <c r="L7" i="1"/>
  <c r="H38" i="2"/>
  <c r="H41" i="2" s="1"/>
  <c r="H29" i="2"/>
  <c r="H31" i="2"/>
  <c r="H34" i="2" s="1"/>
  <c r="H26" i="2"/>
  <c r="G26" i="2"/>
  <c r="F26" i="2"/>
  <c r="H17" i="2"/>
  <c r="H18" i="2" s="1"/>
  <c r="H20" i="2" s="1"/>
  <c r="H21" i="2" s="1"/>
  <c r="G17" i="2"/>
  <c r="G18" i="2" s="1"/>
  <c r="G20" i="2" s="1"/>
  <c r="G21" i="2" s="1"/>
  <c r="F17" i="2"/>
  <c r="F18" i="2" s="1"/>
  <c r="F20" i="2" s="1"/>
  <c r="F21" i="2" s="1"/>
  <c r="G8" i="2"/>
  <c r="F8" i="2"/>
  <c r="H8" i="2"/>
  <c r="L4" i="1"/>
  <c r="H28" i="2" l="1"/>
</calcChain>
</file>

<file path=xl/sharedStrings.xml><?xml version="1.0" encoding="utf-8"?>
<sst xmlns="http://schemas.openxmlformats.org/spreadsheetml/2006/main" count="51" uniqueCount="45">
  <si>
    <t>Price</t>
  </si>
  <si>
    <t>Shares</t>
  </si>
  <si>
    <t>MC</t>
  </si>
  <si>
    <t>Cash</t>
  </si>
  <si>
    <t>Debt</t>
  </si>
  <si>
    <t>EV</t>
  </si>
  <si>
    <t>Q424</t>
  </si>
  <si>
    <t>Founded</t>
  </si>
  <si>
    <t>US Consumer Services</t>
  </si>
  <si>
    <t>Commercial Services</t>
  </si>
  <si>
    <t>International Card Services</t>
  </si>
  <si>
    <t>Global Merchant and Network Services</t>
  </si>
  <si>
    <t>Main</t>
  </si>
  <si>
    <t>Cards</t>
  </si>
  <si>
    <t>Billed</t>
  </si>
  <si>
    <t>29% (mostly SME)</t>
  </si>
  <si>
    <t>Revenue</t>
  </si>
  <si>
    <t>Net Income</t>
  </si>
  <si>
    <t>Non-Interest</t>
  </si>
  <si>
    <t>Interest Income</t>
  </si>
  <si>
    <t>Interest Expense</t>
  </si>
  <si>
    <t>Revenue ex-IntExp</t>
  </si>
  <si>
    <t>Card Member Rewards</t>
  </si>
  <si>
    <t>Business Development</t>
  </si>
  <si>
    <t>Card Member Services</t>
  </si>
  <si>
    <t>Marketing</t>
  </si>
  <si>
    <t>Salaries</t>
  </si>
  <si>
    <t>Other</t>
  </si>
  <si>
    <t>Expenses</t>
  </si>
  <si>
    <t>Operating Income</t>
  </si>
  <si>
    <t>Taxes</t>
  </si>
  <si>
    <t>EPS</t>
  </si>
  <si>
    <t>CFFO</t>
  </si>
  <si>
    <t>CapEx</t>
  </si>
  <si>
    <t>FCF</t>
  </si>
  <si>
    <t>Assets</t>
  </si>
  <si>
    <t>Card receivables</t>
  </si>
  <si>
    <t>Loans</t>
  </si>
  <si>
    <t>PPE</t>
  </si>
  <si>
    <t>L+SE</t>
  </si>
  <si>
    <t>SE</t>
  </si>
  <si>
    <t>OL</t>
  </si>
  <si>
    <t>AP</t>
  </si>
  <si>
    <t>Deposits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</si>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</sst>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3" fillId="0" borderId="0" xfId="1"/>
    <xf numFmtId="3" fontId="4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B31D598-54D2-411C-A0B3-44EF27E0D2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A3D-F76E-426C-AE8D-DEE3E5654EDF}">
  <dimension ref="B2:M11"/>
  <sheetViews>
    <sheetView zoomScale="190" zoomScaleNormal="190" workbookViewId="0"/>
  </sheetViews>
  <sheetFormatPr defaultColWidth="8.7109375" defaultRowHeight="12.75" x14ac:dyDescent="0.2"/>
  <cols>
    <col min="1" max="16384" width="8.7109375" style="2"/>
  </cols>
  <sheetData>
    <row r="2" spans="2:13" x14ac:dyDescent="0.2">
      <c r="B2" s="2" t="s">
        <v>8</v>
      </c>
      <c r="F2" s="5">
        <v>0.38</v>
      </c>
      <c r="K2" s="1" t="s">
        <v>0</v>
      </c>
      <c r="L2" s="1">
        <v>270</v>
      </c>
    </row>
    <row r="3" spans="2:13" x14ac:dyDescent="0.2">
      <c r="B3" s="2" t="s">
        <v>9</v>
      </c>
      <c r="F3" s="6" t="s">
        <v>15</v>
      </c>
      <c r="K3" s="2" t="s">
        <v>1</v>
      </c>
      <c r="L3" s="3">
        <v>702.53211099999999</v>
      </c>
      <c r="M3" s="4" t="s">
        <v>6</v>
      </c>
    </row>
    <row r="4" spans="2:13" x14ac:dyDescent="0.2">
      <c r="B4" s="2" t="s">
        <v>10</v>
      </c>
      <c r="F4" s="5">
        <v>0.21</v>
      </c>
      <c r="K4" s="2" t="s">
        <v>2</v>
      </c>
      <c r="L4" s="3">
        <f>+L2*L3</f>
        <v>189683.66996999999</v>
      </c>
    </row>
    <row r="5" spans="2:13" x14ac:dyDescent="0.2">
      <c r="B5" s="2" t="s">
        <v>11</v>
      </c>
      <c r="F5" s="5">
        <v>0.12</v>
      </c>
      <c r="K5" s="2" t="s">
        <v>3</v>
      </c>
      <c r="L5" s="3">
        <v>54409</v>
      </c>
      <c r="M5" s="4" t="s">
        <v>6</v>
      </c>
    </row>
    <row r="6" spans="2:13" x14ac:dyDescent="0.2">
      <c r="K6" s="2" t="s">
        <v>4</v>
      </c>
      <c r="L6" s="3">
        <v>0</v>
      </c>
      <c r="M6" s="4" t="s">
        <v>6</v>
      </c>
    </row>
    <row r="7" spans="2:13" x14ac:dyDescent="0.2">
      <c r="K7" s="2" t="s">
        <v>5</v>
      </c>
      <c r="L7" s="3">
        <f>+L4-L5+L6</f>
        <v>135274.66996999999</v>
      </c>
    </row>
    <row r="11" spans="2:13" x14ac:dyDescent="0.2">
      <c r="K11" s="2" t="s">
        <v>7</v>
      </c>
      <c r="L11" s="2">
        <v>1850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369-AF7C-44F0-8892-F39BB13D123F}">
  <dimension ref="A1:H41"/>
  <sheetViews>
    <sheetView tabSelected="1" zoomScale="205" zoomScaleNormal="205" workbookViewId="0">
      <pane xSplit="2" ySplit="2" topLeftCell="C22" activePane="bottomRight" state="frozen"/>
      <selection pane="topRight" activeCell="C1" sqref="C1"/>
      <selection pane="bottomLeft" activeCell="A3" sqref="A3"/>
      <selection pane="bottomRight" activeCell="D26" sqref="D26"/>
    </sheetView>
  </sheetViews>
  <sheetFormatPr defaultRowHeight="12.75" x14ac:dyDescent="0.2"/>
  <cols>
    <col min="1" max="1" width="4.7109375" style="7" bestFit="1" customWidth="1"/>
    <col min="2" max="2" width="21.28515625" style="7" customWidth="1"/>
    <col min="3" max="16384" width="9.140625" style="7"/>
  </cols>
  <sheetData>
    <row r="1" spans="1:8" ht="15" x14ac:dyDescent="0.25">
      <c r="A1" s="9" t="s">
        <v>12</v>
      </c>
    </row>
    <row r="2" spans="1:8" x14ac:dyDescent="0.2">
      <c r="C2" s="7">
        <v>2019</v>
      </c>
      <c r="D2" s="7">
        <v>2020</v>
      </c>
      <c r="E2" s="7">
        <v>2021</v>
      </c>
      <c r="F2" s="7">
        <v>2022</v>
      </c>
      <c r="G2" s="7">
        <v>2023</v>
      </c>
      <c r="H2" s="7">
        <v>2024</v>
      </c>
    </row>
    <row r="3" spans="1:8" s="8" customFormat="1" x14ac:dyDescent="0.2">
      <c r="B3" s="8" t="s">
        <v>13</v>
      </c>
      <c r="H3" s="8">
        <v>83.6</v>
      </c>
    </row>
    <row r="4" spans="1:8" s="8" customFormat="1" x14ac:dyDescent="0.2">
      <c r="B4" s="8" t="s">
        <v>14</v>
      </c>
      <c r="F4" s="8">
        <v>1338.3</v>
      </c>
      <c r="G4" s="8">
        <v>1459.6</v>
      </c>
      <c r="H4" s="8">
        <v>1551</v>
      </c>
    </row>
    <row r="5" spans="1:8" s="8" customFormat="1" x14ac:dyDescent="0.2"/>
    <row r="6" spans="1:8" s="8" customFormat="1" x14ac:dyDescent="0.2">
      <c r="B6" s="8" t="s">
        <v>18</v>
      </c>
      <c r="C6" s="8">
        <v>34936</v>
      </c>
      <c r="D6" s="8">
        <v>28102</v>
      </c>
      <c r="E6" s="8">
        <v>34630</v>
      </c>
      <c r="F6" s="8">
        <v>42967</v>
      </c>
      <c r="G6" s="8">
        <v>47381</v>
      </c>
      <c r="H6" s="8">
        <v>50406</v>
      </c>
    </row>
    <row r="7" spans="1:8" s="8" customFormat="1" x14ac:dyDescent="0.2">
      <c r="B7" s="8" t="s">
        <v>19</v>
      </c>
      <c r="C7" s="8">
        <v>11308</v>
      </c>
      <c r="D7" s="8">
        <v>9779</v>
      </c>
      <c r="E7" s="8">
        <v>9033</v>
      </c>
      <c r="F7" s="8">
        <v>12658</v>
      </c>
      <c r="G7" s="8">
        <v>19983</v>
      </c>
      <c r="H7" s="8">
        <v>23795</v>
      </c>
    </row>
    <row r="8" spans="1:8" s="8" customFormat="1" x14ac:dyDescent="0.2">
      <c r="B8" s="8" t="s">
        <v>16</v>
      </c>
      <c r="E8" s="8">
        <v>42380</v>
      </c>
      <c r="F8" s="8">
        <f t="shared" ref="F8:G8" si="0">+F6+F7</f>
        <v>55625</v>
      </c>
      <c r="G8" s="8">
        <f t="shared" si="0"/>
        <v>67364</v>
      </c>
      <c r="H8" s="8">
        <f>+H6+H7</f>
        <v>74201</v>
      </c>
    </row>
    <row r="9" spans="1:8" s="8" customFormat="1" x14ac:dyDescent="0.2">
      <c r="B9" s="8" t="s">
        <v>20</v>
      </c>
    </row>
    <row r="10" spans="1:8" s="10" customFormat="1" x14ac:dyDescent="0.2">
      <c r="B10" s="10" t="s">
        <v>21</v>
      </c>
      <c r="C10" s="10">
        <v>39983</v>
      </c>
      <c r="D10" s="10">
        <v>31357</v>
      </c>
      <c r="E10" s="10">
        <v>43799</v>
      </c>
      <c r="F10" s="10">
        <v>50680</v>
      </c>
      <c r="G10" s="10">
        <v>55592</v>
      </c>
      <c r="H10" s="10">
        <v>60764</v>
      </c>
    </row>
    <row r="11" spans="1:8" s="8" customFormat="1" x14ac:dyDescent="0.2">
      <c r="B11" s="8" t="s">
        <v>22</v>
      </c>
      <c r="C11" s="8">
        <v>7125</v>
      </c>
      <c r="D11" s="8">
        <v>8041</v>
      </c>
      <c r="E11" s="8">
        <v>11007</v>
      </c>
      <c r="F11" s="8">
        <v>14002</v>
      </c>
      <c r="G11" s="8">
        <v>15367</v>
      </c>
      <c r="H11" s="8">
        <v>16599</v>
      </c>
    </row>
    <row r="12" spans="1:8" s="8" customFormat="1" x14ac:dyDescent="0.2">
      <c r="B12" s="8" t="s">
        <v>23</v>
      </c>
      <c r="C12" s="8">
        <v>10439</v>
      </c>
      <c r="D12" s="8">
        <v>3051</v>
      </c>
      <c r="E12" s="8">
        <v>3762</v>
      </c>
      <c r="F12" s="8">
        <v>4943</v>
      </c>
      <c r="G12" s="8">
        <v>5657</v>
      </c>
      <c r="H12" s="8">
        <v>5886</v>
      </c>
    </row>
    <row r="13" spans="1:8" s="8" customFormat="1" x14ac:dyDescent="0.2">
      <c r="B13" s="8" t="s">
        <v>24</v>
      </c>
      <c r="C13" s="8">
        <v>2223</v>
      </c>
      <c r="D13" s="8">
        <v>1230</v>
      </c>
      <c r="E13" s="8">
        <v>1993</v>
      </c>
      <c r="F13" s="8">
        <v>2959</v>
      </c>
      <c r="G13" s="8">
        <v>3968</v>
      </c>
      <c r="H13" s="8">
        <v>4782</v>
      </c>
    </row>
    <row r="14" spans="1:8" s="8" customFormat="1" x14ac:dyDescent="0.2">
      <c r="B14" s="8" t="s">
        <v>25</v>
      </c>
      <c r="D14" s="8">
        <v>3696</v>
      </c>
      <c r="E14" s="8">
        <v>5291</v>
      </c>
      <c r="F14" s="8">
        <v>5458</v>
      </c>
      <c r="G14" s="8">
        <v>5213</v>
      </c>
      <c r="H14" s="8">
        <v>6040</v>
      </c>
    </row>
    <row r="15" spans="1:8" s="8" customFormat="1" x14ac:dyDescent="0.2">
      <c r="B15" s="8" t="s">
        <v>26</v>
      </c>
      <c r="C15" s="8">
        <v>5911</v>
      </c>
      <c r="D15" s="8">
        <v>5718</v>
      </c>
      <c r="E15" s="8">
        <v>6240</v>
      </c>
      <c r="F15" s="8">
        <v>7252</v>
      </c>
      <c r="G15" s="8">
        <v>8067</v>
      </c>
      <c r="H15" s="8">
        <v>8198</v>
      </c>
    </row>
    <row r="16" spans="1:8" s="8" customFormat="1" x14ac:dyDescent="0.2">
      <c r="B16" s="8" t="s">
        <v>27</v>
      </c>
      <c r="C16" s="8">
        <v>5856</v>
      </c>
      <c r="D16" s="8">
        <v>5325</v>
      </c>
      <c r="E16" s="8">
        <v>4817</v>
      </c>
      <c r="F16" s="8">
        <v>6481</v>
      </c>
      <c r="G16" s="8">
        <v>6807</v>
      </c>
      <c r="H16" s="8">
        <v>6364</v>
      </c>
    </row>
    <row r="17" spans="2:8" s="8" customFormat="1" x14ac:dyDescent="0.2">
      <c r="B17" s="8" t="s">
        <v>28</v>
      </c>
      <c r="C17" s="8">
        <f>SUM(C11:C16)</f>
        <v>31554</v>
      </c>
      <c r="D17" s="8">
        <f>SUM(D11:D16)</f>
        <v>27061</v>
      </c>
      <c r="E17" s="8">
        <f>SUM(E11:E16)</f>
        <v>33110</v>
      </c>
      <c r="F17" s="8">
        <f>SUM(F11:F16)</f>
        <v>41095</v>
      </c>
      <c r="G17" s="8">
        <f>SUM(G11:G16)</f>
        <v>45079</v>
      </c>
      <c r="H17" s="8">
        <f>SUM(H11:H16)</f>
        <v>47869</v>
      </c>
    </row>
    <row r="18" spans="2:8" s="8" customFormat="1" x14ac:dyDescent="0.2">
      <c r="B18" s="8" t="s">
        <v>29</v>
      </c>
      <c r="C18" s="8">
        <f t="shared" ref="C18:G18" si="1">+C10-C17</f>
        <v>8429</v>
      </c>
      <c r="D18" s="8">
        <f t="shared" si="1"/>
        <v>4296</v>
      </c>
      <c r="E18" s="8">
        <f t="shared" si="1"/>
        <v>10689</v>
      </c>
      <c r="F18" s="8">
        <f t="shared" si="1"/>
        <v>9585</v>
      </c>
      <c r="G18" s="8">
        <f t="shared" si="1"/>
        <v>10513</v>
      </c>
      <c r="H18" s="8">
        <f>+H10-H17</f>
        <v>12895</v>
      </c>
    </row>
    <row r="19" spans="2:8" s="8" customFormat="1" x14ac:dyDescent="0.2">
      <c r="B19" s="8" t="s">
        <v>30</v>
      </c>
      <c r="C19" s="8">
        <v>1670</v>
      </c>
      <c r="D19" s="8">
        <v>1161</v>
      </c>
      <c r="E19" s="8">
        <v>2629</v>
      </c>
      <c r="F19" s="8">
        <v>2071</v>
      </c>
      <c r="G19" s="8">
        <v>2139</v>
      </c>
      <c r="H19" s="8">
        <v>2766</v>
      </c>
    </row>
    <row r="20" spans="2:8" s="10" customFormat="1" x14ac:dyDescent="0.2">
      <c r="B20" s="10" t="s">
        <v>17</v>
      </c>
      <c r="C20" s="10">
        <f>+C18-C19</f>
        <v>6759</v>
      </c>
      <c r="D20" s="10">
        <f>+D18-D19</f>
        <v>3135</v>
      </c>
      <c r="E20" s="10">
        <f>+E18-E19</f>
        <v>8060</v>
      </c>
      <c r="F20" s="10">
        <f>+F18-F19</f>
        <v>7514</v>
      </c>
      <c r="G20" s="10">
        <f>+G18-G19</f>
        <v>8374</v>
      </c>
      <c r="H20" s="10">
        <f>+H18-H19</f>
        <v>10129</v>
      </c>
    </row>
    <row r="21" spans="2:8" s="8" customFormat="1" x14ac:dyDescent="0.2">
      <c r="B21" s="8" t="s">
        <v>31</v>
      </c>
      <c r="C21" s="11">
        <f t="shared" ref="C21:G21" si="2">+C20/C22</f>
        <v>8.1433734939759042</v>
      </c>
      <c r="D21" s="11">
        <f t="shared" si="2"/>
        <v>3.8895781637717119</v>
      </c>
      <c r="E21" s="11">
        <f t="shared" si="2"/>
        <v>10.20253164556962</v>
      </c>
      <c r="F21" s="11">
        <f t="shared" si="2"/>
        <v>9.9920212765957448</v>
      </c>
      <c r="G21" s="11">
        <f t="shared" si="2"/>
        <v>11.377717391304348</v>
      </c>
      <c r="H21" s="11">
        <f>+H20/H22</f>
        <v>14.20617110799439</v>
      </c>
    </row>
    <row r="22" spans="2:8" x14ac:dyDescent="0.2">
      <c r="B22" s="7" t="s">
        <v>1</v>
      </c>
      <c r="C22" s="7">
        <v>830</v>
      </c>
      <c r="D22" s="7">
        <v>806</v>
      </c>
      <c r="E22" s="7">
        <v>790</v>
      </c>
      <c r="F22" s="7">
        <v>752</v>
      </c>
      <c r="G22" s="7">
        <v>736</v>
      </c>
      <c r="H22" s="7">
        <v>713</v>
      </c>
    </row>
    <row r="24" spans="2:8" x14ac:dyDescent="0.2">
      <c r="B24" s="7" t="s">
        <v>32</v>
      </c>
      <c r="C24" s="8">
        <v>13632</v>
      </c>
      <c r="D24" s="8">
        <v>5591</v>
      </c>
      <c r="E24" s="8">
        <v>14645</v>
      </c>
      <c r="F24" s="8">
        <v>21079</v>
      </c>
      <c r="G24" s="8">
        <v>18559</v>
      </c>
      <c r="H24" s="8">
        <v>14050</v>
      </c>
    </row>
    <row r="25" spans="2:8" x14ac:dyDescent="0.2">
      <c r="B25" s="7" t="s">
        <v>33</v>
      </c>
      <c r="C25" s="8">
        <v>1645</v>
      </c>
      <c r="D25" s="8">
        <v>1478</v>
      </c>
      <c r="E25" s="8">
        <v>1550</v>
      </c>
      <c r="F25" s="8">
        <v>1855</v>
      </c>
      <c r="G25" s="8">
        <v>1563</v>
      </c>
      <c r="H25" s="8">
        <v>1911</v>
      </c>
    </row>
    <row r="26" spans="2:8" x14ac:dyDescent="0.2">
      <c r="B26" s="7" t="s">
        <v>34</v>
      </c>
      <c r="C26" s="8">
        <f>+C24-C25</f>
        <v>11987</v>
      </c>
      <c r="D26" s="8">
        <f>+D24-D25</f>
        <v>4113</v>
      </c>
      <c r="E26" s="8">
        <f>+E24-E25</f>
        <v>13095</v>
      </c>
      <c r="F26" s="8">
        <f>+F24-F25</f>
        <v>19224</v>
      </c>
      <c r="G26" s="8">
        <f>+G24-G25</f>
        <v>16996</v>
      </c>
      <c r="H26" s="8">
        <f>+H24-H25</f>
        <v>12139</v>
      </c>
    </row>
    <row r="28" spans="2:8" x14ac:dyDescent="0.2">
      <c r="B28" s="7" t="s">
        <v>44</v>
      </c>
      <c r="H28" s="8">
        <f>+H29+H30+H31-H36-H38</f>
        <v>54409</v>
      </c>
    </row>
    <row r="29" spans="2:8" s="8" customFormat="1" x14ac:dyDescent="0.2">
      <c r="B29" s="8" t="s">
        <v>3</v>
      </c>
      <c r="H29" s="8">
        <f>3413+37006+221+1240</f>
        <v>41880</v>
      </c>
    </row>
    <row r="30" spans="2:8" s="8" customFormat="1" x14ac:dyDescent="0.2">
      <c r="B30" s="8" t="s">
        <v>36</v>
      </c>
      <c r="H30" s="8">
        <v>59240</v>
      </c>
    </row>
    <row r="31" spans="2:8" s="8" customFormat="1" x14ac:dyDescent="0.2">
      <c r="B31" s="8" t="s">
        <v>37</v>
      </c>
      <c r="H31" s="8">
        <f>133995+758+9038</f>
        <v>143791</v>
      </c>
    </row>
    <row r="32" spans="2:8" s="8" customFormat="1" x14ac:dyDescent="0.2">
      <c r="B32" s="8" t="s">
        <v>38</v>
      </c>
      <c r="H32" s="8">
        <v>5371</v>
      </c>
    </row>
    <row r="33" spans="2:8" s="8" customFormat="1" x14ac:dyDescent="0.2">
      <c r="B33" s="8" t="s">
        <v>27</v>
      </c>
      <c r="H33" s="8">
        <v>21179</v>
      </c>
    </row>
    <row r="34" spans="2:8" s="8" customFormat="1" x14ac:dyDescent="0.2">
      <c r="B34" s="8" t="s">
        <v>35</v>
      </c>
      <c r="H34" s="8">
        <f>SUM(H29:H33)</f>
        <v>271461</v>
      </c>
    </row>
    <row r="36" spans="2:8" s="8" customFormat="1" x14ac:dyDescent="0.2">
      <c r="B36" s="8" t="s">
        <v>43</v>
      </c>
      <c r="H36" s="8">
        <v>139413</v>
      </c>
    </row>
    <row r="37" spans="2:8" s="8" customFormat="1" x14ac:dyDescent="0.2">
      <c r="B37" s="8" t="s">
        <v>42</v>
      </c>
      <c r="H37" s="8">
        <v>13884</v>
      </c>
    </row>
    <row r="38" spans="2:8" s="8" customFormat="1" x14ac:dyDescent="0.2">
      <c r="B38" s="8" t="s">
        <v>4</v>
      </c>
      <c r="H38" s="8">
        <f>1374+49715</f>
        <v>51089</v>
      </c>
    </row>
    <row r="39" spans="2:8" s="8" customFormat="1" x14ac:dyDescent="0.2">
      <c r="B39" s="8" t="s">
        <v>41</v>
      </c>
      <c r="H39" s="8">
        <v>36811</v>
      </c>
    </row>
    <row r="40" spans="2:8" s="8" customFormat="1" x14ac:dyDescent="0.2">
      <c r="B40" s="8" t="s">
        <v>40</v>
      </c>
      <c r="H40" s="8">
        <v>30264</v>
      </c>
    </row>
    <row r="41" spans="2:8" s="8" customFormat="1" x14ac:dyDescent="0.2">
      <c r="B41" s="8" t="s">
        <v>39</v>
      </c>
      <c r="H41" s="8">
        <f>SUM(H36:H40)</f>
        <v>271461</v>
      </c>
    </row>
  </sheetData>
  <hyperlinks>
    <hyperlink ref="A1" location="Main!A1" display="Main" xr:uid="{5EB51A17-07D7-4B5F-BB27-B48404136F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2025-03-20T20:07:15Z</dcterms:created>
  <dcterms:modified xsi:type="dcterms:W3CDTF">2025-03-24T16:10:35Z</dcterms:modified>
</cp:coreProperties>
</file>