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391400C9-6CA1-A546-B403-5B82A4528F1D}" xr6:coauthVersionLast="47" xr6:coauthVersionMax="47" xr10:uidLastSave="{00000000-0000-0000-0000-000000000000}"/>
  <bookViews>
    <workbookView xWindow="-32620" yWindow="-19320" windowWidth="17960" windowHeight="15200" xr2:uid="{CC39C4CF-2453-FE42-B0A2-591FB4B1A703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2" l="1"/>
  <c r="S31" i="2"/>
  <c r="R31" i="2"/>
  <c r="T22" i="2"/>
  <c r="S22" i="2"/>
  <c r="R22" i="2"/>
  <c r="T20" i="2"/>
  <c r="S20" i="2"/>
  <c r="R20" i="2"/>
  <c r="R19" i="2"/>
  <c r="S19" i="2"/>
  <c r="T19" i="2"/>
  <c r="T17" i="2"/>
  <c r="T18" i="2"/>
  <c r="S18" i="2"/>
  <c r="R18" i="2"/>
  <c r="S17" i="2"/>
  <c r="R17" i="2"/>
  <c r="R13" i="2"/>
  <c r="S13" i="2"/>
  <c r="S14" i="2" s="1"/>
  <c r="R14" i="2"/>
  <c r="T14" i="2"/>
  <c r="T13" i="2"/>
  <c r="T12" i="2"/>
  <c r="S12" i="2"/>
  <c r="R12" i="2"/>
  <c r="W2" i="2"/>
  <c r="X2" i="2" s="1"/>
  <c r="Y2" i="2" s="1"/>
  <c r="Z2" i="2" s="1"/>
  <c r="AA2" i="2" s="1"/>
  <c r="AB2" i="2" s="1"/>
  <c r="AC2" i="2" s="1"/>
  <c r="AD2" i="2" s="1"/>
  <c r="V2" i="2"/>
  <c r="F19" i="2"/>
  <c r="F13" i="2"/>
  <c r="F17" i="2"/>
  <c r="F12" i="2"/>
  <c r="F14" i="2" s="1"/>
  <c r="J19" i="2"/>
  <c r="J13" i="2"/>
  <c r="J14" i="2"/>
  <c r="J17" i="2"/>
  <c r="J18" i="2" s="1"/>
  <c r="J20" i="2" s="1"/>
  <c r="J22" i="2" s="1"/>
  <c r="J12" i="2"/>
  <c r="K20" i="2"/>
  <c r="K19" i="2"/>
  <c r="G19" i="2"/>
  <c r="G13" i="2"/>
  <c r="G17" i="2"/>
  <c r="G12" i="2"/>
  <c r="G14" i="2" s="1"/>
  <c r="K13" i="2"/>
  <c r="K17" i="2"/>
  <c r="K12" i="2"/>
  <c r="K14" i="2" s="1"/>
  <c r="H30" i="2"/>
  <c r="L30" i="2"/>
  <c r="H29" i="2"/>
  <c r="L29" i="2"/>
  <c r="L19" i="2"/>
  <c r="H13" i="2"/>
  <c r="H17" i="2"/>
  <c r="H12" i="2"/>
  <c r="L17" i="2"/>
  <c r="L13" i="2"/>
  <c r="L12" i="2"/>
  <c r="L26" i="2" s="1"/>
  <c r="L47" i="2"/>
  <c r="L52" i="2" s="1"/>
  <c r="L40" i="2"/>
  <c r="L35" i="2"/>
  <c r="J7" i="1"/>
  <c r="J6" i="1"/>
  <c r="J5" i="1"/>
  <c r="J4" i="1"/>
  <c r="F18" i="2" l="1"/>
  <c r="F20" i="2" s="1"/>
  <c r="F22" i="2" s="1"/>
  <c r="G18" i="2"/>
  <c r="G20" i="2" s="1"/>
  <c r="G22" i="2" s="1"/>
  <c r="K18" i="2"/>
  <c r="K22" i="2" s="1"/>
  <c r="H31" i="2"/>
  <c r="L31" i="2"/>
  <c r="L34" i="2"/>
  <c r="L14" i="2"/>
  <c r="H14" i="2"/>
  <c r="L43" i="2"/>
  <c r="H18" i="2" l="1"/>
  <c r="H20" i="2" s="1"/>
  <c r="H22" i="2" s="1"/>
  <c r="H23" i="2" s="1"/>
  <c r="H27" i="2"/>
  <c r="L18" i="2"/>
  <c r="L20" i="2" s="1"/>
  <c r="L22" i="2" s="1"/>
  <c r="L23" i="2" s="1"/>
  <c r="L27" i="2"/>
</calcChain>
</file>

<file path=xl/sharedStrings.xml><?xml version="1.0" encoding="utf-8"?>
<sst xmlns="http://schemas.openxmlformats.org/spreadsheetml/2006/main" count="66" uniqueCount="60">
  <si>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</si>
  <si>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</si>
  <si>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</si>
  <si>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</si>
  <si>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</si>
  <si>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</si>
  <si>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</si>
  <si>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</si>
  <si>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</si>
  <si>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</si>
  <si>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</si>
  <si>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</si>
  <si>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</si>
  <si>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</si>
  <si>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</si>
  <si>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</si>
  <si>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</si>
  <si>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</si>
  <si>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</si>
  <si>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</si>
  <si>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SE</t>
  </si>
  <si>
    <t>L+SE</t>
  </si>
  <si>
    <t>AP</t>
  </si>
  <si>
    <t>AL</t>
  </si>
  <si>
    <t>CoCo</t>
  </si>
  <si>
    <t>DT</t>
  </si>
  <si>
    <t>ONCL</t>
  </si>
  <si>
    <t>AR</t>
  </si>
  <si>
    <t>Inventories</t>
  </si>
  <si>
    <t>Prepaids</t>
  </si>
  <si>
    <t>PP&amp;E</t>
  </si>
  <si>
    <t>Goodwill</t>
  </si>
  <si>
    <t>DTA</t>
  </si>
  <si>
    <t>ONCA</t>
  </si>
  <si>
    <t>Assets</t>
  </si>
  <si>
    <t>Net Debt</t>
  </si>
  <si>
    <t>Sales</t>
  </si>
  <si>
    <t>Other</t>
  </si>
  <si>
    <t>COGS</t>
  </si>
  <si>
    <t>Gross Profit</t>
  </si>
  <si>
    <t>SG&amp;A</t>
  </si>
  <si>
    <t>R&amp;D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</si>
  <si>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</si>
  <si>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</si>
  <si>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</si>
  <si>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</si>
  <si>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</si>
  <si>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</si>
  <si>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</si>
  <si>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Revenue y/y</t>
  </si>
  <si>
    <t>Gross Margin</t>
  </si>
  <si>
    <t>CFFO</t>
  </si>
  <si>
    <t>FCF</t>
  </si>
  <si>
    <t>CX</t>
  </si>
  <si>
    <t>B&amp;L</t>
  </si>
  <si>
    <t>Salix</t>
  </si>
  <si>
    <t>International</t>
  </si>
  <si>
    <t>Solta Medical</t>
  </si>
  <si>
    <t>Diversified</t>
  </si>
  <si>
    <t>Owns 88% of BLCO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</si>
</sst>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59267</xdr:rowOff>
    </xdr:from>
    <xdr:to>
      <xdr:col>12</xdr:col>
      <xdr:colOff>25400</xdr:colOff>
      <xdr:row>48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42A9D2-0D5C-4B38-97D6-51A8D99C0BA7}"/>
            </a:ext>
          </a:extLst>
        </xdr:cNvPr>
        <xdr:cNvCxnSpPr/>
      </xdr:nvCxnSpPr>
      <xdr:spPr>
        <a:xfrm>
          <a:off x="7467600" y="59267"/>
          <a:ext cx="0" cy="6959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8547-6FB6-884B-BE85-8E6ECCBAF093}">
  <dimension ref="B2:K7"/>
  <sheetViews>
    <sheetView tabSelected="1" zoomScale="120" zoomScaleNormal="120" workbookViewId="0">
      <selection activeCell="H7" sqref="H7"/>
    </sheetView>
  </sheetViews>
  <sheetFormatPr baseColWidth="10" defaultRowHeight="13" x14ac:dyDescent="0.15"/>
  <cols>
    <col min="1" max="8" width="10.83203125" style="1"/>
    <col min="9" max="9" width="7.5" style="1" customWidth="1"/>
    <col min="10" max="10" width="8.1640625" style="1" customWidth="1"/>
    <col min="11" max="16384" width="10.83203125" style="1"/>
  </cols>
  <sheetData>
    <row r="2" spans="2:11" x14ac:dyDescent="0.15">
      <c r="B2" s="1" t="s">
        <v>59</v>
      </c>
      <c r="I2" s="1" t="s">
        <v>0</v>
      </c>
      <c r="J2" s="2">
        <v>8</v>
      </c>
    </row>
    <row r="3" spans="2:11" x14ac:dyDescent="0.15">
      <c r="I3" s="1" t="s">
        <v>1</v>
      </c>
      <c r="J3" s="4">
        <v>367.10199999999998</v>
      </c>
      <c r="K3" s="3" t="s">
        <v>6</v>
      </c>
    </row>
    <row r="4" spans="2:11" x14ac:dyDescent="0.15">
      <c r="I4" s="1" t="s">
        <v>2</v>
      </c>
      <c r="J4" s="4">
        <f>+J2*J3</f>
        <v>2936.8159999999998</v>
      </c>
      <c r="K4" s="3"/>
    </row>
    <row r="5" spans="2:11" x14ac:dyDescent="0.15">
      <c r="I5" s="1" t="s">
        <v>3</v>
      </c>
      <c r="J5" s="4">
        <f>595+28</f>
        <v>623</v>
      </c>
      <c r="K5" s="3" t="s">
        <v>6</v>
      </c>
    </row>
    <row r="6" spans="2:11" x14ac:dyDescent="0.15">
      <c r="I6" s="1" t="s">
        <v>4</v>
      </c>
      <c r="J6" s="4">
        <f>452+21208</f>
        <v>21660</v>
      </c>
      <c r="K6" s="3" t="s">
        <v>6</v>
      </c>
    </row>
    <row r="7" spans="2:11" x14ac:dyDescent="0.15">
      <c r="I7" s="1" t="s">
        <v>5</v>
      </c>
      <c r="J7" s="4">
        <f>+J4-J5+J6</f>
        <v>23973.815999999999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3838-BEA2-0546-873B-2C65999BDEE2}">
  <dimension ref="A1:AD52"/>
  <sheetViews>
    <sheetView zoomScale="150" zoomScaleNormal="150" workbookViewId="0">
      <pane xSplit="2" ySplit="2" topLeftCell="Q17" activePane="bottomRight" state="frozen"/>
      <selection pane="topRight" activeCell="C1" sqref="C1"/>
      <selection pane="bottomLeft" activeCell="A3" sqref="A3"/>
      <selection pane="bottomRight" activeCell="T31" sqref="T31"/>
    </sheetView>
  </sheetViews>
  <sheetFormatPr baseColWidth="10" defaultRowHeight="13" x14ac:dyDescent="0.15"/>
  <cols>
    <col min="1" max="1" width="4.83203125" style="1" bestFit="1" customWidth="1"/>
    <col min="2" max="2" width="17.1640625" style="1" bestFit="1" customWidth="1"/>
    <col min="3" max="14" width="7.5" style="3" customWidth="1"/>
    <col min="15" max="17" width="10.83203125" style="1"/>
    <col min="18" max="30" width="8.1640625" style="3" customWidth="1"/>
    <col min="31" max="16384" width="10.83203125" style="1"/>
  </cols>
  <sheetData>
    <row r="1" spans="1:30" x14ac:dyDescent="0.15">
      <c r="A1" s="1" t="s">
        <v>7</v>
      </c>
    </row>
    <row r="2" spans="1:30" x14ac:dyDescent="0.1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R2" s="3">
        <v>2021</v>
      </c>
      <c r="S2" s="3">
        <v>2022</v>
      </c>
      <c r="T2" s="3">
        <v>2023</v>
      </c>
      <c r="U2" s="3">
        <v>2024</v>
      </c>
      <c r="V2" s="3">
        <f>+U2+1</f>
        <v>2025</v>
      </c>
      <c r="W2" s="3">
        <f t="shared" ref="W2:AD2" si="0">+V2+1</f>
        <v>2026</v>
      </c>
      <c r="X2" s="3">
        <f t="shared" si="0"/>
        <v>2027</v>
      </c>
      <c r="Y2" s="3">
        <f t="shared" si="0"/>
        <v>2028</v>
      </c>
      <c r="Z2" s="3">
        <f t="shared" si="0"/>
        <v>2029</v>
      </c>
      <c r="AA2" s="3">
        <f t="shared" si="0"/>
        <v>2030</v>
      </c>
      <c r="AB2" s="3">
        <f t="shared" si="0"/>
        <v>2031</v>
      </c>
      <c r="AC2" s="3">
        <f t="shared" si="0"/>
        <v>2032</v>
      </c>
      <c r="AD2" s="3">
        <f t="shared" si="0"/>
        <v>2033</v>
      </c>
    </row>
    <row r="3" spans="1:30" x14ac:dyDescent="0.15">
      <c r="B3" s="1" t="s">
        <v>55</v>
      </c>
      <c r="F3" s="3">
        <v>581</v>
      </c>
      <c r="H3" s="5">
        <v>557</v>
      </c>
      <c r="J3" s="3">
        <v>583</v>
      </c>
      <c r="K3" s="3">
        <v>499</v>
      </c>
      <c r="L3" s="5">
        <v>558</v>
      </c>
      <c r="R3" s="3">
        <v>2074</v>
      </c>
      <c r="S3" s="3">
        <v>2090</v>
      </c>
      <c r="T3" s="3">
        <v>2250</v>
      </c>
    </row>
    <row r="4" spans="1:30" x14ac:dyDescent="0.15">
      <c r="B4" s="1" t="s">
        <v>56</v>
      </c>
      <c r="F4" s="3">
        <v>261</v>
      </c>
      <c r="H4" s="5">
        <v>259</v>
      </c>
      <c r="J4" s="3">
        <v>290</v>
      </c>
      <c r="K4" s="3">
        <v>265</v>
      </c>
      <c r="L4" s="5">
        <v>276</v>
      </c>
      <c r="R4" s="3">
        <v>1166</v>
      </c>
      <c r="S4" s="3">
        <v>988</v>
      </c>
      <c r="T4" s="3">
        <v>1071</v>
      </c>
    </row>
    <row r="5" spans="1:30" x14ac:dyDescent="0.15">
      <c r="B5" s="1" t="s">
        <v>57</v>
      </c>
      <c r="F5" s="3">
        <v>99</v>
      </c>
      <c r="H5" s="5">
        <v>88</v>
      </c>
      <c r="J5" s="3">
        <v>103</v>
      </c>
      <c r="K5" s="3">
        <v>88</v>
      </c>
      <c r="L5" s="5">
        <v>102</v>
      </c>
      <c r="R5" s="3">
        <v>308</v>
      </c>
      <c r="S5" s="3">
        <v>300</v>
      </c>
      <c r="T5" s="3">
        <v>347</v>
      </c>
    </row>
    <row r="6" spans="1:30" x14ac:dyDescent="0.15">
      <c r="B6" s="1" t="s">
        <v>58</v>
      </c>
      <c r="F6" s="3">
        <v>256</v>
      </c>
      <c r="H6" s="5">
        <v>228</v>
      </c>
      <c r="J6" s="3">
        <v>259</v>
      </c>
      <c r="K6" s="3">
        <v>202</v>
      </c>
      <c r="L6" s="5">
        <v>251</v>
      </c>
      <c r="R6" s="3">
        <v>1121</v>
      </c>
      <c r="S6" s="3">
        <v>978</v>
      </c>
      <c r="T6" s="3">
        <v>943</v>
      </c>
    </row>
    <row r="7" spans="1:30" s="4" customFormat="1" x14ac:dyDescent="0.15">
      <c r="B7" s="4" t="s">
        <v>54</v>
      </c>
      <c r="C7" s="5"/>
      <c r="D7" s="5"/>
      <c r="E7" s="5"/>
      <c r="F7" s="5">
        <v>1197</v>
      </c>
      <c r="G7" s="5"/>
      <c r="H7" s="5">
        <v>1035</v>
      </c>
      <c r="I7" s="5"/>
      <c r="J7" s="5">
        <v>1235</v>
      </c>
      <c r="K7" s="5">
        <v>1054</v>
      </c>
      <c r="L7" s="5">
        <v>1216</v>
      </c>
      <c r="M7" s="5"/>
      <c r="N7" s="5"/>
      <c r="R7" s="5">
        <v>3765</v>
      </c>
      <c r="S7" s="5">
        <v>3768</v>
      </c>
      <c r="T7" s="5">
        <v>4146</v>
      </c>
      <c r="U7" s="5"/>
      <c r="V7" s="5"/>
      <c r="W7" s="5"/>
      <c r="X7" s="5"/>
      <c r="Y7" s="5"/>
      <c r="Z7" s="5"/>
      <c r="AA7" s="5"/>
      <c r="AB7" s="5"/>
      <c r="AC7" s="5"/>
      <c r="AD7" s="5"/>
    </row>
    <row r="10" spans="1:30" s="4" customFormat="1" x14ac:dyDescent="0.15">
      <c r="B10" s="4" t="s">
        <v>36</v>
      </c>
      <c r="C10" s="5"/>
      <c r="D10" s="5"/>
      <c r="E10" s="5"/>
      <c r="F10" s="5">
        <v>2168</v>
      </c>
      <c r="G10" s="5">
        <v>1922</v>
      </c>
      <c r="H10" s="5">
        <v>2146</v>
      </c>
      <c r="I10" s="5"/>
      <c r="J10" s="5">
        <v>2382</v>
      </c>
      <c r="K10" s="5">
        <v>2129</v>
      </c>
      <c r="L10" s="5">
        <v>2379</v>
      </c>
      <c r="M10" s="5"/>
      <c r="N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s="4" customFormat="1" x14ac:dyDescent="0.15">
      <c r="B11" s="4" t="s">
        <v>37</v>
      </c>
      <c r="C11" s="5"/>
      <c r="D11" s="5"/>
      <c r="E11" s="5"/>
      <c r="F11" s="5">
        <v>25</v>
      </c>
      <c r="G11" s="5">
        <v>22</v>
      </c>
      <c r="H11" s="5">
        <v>21</v>
      </c>
      <c r="I11" s="5"/>
      <c r="J11" s="5">
        <v>26</v>
      </c>
      <c r="K11" s="5">
        <v>24</v>
      </c>
      <c r="L11" s="5">
        <v>24</v>
      </c>
      <c r="M11" s="5"/>
      <c r="N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s="6" customFormat="1" x14ac:dyDescent="0.15">
      <c r="B12" s="6" t="s">
        <v>8</v>
      </c>
      <c r="C12" s="7"/>
      <c r="D12" s="7"/>
      <c r="E12" s="7"/>
      <c r="F12" s="7">
        <f>+F10+F11</f>
        <v>2193</v>
      </c>
      <c r="G12" s="7">
        <f>+G10+G11</f>
        <v>1944</v>
      </c>
      <c r="H12" s="7">
        <f>+H10+H11</f>
        <v>2167</v>
      </c>
      <c r="I12" s="7"/>
      <c r="J12" s="7">
        <f>+J10+J11</f>
        <v>2408</v>
      </c>
      <c r="K12" s="7">
        <f>+K10+K11</f>
        <v>2153</v>
      </c>
      <c r="L12" s="7">
        <f>+L10+L11</f>
        <v>2403</v>
      </c>
      <c r="M12" s="7"/>
      <c r="N12" s="7"/>
      <c r="R12" s="7">
        <f>SUM(R3:R7)</f>
        <v>8434</v>
      </c>
      <c r="S12" s="7">
        <f t="shared" ref="S12:T12" si="1">SUM(S3:S7)</f>
        <v>8124</v>
      </c>
      <c r="T12" s="7">
        <f t="shared" si="1"/>
        <v>8757</v>
      </c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s="4" customFormat="1" x14ac:dyDescent="0.15">
      <c r="B13" s="4" t="s">
        <v>38</v>
      </c>
      <c r="C13" s="5"/>
      <c r="D13" s="5"/>
      <c r="E13" s="5"/>
      <c r="F13" s="5">
        <f>639+13</f>
        <v>652</v>
      </c>
      <c r="G13" s="5">
        <f>572+10</f>
        <v>582</v>
      </c>
      <c r="H13" s="5">
        <f>640+9</f>
        <v>649</v>
      </c>
      <c r="I13" s="5"/>
      <c r="J13" s="5">
        <f>695+10</f>
        <v>705</v>
      </c>
      <c r="K13" s="5">
        <f>628+12</f>
        <v>640</v>
      </c>
      <c r="L13" s="5">
        <f>708+11</f>
        <v>719</v>
      </c>
      <c r="M13" s="5"/>
      <c r="N13" s="5"/>
      <c r="R13" s="5">
        <f>2350+44</f>
        <v>2394</v>
      </c>
      <c r="S13" s="5">
        <f>2316+48</f>
        <v>2364</v>
      </c>
      <c r="T13" s="5">
        <f>2519+40</f>
        <v>2559</v>
      </c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s="4" customFormat="1" x14ac:dyDescent="0.15">
      <c r="B14" s="4" t="s">
        <v>39</v>
      </c>
      <c r="C14" s="5"/>
      <c r="D14" s="5"/>
      <c r="E14" s="5"/>
      <c r="F14" s="5">
        <f>+F12-F13</f>
        <v>1541</v>
      </c>
      <c r="G14" s="5">
        <f>+G12-G13</f>
        <v>1362</v>
      </c>
      <c r="H14" s="5">
        <f>+H12-H13</f>
        <v>1518</v>
      </c>
      <c r="I14" s="5"/>
      <c r="J14" s="5">
        <f>+J12-J13</f>
        <v>1703</v>
      </c>
      <c r="K14" s="5">
        <f>+K12-K13</f>
        <v>1513</v>
      </c>
      <c r="L14" s="5">
        <f>+L12-L13</f>
        <v>1684</v>
      </c>
      <c r="M14" s="5"/>
      <c r="N14" s="5"/>
      <c r="R14" s="5">
        <f t="shared" ref="R14:S14" si="2">+R12-R13</f>
        <v>6040</v>
      </c>
      <c r="S14" s="5">
        <f t="shared" si="2"/>
        <v>5760</v>
      </c>
      <c r="T14" s="5">
        <f>+T12-T13</f>
        <v>6198</v>
      </c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s="4" customFormat="1" x14ac:dyDescent="0.15">
      <c r="B15" s="4" t="s">
        <v>40</v>
      </c>
      <c r="C15" s="5"/>
      <c r="D15" s="5"/>
      <c r="E15" s="5"/>
      <c r="F15" s="5">
        <v>666</v>
      </c>
      <c r="G15" s="5">
        <v>725</v>
      </c>
      <c r="H15" s="5">
        <v>711</v>
      </c>
      <c r="I15" s="5"/>
      <c r="J15" s="5">
        <v>766</v>
      </c>
      <c r="K15" s="5">
        <v>794</v>
      </c>
      <c r="L15" s="5">
        <v>832</v>
      </c>
      <c r="M15" s="5"/>
      <c r="N15" s="5"/>
      <c r="R15" s="5">
        <v>2624</v>
      </c>
      <c r="S15" s="5">
        <v>2625</v>
      </c>
      <c r="T15" s="5">
        <v>2917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s="4" customFormat="1" x14ac:dyDescent="0.15">
      <c r="B16" s="4" t="s">
        <v>41</v>
      </c>
      <c r="C16" s="5"/>
      <c r="D16" s="5"/>
      <c r="E16" s="5"/>
      <c r="F16" s="5">
        <v>142</v>
      </c>
      <c r="G16" s="5">
        <v>143</v>
      </c>
      <c r="H16" s="5">
        <v>156</v>
      </c>
      <c r="I16" s="5"/>
      <c r="J16" s="5">
        <v>152</v>
      </c>
      <c r="K16" s="5">
        <v>151</v>
      </c>
      <c r="L16" s="5">
        <v>156</v>
      </c>
      <c r="M16" s="5"/>
      <c r="N16" s="5"/>
      <c r="R16" s="5">
        <v>465</v>
      </c>
      <c r="S16" s="5">
        <v>529</v>
      </c>
      <c r="T16" s="5">
        <v>604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2:30" s="4" customFormat="1" x14ac:dyDescent="0.15">
      <c r="B17" s="4" t="s">
        <v>42</v>
      </c>
      <c r="C17" s="5"/>
      <c r="D17" s="5"/>
      <c r="E17" s="5"/>
      <c r="F17" s="5">
        <f>+F15+F16</f>
        <v>808</v>
      </c>
      <c r="G17" s="5">
        <f>+G15+G16</f>
        <v>868</v>
      </c>
      <c r="H17" s="5">
        <f>+H15+H16</f>
        <v>867</v>
      </c>
      <c r="I17" s="5"/>
      <c r="J17" s="5">
        <f>+J15+J16</f>
        <v>918</v>
      </c>
      <c r="K17" s="5">
        <f>+K15+K16</f>
        <v>945</v>
      </c>
      <c r="L17" s="5">
        <f>+L15+L16</f>
        <v>988</v>
      </c>
      <c r="M17" s="5"/>
      <c r="N17" s="5"/>
      <c r="R17" s="5">
        <f>+R15+R16</f>
        <v>3089</v>
      </c>
      <c r="S17" s="5">
        <f t="shared" ref="S17:T17" si="3">+S15+S16</f>
        <v>3154</v>
      </c>
      <c r="T17" s="5">
        <f>+T15+T16</f>
        <v>3521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2:30" s="4" customFormat="1" x14ac:dyDescent="0.15">
      <c r="B18" s="4" t="s">
        <v>43</v>
      </c>
      <c r="C18" s="5"/>
      <c r="D18" s="5"/>
      <c r="E18" s="5"/>
      <c r="F18" s="5">
        <f>+F14-F17</f>
        <v>733</v>
      </c>
      <c r="G18" s="5">
        <f>+G14-G17</f>
        <v>494</v>
      </c>
      <c r="H18" s="5">
        <f>+H14-H17</f>
        <v>651</v>
      </c>
      <c r="I18" s="5"/>
      <c r="J18" s="5">
        <f>+J14-J17</f>
        <v>785</v>
      </c>
      <c r="K18" s="5">
        <f>+K14-K17</f>
        <v>568</v>
      </c>
      <c r="L18" s="5">
        <f>+L14-L17</f>
        <v>696</v>
      </c>
      <c r="M18" s="5"/>
      <c r="N18" s="5"/>
      <c r="R18" s="5">
        <f>+R14-R17</f>
        <v>2951</v>
      </c>
      <c r="S18" s="5">
        <f t="shared" ref="S18:T18" si="4">+S14-S17</f>
        <v>2606</v>
      </c>
      <c r="T18" s="5">
        <f>+T14-T17</f>
        <v>2677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2:30" s="4" customFormat="1" x14ac:dyDescent="0.15">
      <c r="B19" s="4" t="s">
        <v>44</v>
      </c>
      <c r="C19" s="5"/>
      <c r="D19" s="5"/>
      <c r="E19" s="5"/>
      <c r="F19" s="5">
        <f>-307+6-29</f>
        <v>-330</v>
      </c>
      <c r="G19" s="5">
        <f>-23+6-307</f>
        <v>-324</v>
      </c>
      <c r="H19" s="5">
        <v>-319</v>
      </c>
      <c r="I19" s="5"/>
      <c r="J19" s="5">
        <f>-363+7-28</f>
        <v>-384</v>
      </c>
      <c r="K19" s="5">
        <f>-355+9</f>
        <v>-346</v>
      </c>
      <c r="L19" s="5">
        <f>-20+8-350</f>
        <v>-362</v>
      </c>
      <c r="M19" s="5"/>
      <c r="N19" s="5"/>
      <c r="R19" s="5">
        <f>7-1426+373</f>
        <v>-1046</v>
      </c>
      <c r="S19" s="5">
        <f>14-1464-35</f>
        <v>-1485</v>
      </c>
      <c r="T19" s="5">
        <f>26-1328-28</f>
        <v>-1330</v>
      </c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2:30" s="4" customFormat="1" x14ac:dyDescent="0.15">
      <c r="B20" s="4" t="s">
        <v>45</v>
      </c>
      <c r="C20" s="5"/>
      <c r="D20" s="5"/>
      <c r="E20" s="5"/>
      <c r="F20" s="5">
        <f>+F18+F19</f>
        <v>403</v>
      </c>
      <c r="G20" s="5">
        <f>+G18+G19</f>
        <v>170</v>
      </c>
      <c r="H20" s="5">
        <f>+H18+H19</f>
        <v>332</v>
      </c>
      <c r="I20" s="5"/>
      <c r="J20" s="5">
        <f>+J18+J19</f>
        <v>401</v>
      </c>
      <c r="K20" s="5">
        <f>+K18+K19</f>
        <v>222</v>
      </c>
      <c r="L20" s="5">
        <f>+L18+L19</f>
        <v>334</v>
      </c>
      <c r="M20" s="5"/>
      <c r="N20" s="5"/>
      <c r="R20" s="5">
        <f>+R18+R19</f>
        <v>1905</v>
      </c>
      <c r="S20" s="5">
        <f>+S18+S19</f>
        <v>1121</v>
      </c>
      <c r="T20" s="5">
        <f>+T18+T19</f>
        <v>1347</v>
      </c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2:30" x14ac:dyDescent="0.15">
      <c r="B21" s="1" t="s">
        <v>46</v>
      </c>
      <c r="F21" s="3">
        <v>53</v>
      </c>
      <c r="G21" s="3">
        <v>73</v>
      </c>
      <c r="H21" s="3">
        <v>52</v>
      </c>
      <c r="J21" s="3">
        <v>40</v>
      </c>
      <c r="K21" s="3">
        <v>8</v>
      </c>
      <c r="L21" s="3">
        <v>49</v>
      </c>
      <c r="R21" s="3">
        <v>-87</v>
      </c>
      <c r="S21" s="3">
        <v>83</v>
      </c>
      <c r="T21" s="3">
        <v>221</v>
      </c>
    </row>
    <row r="22" spans="2:30" x14ac:dyDescent="0.15">
      <c r="B22" s="1" t="s">
        <v>47</v>
      </c>
      <c r="F22" s="5">
        <f>+F20-F21</f>
        <v>350</v>
      </c>
      <c r="G22" s="5">
        <f>+G20-G21</f>
        <v>97</v>
      </c>
      <c r="H22" s="5">
        <f>+H20-H21</f>
        <v>280</v>
      </c>
      <c r="J22" s="5">
        <f>+J20-J21</f>
        <v>361</v>
      </c>
      <c r="K22" s="5">
        <f>+K20-K21</f>
        <v>214</v>
      </c>
      <c r="L22" s="5">
        <f>+L20-L21</f>
        <v>285</v>
      </c>
      <c r="R22" s="5">
        <f>+R20-R21</f>
        <v>1992</v>
      </c>
      <c r="S22" s="5">
        <f>+S20-S21</f>
        <v>1038</v>
      </c>
      <c r="T22" s="5">
        <f>+T20-T21</f>
        <v>1126</v>
      </c>
    </row>
    <row r="23" spans="2:30" s="2" customFormat="1" x14ac:dyDescent="0.15">
      <c r="B23" s="2" t="s">
        <v>48</v>
      </c>
      <c r="C23" s="8"/>
      <c r="D23" s="8"/>
      <c r="E23" s="8"/>
      <c r="F23" s="8"/>
      <c r="G23" s="8"/>
      <c r="H23" s="8">
        <f>+H22/H24</f>
        <v>0.7627349496050122</v>
      </c>
      <c r="I23" s="8"/>
      <c r="J23" s="8"/>
      <c r="K23" s="8"/>
      <c r="L23" s="8">
        <f>+L22/L24</f>
        <v>0.76985413290113458</v>
      </c>
      <c r="M23" s="8"/>
      <c r="N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s="4" customFormat="1" x14ac:dyDescent="0.15">
      <c r="B24" s="4" t="s">
        <v>1</v>
      </c>
      <c r="C24" s="5"/>
      <c r="D24" s="5"/>
      <c r="E24" s="5"/>
      <c r="F24" s="5"/>
      <c r="G24" s="5"/>
      <c r="H24" s="5">
        <v>367.1</v>
      </c>
      <c r="I24" s="5"/>
      <c r="J24" s="5"/>
      <c r="K24" s="5"/>
      <c r="L24" s="5">
        <v>370.2</v>
      </c>
      <c r="M24" s="5"/>
      <c r="N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6" spans="2:30" x14ac:dyDescent="0.15">
      <c r="B26" s="1" t="s">
        <v>49</v>
      </c>
      <c r="L26" s="9">
        <f>+L12/H12-1</f>
        <v>0.10890632210429163</v>
      </c>
    </row>
    <row r="27" spans="2:30" x14ac:dyDescent="0.15">
      <c r="B27" s="1" t="s">
        <v>50</v>
      </c>
      <c r="H27" s="9">
        <f>+H14/H12</f>
        <v>0.70050761421319796</v>
      </c>
      <c r="L27" s="9">
        <f>+L14/L12</f>
        <v>0.70079067831876818</v>
      </c>
    </row>
    <row r="29" spans="2:30" x14ac:dyDescent="0.15">
      <c r="B29" s="1" t="s">
        <v>51</v>
      </c>
      <c r="H29" s="3">
        <f>360-G29</f>
        <v>360</v>
      </c>
      <c r="L29" s="3">
        <f>591-K29</f>
        <v>591</v>
      </c>
      <c r="R29" s="5">
        <v>1426</v>
      </c>
      <c r="S29" s="5">
        <v>-728</v>
      </c>
      <c r="T29" s="5">
        <v>1032</v>
      </c>
    </row>
    <row r="30" spans="2:30" x14ac:dyDescent="0.15">
      <c r="B30" s="1" t="s">
        <v>53</v>
      </c>
      <c r="H30" s="3">
        <f>75-G30</f>
        <v>75</v>
      </c>
      <c r="L30" s="3">
        <f>160-K30</f>
        <v>160</v>
      </c>
      <c r="R30" s="3">
        <v>-269</v>
      </c>
      <c r="S30" s="3">
        <v>-218</v>
      </c>
      <c r="T30" s="3">
        <v>-215</v>
      </c>
    </row>
    <row r="31" spans="2:30" x14ac:dyDescent="0.15">
      <c r="B31" s="1" t="s">
        <v>52</v>
      </c>
      <c r="H31" s="3">
        <f>+H29-H30</f>
        <v>285</v>
      </c>
      <c r="L31" s="3">
        <f>+L29-L30</f>
        <v>431</v>
      </c>
      <c r="R31" s="5">
        <f>+R29+R30</f>
        <v>1157</v>
      </c>
      <c r="S31" s="5">
        <f>+S29+S30</f>
        <v>-946</v>
      </c>
      <c r="T31" s="5">
        <f>+T29+T30</f>
        <v>817</v>
      </c>
    </row>
    <row r="34" spans="2:30" x14ac:dyDescent="0.15">
      <c r="B34" s="1" t="s">
        <v>35</v>
      </c>
      <c r="L34" s="5">
        <f>+L35-L47</f>
        <v>-21037</v>
      </c>
    </row>
    <row r="35" spans="2:30" s="4" customFormat="1" x14ac:dyDescent="0.15">
      <c r="B35" s="4" t="s">
        <v>3</v>
      </c>
      <c r="C35" s="5"/>
      <c r="D35" s="5"/>
      <c r="E35" s="5"/>
      <c r="F35" s="5"/>
      <c r="G35" s="5"/>
      <c r="H35" s="5"/>
      <c r="I35" s="5"/>
      <c r="J35" s="5"/>
      <c r="K35" s="5"/>
      <c r="L35" s="5">
        <f>595+28</f>
        <v>623</v>
      </c>
      <c r="M35" s="5"/>
      <c r="N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2:30" s="4" customFormat="1" x14ac:dyDescent="0.15">
      <c r="B36" s="4" t="s">
        <v>27</v>
      </c>
      <c r="C36" s="5"/>
      <c r="D36" s="5"/>
      <c r="E36" s="5"/>
      <c r="F36" s="5"/>
      <c r="G36" s="5"/>
      <c r="H36" s="5"/>
      <c r="I36" s="5"/>
      <c r="J36" s="5"/>
      <c r="K36" s="5"/>
      <c r="L36" s="5">
        <v>2102</v>
      </c>
      <c r="M36" s="5"/>
      <c r="N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2:30" s="4" customFormat="1" x14ac:dyDescent="0.15">
      <c r="B37" s="4" t="s">
        <v>28</v>
      </c>
      <c r="C37" s="5"/>
      <c r="D37" s="5"/>
      <c r="E37" s="5"/>
      <c r="F37" s="5"/>
      <c r="G37" s="5"/>
      <c r="H37" s="5"/>
      <c r="I37" s="5"/>
      <c r="J37" s="5"/>
      <c r="K37" s="5"/>
      <c r="L37" s="5">
        <v>1612</v>
      </c>
      <c r="M37" s="5"/>
      <c r="N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2:30" s="4" customFormat="1" x14ac:dyDescent="0.15">
      <c r="B38" s="4" t="s">
        <v>29</v>
      </c>
      <c r="C38" s="5"/>
      <c r="D38" s="5"/>
      <c r="E38" s="5"/>
      <c r="F38" s="5"/>
      <c r="G38" s="5"/>
      <c r="H38" s="5"/>
      <c r="I38" s="5"/>
      <c r="J38" s="5"/>
      <c r="K38" s="5"/>
      <c r="L38" s="5">
        <v>874</v>
      </c>
      <c r="M38" s="5"/>
      <c r="N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2:30" s="4" customFormat="1" x14ac:dyDescent="0.15">
      <c r="B39" s="4" t="s">
        <v>30</v>
      </c>
      <c r="C39" s="5"/>
      <c r="D39" s="5"/>
      <c r="E39" s="5"/>
      <c r="F39" s="5"/>
      <c r="G39" s="5"/>
      <c r="H39" s="5"/>
      <c r="I39" s="5"/>
      <c r="J39" s="5"/>
      <c r="K39" s="5"/>
      <c r="L39" s="5">
        <v>1738</v>
      </c>
      <c r="M39" s="5"/>
      <c r="N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2:30" s="4" customFormat="1" x14ac:dyDescent="0.15">
      <c r="B40" s="4" t="s">
        <v>31</v>
      </c>
      <c r="C40" s="5"/>
      <c r="D40" s="5"/>
      <c r="E40" s="5"/>
      <c r="F40" s="5"/>
      <c r="G40" s="5"/>
      <c r="H40" s="5"/>
      <c r="I40" s="5"/>
      <c r="J40" s="5"/>
      <c r="K40" s="5"/>
      <c r="L40" s="5">
        <f>5903+11127</f>
        <v>17030</v>
      </c>
      <c r="M40" s="5"/>
      <c r="N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2:30" s="4" customFormat="1" x14ac:dyDescent="0.15">
      <c r="B41" s="4" t="s">
        <v>32</v>
      </c>
      <c r="C41" s="5"/>
      <c r="D41" s="5"/>
      <c r="E41" s="5"/>
      <c r="F41" s="5"/>
      <c r="G41" s="5"/>
      <c r="H41" s="5"/>
      <c r="I41" s="5"/>
      <c r="J41" s="5"/>
      <c r="K41" s="5"/>
      <c r="L41" s="5">
        <v>2187</v>
      </c>
      <c r="M41" s="5"/>
      <c r="N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2:30" s="4" customFormat="1" x14ac:dyDescent="0.15">
      <c r="B42" s="4" t="s">
        <v>33</v>
      </c>
      <c r="C42" s="5"/>
      <c r="D42" s="5"/>
      <c r="E42" s="5"/>
      <c r="F42" s="5"/>
      <c r="G42" s="5"/>
      <c r="H42" s="5"/>
      <c r="I42" s="5"/>
      <c r="J42" s="5"/>
      <c r="K42" s="5"/>
      <c r="L42" s="5">
        <v>329</v>
      </c>
      <c r="M42" s="5"/>
      <c r="N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2:30" s="4" customFormat="1" x14ac:dyDescent="0.15">
      <c r="B43" s="4" t="s">
        <v>34</v>
      </c>
      <c r="C43" s="5"/>
      <c r="D43" s="5"/>
      <c r="E43" s="5"/>
      <c r="F43" s="5"/>
      <c r="G43" s="5"/>
      <c r="H43" s="5"/>
      <c r="I43" s="5"/>
      <c r="J43" s="5"/>
      <c r="K43" s="5"/>
      <c r="L43" s="5">
        <f>SUM(L35:L42)</f>
        <v>26495</v>
      </c>
      <c r="M43" s="5"/>
      <c r="N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2:30" s="4" customFormat="1" x14ac:dyDescent="0.1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2:30" s="4" customFormat="1" x14ac:dyDescent="0.15">
      <c r="B45" s="4" t="s">
        <v>22</v>
      </c>
      <c r="C45" s="5"/>
      <c r="D45" s="5"/>
      <c r="E45" s="5"/>
      <c r="F45" s="5"/>
      <c r="G45" s="5"/>
      <c r="H45" s="5"/>
      <c r="I45" s="5"/>
      <c r="J45" s="5"/>
      <c r="K45" s="5"/>
      <c r="L45" s="5">
        <v>579</v>
      </c>
      <c r="M45" s="5"/>
      <c r="N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2:30" s="4" customFormat="1" x14ac:dyDescent="0.15">
      <c r="B46" s="4" t="s">
        <v>23</v>
      </c>
      <c r="C46" s="5"/>
      <c r="D46" s="5"/>
      <c r="E46" s="5"/>
      <c r="F46" s="5"/>
      <c r="G46" s="5"/>
      <c r="H46" s="5"/>
      <c r="I46" s="5"/>
      <c r="J46" s="5"/>
      <c r="K46" s="5"/>
      <c r="L46" s="5">
        <v>3338</v>
      </c>
      <c r="M46" s="5"/>
      <c r="N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2:30" s="4" customFormat="1" x14ac:dyDescent="0.15">
      <c r="B47" s="4" t="s">
        <v>4</v>
      </c>
      <c r="C47" s="5"/>
      <c r="D47" s="5"/>
      <c r="E47" s="5"/>
      <c r="F47" s="5"/>
      <c r="G47" s="5"/>
      <c r="H47" s="5"/>
      <c r="I47" s="5"/>
      <c r="J47" s="5"/>
      <c r="K47" s="5"/>
      <c r="L47" s="5">
        <f>452+21208</f>
        <v>21660</v>
      </c>
      <c r="M47" s="5"/>
      <c r="N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2:30" s="4" customFormat="1" x14ac:dyDescent="0.15">
      <c r="B48" s="4" t="s">
        <v>24</v>
      </c>
      <c r="C48" s="5"/>
      <c r="D48" s="5"/>
      <c r="E48" s="5"/>
      <c r="F48" s="5"/>
      <c r="G48" s="5"/>
      <c r="H48" s="5"/>
      <c r="I48" s="5"/>
      <c r="J48" s="5"/>
      <c r="K48" s="5"/>
      <c r="L48" s="5">
        <v>230</v>
      </c>
      <c r="M48" s="5"/>
      <c r="N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2:30" s="4" customFormat="1" x14ac:dyDescent="0.15">
      <c r="B49" s="4" t="s">
        <v>25</v>
      </c>
      <c r="C49" s="5"/>
      <c r="D49" s="5"/>
      <c r="E49" s="5"/>
      <c r="F49" s="5"/>
      <c r="G49" s="5"/>
      <c r="H49" s="5"/>
      <c r="I49" s="5"/>
      <c r="J49" s="5"/>
      <c r="K49" s="5"/>
      <c r="L49" s="5">
        <v>170</v>
      </c>
      <c r="M49" s="5"/>
      <c r="N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2:30" s="4" customFormat="1" x14ac:dyDescent="0.15">
      <c r="B50" s="4" t="s">
        <v>26</v>
      </c>
      <c r="C50" s="5"/>
      <c r="D50" s="5"/>
      <c r="E50" s="5"/>
      <c r="F50" s="5"/>
      <c r="G50" s="5"/>
      <c r="H50" s="5"/>
      <c r="I50" s="5"/>
      <c r="J50" s="5"/>
      <c r="K50" s="5"/>
      <c r="L50" s="5">
        <v>745</v>
      </c>
      <c r="M50" s="5"/>
      <c r="N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2:30" s="4" customFormat="1" x14ac:dyDescent="0.15">
      <c r="B51" s="4" t="s">
        <v>20</v>
      </c>
      <c r="C51" s="5"/>
      <c r="D51" s="5"/>
      <c r="E51" s="5"/>
      <c r="F51" s="5"/>
      <c r="G51" s="5"/>
      <c r="H51" s="5"/>
      <c r="I51" s="5"/>
      <c r="J51" s="5"/>
      <c r="K51" s="5"/>
      <c r="L51" s="5">
        <v>-227</v>
      </c>
      <c r="M51" s="5"/>
      <c r="N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2:30" s="4" customFormat="1" x14ac:dyDescent="0.15">
      <c r="B52" s="4" t="s">
        <v>21</v>
      </c>
      <c r="C52" s="5"/>
      <c r="D52" s="5"/>
      <c r="E52" s="5"/>
      <c r="F52" s="5"/>
      <c r="G52" s="5"/>
      <c r="H52" s="5"/>
      <c r="I52" s="5"/>
      <c r="J52" s="5"/>
      <c r="K52" s="5"/>
      <c r="L52" s="5">
        <f>SUM(L45:L51)</f>
        <v>26495</v>
      </c>
      <c r="M52" s="5"/>
      <c r="N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2024-10-03T17:57:22Z</dcterms:created>
  <dcterms:modified xsi:type="dcterms:W3CDTF">2024-10-03T18:55:21Z</dcterms:modified>
</cp:coreProperties>
</file>