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A9536C2-EE34-40D0-BAB5-A65E04EFF340}" xr6:coauthVersionLast="47" xr6:coauthVersionMax="47" xr10:uidLastSave="{00000000-0000-0000-0000-000000000000}"/>
  <bookViews>
    <workbookView xWindow="-21210" yWindow="1995" windowWidth="21060" windowHeight="17130" xr2:uid="{3C918D30-239F-41D9-94A6-C51BE067DCE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5" i="1"/>
  <c r="V19" i="2"/>
  <c r="U19" i="2"/>
  <c r="T19" i="2"/>
  <c r="U10" i="2"/>
  <c r="T10" i="2"/>
  <c r="U9" i="2"/>
  <c r="T9" i="2"/>
  <c r="V10" i="2"/>
  <c r="V9" i="2"/>
  <c r="U5" i="2"/>
  <c r="T5" i="2"/>
  <c r="V5" i="2"/>
  <c r="AB2" i="2"/>
  <c r="AA2" i="2"/>
  <c r="Z2" i="2"/>
  <c r="Y2" i="2"/>
  <c r="X2" i="2"/>
  <c r="V13" i="2"/>
  <c r="U13" i="2"/>
  <c r="G3" i="2"/>
  <c r="T3" i="2"/>
  <c r="U3" i="2"/>
  <c r="V3" i="2"/>
  <c r="R10" i="2"/>
  <c r="R3" i="2"/>
  <c r="I4" i="1"/>
  <c r="O10" i="2"/>
  <c r="N10" i="2"/>
  <c r="M10" i="2"/>
  <c r="L10" i="2"/>
  <c r="P10" i="2"/>
  <c r="Q10" i="2"/>
</calcChain>
</file>

<file path=xl/sharedStrings.xml><?xml version="1.0" encoding="utf-8"?>
<sst xmlns="http://schemas.openxmlformats.org/spreadsheetml/2006/main" count="38" uniqueCount="35">
  <si>
    <t>Price</t>
  </si>
  <si>
    <t>Shares</t>
  </si>
  <si>
    <t>MC</t>
  </si>
  <si>
    <t>Cash</t>
  </si>
  <si>
    <t>Debt</t>
  </si>
  <si>
    <t>EV</t>
  </si>
  <si>
    <t>Main</t>
  </si>
  <si>
    <t>Revenue</t>
  </si>
  <si>
    <t>Q122</t>
  </si>
  <si>
    <t>Q123</t>
  </si>
  <si>
    <t>Q222</t>
  </si>
  <si>
    <t>Q322</t>
  </si>
  <si>
    <t>Q422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</si>
  <si>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</si>
  <si>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</si>
  <si>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</si>
  <si>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</si>
  <si>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</si>
  <si>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</si>
  <si>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</si>
  <si>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</si>
  <si>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</si>
  <si>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</si>
  <si>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</si>
  <si>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COGS</t>
  </si>
  <si>
    <t>Gross Profit</t>
  </si>
  <si>
    <t>G&amp;A</t>
  </si>
  <si>
    <t>R&amp;D</t>
  </si>
  <si>
    <t>S&amp;M</t>
  </si>
  <si>
    <t>Operating Expenses</t>
  </si>
  <si>
    <t>Operating Income</t>
  </si>
  <si>
    <t>Revenue y/y</t>
  </si>
  <si>
    <t>CFFO</t>
  </si>
  <si>
    <t>FCF</t>
  </si>
  <si>
    <t>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</si>
</sst>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EC85C6-D856-40C6-A2E0-51C684998F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5657-96DF-44FD-A241-3EC2B1353053}">
  <dimension ref="H2:J7"/>
  <sheetViews>
    <sheetView tabSelected="1" zoomScale="190" zoomScaleNormal="190" workbookViewId="0"/>
  </sheetViews>
  <sheetFormatPr defaultRowHeight="12.75" x14ac:dyDescent="0.2"/>
  <sheetData>
    <row r="2" spans="8:10" x14ac:dyDescent="0.2">
      <c r="H2" t="s">
        <v>0</v>
      </c>
      <c r="I2" s="4">
        <v>360.1</v>
      </c>
    </row>
    <row r="3" spans="8:10" x14ac:dyDescent="0.2">
      <c r="H3" t="s">
        <v>1</v>
      </c>
      <c r="I3" s="3">
        <v>247.87341499999999</v>
      </c>
      <c r="J3" s="1" t="s">
        <v>19</v>
      </c>
    </row>
    <row r="4" spans="8:10" x14ac:dyDescent="0.2">
      <c r="H4" t="s">
        <v>2</v>
      </c>
      <c r="I4" s="3">
        <f>+I2*I3</f>
        <v>89259.2167415</v>
      </c>
    </row>
    <row r="5" spans="8:10" x14ac:dyDescent="0.2">
      <c r="H5" t="s">
        <v>3</v>
      </c>
      <c r="I5" s="3">
        <f>4323.295+72.544</f>
        <v>4395.8389999999999</v>
      </c>
      <c r="J5" s="1" t="s">
        <v>19</v>
      </c>
    </row>
    <row r="6" spans="8:10" x14ac:dyDescent="0.2">
      <c r="H6" t="s">
        <v>4</v>
      </c>
      <c r="I6" s="3">
        <v>743.98299999999995</v>
      </c>
      <c r="J6" s="1" t="s">
        <v>19</v>
      </c>
    </row>
    <row r="7" spans="8:10" x14ac:dyDescent="0.2">
      <c r="H7" t="s">
        <v>5</v>
      </c>
      <c r="I7" s="3">
        <f>+I4-I5+I6</f>
        <v>85607.360741500001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C5DF-0B3F-4E72-B445-99B593FDEBB4}">
  <dimension ref="A1:AB19"/>
  <sheetViews>
    <sheetView zoomScale="220" zoomScaleNormal="22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1"/>
  </cols>
  <sheetData>
    <row r="1" spans="1:28" x14ac:dyDescent="0.2">
      <c r="A1" t="s">
        <v>6</v>
      </c>
    </row>
    <row r="2" spans="1:28" x14ac:dyDescent="0.2">
      <c r="C2" s="1" t="s">
        <v>8</v>
      </c>
      <c r="D2" s="1" t="s">
        <v>10</v>
      </c>
      <c r="E2" s="1" t="s">
        <v>11</v>
      </c>
      <c r="F2" s="1" t="s">
        <v>12</v>
      </c>
      <c r="G2" s="1" t="s">
        <v>9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T2">
        <v>2023</v>
      </c>
      <c r="U2">
        <v>2024</v>
      </c>
      <c r="V2">
        <v>2025</v>
      </c>
      <c r="W2">
        <v>2026</v>
      </c>
      <c r="X2">
        <f>+W2+1</f>
        <v>2027</v>
      </c>
      <c r="Y2">
        <f>+X2+1</f>
        <v>2028</v>
      </c>
      <c r="Z2">
        <f>+Y2+1</f>
        <v>2029</v>
      </c>
      <c r="AA2">
        <f>+Z2+1</f>
        <v>2030</v>
      </c>
      <c r="AB2">
        <f>+AA2+1</f>
        <v>2031</v>
      </c>
    </row>
    <row r="3" spans="1:28" s="6" customFormat="1" x14ac:dyDescent="0.2">
      <c r="B3" s="6" t="s">
        <v>7</v>
      </c>
      <c r="C3" s="7"/>
      <c r="D3" s="7"/>
      <c r="E3" s="7"/>
      <c r="F3" s="7"/>
      <c r="G3" s="7">
        <f>2241.236-H3-I3-J3</f>
        <v>487.73599999999999</v>
      </c>
      <c r="H3" s="7">
        <v>535.20000000000005</v>
      </c>
      <c r="I3" s="7">
        <v>580.9</v>
      </c>
      <c r="J3" s="7">
        <v>637.4</v>
      </c>
      <c r="K3" s="7">
        <v>692.6</v>
      </c>
      <c r="L3" s="7">
        <v>731.6</v>
      </c>
      <c r="M3" s="7">
        <v>786</v>
      </c>
      <c r="N3" s="7">
        <v>845.3</v>
      </c>
      <c r="O3" s="6">
        <v>921</v>
      </c>
      <c r="P3" s="6">
        <v>963.9</v>
      </c>
      <c r="Q3" s="6">
        <v>1010.2</v>
      </c>
      <c r="R3" s="6">
        <f>3953.624-Q3-P3-O3</f>
        <v>1058.5239999999999</v>
      </c>
      <c r="T3" s="6">
        <f>SUM(G3:J3)</f>
        <v>2241.2359999999999</v>
      </c>
      <c r="U3" s="6">
        <f>SUM(K3:N3)</f>
        <v>3055.5</v>
      </c>
      <c r="V3" s="6">
        <f>SUM(O3:R3)</f>
        <v>3953.6240000000003</v>
      </c>
    </row>
    <row r="4" spans="1:28" s="3" customFormat="1" x14ac:dyDescent="0.2">
      <c r="B4" s="3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T4" s="3">
        <v>601.23099999999999</v>
      </c>
      <c r="U4" s="3">
        <v>755.72299999999996</v>
      </c>
      <c r="V4" s="3">
        <v>991.48099999999999</v>
      </c>
    </row>
    <row r="5" spans="1:28" s="3" customFormat="1" x14ac:dyDescent="0.2">
      <c r="B5" s="3" t="s">
        <v>25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T5" s="3">
        <f>+T3-T4</f>
        <v>1640.0049999999999</v>
      </c>
      <c r="U5" s="3">
        <f>+U3-U4</f>
        <v>2299.777</v>
      </c>
      <c r="V5" s="3">
        <f>+V3-V4</f>
        <v>2962.143</v>
      </c>
    </row>
    <row r="6" spans="1:28" s="3" customFormat="1" x14ac:dyDescent="0.2">
      <c r="B6" s="3" t="s">
        <v>28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T6" s="3">
        <v>904.40899999999999</v>
      </c>
      <c r="U6" s="3">
        <v>1140.566</v>
      </c>
      <c r="V6" s="3">
        <v>1523.356</v>
      </c>
    </row>
    <row r="7" spans="1:28" s="3" customFormat="1" x14ac:dyDescent="0.2">
      <c r="B7" s="3" t="s">
        <v>27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T7" s="3">
        <v>608.36400000000003</v>
      </c>
      <c r="U7" s="3">
        <v>768.49699999999996</v>
      </c>
      <c r="V7" s="3">
        <v>1076.9010000000001</v>
      </c>
    </row>
    <row r="8" spans="1:28" x14ac:dyDescent="0.2">
      <c r="B8" s="3" t="s">
        <v>26</v>
      </c>
      <c r="T8" s="3">
        <v>317.34399999999999</v>
      </c>
      <c r="U8" s="3">
        <v>392.76400000000001</v>
      </c>
      <c r="V8" s="3">
        <v>482.31599999999997</v>
      </c>
    </row>
    <row r="9" spans="1:28" x14ac:dyDescent="0.2">
      <c r="B9" s="3" t="s">
        <v>29</v>
      </c>
      <c r="T9" s="3">
        <f t="shared" ref="T9:U9" si="0">+T8+T7+T6</f>
        <v>1830.1170000000002</v>
      </c>
      <c r="U9" s="3">
        <f t="shared" si="0"/>
        <v>2301.8270000000002</v>
      </c>
      <c r="V9" s="3">
        <f>+V8+V7+V6</f>
        <v>3082.5730000000003</v>
      </c>
    </row>
    <row r="10" spans="1:28" x14ac:dyDescent="0.2">
      <c r="B10" s="3" t="s">
        <v>30</v>
      </c>
      <c r="K10" s="2"/>
      <c r="L10" s="2">
        <f t="shared" ref="L10" si="1">L3/H3-1</f>
        <v>0.36696562032884894</v>
      </c>
      <c r="M10" s="2">
        <f t="shared" ref="M10" si="2">M3/I3-1</f>
        <v>0.35307281804097101</v>
      </c>
      <c r="N10" s="2">
        <f t="shared" ref="N10" si="3">N3/J3-1</f>
        <v>0.32616881079385007</v>
      </c>
      <c r="O10" s="2">
        <f t="shared" ref="O10" si="4">O3/K3-1</f>
        <v>0.32977187409760322</v>
      </c>
      <c r="P10" s="2">
        <f t="shared" ref="P10" si="5">P3/L3-1</f>
        <v>0.31752323674138871</v>
      </c>
      <c r="Q10" s="2">
        <f>Q3/M3-1</f>
        <v>0.28524173027989819</v>
      </c>
      <c r="R10" s="2">
        <f>R3/N3-1</f>
        <v>0.25224653969005084</v>
      </c>
      <c r="T10" s="3">
        <f t="shared" ref="T10:U10" si="6">+T5-T9</f>
        <v>-190.11200000000031</v>
      </c>
      <c r="U10" s="3">
        <f t="shared" si="6"/>
        <v>-2.0500000000001819</v>
      </c>
      <c r="V10" s="3">
        <f>+V5-V9</f>
        <v>-120.43000000000029</v>
      </c>
    </row>
    <row r="13" spans="1:28" x14ac:dyDescent="0.2">
      <c r="B13" s="3" t="s">
        <v>31</v>
      </c>
      <c r="U13" s="2">
        <f>+U3/T3-1</f>
        <v>0.36331024488273433</v>
      </c>
      <c r="V13" s="2">
        <f>+V3/U3-1</f>
        <v>0.29393683521518588</v>
      </c>
    </row>
    <row r="17" spans="2:22" s="3" customFormat="1" x14ac:dyDescent="0.2">
      <c r="B17" s="3" t="s">
        <v>32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T17" s="3">
        <v>941.00699999999995</v>
      </c>
      <c r="U17" s="3">
        <v>1166.2070000000001</v>
      </c>
      <c r="V17" s="3">
        <v>1381.7270000000001</v>
      </c>
    </row>
    <row r="18" spans="2:22" s="3" customFormat="1" x14ac:dyDescent="0.2">
      <c r="B18" s="3" t="s">
        <v>34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T18" s="3">
        <v>235.01900000000001</v>
      </c>
      <c r="U18" s="3">
        <v>176.529</v>
      </c>
      <c r="V18" s="3">
        <v>254.852</v>
      </c>
    </row>
    <row r="19" spans="2:22" s="3" customFormat="1" x14ac:dyDescent="0.2">
      <c r="B19" s="3" t="s">
        <v>33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T19" s="3">
        <f>+T17-T18</f>
        <v>705.98799999999994</v>
      </c>
      <c r="U19" s="3">
        <f>+U17-U18</f>
        <v>989.67800000000011</v>
      </c>
      <c r="V19" s="3">
        <f>+V17-V18</f>
        <v>1126.875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2025-04-01T16:46:39Z</dcterms:created>
  <dcterms:modified xsi:type="dcterms:W3CDTF">2025-04-01T16:54:20Z</dcterms:modified>
</cp:coreProperties>
</file>