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rtin Shkreli - DL\models\"/>
    </mc:Choice>
  </mc:AlternateContent>
  <xr:revisionPtr revIDLastSave="0" documentId="13_ncr:1_{7CE78AAD-3268-424D-BEF7-63BFBFF0C31B}" xr6:coauthVersionLast="47" xr6:coauthVersionMax="47" xr10:uidLastSave="{00000000-0000-0000-0000-000000000000}"/>
  <bookViews>
    <workbookView xWindow="46210" yWindow="5910" windowWidth="22310" windowHeight="13390" activeTab="1" xr2:uid="{F17436EC-0210-47C8-8FA2-FAC50A92F416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7" i="2" l="1"/>
  <c r="N27" i="2"/>
  <c r="M27" i="2"/>
  <c r="L27" i="2"/>
  <c r="K27" i="2"/>
  <c r="W26" i="2"/>
  <c r="V26" i="2"/>
  <c r="X10" i="2"/>
  <c r="X26" i="2" s="1"/>
  <c r="K5" i="1"/>
  <c r="N11" i="2"/>
  <c r="H10" i="2"/>
  <c r="G10" i="2" s="1"/>
  <c r="I10" i="2"/>
  <c r="M26" i="2" s="1"/>
  <c r="L26" i="2"/>
  <c r="J10" i="2"/>
  <c r="N26" i="2" s="1"/>
  <c r="K4" i="1"/>
  <c r="K7" i="1" s="1"/>
  <c r="G11" i="2"/>
  <c r="K11" i="2"/>
  <c r="Y10" i="2" l="1"/>
  <c r="Y26" i="2" s="1"/>
  <c r="G26" i="2"/>
  <c r="H26" i="2"/>
  <c r="I26" i="2"/>
  <c r="J26" i="2"/>
  <c r="K10" i="2"/>
  <c r="K26" i="2" l="1"/>
  <c r="O26" i="2"/>
  <c r="Z10" i="2"/>
  <c r="Z26" i="2" s="1"/>
</calcChain>
</file>

<file path=xl/sharedStrings.xml><?xml version="1.0" encoding="utf-8"?>
<sst xmlns="http://schemas.openxmlformats.org/spreadsheetml/2006/main" count="37" uniqueCount="34">
  <si>
    <t>Price SEK</t>
  </si>
  <si>
    <t>Shares</t>
  </si>
  <si>
    <t>MC SEK</t>
  </si>
  <si>
    <t>EV SEK</t>
  </si>
  <si>
    <t>Main</t>
  </si>
  <si>
    <t>Revenue</t>
  </si>
  <si>
    <t>Q122</t>
  </si>
  <si>
    <t>Q222</t>
  </si>
  <si>
    <t>Q322</t>
  </si>
  <si>
    <t>Q422</t>
  </si>
  <si>
    <t>Q123</t>
  </si>
  <si>
    <t>Q223</t>
  </si>
  <si>
    <t>Q323</t>
  </si>
  <si>
    <t>Q423</t>
  </si>
  <si>
    <t>Q124</t>
  </si>
  <si>
    <t>Q224</t>
  </si>
  <si>
    <t>Q324</t>
  </si>
  <si>
    <t>Q424</t>
  </si>
  <si>
    <t>Revenue y/y</t>
  </si>
  <si>
    <t>Net Profit</t>
  </si>
  <si>
    <t>Live</t>
  </si>
  <si>
    <t>RNG</t>
  </si>
  <si>
    <t>Cash SEK (EUR)</t>
  </si>
  <si>
    <t>EUR in 000s</t>
  </si>
  <si>
    <t>Debt SEK (EUR)</t>
  </si>
  <si>
    <t>FTEs</t>
  </si>
  <si>
    <t>Q125</t>
  </si>
  <si>
    <t>Q225</t>
  </si>
  <si>
    <t>Q325</t>
  </si>
  <si>
    <t>Q425</t>
  </si>
  <si>
    <t>FTE y/y</t>
  </si>
  <si>
    <t>Europe</t>
  </si>
  <si>
    <t>Asia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</si>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</sst>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4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/>
    <xf numFmtId="3" fontId="0" fillId="0" borderId="0" xfId="0" applyNumberFormat="1" applyAlignment="1">
      <alignment horizontal="right"/>
    </xf>
    <xf numFmtId="0" fontId="1" fillId="0" borderId="0" xfId="0" applyFont="1"/>
    <xf numFmtId="0" fontId="1" fillId="0" borderId="0" xfId="0" applyFon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0" fontId="2" fillId="0" borderId="0" xfId="1"/>
    <xf numFmtId="9" fontId="1" fillId="0" borderId="0" xfId="0" applyNumberFormat="1" applyFont="1" applyAlignment="1">
      <alignment horizontal="right"/>
    </xf>
    <xf numFmtId="9" fontId="1" fillId="0" borderId="0" xfId="0" applyNumberFormat="1" applyFont="1"/>
    <xf numFmtId="9" fontId="0" fillId="0" borderId="0" xfId="0" applyNumberForma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FC92C351-DEE0-4692-898D-1AA3F7100568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63713</xdr:colOff>
      <xdr:row>0</xdr:row>
      <xdr:rowOff>0</xdr:rowOff>
    </xdr:from>
    <xdr:to>
      <xdr:col>15</xdr:col>
      <xdr:colOff>63713</xdr:colOff>
      <xdr:row>35</xdr:row>
      <xdr:rowOff>92927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ACF83BAB-F950-2883-39E4-ACEAC8E6C050}"/>
            </a:ext>
          </a:extLst>
        </xdr:cNvPr>
        <xdr:cNvCxnSpPr/>
      </xdr:nvCxnSpPr>
      <xdr:spPr>
        <a:xfrm>
          <a:off x="9584334" y="0"/>
          <a:ext cx="0" cy="4840099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A606A-97AC-4943-9660-5BEB6F41995F}">
  <dimension ref="J2:L9"/>
  <sheetViews>
    <sheetView zoomScale="175" zoomScaleNormal="175" workbookViewId="0"/>
  </sheetViews>
  <sheetFormatPr defaultRowHeight="12.5" x14ac:dyDescent="0.25"/>
  <cols>
    <col min="1" max="9" width="8.453125" customWidth="1"/>
    <col min="10" max="10" width="15.453125" bestFit="1" customWidth="1"/>
    <col min="12" max="12" width="7.26953125" customWidth="1"/>
  </cols>
  <sheetData>
    <row r="2" spans="10:12" x14ac:dyDescent="0.25">
      <c r="J2" t="s">
        <v>0</v>
      </c>
      <c r="K2" s="1">
        <v>647</v>
      </c>
    </row>
    <row r="3" spans="10:12" x14ac:dyDescent="0.25">
      <c r="J3" t="s">
        <v>1</v>
      </c>
      <c r="K3" s="3">
        <v>205.61045200000001</v>
      </c>
      <c r="L3" s="2" t="s">
        <v>17</v>
      </c>
    </row>
    <row r="4" spans="10:12" x14ac:dyDescent="0.25">
      <c r="J4" t="s">
        <v>2</v>
      </c>
      <c r="K4" s="3">
        <f>+K2*K3</f>
        <v>133029.962444</v>
      </c>
      <c r="L4" s="2"/>
    </row>
    <row r="5" spans="10:12" x14ac:dyDescent="0.25">
      <c r="J5" t="s">
        <v>22</v>
      </c>
      <c r="K5" s="3">
        <f>969.208*11</f>
        <v>10661.288</v>
      </c>
      <c r="L5" s="2" t="s">
        <v>15</v>
      </c>
    </row>
    <row r="6" spans="10:12" x14ac:dyDescent="0.25">
      <c r="J6" t="s">
        <v>24</v>
      </c>
      <c r="K6" s="3">
        <v>0</v>
      </c>
      <c r="L6" s="2" t="s">
        <v>15</v>
      </c>
    </row>
    <row r="7" spans="10:12" x14ac:dyDescent="0.25">
      <c r="J7" t="s">
        <v>3</v>
      </c>
      <c r="K7" s="3">
        <f>+K4-K5+K6</f>
        <v>122368.674444</v>
      </c>
    </row>
    <row r="9" spans="10:12" x14ac:dyDescent="0.25">
      <c r="K9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DC6CF-0077-452D-A9FB-3D29A758235D}">
  <dimension ref="A1:AA27"/>
  <sheetViews>
    <sheetView tabSelected="1" zoomScale="145" zoomScaleNormal="145" workbookViewId="0">
      <pane xSplit="2" ySplit="2" topLeftCell="J3" activePane="bottomRight" state="frozen"/>
      <selection pane="topRight" activeCell="C1" sqref="C1"/>
      <selection pane="bottomLeft" activeCell="A3" sqref="A3"/>
      <selection pane="bottomRight" activeCell="O10" sqref="O10"/>
    </sheetView>
  </sheetViews>
  <sheetFormatPr defaultRowHeight="12.5" x14ac:dyDescent="0.25"/>
  <cols>
    <col min="1" max="1" width="5" bestFit="1" customWidth="1"/>
    <col min="2" max="2" width="12.7265625" customWidth="1"/>
    <col min="3" max="14" width="9.1796875" style="2"/>
  </cols>
  <sheetData>
    <row r="1" spans="1:27" x14ac:dyDescent="0.25">
      <c r="A1" s="9" t="s">
        <v>4</v>
      </c>
    </row>
    <row r="2" spans="1:27" x14ac:dyDescent="0.25">
      <c r="B2" t="s">
        <v>23</v>
      </c>
      <c r="C2" s="2" t="s">
        <v>6</v>
      </c>
      <c r="D2" s="2" t="s">
        <v>7</v>
      </c>
      <c r="E2" s="2" t="s">
        <v>8</v>
      </c>
      <c r="F2" s="2" t="s">
        <v>9</v>
      </c>
      <c r="G2" s="2" t="s">
        <v>10</v>
      </c>
      <c r="H2" s="2" t="s">
        <v>11</v>
      </c>
      <c r="I2" s="2" t="s">
        <v>12</v>
      </c>
      <c r="J2" s="2" t="s">
        <v>13</v>
      </c>
      <c r="K2" s="2" t="s">
        <v>14</v>
      </c>
      <c r="L2" s="2" t="s">
        <v>15</v>
      </c>
      <c r="M2" s="2" t="s">
        <v>16</v>
      </c>
      <c r="N2" s="2" t="s">
        <v>17</v>
      </c>
      <c r="O2" s="2" t="s">
        <v>26</v>
      </c>
      <c r="P2" s="2" t="s">
        <v>27</v>
      </c>
      <c r="Q2" s="2" t="s">
        <v>28</v>
      </c>
      <c r="R2" s="2" t="s">
        <v>29</v>
      </c>
      <c r="U2">
        <v>2019</v>
      </c>
      <c r="V2">
        <v>2020</v>
      </c>
      <c r="W2">
        <v>2021</v>
      </c>
      <c r="X2">
        <v>2022</v>
      </c>
      <c r="Y2">
        <v>2023</v>
      </c>
      <c r="Z2">
        <v>2024</v>
      </c>
      <c r="AA2">
        <v>2025</v>
      </c>
    </row>
    <row r="3" spans="1:27" s="3" customFormat="1" x14ac:dyDescent="0.25">
      <c r="B3" s="3" t="s">
        <v>31</v>
      </c>
      <c r="C3" s="4"/>
      <c r="D3" s="4"/>
      <c r="E3" s="4"/>
      <c r="F3" s="4"/>
      <c r="G3" s="4"/>
      <c r="H3" s="4"/>
      <c r="I3" s="4"/>
      <c r="J3" s="4"/>
      <c r="K3" s="4">
        <v>191</v>
      </c>
      <c r="L3" s="4">
        <v>191.3</v>
      </c>
      <c r="M3" s="4">
        <v>194.9</v>
      </c>
      <c r="N3" s="4">
        <v>201.8</v>
      </c>
      <c r="O3" s="4">
        <v>189.7</v>
      </c>
      <c r="P3" s="4"/>
      <c r="Q3" s="4"/>
      <c r="R3" s="4"/>
    </row>
    <row r="4" spans="1:27" s="3" customFormat="1" x14ac:dyDescent="0.25">
      <c r="B4" s="3" t="s">
        <v>32</v>
      </c>
      <c r="C4" s="4"/>
      <c r="D4" s="4"/>
      <c r="E4" s="4"/>
      <c r="F4" s="4"/>
      <c r="G4" s="4"/>
      <c r="H4" s="4"/>
      <c r="I4" s="4"/>
      <c r="J4" s="4"/>
      <c r="K4" s="4">
        <v>197.6</v>
      </c>
      <c r="L4" s="4">
        <v>200.7</v>
      </c>
      <c r="M4" s="4">
        <v>202.2</v>
      </c>
      <c r="N4" s="4">
        <v>202.2</v>
      </c>
      <c r="O4" s="4">
        <v>201.9</v>
      </c>
      <c r="P4" s="4"/>
      <c r="Q4" s="4"/>
      <c r="R4" s="4"/>
    </row>
    <row r="5" spans="1:27" s="3" customFormat="1" x14ac:dyDescent="0.25">
      <c r="B5" s="3" t="s">
        <v>33</v>
      </c>
      <c r="C5" s="4"/>
      <c r="D5" s="4"/>
      <c r="E5" s="4"/>
      <c r="F5" s="4"/>
      <c r="G5" s="4"/>
      <c r="H5" s="4"/>
      <c r="I5" s="4"/>
      <c r="J5" s="4"/>
      <c r="K5" s="4">
        <v>62.1</v>
      </c>
      <c r="L5" s="4">
        <v>60.2</v>
      </c>
      <c r="M5" s="4">
        <v>64.8</v>
      </c>
      <c r="N5" s="4">
        <v>70.599999999999994</v>
      </c>
      <c r="O5" s="4">
        <v>71.5</v>
      </c>
      <c r="P5" s="4"/>
      <c r="Q5" s="4"/>
      <c r="R5" s="4"/>
    </row>
    <row r="6" spans="1:27" x14ac:dyDescent="0.25">
      <c r="O6" s="2"/>
      <c r="P6" s="2"/>
      <c r="Q6" s="2"/>
      <c r="R6" s="2"/>
    </row>
    <row r="7" spans="1:27" x14ac:dyDescent="0.25">
      <c r="O7" s="2"/>
      <c r="P7" s="2"/>
      <c r="Q7" s="2"/>
      <c r="R7" s="2"/>
    </row>
    <row r="8" spans="1:27" x14ac:dyDescent="0.25">
      <c r="B8" t="s">
        <v>20</v>
      </c>
      <c r="H8" s="4">
        <v>371.8</v>
      </c>
      <c r="I8" s="4">
        <v>385.8</v>
      </c>
      <c r="J8" s="4">
        <v>405.6</v>
      </c>
      <c r="K8" s="4">
        <v>431.3</v>
      </c>
      <c r="L8" s="4">
        <v>438.1</v>
      </c>
    </row>
    <row r="9" spans="1:27" x14ac:dyDescent="0.25">
      <c r="B9" t="s">
        <v>21</v>
      </c>
      <c r="H9" s="4">
        <v>69.3</v>
      </c>
      <c r="I9" s="4">
        <v>66.8</v>
      </c>
      <c r="J9" s="4">
        <v>69.8</v>
      </c>
      <c r="K9" s="4">
        <v>70.099999999999994</v>
      </c>
      <c r="L9" s="4">
        <v>70.3</v>
      </c>
    </row>
    <row r="10" spans="1:27" s="7" customFormat="1" ht="13" x14ac:dyDescent="0.3">
      <c r="B10" s="7" t="s">
        <v>5</v>
      </c>
      <c r="C10" s="8">
        <v>326.767</v>
      </c>
      <c r="D10" s="8">
        <v>343.95800000000003</v>
      </c>
      <c r="E10" s="8">
        <v>378.53199999999998</v>
      </c>
      <c r="F10" s="8">
        <v>407.48</v>
      </c>
      <c r="G10" s="8">
        <f>870.649-H10</f>
        <v>429.54899999999998</v>
      </c>
      <c r="H10" s="8">
        <f t="shared" ref="H10:I10" si="0">+H8+H9</f>
        <v>441.1</v>
      </c>
      <c r="I10" s="8">
        <f t="shared" si="0"/>
        <v>452.6</v>
      </c>
      <c r="J10" s="8">
        <f>+J8+J9</f>
        <v>475.40000000000003</v>
      </c>
      <c r="K10" s="8">
        <f>1009.861-L10</f>
        <v>501.45099999999996</v>
      </c>
      <c r="L10" s="8">
        <v>508.41</v>
      </c>
      <c r="M10" s="8">
        <v>519.4</v>
      </c>
      <c r="N10" s="8">
        <v>533.79999999999995</v>
      </c>
      <c r="O10" s="7">
        <v>520.9</v>
      </c>
      <c r="U10" s="7">
        <v>365.8</v>
      </c>
      <c r="V10" s="7">
        <v>561.1</v>
      </c>
      <c r="W10" s="7">
        <v>1068.8</v>
      </c>
      <c r="X10" s="7">
        <f>SUM(C10:F10)</f>
        <v>1456.7370000000001</v>
      </c>
      <c r="Y10" s="7">
        <f>SUM(G10:J10)</f>
        <v>1798.6490000000001</v>
      </c>
      <c r="Z10" s="7">
        <f>SUM(K10:N10)</f>
        <v>2063.0609999999997</v>
      </c>
    </row>
    <row r="11" spans="1:27" s="3" customFormat="1" x14ac:dyDescent="0.25">
      <c r="B11" s="3" t="s">
        <v>19</v>
      </c>
      <c r="C11" s="4">
        <v>197.68899999999999</v>
      </c>
      <c r="D11" s="4">
        <v>200.87299999999999</v>
      </c>
      <c r="E11" s="4">
        <v>221.297</v>
      </c>
      <c r="F11" s="4">
        <v>223.50200000000001</v>
      </c>
      <c r="G11" s="4">
        <f>515.239-H11</f>
        <v>251.15000000000003</v>
      </c>
      <c r="H11" s="4">
        <v>264.089</v>
      </c>
      <c r="I11" s="4">
        <v>272.76</v>
      </c>
      <c r="J11" s="4">
        <v>282.85899999999998</v>
      </c>
      <c r="K11" s="4">
        <f>538.3-L11</f>
        <v>269.15699999999998</v>
      </c>
      <c r="L11" s="4">
        <v>269.14299999999997</v>
      </c>
      <c r="M11" s="4">
        <v>328.61099999999999</v>
      </c>
      <c r="N11" s="4">
        <f>377.104-91.408</f>
        <v>285.69599999999997</v>
      </c>
      <c r="O11" s="3">
        <v>254.7</v>
      </c>
    </row>
    <row r="23" spans="2:26" x14ac:dyDescent="0.25">
      <c r="B23" t="s">
        <v>25</v>
      </c>
      <c r="G23" s="4">
        <v>17331</v>
      </c>
      <c r="H23" s="4">
        <v>17447</v>
      </c>
      <c r="I23" s="4">
        <v>17823</v>
      </c>
      <c r="J23" s="4">
        <v>19221</v>
      </c>
      <c r="K23" s="4">
        <v>20537</v>
      </c>
      <c r="L23" s="4">
        <v>21141</v>
      </c>
      <c r="M23" s="4">
        <v>20772</v>
      </c>
      <c r="N23" s="4">
        <v>21252</v>
      </c>
      <c r="O23" s="3">
        <v>22223</v>
      </c>
    </row>
    <row r="26" spans="2:26" s="5" customFormat="1" ht="13" x14ac:dyDescent="0.3">
      <c r="B26" s="5" t="s">
        <v>18</v>
      </c>
      <c r="C26" s="6"/>
      <c r="D26" s="6"/>
      <c r="E26" s="6"/>
      <c r="F26" s="6"/>
      <c r="G26" s="10">
        <f t="shared" ref="G26:J26" si="1">+G10/C10-1</f>
        <v>0.3145421661306067</v>
      </c>
      <c r="H26" s="10">
        <f t="shared" si="1"/>
        <v>0.28242401688578256</v>
      </c>
      <c r="I26" s="10">
        <f t="shared" si="1"/>
        <v>0.19567170014688329</v>
      </c>
      <c r="J26" s="10">
        <f t="shared" si="1"/>
        <v>0.16668302738784724</v>
      </c>
      <c r="K26" s="10">
        <f>+K10/G10-1</f>
        <v>0.16738951784313305</v>
      </c>
      <c r="L26" s="10">
        <f>+L10/H10-1</f>
        <v>0.15259578326910006</v>
      </c>
      <c r="M26" s="10">
        <f>+M10/I10-1</f>
        <v>0.14759169244365866</v>
      </c>
      <c r="N26" s="10">
        <f>+N10/J10-1</f>
        <v>0.12284392090870822</v>
      </c>
      <c r="O26" s="10">
        <f>+O10/K10-1</f>
        <v>3.8785444639655831E-2</v>
      </c>
      <c r="V26" s="11">
        <f t="shared" ref="V26:Z26" si="2">+V10/U10-1</f>
        <v>0.53389830508474567</v>
      </c>
      <c r="W26" s="11">
        <f t="shared" si="2"/>
        <v>0.90482979860987323</v>
      </c>
      <c r="X26" s="11">
        <f t="shared" si="2"/>
        <v>0.36296500748503013</v>
      </c>
      <c r="Y26" s="11">
        <f t="shared" si="2"/>
        <v>0.23471086407498398</v>
      </c>
      <c r="Z26" s="11">
        <f>+Z10/Y10-1</f>
        <v>0.14700589164422828</v>
      </c>
    </row>
    <row r="27" spans="2:26" x14ac:dyDescent="0.25">
      <c r="B27" t="s">
        <v>30</v>
      </c>
      <c r="K27" s="12">
        <f>+K23/G23-1</f>
        <v>0.18498644048237267</v>
      </c>
      <c r="L27" s="12">
        <f>+L23/H23-1</f>
        <v>0.21172694446036577</v>
      </c>
      <c r="M27" s="12">
        <f>+M23/I23-1</f>
        <v>0.16546036020871902</v>
      </c>
      <c r="N27" s="12">
        <f>+N23/J23-1</f>
        <v>0.10566567816450756</v>
      </c>
      <c r="O27" s="12">
        <f>+O23/K23-1</f>
        <v>8.2095729658664851E-2</v>
      </c>
    </row>
  </sheetData>
  <hyperlinks>
    <hyperlink ref="A1" location="Main!A1" display="Main" xr:uid="{CED98F47-75DA-49B1-8576-0AFC206302C6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2024-10-22T18:19:25Z</dcterms:created>
  <dcterms:modified xsi:type="dcterms:W3CDTF">2025-04-30T18:21:10Z</dcterms:modified>
</cp:coreProperties>
</file>