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3021EBC7-A2A2-4B2E-8B11-BBB1C85E217B}" xr6:coauthVersionLast="47" xr6:coauthVersionMax="47" xr10:uidLastSave="{00000000-0000-0000-0000-000000000000}"/>
  <bookViews>
    <workbookView xWindow="10155" yWindow="6090" windowWidth="18645" windowHeight="9315" xr2:uid="{D0C0417E-D47B-4F95-BD79-797E66097AD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2" l="1"/>
  <c r="D12" i="2"/>
  <c r="D9" i="2"/>
  <c r="D13" i="2" s="1"/>
  <c r="D15" i="2" s="1"/>
  <c r="D17" i="2" s="1"/>
  <c r="D18" i="2" s="1"/>
  <c r="H22" i="2"/>
  <c r="H14" i="2"/>
  <c r="H12" i="2"/>
  <c r="H9" i="2"/>
  <c r="D7" i="2"/>
  <c r="H21" i="2" s="1"/>
  <c r="H7" i="2"/>
  <c r="E14" i="2"/>
  <c r="I14" i="2"/>
  <c r="E12" i="2"/>
  <c r="E7" i="2"/>
  <c r="E9" i="2" s="1"/>
  <c r="I12" i="2"/>
  <c r="I7" i="2"/>
  <c r="J22" i="2"/>
  <c r="K22" i="2"/>
  <c r="G22" i="2"/>
  <c r="F22" i="2"/>
  <c r="J21" i="2"/>
  <c r="K21" i="2"/>
  <c r="F14" i="2"/>
  <c r="F12" i="2"/>
  <c r="F9" i="2"/>
  <c r="J14" i="2"/>
  <c r="F7" i="2"/>
  <c r="J12" i="2"/>
  <c r="J7" i="2"/>
  <c r="J9" i="2" s="1"/>
  <c r="G7" i="2"/>
  <c r="K7" i="2"/>
  <c r="K9" i="2" s="1"/>
  <c r="K13" i="2" s="1"/>
  <c r="K15" i="2" s="1"/>
  <c r="K17" i="2" s="1"/>
  <c r="K18" i="2" s="1"/>
  <c r="G14" i="2"/>
  <c r="G12" i="2"/>
  <c r="G9" i="2"/>
  <c r="K14" i="2"/>
  <c r="K12" i="2"/>
  <c r="L7" i="1"/>
  <c r="L5" i="1"/>
  <c r="L4" i="1"/>
  <c r="D22" i="2" l="1"/>
  <c r="H13" i="2"/>
  <c r="H15" i="2" s="1"/>
  <c r="H17" i="2" s="1"/>
  <c r="H18" i="2" s="1"/>
  <c r="E13" i="2"/>
  <c r="E15" i="2" s="1"/>
  <c r="E17" i="2" s="1"/>
  <c r="E18" i="2" s="1"/>
  <c r="E22" i="2"/>
  <c r="I21" i="2"/>
  <c r="I9" i="2"/>
  <c r="F13" i="2"/>
  <c r="F15" i="2" s="1"/>
  <c r="F17" i="2" s="1"/>
  <c r="F18" i="2" s="1"/>
  <c r="J13" i="2"/>
  <c r="J15" i="2" s="1"/>
  <c r="J17" i="2" s="1"/>
  <c r="J18" i="2" s="1"/>
  <c r="G13" i="2"/>
  <c r="G15" i="2" s="1"/>
  <c r="G17" i="2" s="1"/>
  <c r="G18" i="2" s="1"/>
  <c r="I22" i="2" l="1"/>
  <c r="I13" i="2"/>
  <c r="I15" i="2" s="1"/>
  <c r="I17" i="2" s="1"/>
  <c r="I18" i="2" s="1"/>
</calcChain>
</file>

<file path=xl/sharedStrings.xml><?xml version="1.0" encoding="utf-8"?>
<sst xmlns="http://schemas.openxmlformats.org/spreadsheetml/2006/main" count="41" uniqueCount="36">
  <si>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</si>
  <si>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</si>
  <si>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</si>
  <si>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</si>
  <si>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</si>
  <si>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</si>
  <si>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</si>
  <si>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</si>
  <si>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</si>
  <si>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</si>
  <si>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</si>
  <si>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</si>
  <si>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</si>
  <si>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</si>
  <si>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</si>
  <si>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</si>
  <si>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</si>
  <si>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</si>
  <si>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</si>
  <si>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</si>
  <si>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COGS</t>
  </si>
  <si>
    <t>Gross Margin</t>
  </si>
  <si>
    <t>SG&amp;A</t>
  </si>
  <si>
    <t>R&amp;D</t>
  </si>
  <si>
    <t>OpEx</t>
  </si>
  <si>
    <t>OpInc</t>
  </si>
  <si>
    <t>EPS</t>
  </si>
  <si>
    <t>Net Income</t>
  </si>
  <si>
    <t>Taxes</t>
  </si>
  <si>
    <t>Pretax Income</t>
  </si>
  <si>
    <t>Interest</t>
  </si>
  <si>
    <t>TAVR</t>
  </si>
  <si>
    <t>Mitral/Tricuspid</t>
  </si>
  <si>
    <t>Structural</t>
  </si>
  <si>
    <t>Critical Care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</si>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</sst>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85725</xdr:rowOff>
    </xdr:from>
    <xdr:to>
      <xdr:col>11</xdr:col>
      <xdr:colOff>28575</xdr:colOff>
      <xdr:row>29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012DF5-4CF4-5D21-8916-AC0A8492CB9C}"/>
            </a:ext>
          </a:extLst>
        </xdr:cNvPr>
        <xdr:cNvCxnSpPr/>
      </xdr:nvCxnSpPr>
      <xdr:spPr>
        <a:xfrm>
          <a:off x="6724650" y="85725"/>
          <a:ext cx="0" cy="401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1D34-777E-4C00-8C4E-354517E2CCFA}">
  <dimension ref="K2:M7"/>
  <sheetViews>
    <sheetView tabSelected="1" workbookViewId="0"/>
  </sheetViews>
  <sheetFormatPr defaultRowHeight="12.75" x14ac:dyDescent="0.2"/>
  <sheetData>
    <row r="2" spans="11:13" x14ac:dyDescent="0.2">
      <c r="K2" t="s">
        <v>0</v>
      </c>
      <c r="L2" s="1">
        <v>103.77</v>
      </c>
    </row>
    <row r="3" spans="11:13" x14ac:dyDescent="0.2">
      <c r="K3" t="s">
        <v>1</v>
      </c>
      <c r="L3" s="3">
        <v>621.75173600000005</v>
      </c>
      <c r="M3" s="2" t="s">
        <v>6</v>
      </c>
    </row>
    <row r="4" spans="11:13" x14ac:dyDescent="0.2">
      <c r="K4" t="s">
        <v>2</v>
      </c>
      <c r="L4" s="3">
        <f>+L2*L3</f>
        <v>64519.177644720003</v>
      </c>
      <c r="M4" s="2"/>
    </row>
    <row r="5" spans="11:13" x14ac:dyDescent="0.2">
      <c r="K5" t="s">
        <v>3</v>
      </c>
      <c r="L5" s="3">
        <f>1030.9+465+1623.7</f>
        <v>3119.6000000000004</v>
      </c>
      <c r="M5" s="2" t="s">
        <v>6</v>
      </c>
    </row>
    <row r="6" spans="11:13" x14ac:dyDescent="0.2">
      <c r="K6" t="s">
        <v>4</v>
      </c>
      <c r="L6" s="3">
        <v>595.9</v>
      </c>
      <c r="M6" s="2" t="s">
        <v>6</v>
      </c>
    </row>
    <row r="7" spans="11:13" x14ac:dyDescent="0.2">
      <c r="K7" t="s">
        <v>5</v>
      </c>
      <c r="L7" s="3">
        <f>+L4-L5+L6</f>
        <v>61995.477644720006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6362-791C-41EB-B177-294AFC7B1955}">
  <dimension ref="A1:N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9" sqref="K9"/>
    </sheetView>
  </sheetViews>
  <sheetFormatPr defaultRowHeight="12.75" x14ac:dyDescent="0.2"/>
  <cols>
    <col min="1" max="1" width="5" bestFit="1" customWidth="1"/>
    <col min="2" max="2" width="13.140625" bestFit="1" customWidth="1"/>
    <col min="3" max="14" width="9.140625" style="2"/>
  </cols>
  <sheetData>
    <row r="1" spans="1:14" x14ac:dyDescent="0.2">
      <c r="A1" t="s">
        <v>7</v>
      </c>
    </row>
    <row r="2" spans="1:14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6</v>
      </c>
      <c r="L2" s="2" t="s">
        <v>17</v>
      </c>
      <c r="M2" s="2" t="s">
        <v>18</v>
      </c>
      <c r="N2" s="2" t="s">
        <v>19</v>
      </c>
    </row>
    <row r="3" spans="1:14" s="3" customFormat="1" x14ac:dyDescent="0.2">
      <c r="B3" s="3" t="s">
        <v>31</v>
      </c>
      <c r="C3" s="4"/>
      <c r="D3" s="4">
        <v>594.29999999999995</v>
      </c>
      <c r="E3" s="4">
        <v>744.6</v>
      </c>
      <c r="F3" s="4">
        <v>776.2</v>
      </c>
      <c r="G3" s="4">
        <v>791.7</v>
      </c>
      <c r="H3" s="4">
        <v>901.5</v>
      </c>
      <c r="I3" s="4">
        <v>857.8</v>
      </c>
      <c r="J3" s="4">
        <v>871.5</v>
      </c>
      <c r="K3" s="4">
        <v>881.3</v>
      </c>
      <c r="L3" s="4"/>
      <c r="M3" s="4"/>
      <c r="N3" s="4"/>
    </row>
    <row r="4" spans="1:14" s="3" customFormat="1" x14ac:dyDescent="0.2">
      <c r="B4" s="3" t="s">
        <v>32</v>
      </c>
      <c r="C4" s="4"/>
      <c r="D4" s="4">
        <v>6.1</v>
      </c>
      <c r="E4" s="4">
        <v>12.1</v>
      </c>
      <c r="F4" s="4">
        <v>13.1</v>
      </c>
      <c r="G4" s="4">
        <v>16.3</v>
      </c>
      <c r="H4" s="4">
        <v>22.1</v>
      </c>
      <c r="I4" s="4">
        <v>22.3</v>
      </c>
      <c r="J4" s="4">
        <v>25.3</v>
      </c>
      <c r="K4" s="4">
        <v>27</v>
      </c>
      <c r="L4" s="4"/>
      <c r="M4" s="4"/>
      <c r="N4" s="4"/>
    </row>
    <row r="5" spans="1:14" s="3" customFormat="1" x14ac:dyDescent="0.2">
      <c r="B5" s="3" t="s">
        <v>33</v>
      </c>
      <c r="C5" s="4"/>
      <c r="D5" s="4">
        <v>160.9</v>
      </c>
      <c r="E5" s="4">
        <v>203.3</v>
      </c>
      <c r="F5" s="4">
        <v>204.2</v>
      </c>
      <c r="G5" s="4">
        <v>213</v>
      </c>
      <c r="H5" s="4">
        <v>237.4</v>
      </c>
      <c r="I5" s="4">
        <v>217.4</v>
      </c>
      <c r="J5" s="4">
        <v>221.3</v>
      </c>
      <c r="K5" s="4">
        <v>220.8</v>
      </c>
      <c r="L5" s="4"/>
      <c r="M5" s="4"/>
      <c r="N5" s="4"/>
    </row>
    <row r="6" spans="1:14" s="3" customFormat="1" x14ac:dyDescent="0.2">
      <c r="B6" s="3" t="s">
        <v>34</v>
      </c>
      <c r="C6" s="4"/>
      <c r="D6" s="4">
        <v>163.69999999999999</v>
      </c>
      <c r="E6" s="4">
        <v>180.9</v>
      </c>
      <c r="F6" s="4">
        <v>198.2</v>
      </c>
      <c r="G6" s="4">
        <v>195.6</v>
      </c>
      <c r="H6" s="4">
        <v>215</v>
      </c>
      <c r="I6" s="4">
        <v>212.7</v>
      </c>
      <c r="J6" s="4">
        <v>211.6</v>
      </c>
      <c r="K6" s="4">
        <v>212.1</v>
      </c>
      <c r="L6" s="4"/>
      <c r="M6" s="4"/>
      <c r="N6" s="4"/>
    </row>
    <row r="7" spans="1:14" s="6" customFormat="1" x14ac:dyDescent="0.2">
      <c r="B7" s="6" t="s">
        <v>8</v>
      </c>
      <c r="C7" s="7"/>
      <c r="D7" s="7">
        <f>SUM(D3:D6)</f>
        <v>925</v>
      </c>
      <c r="E7" s="7">
        <f>SUM(E3:E6)</f>
        <v>1140.9000000000001</v>
      </c>
      <c r="F7" s="7">
        <f>SUM(F3:F6)</f>
        <v>1191.7</v>
      </c>
      <c r="G7" s="7">
        <f>SUM(G3:G6)</f>
        <v>1216.5999999999999</v>
      </c>
      <c r="H7" s="7">
        <f>SUM(H3:H6)</f>
        <v>1376</v>
      </c>
      <c r="I7" s="7">
        <f>SUM(I3:I6)</f>
        <v>1310.2</v>
      </c>
      <c r="J7" s="7">
        <f>SUM(J3:J6)</f>
        <v>1329.6999999999998</v>
      </c>
      <c r="K7" s="7">
        <f>SUM(K3:K6)</f>
        <v>1341.1999999999998</v>
      </c>
      <c r="L7" s="7"/>
      <c r="M7" s="7"/>
      <c r="N7" s="7"/>
    </row>
    <row r="8" spans="1:14" s="3" customFormat="1" x14ac:dyDescent="0.2">
      <c r="B8" s="3" t="s">
        <v>20</v>
      </c>
      <c r="C8" s="4"/>
      <c r="D8" s="4">
        <v>238.2</v>
      </c>
      <c r="E8" s="4">
        <v>281</v>
      </c>
      <c r="F8" s="4">
        <v>296.3</v>
      </c>
      <c r="G8" s="4">
        <v>293.39999999999998</v>
      </c>
      <c r="H8" s="4">
        <v>334.3</v>
      </c>
      <c r="I8" s="4">
        <v>311.7</v>
      </c>
      <c r="J8" s="4">
        <v>309.5</v>
      </c>
      <c r="K8" s="4">
        <v>299.3</v>
      </c>
      <c r="L8" s="4"/>
      <c r="M8" s="4"/>
      <c r="N8" s="4"/>
    </row>
    <row r="9" spans="1:14" s="3" customFormat="1" x14ac:dyDescent="0.2">
      <c r="B9" s="3" t="s">
        <v>21</v>
      </c>
      <c r="C9" s="4"/>
      <c r="D9" s="4">
        <f>+D7-D8</f>
        <v>686.8</v>
      </c>
      <c r="E9" s="4">
        <f>+E7-E8</f>
        <v>859.90000000000009</v>
      </c>
      <c r="F9" s="4">
        <f>+F7-F8</f>
        <v>895.40000000000009</v>
      </c>
      <c r="G9" s="4">
        <f>+G7-G8</f>
        <v>923.19999999999993</v>
      </c>
      <c r="H9" s="4">
        <f>+H7-H8</f>
        <v>1041.7</v>
      </c>
      <c r="I9" s="4">
        <f>+I7-I8</f>
        <v>998.5</v>
      </c>
      <c r="J9" s="4">
        <f>+J7-J8</f>
        <v>1020.1999999999998</v>
      </c>
      <c r="K9" s="4">
        <f>+K7-K8</f>
        <v>1041.8999999999999</v>
      </c>
      <c r="L9" s="4"/>
      <c r="M9" s="4"/>
      <c r="N9" s="4"/>
    </row>
    <row r="10" spans="1:14" s="3" customFormat="1" x14ac:dyDescent="0.2">
      <c r="B10" s="3" t="s">
        <v>22</v>
      </c>
      <c r="C10" s="4"/>
      <c r="D10" s="4">
        <v>274.89999999999998</v>
      </c>
      <c r="E10" s="4">
        <v>307.2</v>
      </c>
      <c r="F10" s="4">
        <v>338.5</v>
      </c>
      <c r="G10" s="4">
        <v>330.8</v>
      </c>
      <c r="H10" s="4">
        <v>374.5</v>
      </c>
      <c r="I10" s="4">
        <v>364.4</v>
      </c>
      <c r="J10" s="4">
        <v>424</v>
      </c>
      <c r="K10" s="4">
        <v>370.3</v>
      </c>
      <c r="L10" s="4"/>
      <c r="M10" s="4"/>
      <c r="N10" s="4"/>
    </row>
    <row r="11" spans="1:14" s="3" customFormat="1" x14ac:dyDescent="0.2">
      <c r="B11" s="3" t="s">
        <v>23</v>
      </c>
      <c r="C11" s="4"/>
      <c r="D11" s="4">
        <v>182.1</v>
      </c>
      <c r="E11" s="4">
        <v>195.5</v>
      </c>
      <c r="F11" s="4">
        <v>195.7</v>
      </c>
      <c r="G11" s="4">
        <v>207</v>
      </c>
      <c r="H11" s="4">
        <v>225.3</v>
      </c>
      <c r="I11" s="4">
        <v>238</v>
      </c>
      <c r="J11" s="4">
        <v>232.8</v>
      </c>
      <c r="K11" s="4">
        <v>228.6</v>
      </c>
      <c r="L11" s="4"/>
      <c r="M11" s="4"/>
      <c r="N11" s="4"/>
    </row>
    <row r="12" spans="1:14" s="3" customFormat="1" x14ac:dyDescent="0.2">
      <c r="B12" s="3" t="s">
        <v>24</v>
      </c>
      <c r="C12" s="4"/>
      <c r="D12" s="4">
        <f>+D10+D11</f>
        <v>457</v>
      </c>
      <c r="E12" s="4">
        <f>+E10+E11</f>
        <v>502.7</v>
      </c>
      <c r="F12" s="4">
        <f>+F10+F11</f>
        <v>534.20000000000005</v>
      </c>
      <c r="G12" s="4">
        <f>+G10+G11</f>
        <v>537.79999999999995</v>
      </c>
      <c r="H12" s="4">
        <f>+H10+H11</f>
        <v>599.79999999999995</v>
      </c>
      <c r="I12" s="4">
        <f>+I10+I11</f>
        <v>602.4</v>
      </c>
      <c r="J12" s="4">
        <f>+J10+J11</f>
        <v>656.8</v>
      </c>
      <c r="K12" s="4">
        <f>+K10+K11</f>
        <v>598.9</v>
      </c>
      <c r="L12" s="4"/>
      <c r="M12" s="4"/>
      <c r="N12" s="4"/>
    </row>
    <row r="13" spans="1:14" s="3" customFormat="1" x14ac:dyDescent="0.2">
      <c r="B13" s="3" t="s">
        <v>25</v>
      </c>
      <c r="C13" s="4"/>
      <c r="D13" s="4">
        <f>+D9-D12</f>
        <v>229.79999999999995</v>
      </c>
      <c r="E13" s="4">
        <f>+E9-E12</f>
        <v>357.2000000000001</v>
      </c>
      <c r="F13" s="4">
        <f>+F9-F12</f>
        <v>361.20000000000005</v>
      </c>
      <c r="G13" s="4">
        <f>+G9-G12</f>
        <v>385.4</v>
      </c>
      <c r="H13" s="4">
        <f>+H9-H12</f>
        <v>441.90000000000009</v>
      </c>
      <c r="I13" s="4">
        <f>+I9-I12</f>
        <v>396.1</v>
      </c>
      <c r="J13" s="4">
        <f>+J9-J12</f>
        <v>363.39999999999986</v>
      </c>
      <c r="K13" s="4">
        <f>+K9-K12</f>
        <v>442.99999999999989</v>
      </c>
      <c r="L13" s="4"/>
      <c r="M13" s="4"/>
      <c r="N13" s="4"/>
    </row>
    <row r="14" spans="1:14" s="3" customFormat="1" x14ac:dyDescent="0.2">
      <c r="B14" s="3" t="s">
        <v>30</v>
      </c>
      <c r="C14" s="4"/>
      <c r="D14" s="4">
        <f>1.8-0.3</f>
        <v>1.5</v>
      </c>
      <c r="E14" s="4">
        <f>0.8+5.7</f>
        <v>6.5</v>
      </c>
      <c r="F14" s="4">
        <f>0.5+4.2</f>
        <v>4.7</v>
      </c>
      <c r="G14" s="4">
        <f>0.3+5.5</f>
        <v>5.8</v>
      </c>
      <c r="H14" s="4">
        <f>-1+4.4</f>
        <v>3.4000000000000004</v>
      </c>
      <c r="I14" s="4">
        <f>-0.8+1.4</f>
        <v>0.59999999999999987</v>
      </c>
      <c r="J14" s="4">
        <f>0.5+1.4</f>
        <v>1.9</v>
      </c>
      <c r="K14" s="4">
        <f>-3.3+0.6</f>
        <v>-2.6999999999999997</v>
      </c>
      <c r="L14" s="4"/>
      <c r="M14" s="4"/>
      <c r="N14" s="4"/>
    </row>
    <row r="15" spans="1:14" s="3" customFormat="1" x14ac:dyDescent="0.2">
      <c r="B15" s="3" t="s">
        <v>29</v>
      </c>
      <c r="C15" s="4"/>
      <c r="D15" s="4">
        <f>+D13+D14</f>
        <v>231.29999999999995</v>
      </c>
      <c r="E15" s="4">
        <f>+E13+E14</f>
        <v>363.7000000000001</v>
      </c>
      <c r="F15" s="4">
        <f>+F13+F14</f>
        <v>365.90000000000003</v>
      </c>
      <c r="G15" s="4">
        <f>+G13+G14</f>
        <v>391.2</v>
      </c>
      <c r="H15" s="4">
        <f>+H13+H14</f>
        <v>445.30000000000007</v>
      </c>
      <c r="I15" s="4">
        <f>+I13+I14</f>
        <v>396.70000000000005</v>
      </c>
      <c r="J15" s="4">
        <f>+J13+J14</f>
        <v>365.29999999999984</v>
      </c>
      <c r="K15" s="4">
        <f>+K13+K14</f>
        <v>440.2999999999999</v>
      </c>
      <c r="L15" s="4"/>
      <c r="M15" s="4"/>
      <c r="N15" s="4"/>
    </row>
    <row r="16" spans="1:14" s="3" customFormat="1" x14ac:dyDescent="0.2">
      <c r="B16" s="3" t="s">
        <v>28</v>
      </c>
      <c r="C16" s="4"/>
      <c r="D16" s="4">
        <v>0</v>
      </c>
      <c r="E16" s="4">
        <v>39.1</v>
      </c>
      <c r="F16" s="4">
        <v>46.6</v>
      </c>
      <c r="G16" s="4">
        <v>51.1</v>
      </c>
      <c r="H16" s="4">
        <v>56</v>
      </c>
      <c r="I16" s="4">
        <v>50.8</v>
      </c>
      <c r="J16" s="4">
        <v>41</v>
      </c>
      <c r="K16" s="4">
        <v>62.5</v>
      </c>
      <c r="L16" s="4"/>
      <c r="M16" s="4"/>
      <c r="N16" s="4"/>
    </row>
    <row r="17" spans="2:14" s="3" customFormat="1" x14ac:dyDescent="0.2">
      <c r="B17" s="3" t="s">
        <v>27</v>
      </c>
      <c r="C17" s="4"/>
      <c r="D17" s="4">
        <f>+D15-D16</f>
        <v>231.29999999999995</v>
      </c>
      <c r="E17" s="4">
        <f>+E15-E16</f>
        <v>324.60000000000008</v>
      </c>
      <c r="F17" s="4">
        <f>+F15-F16</f>
        <v>319.3</v>
      </c>
      <c r="G17" s="4">
        <f>+G15-G16</f>
        <v>340.09999999999997</v>
      </c>
      <c r="H17" s="4">
        <f>+H15-H16</f>
        <v>389.30000000000007</v>
      </c>
      <c r="I17" s="4">
        <f>+I15-I16</f>
        <v>345.90000000000003</v>
      </c>
      <c r="J17" s="4">
        <f>+J15-J16</f>
        <v>324.29999999999984</v>
      </c>
      <c r="K17" s="4">
        <f>+K15-K16</f>
        <v>377.7999999999999</v>
      </c>
      <c r="L17" s="4"/>
      <c r="M17" s="4"/>
      <c r="N17" s="4"/>
    </row>
    <row r="18" spans="2:14" x14ac:dyDescent="0.2">
      <c r="B18" t="s">
        <v>26</v>
      </c>
      <c r="D18" s="5">
        <f>+D17/D19</f>
        <v>0.37288408834434944</v>
      </c>
      <c r="E18" s="5">
        <f>+E17/E19</f>
        <v>0.51442155309033288</v>
      </c>
      <c r="F18" s="5">
        <f>+F17/F19</f>
        <v>0.5052215189873418</v>
      </c>
      <c r="G18" s="5">
        <f>+G17/G19</f>
        <v>0.53872960557579597</v>
      </c>
      <c r="H18" s="5">
        <f>+H17/H19</f>
        <v>0.61803460866804272</v>
      </c>
      <c r="I18" s="5">
        <f>+I17/I19</f>
        <v>0.54757004907392748</v>
      </c>
      <c r="J18" s="5">
        <f>+J17/J19</f>
        <v>0.5131329113924048</v>
      </c>
      <c r="K18" s="5">
        <f>+K17/K19</f>
        <v>0.600254210359072</v>
      </c>
    </row>
    <row r="19" spans="2:14" s="3" customFormat="1" x14ac:dyDescent="0.2">
      <c r="B19" s="3" t="s">
        <v>1</v>
      </c>
      <c r="C19" s="4"/>
      <c r="D19" s="4">
        <v>620.29999999999995</v>
      </c>
      <c r="E19" s="4">
        <v>631</v>
      </c>
      <c r="F19" s="4">
        <v>632</v>
      </c>
      <c r="G19" s="4">
        <v>631.29999999999995</v>
      </c>
      <c r="H19" s="4">
        <v>629.9</v>
      </c>
      <c r="I19" s="4">
        <v>631.70000000000005</v>
      </c>
      <c r="J19" s="4">
        <v>632</v>
      </c>
      <c r="K19" s="4">
        <v>629.4</v>
      </c>
      <c r="L19" s="4"/>
      <c r="M19" s="4"/>
      <c r="N19" s="4"/>
    </row>
    <row r="21" spans="2:14" x14ac:dyDescent="0.2">
      <c r="B21" s="3" t="s">
        <v>35</v>
      </c>
      <c r="H21" s="8">
        <f>+H7/D7-1</f>
        <v>0.48756756756756747</v>
      </c>
      <c r="I21" s="8">
        <f>+I7/E7-1</f>
        <v>0.14839162065036371</v>
      </c>
      <c r="J21" s="8">
        <f>+J7/F7-1</f>
        <v>0.11580095661659784</v>
      </c>
      <c r="K21" s="8">
        <f>+K7/G7-1</f>
        <v>0.10241657077100119</v>
      </c>
    </row>
    <row r="22" spans="2:14" x14ac:dyDescent="0.2">
      <c r="B22" t="s">
        <v>21</v>
      </c>
      <c r="D22" s="8">
        <f>D9/D7</f>
        <v>0.74248648648648641</v>
      </c>
      <c r="E22" s="8">
        <f>E9/E7</f>
        <v>0.75370321675869933</v>
      </c>
      <c r="F22" s="8">
        <f>F9/F7</f>
        <v>0.75136359822102883</v>
      </c>
      <c r="G22" s="8">
        <f>G9/G7</f>
        <v>0.75883610060825246</v>
      </c>
      <c r="H22" s="8">
        <f>H9/H7</f>
        <v>0.75704941860465125</v>
      </c>
      <c r="I22" s="8">
        <f>I9/I7</f>
        <v>0.76209738971149443</v>
      </c>
      <c r="J22" s="8">
        <f>J9/J7</f>
        <v>0.767240730991953</v>
      </c>
      <c r="K22" s="8">
        <f>K9/K7</f>
        <v>0.77684163435729203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2022-07-22T11:28:48Z</dcterms:created>
  <dcterms:modified xsi:type="dcterms:W3CDTF">2022-07-22T12:42:35Z</dcterms:modified>
</cp:coreProperties>
</file>