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C7335CC3-6766-4C35-9E97-49DF78C0A500}" xr6:coauthVersionLast="47" xr6:coauthVersionMax="47" xr10:uidLastSave="{00000000-0000-0000-0000-000000000000}"/>
  <bookViews>
    <workbookView xWindow="-41580" yWindow="1260" windowWidth="25560" windowHeight="18015" activeTab="1" xr2:uid="{00729DE3-C812-4521-8E27-99D76C8DA35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3" i="2" l="1"/>
  <c r="J23" i="2"/>
  <c r="K25" i="2"/>
  <c r="K26" i="2"/>
  <c r="K39" i="2"/>
  <c r="K44" i="2" s="1"/>
  <c r="K32" i="2"/>
  <c r="K31" i="2"/>
  <c r="H23" i="2"/>
  <c r="G23" i="2"/>
  <c r="I23" i="2"/>
  <c r="G11" i="2"/>
  <c r="H18" i="2"/>
  <c r="I18" i="2"/>
  <c r="H11" i="2"/>
  <c r="H9" i="2"/>
  <c r="G9" i="2"/>
  <c r="H5" i="2"/>
  <c r="G5" i="2"/>
  <c r="J18" i="2"/>
  <c r="K18" i="2"/>
  <c r="I11" i="2"/>
  <c r="J11" i="2"/>
  <c r="K11" i="2"/>
  <c r="J9" i="2"/>
  <c r="I9" i="2"/>
  <c r="K9" i="2"/>
  <c r="J5" i="2"/>
  <c r="I5" i="2"/>
  <c r="K5" i="2"/>
  <c r="D2" i="2"/>
  <c r="E2" i="2" s="1"/>
  <c r="F2" i="2" s="1"/>
  <c r="G2" i="2" s="1"/>
  <c r="H2" i="2" s="1"/>
  <c r="I2" i="2" s="1"/>
  <c r="J2" i="2" s="1"/>
  <c r="K2" i="2" s="1"/>
  <c r="L2" i="2" s="1"/>
  <c r="M2" i="2" s="1"/>
  <c r="K4" i="1"/>
  <c r="K7" i="1" s="1"/>
  <c r="K5" i="1"/>
  <c r="K35" i="2" l="1"/>
  <c r="K10" i="2"/>
  <c r="K12" i="2" s="1"/>
  <c r="K14" i="2" s="1"/>
  <c r="K15" i="2" s="1"/>
  <c r="I10" i="2"/>
  <c r="I12" i="2" s="1"/>
  <c r="I14" i="2" s="1"/>
  <c r="I15" i="2" s="1"/>
  <c r="J10" i="2"/>
  <c r="J12" i="2" s="1"/>
  <c r="J14" i="2" s="1"/>
  <c r="J15" i="2" s="1"/>
  <c r="G10" i="2"/>
  <c r="G12" i="2" s="1"/>
  <c r="G14" i="2" s="1"/>
  <c r="G15" i="2" s="1"/>
  <c r="H10" i="2"/>
  <c r="H12" i="2" s="1"/>
  <c r="H14" i="2" s="1"/>
  <c r="H15" i="2" s="1"/>
</calcChain>
</file>

<file path=xl/sharedStrings.xml><?xml version="1.0" encoding="utf-8"?>
<sst xmlns="http://schemas.openxmlformats.org/spreadsheetml/2006/main" count="40" uniqueCount="35">
  <si>
    <t>Price</t>
  </si>
  <si>
    <t>Shares</t>
  </si>
  <si>
    <t>MC</t>
  </si>
  <si>
    <t>Cash</t>
  </si>
  <si>
    <t>Debt</t>
  </si>
  <si>
    <t>EV</t>
  </si>
  <si>
    <t>Founded: 2001</t>
  </si>
  <si>
    <t>Contact center software</t>
  </si>
  <si>
    <t>Q224</t>
  </si>
  <si>
    <t>Main</t>
  </si>
  <si>
    <t>Revenue</t>
  </si>
  <si>
    <t>COGS</t>
  </si>
  <si>
    <t>Gross Profit</t>
  </si>
  <si>
    <t>Operating Expenses</t>
  </si>
  <si>
    <t>Operating Income</t>
  </si>
  <si>
    <t>R&amp;D</t>
  </si>
  <si>
    <t>S&amp;M</t>
  </si>
  <si>
    <t>G&amp;A</t>
  </si>
  <si>
    <t>Net Income</t>
  </si>
  <si>
    <t>Taxes</t>
  </si>
  <si>
    <t>Pretax Income</t>
  </si>
  <si>
    <t>Interest Income</t>
  </si>
  <si>
    <t>EPS</t>
  </si>
  <si>
    <t>Revenue y/y</t>
  </si>
  <si>
    <t>CFFO</t>
  </si>
  <si>
    <t>FCF</t>
  </si>
  <si>
    <t>CapEx</t>
  </si>
  <si>
    <t>AP</t>
  </si>
  <si>
    <t>AL</t>
  </si>
  <si>
    <t>Lease</t>
  </si>
  <si>
    <t>OLTL</t>
  </si>
  <si>
    <t>S/E</t>
  </si>
  <si>
    <t>L+S/E</t>
  </si>
  <si>
    <t>DR</t>
  </si>
  <si>
    <t>Net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</si>
</sst>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1" fillId="0" borderId="0" xfId="0" applyNumberFormat="1" applyFont="1"/>
    <xf numFmtId="0" fontId="1" fillId="0" borderId="0" xfId="0" applyFont="1"/>
    <xf numFmtId="9" fontId="1" fillId="0" borderId="0" xfId="0" applyNumberFormat="1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52C44C68-444F-45F6-A4A8-C0D18EEF9F3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27878</xdr:colOff>
      <xdr:row>0</xdr:row>
      <xdr:rowOff>51110</xdr:rowOff>
    </xdr:from>
    <xdr:to>
      <xdr:col>11</xdr:col>
      <xdr:colOff>27878</xdr:colOff>
      <xdr:row>49</xdr:row>
      <xdr:rowOff>78988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F564C43-3FDF-8B64-7964-3FDAE77893A5}"/>
            </a:ext>
          </a:extLst>
        </xdr:cNvPr>
        <xdr:cNvCxnSpPr/>
      </xdr:nvCxnSpPr>
      <xdr:spPr>
        <a:xfrm>
          <a:off x="7048500" y="51110"/>
          <a:ext cx="0" cy="750848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D8A32-6AAB-4036-8DE2-D4A2A96387B1}">
  <dimension ref="B2:L10"/>
  <sheetViews>
    <sheetView zoomScale="205" zoomScaleNormal="205" workbookViewId="0">
      <selection activeCell="G6" sqref="G6"/>
    </sheetView>
  </sheetViews>
  <sheetFormatPr defaultRowHeight="12.75" x14ac:dyDescent="0.2"/>
  <sheetData>
    <row r="2" spans="2:12" x14ac:dyDescent="0.2">
      <c r="B2" t="s">
        <v>7</v>
      </c>
      <c r="J2" t="s">
        <v>0</v>
      </c>
      <c r="K2" s="1">
        <v>27.35</v>
      </c>
    </row>
    <row r="3" spans="2:12" x14ac:dyDescent="0.2">
      <c r="J3" t="s">
        <v>1</v>
      </c>
      <c r="K3" s="2">
        <v>73.316999999999993</v>
      </c>
      <c r="L3" s="3" t="s">
        <v>8</v>
      </c>
    </row>
    <row r="4" spans="2:12" x14ac:dyDescent="0.2">
      <c r="J4" t="s">
        <v>2</v>
      </c>
      <c r="K4" s="2">
        <f>+K3*K2</f>
        <v>2005.2199499999999</v>
      </c>
      <c r="L4" s="3"/>
    </row>
    <row r="5" spans="2:12" x14ac:dyDescent="0.2">
      <c r="J5" t="s">
        <v>3</v>
      </c>
      <c r="K5" s="2">
        <f>143.201+587.096</f>
        <v>730.29700000000003</v>
      </c>
      <c r="L5" s="3" t="s">
        <v>8</v>
      </c>
    </row>
    <row r="6" spans="2:12" x14ac:dyDescent="0.2">
      <c r="J6" t="s">
        <v>4</v>
      </c>
      <c r="K6" s="2">
        <v>742.125</v>
      </c>
      <c r="L6" s="3" t="s">
        <v>8</v>
      </c>
    </row>
    <row r="7" spans="2:12" x14ac:dyDescent="0.2">
      <c r="J7" t="s">
        <v>5</v>
      </c>
      <c r="K7" s="2">
        <f>+K4-K5+K6</f>
        <v>2017.0479499999999</v>
      </c>
    </row>
    <row r="10" spans="2:12" x14ac:dyDescent="0.2">
      <c r="J10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D1020-CA2D-4C94-A365-BBB58E07BC8D}">
  <dimension ref="A1:M44"/>
  <sheetViews>
    <sheetView tabSelected="1" zoomScale="205" zoomScaleNormal="205" workbookViewId="0">
      <pane xSplit="2" ySplit="2" topLeftCell="H18" activePane="bottomRight" state="frozen"/>
      <selection pane="topRight" activeCell="C1" sqref="C1"/>
      <selection pane="bottomLeft" activeCell="A3" sqref="A3"/>
      <selection pane="bottomRight" activeCell="K23" sqref="K23"/>
    </sheetView>
  </sheetViews>
  <sheetFormatPr defaultRowHeight="12.75" x14ac:dyDescent="0.2"/>
  <cols>
    <col min="1" max="1" width="5" bestFit="1" customWidth="1"/>
    <col min="2" max="2" width="18.140625" bestFit="1" customWidth="1"/>
  </cols>
  <sheetData>
    <row r="1" spans="1:13" x14ac:dyDescent="0.2">
      <c r="A1" t="s">
        <v>9</v>
      </c>
    </row>
    <row r="2" spans="1:13" x14ac:dyDescent="0.2">
      <c r="C2">
        <v>2015</v>
      </c>
      <c r="D2">
        <f>+C2+1</f>
        <v>2016</v>
      </c>
      <c r="E2">
        <f t="shared" ref="E2:M2" si="0">+D2+1</f>
        <v>2017</v>
      </c>
      <c r="F2">
        <f t="shared" si="0"/>
        <v>2018</v>
      </c>
      <c r="G2">
        <f t="shared" si="0"/>
        <v>2019</v>
      </c>
      <c r="H2">
        <f t="shared" si="0"/>
        <v>2020</v>
      </c>
      <c r="I2">
        <f t="shared" si="0"/>
        <v>2021</v>
      </c>
      <c r="J2">
        <f t="shared" si="0"/>
        <v>2022</v>
      </c>
      <c r="K2">
        <f t="shared" si="0"/>
        <v>2023</v>
      </c>
      <c r="L2">
        <f t="shared" si="0"/>
        <v>2024</v>
      </c>
      <c r="M2">
        <f t="shared" si="0"/>
        <v>2025</v>
      </c>
    </row>
    <row r="3" spans="1:13" s="4" customFormat="1" x14ac:dyDescent="0.2">
      <c r="B3" s="4" t="s">
        <v>10</v>
      </c>
      <c r="G3" s="4">
        <v>328.00599999999997</v>
      </c>
      <c r="H3" s="4">
        <v>434.90800000000002</v>
      </c>
      <c r="I3" s="4">
        <v>609.59100000000001</v>
      </c>
      <c r="J3" s="4">
        <v>778.846</v>
      </c>
      <c r="K3" s="4">
        <v>910.48800000000006</v>
      </c>
    </row>
    <row r="4" spans="1:13" s="2" customFormat="1" x14ac:dyDescent="0.2">
      <c r="B4" s="2" t="s">
        <v>11</v>
      </c>
      <c r="G4" s="2">
        <v>134.511</v>
      </c>
      <c r="H4" s="2">
        <v>180.28399999999999</v>
      </c>
      <c r="I4" s="2">
        <v>271.09899999999999</v>
      </c>
      <c r="J4" s="2">
        <v>367.50099999999998</v>
      </c>
      <c r="K4" s="2">
        <v>432.69</v>
      </c>
    </row>
    <row r="5" spans="1:13" s="2" customFormat="1" x14ac:dyDescent="0.2">
      <c r="B5" s="2" t="s">
        <v>12</v>
      </c>
      <c r="G5" s="2">
        <f t="shared" ref="G5" si="1">+G3-G4</f>
        <v>193.49499999999998</v>
      </c>
      <c r="H5" s="2">
        <f t="shared" ref="H5" si="2">+H3-H4</f>
        <v>254.62400000000002</v>
      </c>
      <c r="I5" s="2">
        <f t="shared" ref="I5:J5" si="3">+I3-I4</f>
        <v>338.49200000000002</v>
      </c>
      <c r="J5" s="2">
        <f t="shared" si="3"/>
        <v>411.34500000000003</v>
      </c>
      <c r="K5" s="2">
        <f>+K3-K4</f>
        <v>477.79800000000006</v>
      </c>
    </row>
    <row r="6" spans="1:13" s="2" customFormat="1" x14ac:dyDescent="0.2">
      <c r="B6" s="2" t="s">
        <v>15</v>
      </c>
      <c r="G6" s="2">
        <v>45.19</v>
      </c>
      <c r="H6" s="2">
        <v>68.747</v>
      </c>
      <c r="I6" s="2">
        <v>106.89700000000001</v>
      </c>
      <c r="J6" s="2">
        <v>141.79400000000001</v>
      </c>
      <c r="K6" s="2">
        <v>156.58199999999999</v>
      </c>
    </row>
    <row r="7" spans="1:13" s="2" customFormat="1" x14ac:dyDescent="0.2">
      <c r="B7" s="2" t="s">
        <v>16</v>
      </c>
      <c r="G7" s="2">
        <v>95.591999999999999</v>
      </c>
      <c r="H7" s="2">
        <v>132.41300000000001</v>
      </c>
      <c r="I7" s="2">
        <v>193.929</v>
      </c>
      <c r="J7" s="2">
        <v>261.99</v>
      </c>
      <c r="K7" s="2">
        <v>296.71300000000002</v>
      </c>
    </row>
    <row r="8" spans="1:13" s="2" customFormat="1" x14ac:dyDescent="0.2">
      <c r="B8" s="2" t="s">
        <v>17</v>
      </c>
      <c r="G8" s="2">
        <v>49.445999999999998</v>
      </c>
      <c r="H8" s="2">
        <v>65.769000000000005</v>
      </c>
      <c r="I8" s="2">
        <v>93.915999999999997</v>
      </c>
      <c r="J8" s="2">
        <v>95.143000000000001</v>
      </c>
      <c r="K8" s="2">
        <v>123.07899999999999</v>
      </c>
    </row>
    <row r="9" spans="1:13" s="2" customFormat="1" x14ac:dyDescent="0.2">
      <c r="B9" s="2" t="s">
        <v>13</v>
      </c>
      <c r="G9" s="2">
        <f t="shared" ref="G9" si="4">SUM(G6:G8)</f>
        <v>190.22799999999998</v>
      </c>
      <c r="H9" s="2">
        <f t="shared" ref="H9" si="5">SUM(H6:H8)</f>
        <v>266.92900000000003</v>
      </c>
      <c r="I9" s="2">
        <f t="shared" ref="I9:J9" si="6">SUM(I6:I8)</f>
        <v>394.74200000000002</v>
      </c>
      <c r="J9" s="2">
        <f t="shared" si="6"/>
        <v>498.92700000000002</v>
      </c>
      <c r="K9" s="2">
        <f>SUM(K6:K8)</f>
        <v>576.37400000000002</v>
      </c>
    </row>
    <row r="10" spans="1:13" s="2" customFormat="1" x14ac:dyDescent="0.2">
      <c r="B10" s="2" t="s">
        <v>14</v>
      </c>
      <c r="G10" s="2">
        <f t="shared" ref="G10" si="7">+G5-G9</f>
        <v>3.2669999999999959</v>
      </c>
      <c r="H10" s="2">
        <f t="shared" ref="H10" si="8">+H5-H9</f>
        <v>-12.305000000000007</v>
      </c>
      <c r="I10" s="2">
        <f t="shared" ref="I10:J10" si="9">+I5-I9</f>
        <v>-56.25</v>
      </c>
      <c r="J10" s="2">
        <f t="shared" si="9"/>
        <v>-87.581999999999994</v>
      </c>
      <c r="K10" s="2">
        <f>+K5-K9</f>
        <v>-98.575999999999965</v>
      </c>
    </row>
    <row r="11" spans="1:13" s="2" customFormat="1" x14ac:dyDescent="0.2">
      <c r="B11" s="2" t="s">
        <v>21</v>
      </c>
      <c r="G11" s="2">
        <f>-13.794+6.079</f>
        <v>-7.7150000000000007</v>
      </c>
      <c r="H11" s="2">
        <f>-28.348+3.034</f>
        <v>-25.314</v>
      </c>
      <c r="I11" s="2">
        <f>-8.027-0.008</f>
        <v>-8.0349999999999984</v>
      </c>
      <c r="J11" s="2">
        <f>-7.493+4.813</f>
        <v>-2.6800000000000006</v>
      </c>
      <c r="K11" s="2">
        <f>-7.646+26.799</f>
        <v>19.152999999999999</v>
      </c>
    </row>
    <row r="12" spans="1:13" s="2" customFormat="1" x14ac:dyDescent="0.2">
      <c r="B12" s="2" t="s">
        <v>20</v>
      </c>
      <c r="G12" s="2">
        <f t="shared" ref="G12" si="10">+G10+G11</f>
        <v>-4.4480000000000048</v>
      </c>
      <c r="H12" s="2">
        <f t="shared" ref="H12" si="11">+H10+H11</f>
        <v>-37.619000000000007</v>
      </c>
      <c r="I12" s="2">
        <f t="shared" ref="I12:J12" si="12">+I10+I11</f>
        <v>-64.284999999999997</v>
      </c>
      <c r="J12" s="2">
        <f t="shared" si="12"/>
        <v>-90.262</v>
      </c>
      <c r="K12" s="2">
        <f>+K10+K11</f>
        <v>-79.422999999999973</v>
      </c>
    </row>
    <row r="13" spans="1:13" s="2" customFormat="1" x14ac:dyDescent="0.2">
      <c r="B13" s="2" t="s">
        <v>19</v>
      </c>
      <c r="G13" s="2">
        <v>0.104</v>
      </c>
      <c r="H13" s="2">
        <v>-2.4529999999999998</v>
      </c>
      <c r="I13" s="2">
        <v>-11.285</v>
      </c>
      <c r="J13" s="2">
        <v>4.3879999999999999</v>
      </c>
      <c r="K13" s="2">
        <v>2.3410000000000002</v>
      </c>
    </row>
    <row r="14" spans="1:13" s="2" customFormat="1" x14ac:dyDescent="0.2">
      <c r="B14" s="2" t="s">
        <v>18</v>
      </c>
      <c r="G14" s="2">
        <f t="shared" ref="G14" si="13">+G12-G13</f>
        <v>-4.5520000000000049</v>
      </c>
      <c r="H14" s="2">
        <f t="shared" ref="H14" si="14">+H12-H13</f>
        <v>-35.166000000000004</v>
      </c>
      <c r="I14" s="2">
        <f t="shared" ref="I14:J14" si="15">+I12-I13</f>
        <v>-53</v>
      </c>
      <c r="J14" s="2">
        <f t="shared" si="15"/>
        <v>-94.65</v>
      </c>
      <c r="K14" s="2">
        <f>+K12-K13</f>
        <v>-81.763999999999967</v>
      </c>
    </row>
    <row r="15" spans="1:13" x14ac:dyDescent="0.2">
      <c r="B15" s="2" t="s">
        <v>22</v>
      </c>
      <c r="G15" s="1">
        <f t="shared" ref="G15:H15" si="16">+G14/G16</f>
        <v>-7.5400440608901706E-2</v>
      </c>
      <c r="H15" s="1">
        <f t="shared" si="16"/>
        <v>-0.54814976462886189</v>
      </c>
      <c r="I15" s="1">
        <f>+I14/I16</f>
        <v>-0.78504562151913737</v>
      </c>
      <c r="J15" s="1">
        <f t="shared" ref="J15:K15" si="17">+J14/J16</f>
        <v>-1.3536899313501145</v>
      </c>
      <c r="K15" s="1">
        <f t="shared" si="17"/>
        <v>-1.1348545414168327</v>
      </c>
    </row>
    <row r="16" spans="1:13" s="2" customFormat="1" x14ac:dyDescent="0.2">
      <c r="B16" s="2" t="s">
        <v>1</v>
      </c>
      <c r="G16" s="2">
        <v>60.371000000000002</v>
      </c>
      <c r="H16" s="2">
        <v>64.153999999999996</v>
      </c>
      <c r="I16" s="2">
        <v>67.512</v>
      </c>
      <c r="J16" s="2">
        <v>69.92</v>
      </c>
      <c r="K16" s="2">
        <v>72.048000000000002</v>
      </c>
    </row>
    <row r="18" spans="2:11" s="5" customFormat="1" x14ac:dyDescent="0.2">
      <c r="B18" s="4" t="s">
        <v>23</v>
      </c>
      <c r="H18" s="6">
        <f>+H3/G3-1</f>
        <v>0.32591476985177126</v>
      </c>
      <c r="I18" s="6">
        <f>+I3/H3-1</f>
        <v>0.40165506267992312</v>
      </c>
      <c r="J18" s="6">
        <f>+J3/I3-1</f>
        <v>0.27765337742847263</v>
      </c>
      <c r="K18" s="6">
        <f>+K3/J3-1</f>
        <v>0.16902186054752799</v>
      </c>
    </row>
    <row r="21" spans="2:11" s="2" customFormat="1" x14ac:dyDescent="0.2">
      <c r="B21" s="2" t="s">
        <v>24</v>
      </c>
      <c r="G21" s="2">
        <v>51.220999999999997</v>
      </c>
      <c r="H21" s="2">
        <v>67.302000000000007</v>
      </c>
      <c r="I21" s="2">
        <v>48.484999999999999</v>
      </c>
      <c r="J21" s="2">
        <v>88.864999999999995</v>
      </c>
      <c r="K21" s="2">
        <v>128.83799999999999</v>
      </c>
    </row>
    <row r="22" spans="2:11" s="2" customFormat="1" x14ac:dyDescent="0.2">
      <c r="B22" s="2" t="s">
        <v>26</v>
      </c>
      <c r="G22" s="2">
        <v>19.228000000000002</v>
      </c>
      <c r="H22" s="2">
        <v>30.422000000000001</v>
      </c>
      <c r="I22" s="2">
        <v>42.216000000000001</v>
      </c>
      <c r="J22" s="2">
        <v>52.271999999999998</v>
      </c>
      <c r="K22" s="2">
        <v>31.234000000000002</v>
      </c>
    </row>
    <row r="23" spans="2:11" s="2" customFormat="1" x14ac:dyDescent="0.2">
      <c r="B23" s="2" t="s">
        <v>25</v>
      </c>
      <c r="G23" s="2">
        <f t="shared" ref="G23:H23" si="18">+G21-G22</f>
        <v>31.992999999999995</v>
      </c>
      <c r="H23" s="2">
        <f t="shared" si="18"/>
        <v>36.88000000000001</v>
      </c>
      <c r="I23" s="2">
        <f>+I21-I22</f>
        <v>6.2689999999999984</v>
      </c>
      <c r="J23" s="2">
        <f>+J21-J22</f>
        <v>36.592999999999996</v>
      </c>
      <c r="K23" s="2">
        <f>+K21-K22</f>
        <v>97.603999999999985</v>
      </c>
    </row>
    <row r="25" spans="2:11" x14ac:dyDescent="0.2">
      <c r="B25" s="2" t="s">
        <v>34</v>
      </c>
      <c r="K25" s="2">
        <f>+K26-K42</f>
        <v>-11.827999999999975</v>
      </c>
    </row>
    <row r="26" spans="2:11" s="2" customFormat="1" x14ac:dyDescent="0.2">
      <c r="B26" s="2" t="s">
        <v>3</v>
      </c>
      <c r="K26" s="2">
        <f>143.201+587.096</f>
        <v>730.29700000000003</v>
      </c>
    </row>
    <row r="27" spans="2:11" s="2" customFormat="1" x14ac:dyDescent="0.2">
      <c r="K27" s="2">
        <v>97.424000000000007</v>
      </c>
    </row>
    <row r="28" spans="2:11" s="2" customFormat="1" x14ac:dyDescent="0.2">
      <c r="K28" s="2">
        <v>34.622</v>
      </c>
    </row>
    <row r="29" spans="2:11" s="2" customFormat="1" x14ac:dyDescent="0.2">
      <c r="K29" s="2">
        <v>61.710999999999999</v>
      </c>
    </row>
    <row r="30" spans="2:11" s="2" customFormat="1" x14ac:dyDescent="0.2">
      <c r="K30" s="2">
        <v>108.572</v>
      </c>
    </row>
    <row r="31" spans="2:11" s="2" customFormat="1" x14ac:dyDescent="0.2">
      <c r="K31" s="2">
        <f>38.873+4.564</f>
        <v>43.436999999999998</v>
      </c>
    </row>
    <row r="32" spans="2:11" s="2" customFormat="1" x14ac:dyDescent="0.2">
      <c r="K32" s="2">
        <f>38.323+227.412</f>
        <v>265.73500000000001</v>
      </c>
    </row>
    <row r="33" spans="2:11" s="2" customFormat="1" x14ac:dyDescent="0.2">
      <c r="K33" s="2">
        <v>16.199000000000002</v>
      </c>
    </row>
    <row r="34" spans="2:11" s="2" customFormat="1" x14ac:dyDescent="0.2">
      <c r="K34" s="2">
        <v>136.571</v>
      </c>
    </row>
    <row r="35" spans="2:11" s="2" customFormat="1" x14ac:dyDescent="0.2">
      <c r="K35" s="2">
        <f>SUM(K26:K34)</f>
        <v>1494.5679999999998</v>
      </c>
    </row>
    <row r="36" spans="2:11" s="2" customFormat="1" x14ac:dyDescent="0.2"/>
    <row r="37" spans="2:11" s="2" customFormat="1" x14ac:dyDescent="0.2">
      <c r="B37" s="2" t="s">
        <v>27</v>
      </c>
      <c r="K37" s="2">
        <v>24.399000000000001</v>
      </c>
    </row>
    <row r="38" spans="2:11" s="2" customFormat="1" x14ac:dyDescent="0.2">
      <c r="B38" s="2" t="s">
        <v>28</v>
      </c>
      <c r="K38" s="2">
        <v>62.131</v>
      </c>
    </row>
    <row r="39" spans="2:11" s="2" customFormat="1" x14ac:dyDescent="0.2">
      <c r="B39" s="2" t="s">
        <v>29</v>
      </c>
      <c r="K39" s="2">
        <f>10.731+1.767+36.378+2.877</f>
        <v>51.753</v>
      </c>
    </row>
    <row r="40" spans="2:11" s="2" customFormat="1" x14ac:dyDescent="0.2">
      <c r="B40" s="2" t="s">
        <v>33</v>
      </c>
      <c r="K40" s="2">
        <v>68.186999999999998</v>
      </c>
    </row>
    <row r="41" spans="2:11" s="2" customFormat="1" x14ac:dyDescent="0.2">
      <c r="B41" s="2" t="s">
        <v>30</v>
      </c>
      <c r="K41" s="2">
        <v>7.8879999999999999</v>
      </c>
    </row>
    <row r="42" spans="2:11" s="2" customFormat="1" x14ac:dyDescent="0.2">
      <c r="B42" s="2" t="s">
        <v>4</v>
      </c>
      <c r="K42" s="2">
        <v>742.125</v>
      </c>
    </row>
    <row r="43" spans="2:11" s="2" customFormat="1" x14ac:dyDescent="0.2">
      <c r="B43" s="2" t="s">
        <v>31</v>
      </c>
      <c r="K43" s="2">
        <v>538.08500000000004</v>
      </c>
    </row>
    <row r="44" spans="2:11" s="2" customFormat="1" x14ac:dyDescent="0.2">
      <c r="B44" s="2" t="s">
        <v>32</v>
      </c>
      <c r="K44" s="2">
        <f>SUM(K37:K43)</f>
        <v>1494.5680000000002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2024-10-01T22:32:59Z</dcterms:created>
  <dcterms:modified xsi:type="dcterms:W3CDTF">2024-10-01T23:16:19Z</dcterms:modified>
</cp:coreProperties>
</file>