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AB9575B-D94D-42AB-A383-1A04D62ADC21}" xr6:coauthVersionLast="47" xr6:coauthVersionMax="47" xr10:uidLastSave="{00000000-0000-0000-0000-000000000000}"/>
  <bookViews>
    <workbookView xWindow="-21645" yWindow="105" windowWidth="21720" windowHeight="17280" xr2:uid="{C6994B68-815E-42BE-BCD0-42486AF2D9A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5" i="1"/>
  <c r="E18" i="2"/>
  <c r="D18" i="2"/>
  <c r="C18" i="2"/>
  <c r="E14" i="2"/>
  <c r="D14" i="2"/>
  <c r="C14" i="2"/>
  <c r="D11" i="2"/>
  <c r="D12" i="2" s="1"/>
  <c r="C11" i="2"/>
  <c r="C12" i="2" s="1"/>
  <c r="E12" i="2"/>
  <c r="E11" i="2"/>
  <c r="E21" i="2"/>
  <c r="D21" i="2"/>
  <c r="C22" i="2"/>
  <c r="D22" i="2"/>
  <c r="E2" i="2"/>
  <c r="D2" i="2"/>
  <c r="C7" i="2"/>
  <c r="D7" i="2"/>
  <c r="D8" i="2" s="1"/>
  <c r="C8" i="2"/>
  <c r="E8" i="2"/>
  <c r="E22" i="2" s="1"/>
  <c r="E7" i="2"/>
  <c r="E6" i="2"/>
  <c r="D6" i="2"/>
  <c r="C6" i="2"/>
  <c r="M4" i="1"/>
</calcChain>
</file>

<file path=xl/sharedStrings.xml><?xml version="1.0" encoding="utf-8"?>
<sst xmlns="http://schemas.openxmlformats.org/spreadsheetml/2006/main" count="26" uniqueCount="24">
  <si>
    <t>Price</t>
  </si>
  <si>
    <t>Shares</t>
  </si>
  <si>
    <t>MC</t>
  </si>
  <si>
    <t>Cash</t>
  </si>
  <si>
    <t>Debt</t>
  </si>
  <si>
    <t>EV</t>
  </si>
  <si>
    <t>Q424</t>
  </si>
  <si>
    <t>Equipment</t>
  </si>
  <si>
    <t>Services</t>
  </si>
  <si>
    <t>Insurance</t>
  </si>
  <si>
    <t>Revenue</t>
  </si>
  <si>
    <t>Gross Margin</t>
  </si>
  <si>
    <t>COGS</t>
  </si>
  <si>
    <t>Gross Profit</t>
  </si>
  <si>
    <t>Revenue y/y</t>
  </si>
  <si>
    <t>R&amp;D</t>
  </si>
  <si>
    <t>SG&amp;A</t>
  </si>
  <si>
    <t>Operating Expenses</t>
  </si>
  <si>
    <t>Operating Income</t>
  </si>
  <si>
    <t>Taxes</t>
  </si>
  <si>
    <t>Net Income</t>
  </si>
  <si>
    <t>CFFO</t>
  </si>
  <si>
    <t>CX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</si>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</sst>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3" fillId="0" borderId="0" xfId="0" applyNumberFormat="1" applyFont="1"/>
    <xf numFmtId="9" fontId="2" fillId="0" borderId="0" xfId="0" applyNumberFormat="1" applyFont="1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99575C4-0AB6-4107-9F5B-0CA56A2E6EE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9553-6F1D-47EF-8BAF-1366D82F172F}">
  <dimension ref="L2:N7"/>
  <sheetViews>
    <sheetView tabSelected="1" zoomScale="130" zoomScaleNormal="130" workbookViewId="0">
      <selection activeCell="J8" sqref="J8"/>
    </sheetView>
  </sheetViews>
  <sheetFormatPr defaultColWidth="8.7109375" defaultRowHeight="12.75" x14ac:dyDescent="0.2"/>
  <cols>
    <col min="1" max="16384" width="8.7109375" style="5"/>
  </cols>
  <sheetData>
    <row r="2" spans="12:14" x14ac:dyDescent="0.2">
      <c r="L2" s="5" t="s">
        <v>0</v>
      </c>
      <c r="M2" s="6">
        <v>201.46</v>
      </c>
    </row>
    <row r="3" spans="12:14" x14ac:dyDescent="0.2">
      <c r="L3" s="5" t="s">
        <v>1</v>
      </c>
      <c r="M3" s="7">
        <v>1073.2905049999999</v>
      </c>
      <c r="N3" s="8" t="s">
        <v>6</v>
      </c>
    </row>
    <row r="4" spans="12:14" x14ac:dyDescent="0.2">
      <c r="L4" s="5" t="s">
        <v>2</v>
      </c>
      <c r="M4" s="7">
        <f>+M2*M3</f>
        <v>216225.10513730001</v>
      </c>
      <c r="N4" s="8"/>
    </row>
    <row r="5" spans="12:14" x14ac:dyDescent="0.2">
      <c r="L5" s="5" t="s">
        <v>3</v>
      </c>
      <c r="M5" s="7">
        <f>13619+982+37741</f>
        <v>52342</v>
      </c>
      <c r="N5" s="8" t="s">
        <v>6</v>
      </c>
    </row>
    <row r="6" spans="12:14" x14ac:dyDescent="0.2">
      <c r="L6" s="5" t="s">
        <v>4</v>
      </c>
      <c r="M6" s="7">
        <v>17234</v>
      </c>
      <c r="N6" s="8" t="s">
        <v>6</v>
      </c>
    </row>
    <row r="7" spans="12:14" x14ac:dyDescent="0.2">
      <c r="L7" s="5" t="s">
        <v>5</v>
      </c>
      <c r="M7" s="7">
        <f>+M4-M5+M6</f>
        <v>181117.10513730001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7134-49CA-434C-9243-D2BD828FF230}">
  <dimension ref="B2:E22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8" sqref="A17:E18"/>
    </sheetView>
  </sheetViews>
  <sheetFormatPr defaultColWidth="8.7109375" defaultRowHeight="12.75" x14ac:dyDescent="0.2"/>
  <cols>
    <col min="1" max="1" width="3.85546875" style="1" customWidth="1"/>
    <col min="2" max="2" width="17.42578125" style="1" customWidth="1"/>
    <col min="3" max="16384" width="8.7109375" style="1"/>
  </cols>
  <sheetData>
    <row r="2" spans="2:5" x14ac:dyDescent="0.2">
      <c r="C2" s="1">
        <v>2022</v>
      </c>
      <c r="D2" s="1">
        <f>+C2+1</f>
        <v>2023</v>
      </c>
      <c r="E2" s="1">
        <f>+D2+1</f>
        <v>2024</v>
      </c>
    </row>
    <row r="3" spans="2:5" s="2" customFormat="1" x14ac:dyDescent="0.2">
      <c r="B3" s="2" t="s">
        <v>7</v>
      </c>
      <c r="C3" s="2">
        <v>7837</v>
      </c>
      <c r="D3" s="2">
        <v>9318</v>
      </c>
      <c r="E3" s="2">
        <v>10274</v>
      </c>
    </row>
    <row r="4" spans="2:5" s="2" customFormat="1" x14ac:dyDescent="0.2">
      <c r="B4" s="2" t="s">
        <v>8</v>
      </c>
      <c r="C4" s="2">
        <v>18345</v>
      </c>
      <c r="D4" s="2">
        <v>22641</v>
      </c>
      <c r="E4" s="2">
        <v>24847</v>
      </c>
    </row>
    <row r="5" spans="2:5" s="2" customFormat="1" x14ac:dyDescent="0.2">
      <c r="B5" s="2" t="s">
        <v>9</v>
      </c>
      <c r="C5" s="2">
        <v>2957</v>
      </c>
      <c r="D5" s="2">
        <v>3389</v>
      </c>
      <c r="E5" s="2">
        <v>3581</v>
      </c>
    </row>
    <row r="6" spans="2:5" s="3" customFormat="1" x14ac:dyDescent="0.2">
      <c r="B6" s="3" t="s">
        <v>10</v>
      </c>
      <c r="C6" s="3">
        <f>SUM(C3:C5)</f>
        <v>29139</v>
      </c>
      <c r="D6" s="3">
        <f t="shared" ref="D6:E6" si="0">SUM(D3:D5)</f>
        <v>35348</v>
      </c>
      <c r="E6" s="3">
        <f t="shared" si="0"/>
        <v>38702</v>
      </c>
    </row>
    <row r="7" spans="2:5" s="2" customFormat="1" x14ac:dyDescent="0.2">
      <c r="B7" s="2" t="s">
        <v>12</v>
      </c>
      <c r="C7" s="2">
        <f>8151+10836</f>
        <v>18987</v>
      </c>
      <c r="D7" s="2">
        <f>9900+13039</f>
        <v>22939</v>
      </c>
      <c r="E7" s="2">
        <f>10341+13967</f>
        <v>24308</v>
      </c>
    </row>
    <row r="8" spans="2:5" s="2" customFormat="1" x14ac:dyDescent="0.2">
      <c r="B8" s="2" t="s">
        <v>13</v>
      </c>
      <c r="C8" s="2">
        <f t="shared" ref="C8:D8" si="1">+C6-C7</f>
        <v>10152</v>
      </c>
      <c r="D8" s="2">
        <f t="shared" si="1"/>
        <v>12409</v>
      </c>
      <c r="E8" s="2">
        <f>+E6-E7</f>
        <v>14394</v>
      </c>
    </row>
    <row r="9" spans="2:5" s="2" customFormat="1" x14ac:dyDescent="0.2">
      <c r="B9" s="2" t="s">
        <v>16</v>
      </c>
      <c r="C9" s="2">
        <v>3672</v>
      </c>
      <c r="D9" s="2">
        <v>4045</v>
      </c>
      <c r="E9" s="2">
        <v>4437</v>
      </c>
    </row>
    <row r="10" spans="2:5" s="2" customFormat="1" x14ac:dyDescent="0.2">
      <c r="B10" s="2" t="s">
        <v>15</v>
      </c>
      <c r="C10" s="2">
        <v>808</v>
      </c>
      <c r="D10" s="2">
        <v>1011</v>
      </c>
      <c r="E10" s="2">
        <v>1286</v>
      </c>
    </row>
    <row r="11" spans="2:5" x14ac:dyDescent="0.2">
      <c r="B11" s="1" t="s">
        <v>17</v>
      </c>
      <c r="C11" s="2">
        <f t="shared" ref="C11:D11" si="2">+C10+C9</f>
        <v>4480</v>
      </c>
      <c r="D11" s="2">
        <f t="shared" si="2"/>
        <v>5056</v>
      </c>
      <c r="E11" s="2">
        <f>+E10+E9</f>
        <v>5723</v>
      </c>
    </row>
    <row r="12" spans="2:5" x14ac:dyDescent="0.2">
      <c r="B12" s="1" t="s">
        <v>18</v>
      </c>
      <c r="C12" s="2">
        <f t="shared" ref="C12:D12" si="3">+C8-C11</f>
        <v>5672</v>
      </c>
      <c r="D12" s="2">
        <f t="shared" si="3"/>
        <v>7353</v>
      </c>
      <c r="E12" s="2">
        <f>+E8-E11</f>
        <v>8671</v>
      </c>
    </row>
    <row r="13" spans="2:5" x14ac:dyDescent="0.2">
      <c r="B13" s="1" t="s">
        <v>19</v>
      </c>
      <c r="C13" s="1">
        <v>169</v>
      </c>
      <c r="D13" s="1">
        <v>994</v>
      </c>
      <c r="E13" s="1">
        <v>962</v>
      </c>
    </row>
    <row r="14" spans="2:5" x14ac:dyDescent="0.2">
      <c r="B14" s="1" t="s">
        <v>20</v>
      </c>
      <c r="C14" s="2">
        <f>+C12-C13</f>
        <v>5503</v>
      </c>
      <c r="D14" s="2">
        <f>+D12-D13</f>
        <v>6359</v>
      </c>
      <c r="E14" s="2">
        <f>+E12-E13</f>
        <v>7709</v>
      </c>
    </row>
    <row r="16" spans="2:5" s="2" customFormat="1" x14ac:dyDescent="0.2">
      <c r="B16" s="2" t="s">
        <v>21</v>
      </c>
      <c r="C16" s="2">
        <v>4027</v>
      </c>
      <c r="D16" s="2">
        <v>4609</v>
      </c>
      <c r="E16" s="2">
        <v>5817</v>
      </c>
    </row>
    <row r="17" spans="2:5" s="2" customFormat="1" x14ac:dyDescent="0.2">
      <c r="B17" s="2" t="s">
        <v>22</v>
      </c>
      <c r="C17" s="2">
        <v>662</v>
      </c>
      <c r="D17" s="2">
        <v>862</v>
      </c>
      <c r="E17" s="2">
        <v>1032</v>
      </c>
    </row>
    <row r="18" spans="2:5" s="2" customFormat="1" x14ac:dyDescent="0.2">
      <c r="B18" s="2" t="s">
        <v>23</v>
      </c>
      <c r="C18" s="2">
        <f>+C16-C17</f>
        <v>3365</v>
      </c>
      <c r="D18" s="2">
        <f>+D16-D17</f>
        <v>3747</v>
      </c>
      <c r="E18" s="2">
        <f>+E16-E17</f>
        <v>4785</v>
      </c>
    </row>
    <row r="21" spans="2:5" x14ac:dyDescent="0.2">
      <c r="B21" s="1" t="s">
        <v>14</v>
      </c>
      <c r="D21" s="4">
        <f>+D6/C6-1</f>
        <v>0.21308212361440004</v>
      </c>
      <c r="E21" s="4">
        <f>+E6/D6-1</f>
        <v>9.488514201652154E-2</v>
      </c>
    </row>
    <row r="22" spans="2:5" x14ac:dyDescent="0.2">
      <c r="B22" s="1" t="s">
        <v>11</v>
      </c>
      <c r="C22" s="4">
        <f>+C8/C6</f>
        <v>0.34839905281581385</v>
      </c>
      <c r="D22" s="4">
        <f>+D8/D6</f>
        <v>0.35105239334615818</v>
      </c>
      <c r="E22" s="4">
        <f>+E8/E6</f>
        <v>0.37191876388817113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2025-03-18T14:36:04Z</dcterms:created>
  <dcterms:modified xsi:type="dcterms:W3CDTF">2025-03-19T14:05:14Z</dcterms:modified>
</cp:coreProperties>
</file>