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69A48FF-F2E2-4492-85DC-C3FE25DC5CA5}" xr6:coauthVersionLast="47" xr6:coauthVersionMax="47" xr10:uidLastSave="{00000000-0000-0000-0000-000000000000}"/>
  <bookViews>
    <workbookView xWindow="61160" yWindow="2970" windowWidth="17520" windowHeight="15480" xr2:uid="{971FB6C9-5119-4681-B8F2-50DD951A99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2" l="1"/>
  <c r="Q12" i="2"/>
  <c r="Q9" i="2"/>
  <c r="Q19" i="2" s="1"/>
  <c r="U19" i="2"/>
  <c r="U17" i="2"/>
  <c r="U15" i="2"/>
  <c r="U14" i="2"/>
  <c r="U13" i="2"/>
  <c r="U12" i="2"/>
  <c r="U9" i="2"/>
  <c r="S24" i="2"/>
  <c r="R24" i="2"/>
  <c r="R14" i="2"/>
  <c r="S14" i="2"/>
  <c r="T14" i="2"/>
  <c r="S12" i="2"/>
  <c r="R12" i="2"/>
  <c r="T12" i="2"/>
  <c r="S9" i="2"/>
  <c r="S19" i="2" s="1"/>
  <c r="R9" i="2"/>
  <c r="R19" i="2" s="1"/>
  <c r="L5" i="1"/>
  <c r="L6" i="1"/>
  <c r="T24" i="2"/>
  <c r="U24" i="2"/>
  <c r="U7" i="2"/>
  <c r="T7" i="2"/>
  <c r="T9" i="2" s="1"/>
  <c r="T13" i="2" s="1"/>
  <c r="T15" i="2" s="1"/>
  <c r="T17" i="2" s="1"/>
  <c r="G9" i="2"/>
  <c r="F9" i="2"/>
  <c r="E9" i="2"/>
  <c r="D9" i="2"/>
  <c r="C9" i="2"/>
  <c r="G12" i="2"/>
  <c r="F12" i="2"/>
  <c r="E12" i="2"/>
  <c r="E13" i="2" s="1"/>
  <c r="D12" i="2"/>
  <c r="C12" i="2"/>
  <c r="C13" i="2" s="1"/>
  <c r="H12" i="2"/>
  <c r="H9" i="2"/>
  <c r="H13" i="2" s="1"/>
  <c r="L4" i="1"/>
  <c r="L3" i="1"/>
  <c r="Q13" i="2" l="1"/>
  <c r="Q15" i="2" s="1"/>
  <c r="Q17" i="2" s="1"/>
  <c r="F13" i="2"/>
  <c r="T19" i="2"/>
  <c r="R13" i="2"/>
  <c r="R15" i="2" s="1"/>
  <c r="R17" i="2" s="1"/>
  <c r="S13" i="2"/>
  <c r="S15" i="2" s="1"/>
  <c r="S17" i="2" s="1"/>
  <c r="G13" i="2"/>
  <c r="D13" i="2"/>
  <c r="L7" i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<sst xmlns="http://schemas.openxmlformats.org/spreadsheetml/2006/main" count="41" uniqueCount="37">
  <si>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</si>
  <si>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</si>
  <si>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</si>
  <si>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</si>
  <si>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</si>
  <si>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</si>
  <si>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</si>
  <si>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</si>
  <si>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</si>
  <si>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</si>
  <si>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</si>
  <si>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</si>
  <si>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</si>
  <si>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</si>
  <si>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</si>
  <si>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</si>
  <si>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</si>
  <si>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Margin</t>
  </si>
  <si>
    <t>R&amp;D</t>
  </si>
  <si>
    <t>SG&amp;A</t>
  </si>
  <si>
    <t>Operating Expenses</t>
  </si>
  <si>
    <t>Operating Income</t>
  </si>
  <si>
    <t>Q125</t>
  </si>
  <si>
    <t>Q225</t>
  </si>
  <si>
    <t>Q325</t>
  </si>
  <si>
    <t>Q425</t>
  </si>
  <si>
    <t>Biopharma</t>
  </si>
  <si>
    <t>Other</t>
  </si>
  <si>
    <t>Bio Supplies</t>
  </si>
  <si>
    <t>Diagnostics</t>
  </si>
  <si>
    <t>CFFO</t>
  </si>
  <si>
    <t>CX</t>
  </si>
  <si>
    <t>FCF</t>
  </si>
  <si>
    <t>Net Income</t>
  </si>
  <si>
    <t>Taxes</t>
  </si>
  <si>
    <t>Pretax Income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</si>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</sst>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47A8EAA-2FD1-41B9-BCFA-A2A8419D6D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9B5D-23E2-4779-94FB-BC095CB21ACB}">
  <dimension ref="K2:M7"/>
  <sheetViews>
    <sheetView tabSelected="1" zoomScale="115" zoomScaleNormal="115" workbookViewId="0"/>
  </sheetViews>
  <sheetFormatPr defaultRowHeight="12.5" x14ac:dyDescent="0.25"/>
  <sheetData>
    <row r="2" spans="11:13" x14ac:dyDescent="0.25">
      <c r="K2" t="s">
        <v>0</v>
      </c>
      <c r="L2" s="1">
        <v>7.38</v>
      </c>
    </row>
    <row r="3" spans="11:13" x14ac:dyDescent="0.25">
      <c r="K3" t="s">
        <v>1</v>
      </c>
      <c r="L3" s="2">
        <f>426.129798+261.42511</f>
        <v>687.55490800000007</v>
      </c>
      <c r="M3" s="3" t="s">
        <v>6</v>
      </c>
    </row>
    <row r="4" spans="11:13" x14ac:dyDescent="0.25">
      <c r="K4" t="s">
        <v>2</v>
      </c>
      <c r="L4" s="2">
        <f>+L2*L3</f>
        <v>5074.1552210400005</v>
      </c>
    </row>
    <row r="5" spans="11:13" x14ac:dyDescent="0.25">
      <c r="K5" t="s">
        <v>3</v>
      </c>
      <c r="L5" s="2">
        <f>490.492+979.78</f>
        <v>1470.2719999999999</v>
      </c>
      <c r="M5" s="3" t="s">
        <v>15</v>
      </c>
    </row>
    <row r="6" spans="11:13" x14ac:dyDescent="0.25">
      <c r="K6" t="s">
        <v>4</v>
      </c>
      <c r="L6" s="2">
        <f>9490.644+676.087</f>
        <v>10166.731</v>
      </c>
      <c r="M6" s="3" t="s">
        <v>15</v>
      </c>
    </row>
    <row r="7" spans="11:13" x14ac:dyDescent="0.25">
      <c r="K7" t="s">
        <v>5</v>
      </c>
      <c r="L7" s="2">
        <f>+L4-L5+L6</f>
        <v>13770.614221039999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87F7-FB7F-4579-B261-B64D30F7C791}">
  <dimension ref="A1:U24"/>
  <sheetViews>
    <sheetView zoomScale="130" zoomScaleNormal="13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Q25" sqref="Q25"/>
    </sheetView>
  </sheetViews>
  <sheetFormatPr defaultRowHeight="12.5" x14ac:dyDescent="0.25"/>
  <cols>
    <col min="1" max="1" width="5" bestFit="1" customWidth="1"/>
    <col min="2" max="2" width="18.1796875" bestFit="1" customWidth="1"/>
    <col min="3" max="10" width="9.1796875" style="3"/>
  </cols>
  <sheetData>
    <row r="1" spans="1:21" x14ac:dyDescent="0.25">
      <c r="A1" s="5" t="s">
        <v>7</v>
      </c>
    </row>
    <row r="2" spans="1:21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K2" s="3" t="s">
        <v>22</v>
      </c>
      <c r="L2" s="3" t="s">
        <v>23</v>
      </c>
      <c r="M2" s="3" t="s">
        <v>24</v>
      </c>
      <c r="N2" s="3" t="s">
        <v>25</v>
      </c>
      <c r="Q2">
        <v>2020</v>
      </c>
      <c r="R2">
        <v>2021</v>
      </c>
      <c r="S2">
        <v>2022</v>
      </c>
      <c r="T2">
        <v>2023</v>
      </c>
      <c r="U2">
        <v>2024</v>
      </c>
    </row>
    <row r="3" spans="1:21" s="2" customFormat="1" x14ac:dyDescent="0.25">
      <c r="B3" s="2" t="s">
        <v>27</v>
      </c>
      <c r="C3" s="4"/>
      <c r="D3" s="4"/>
      <c r="E3" s="4"/>
      <c r="F3" s="4">
        <v>63.344000000000001</v>
      </c>
      <c r="G3" s="4"/>
      <c r="H3" s="4"/>
      <c r="I3" s="4"/>
      <c r="J3" s="4">
        <v>69.86</v>
      </c>
      <c r="K3" s="4"/>
      <c r="L3" s="4"/>
      <c r="M3" s="4"/>
      <c r="N3" s="4"/>
      <c r="T3" s="2">
        <v>203.45</v>
      </c>
      <c r="U3" s="2">
        <v>209.232</v>
      </c>
    </row>
    <row r="4" spans="1:21" s="2" customFormat="1" x14ac:dyDescent="0.25">
      <c r="B4" s="2" t="s">
        <v>28</v>
      </c>
      <c r="C4" s="4"/>
      <c r="D4" s="4"/>
      <c r="E4" s="4"/>
      <c r="F4" s="4">
        <v>41.284999999999997</v>
      </c>
      <c r="G4" s="4"/>
      <c r="H4" s="4"/>
      <c r="I4" s="4"/>
      <c r="J4" s="4">
        <v>52.404000000000003</v>
      </c>
      <c r="T4" s="2">
        <v>159.95699999999999</v>
      </c>
      <c r="U4" s="2">
        <v>215.66399999999999</v>
      </c>
    </row>
    <row r="5" spans="1:21" s="2" customFormat="1" x14ac:dyDescent="0.25">
      <c r="B5" s="2" t="s">
        <v>29</v>
      </c>
      <c r="C5" s="4"/>
      <c r="D5" s="4"/>
      <c r="E5" s="4"/>
      <c r="F5" s="4">
        <v>172.49799999999999</v>
      </c>
      <c r="G5" s="4"/>
      <c r="H5" s="4"/>
      <c r="I5" s="4"/>
      <c r="J5" s="4">
        <v>166.06299999999999</v>
      </c>
      <c r="T5" s="2">
        <v>670.26900000000001</v>
      </c>
      <c r="U5" s="2">
        <v>644.89800000000002</v>
      </c>
    </row>
    <row r="6" spans="1:21" s="2" customFormat="1" x14ac:dyDescent="0.25">
      <c r="B6" s="2" t="s">
        <v>26</v>
      </c>
      <c r="C6" s="4"/>
      <c r="D6" s="4"/>
      <c r="E6" s="4"/>
      <c r="F6" s="4">
        <v>1492.423</v>
      </c>
      <c r="G6" s="4"/>
      <c r="H6" s="4"/>
      <c r="I6" s="4"/>
      <c r="J6" s="4">
        <v>1687.4870000000001</v>
      </c>
      <c r="T6" s="2">
        <v>5558.3010000000004</v>
      </c>
      <c r="U6" s="2">
        <v>6142.5879999999997</v>
      </c>
    </row>
    <row r="7" spans="1:21" s="7" customFormat="1" ht="13" x14ac:dyDescent="0.3">
      <c r="B7" s="7" t="s">
        <v>8</v>
      </c>
      <c r="C7" s="6"/>
      <c r="D7" s="6">
        <v>1663.4580000000001</v>
      </c>
      <c r="E7" s="6"/>
      <c r="F7" s="6">
        <v>1769.55</v>
      </c>
      <c r="G7" s="6"/>
      <c r="H7" s="6">
        <v>1817.9069999999999</v>
      </c>
      <c r="I7" s="6"/>
      <c r="J7" s="6">
        <v>1975.8140000000001</v>
      </c>
      <c r="Q7" s="7">
        <v>5340.0379999999996</v>
      </c>
      <c r="R7" s="7">
        <v>4933.1180000000004</v>
      </c>
      <c r="S7" s="7">
        <v>6063.9669999999996</v>
      </c>
      <c r="T7" s="7">
        <f>SUM(T3:T6)</f>
        <v>6591.9770000000008</v>
      </c>
      <c r="U7" s="7">
        <f>SUM(U3:U6)</f>
        <v>7212.3819999999996</v>
      </c>
    </row>
    <row r="8" spans="1:21" s="2" customFormat="1" x14ac:dyDescent="0.25">
      <c r="B8" s="2" t="s">
        <v>16</v>
      </c>
      <c r="C8" s="4"/>
      <c r="D8" s="4">
        <v>1055.7940000000001</v>
      </c>
      <c r="E8" s="4"/>
      <c r="F8" s="4"/>
      <c r="G8" s="4"/>
      <c r="H8" s="4">
        <v>1147.4639999999999</v>
      </c>
      <c r="I8" s="4"/>
      <c r="J8" s="4"/>
      <c r="Q8" s="2">
        <v>3084.873</v>
      </c>
      <c r="R8" s="2">
        <v>2970.5219999999999</v>
      </c>
      <c r="S8" s="2">
        <v>3832.4369999999999</v>
      </c>
      <c r="T8" s="2">
        <v>4097.4059999999999</v>
      </c>
      <c r="U8" s="2">
        <v>4417.8440000000001</v>
      </c>
    </row>
    <row r="9" spans="1:21" s="2" customFormat="1" x14ac:dyDescent="0.25">
      <c r="B9" s="2" t="s">
        <v>17</v>
      </c>
      <c r="C9" s="4">
        <f t="shared" ref="C9:G9" si="0">+C7-C8</f>
        <v>0</v>
      </c>
      <c r="D9" s="4">
        <f t="shared" si="0"/>
        <v>607.66399999999999</v>
      </c>
      <c r="E9" s="4">
        <f t="shared" si="0"/>
        <v>0</v>
      </c>
      <c r="F9" s="4">
        <f t="shared" si="0"/>
        <v>1769.55</v>
      </c>
      <c r="G9" s="4">
        <f t="shared" si="0"/>
        <v>0</v>
      </c>
      <c r="H9" s="4">
        <f>+H7-H8</f>
        <v>670.44299999999998</v>
      </c>
      <c r="I9" s="4"/>
      <c r="J9" s="4"/>
      <c r="Q9" s="2">
        <f>+Q7-Q8</f>
        <v>2255.1649999999995</v>
      </c>
      <c r="R9" s="2">
        <f>+R7-R8</f>
        <v>1962.5960000000005</v>
      </c>
      <c r="S9" s="2">
        <f>+S7-S8</f>
        <v>2231.5299999999997</v>
      </c>
      <c r="T9" s="2">
        <f>+T7-T8</f>
        <v>2494.5710000000008</v>
      </c>
      <c r="U9" s="2">
        <f>+U7-U8</f>
        <v>2794.5379999999996</v>
      </c>
    </row>
    <row r="10" spans="1:21" s="2" customFormat="1" x14ac:dyDescent="0.25">
      <c r="B10" s="2" t="s">
        <v>18</v>
      </c>
      <c r="C10" s="4"/>
      <c r="D10" s="4">
        <v>85.593000000000004</v>
      </c>
      <c r="E10" s="4"/>
      <c r="F10" s="4"/>
      <c r="G10" s="4"/>
      <c r="H10" s="4">
        <v>90.694999999999993</v>
      </c>
      <c r="I10" s="4"/>
      <c r="J10" s="4"/>
      <c r="Q10" s="2">
        <v>294.21600000000001</v>
      </c>
      <c r="R10" s="2">
        <v>354.88099999999997</v>
      </c>
      <c r="S10" s="2">
        <v>361.14</v>
      </c>
      <c r="T10" s="2">
        <v>395.28199999999998</v>
      </c>
      <c r="U10" s="2">
        <v>384.036</v>
      </c>
    </row>
    <row r="11" spans="1:21" s="2" customFormat="1" x14ac:dyDescent="0.25">
      <c r="B11" s="2" t="s">
        <v>19</v>
      </c>
      <c r="C11" s="4"/>
      <c r="D11" s="4">
        <v>302.57400000000001</v>
      </c>
      <c r="E11" s="4"/>
      <c r="F11" s="4"/>
      <c r="G11" s="4"/>
      <c r="H11" s="4">
        <v>327.33600000000001</v>
      </c>
      <c r="I11" s="4"/>
      <c r="J11" s="4"/>
      <c r="Q11" s="2">
        <v>985.61599999999999</v>
      </c>
      <c r="R11" s="2">
        <v>1061.508</v>
      </c>
      <c r="S11" s="2">
        <v>1190.423</v>
      </c>
      <c r="T11" s="2">
        <v>1366.673</v>
      </c>
      <c r="U11" s="2">
        <v>1255.2909999999999</v>
      </c>
    </row>
    <row r="12" spans="1:21" s="2" customFormat="1" x14ac:dyDescent="0.25">
      <c r="B12" s="2" t="s">
        <v>20</v>
      </c>
      <c r="C12" s="4">
        <f t="shared" ref="C12:G12" si="1">+C10+C11</f>
        <v>0</v>
      </c>
      <c r="D12" s="4">
        <f t="shared" si="1"/>
        <v>388.16700000000003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>+H10+H11</f>
        <v>418.03100000000001</v>
      </c>
      <c r="I12" s="4"/>
      <c r="J12" s="4"/>
      <c r="Q12" s="2">
        <f t="shared" ref="Q12:S12" si="2">+Q11+Q10</f>
        <v>1279.8319999999999</v>
      </c>
      <c r="R12" s="2">
        <f t="shared" si="2"/>
        <v>1416.3890000000001</v>
      </c>
      <c r="S12" s="2">
        <f t="shared" si="2"/>
        <v>1551.5630000000001</v>
      </c>
      <c r="T12" s="2">
        <f>+T11+T10</f>
        <v>1761.9549999999999</v>
      </c>
      <c r="U12" s="2">
        <f>+U11+U10</f>
        <v>1639.327</v>
      </c>
    </row>
    <row r="13" spans="1:21" s="2" customFormat="1" x14ac:dyDescent="0.25">
      <c r="B13" s="2" t="s">
        <v>21</v>
      </c>
      <c r="C13" s="4">
        <f t="shared" ref="C13:G13" si="3">+C9-C12</f>
        <v>0</v>
      </c>
      <c r="D13" s="4">
        <f t="shared" si="3"/>
        <v>219.49699999999996</v>
      </c>
      <c r="E13" s="4">
        <f t="shared" si="3"/>
        <v>0</v>
      </c>
      <c r="F13" s="4">
        <f t="shared" si="3"/>
        <v>1769.55</v>
      </c>
      <c r="G13" s="4">
        <f t="shared" si="3"/>
        <v>0</v>
      </c>
      <c r="H13" s="4">
        <f>+H9-H12</f>
        <v>252.41199999999998</v>
      </c>
      <c r="I13" s="4"/>
      <c r="J13" s="4"/>
      <c r="Q13" s="2">
        <f t="shared" ref="Q13:S13" si="4">+Q9-Q12</f>
        <v>975.33299999999963</v>
      </c>
      <c r="R13" s="2">
        <f t="shared" si="4"/>
        <v>546.20700000000033</v>
      </c>
      <c r="S13" s="2">
        <f t="shared" si="4"/>
        <v>679.96699999999964</v>
      </c>
      <c r="T13" s="2">
        <f>+T9-T12</f>
        <v>732.61600000000089</v>
      </c>
      <c r="U13" s="2">
        <f>+U9-U12</f>
        <v>1155.2109999999996</v>
      </c>
    </row>
    <row r="14" spans="1:21" s="2" customFormat="1" x14ac:dyDescent="0.25">
      <c r="B14" s="2" t="s">
        <v>36</v>
      </c>
      <c r="C14" s="4"/>
      <c r="D14" s="4"/>
      <c r="E14" s="4"/>
      <c r="F14" s="4"/>
      <c r="G14" s="4"/>
      <c r="H14" s="4"/>
      <c r="I14" s="4"/>
      <c r="J14" s="4"/>
      <c r="Q14" s="2">
        <v>-249.63900000000001</v>
      </c>
      <c r="R14" s="2">
        <f>-267.702+11.551</f>
        <v>-256.15100000000001</v>
      </c>
      <c r="S14" s="2">
        <f>-478.323+33.859</f>
        <v>-444.464</v>
      </c>
      <c r="T14" s="2">
        <f>-596.864+62.326</f>
        <v>-534.53800000000001</v>
      </c>
      <c r="U14" s="2">
        <f>-714.765+44.423</f>
        <v>-670.34199999999998</v>
      </c>
    </row>
    <row r="15" spans="1:21" s="2" customFormat="1" x14ac:dyDescent="0.25">
      <c r="B15" s="2" t="s">
        <v>35</v>
      </c>
      <c r="C15" s="4"/>
      <c r="D15" s="4"/>
      <c r="E15" s="4"/>
      <c r="F15" s="4"/>
      <c r="G15" s="4"/>
      <c r="H15" s="4"/>
      <c r="I15" s="4"/>
      <c r="J15" s="4"/>
      <c r="Q15" s="2">
        <f>+Q13+Q14</f>
        <v>725.69399999999962</v>
      </c>
      <c r="R15" s="2">
        <f>+R13+R14</f>
        <v>290.05600000000032</v>
      </c>
      <c r="S15" s="2">
        <f>+S13+S14</f>
        <v>235.50299999999964</v>
      </c>
      <c r="T15" s="2">
        <f>+T13+T14</f>
        <v>198.07800000000088</v>
      </c>
      <c r="U15" s="2">
        <f>+U13+U14</f>
        <v>484.86899999999957</v>
      </c>
    </row>
    <row r="16" spans="1:21" s="2" customFormat="1" x14ac:dyDescent="0.25">
      <c r="B16" s="2" t="s">
        <v>34</v>
      </c>
      <c r="C16" s="4"/>
      <c r="D16" s="4"/>
      <c r="E16" s="4"/>
      <c r="F16" s="4"/>
      <c r="G16" s="4"/>
      <c r="H16" s="4"/>
      <c r="I16" s="4"/>
      <c r="J16" s="4"/>
      <c r="Q16" s="2">
        <v>169.63900000000001</v>
      </c>
      <c r="R16" s="2">
        <v>85.126000000000005</v>
      </c>
      <c r="S16" s="2">
        <v>90.111000000000004</v>
      </c>
      <c r="T16" s="2">
        <v>43.348999999999997</v>
      </c>
      <c r="U16" s="2">
        <v>231.19</v>
      </c>
    </row>
    <row r="17" spans="2:21" s="2" customFormat="1" x14ac:dyDescent="0.25">
      <c r="B17" s="2" t="s">
        <v>33</v>
      </c>
      <c r="C17" s="4"/>
      <c r="D17" s="4"/>
      <c r="E17" s="4"/>
      <c r="F17" s="4"/>
      <c r="G17" s="4"/>
      <c r="H17" s="4"/>
      <c r="I17" s="4"/>
      <c r="J17" s="4"/>
      <c r="Q17" s="2">
        <f t="shared" ref="Q17:S17" si="5">+Q15-Q16</f>
        <v>556.05499999999961</v>
      </c>
      <c r="R17" s="2">
        <f t="shared" si="5"/>
        <v>204.93000000000032</v>
      </c>
      <c r="S17" s="2">
        <f t="shared" si="5"/>
        <v>145.39199999999965</v>
      </c>
      <c r="T17" s="2">
        <f>+T15-T16</f>
        <v>154.72900000000089</v>
      </c>
      <c r="U17" s="2">
        <f>+U15-U16</f>
        <v>253.67899999999958</v>
      </c>
    </row>
    <row r="19" spans="2:21" x14ac:dyDescent="0.25">
      <c r="B19" s="2" t="s">
        <v>17</v>
      </c>
      <c r="Q19" s="8">
        <f>+Q9/Q7</f>
        <v>0.42231253785085421</v>
      </c>
      <c r="R19" s="8">
        <f>+R9/R7</f>
        <v>0.39784087873024732</v>
      </c>
      <c r="S19" s="8">
        <f>+S9/S7</f>
        <v>0.36799837466133967</v>
      </c>
      <c r="T19" s="8">
        <f>+T9/T7</f>
        <v>0.3784253191417386</v>
      </c>
      <c r="U19" s="8">
        <f>+U9/U7</f>
        <v>0.38746394741709461</v>
      </c>
    </row>
    <row r="21" spans="2:21" x14ac:dyDescent="0.25">
      <c r="D21" s="4"/>
    </row>
    <row r="22" spans="2:21" s="2" customFormat="1" x14ac:dyDescent="0.25">
      <c r="B22" s="2" t="s">
        <v>30</v>
      </c>
      <c r="C22" s="4"/>
      <c r="D22" s="4"/>
      <c r="E22" s="4"/>
      <c r="F22" s="4"/>
      <c r="G22" s="4"/>
      <c r="H22" s="4"/>
      <c r="I22" s="4"/>
      <c r="J22" s="4"/>
      <c r="Q22" s="2">
        <v>1110.336</v>
      </c>
      <c r="R22" s="2">
        <v>596.97500000000002</v>
      </c>
      <c r="S22" s="2">
        <v>-10.867000000000001</v>
      </c>
      <c r="T22" s="2">
        <v>218.69</v>
      </c>
      <c r="U22" s="2">
        <v>902.17</v>
      </c>
    </row>
    <row r="23" spans="2:21" s="2" customFormat="1" x14ac:dyDescent="0.25">
      <c r="B23" s="2" t="s">
        <v>31</v>
      </c>
      <c r="C23" s="4"/>
      <c r="D23" s="4"/>
      <c r="E23" s="4"/>
      <c r="F23" s="4"/>
      <c r="G23" s="4"/>
      <c r="H23" s="4"/>
      <c r="I23" s="4"/>
      <c r="J23" s="4"/>
      <c r="Q23" s="2">
        <v>-280.154</v>
      </c>
      <c r="R23" s="2">
        <v>-315.08800000000002</v>
      </c>
      <c r="S23" s="2">
        <v>-283.803</v>
      </c>
      <c r="T23" s="2">
        <v>-224.43799999999999</v>
      </c>
      <c r="U23" s="2">
        <v>-232.53800000000001</v>
      </c>
    </row>
    <row r="24" spans="2:21" s="2" customFormat="1" x14ac:dyDescent="0.25">
      <c r="B24" s="2" t="s">
        <v>32</v>
      </c>
      <c r="C24" s="4"/>
      <c r="D24" s="4"/>
      <c r="E24" s="4"/>
      <c r="F24" s="4"/>
      <c r="G24" s="4"/>
      <c r="H24" s="4"/>
      <c r="I24" s="4"/>
      <c r="J24" s="4"/>
      <c r="Q24" s="2">
        <f>+Q22+Q23</f>
        <v>830.18200000000002</v>
      </c>
      <c r="R24" s="2">
        <f>+R22+R23</f>
        <v>281.887</v>
      </c>
      <c r="S24" s="2">
        <f>+S22+S23</f>
        <v>-294.67</v>
      </c>
      <c r="T24" s="2">
        <f>+T22+T23</f>
        <v>-5.7479999999999905</v>
      </c>
      <c r="U24" s="2">
        <f>+U22+U23</f>
        <v>669.63199999999995</v>
      </c>
    </row>
  </sheetData>
  <hyperlinks>
    <hyperlink ref="A1" location="Main!A1" display="Main" xr:uid="{C245DB9B-C849-49DF-B9FB-2A728B9369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2023-02-24T20:00:57Z</dcterms:created>
  <dcterms:modified xsi:type="dcterms:W3CDTF">2025-04-02T16:58:28Z</dcterms:modified>
</cp:coreProperties>
</file>