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B4C119E-A3EB-4E23-BA27-86155B099505}" xr6:coauthVersionLast="47" xr6:coauthVersionMax="47" xr10:uidLastSave="{00000000-0000-0000-0000-000000000000}"/>
  <bookViews>
    <workbookView xWindow="41120" yWindow="1950" windowWidth="18940" windowHeight="11350" activeTab="1" xr2:uid="{289ADBEF-5AA2-4549-9607-470640CF5F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2" l="1"/>
  <c r="E49" i="2"/>
  <c r="D49" i="2"/>
  <c r="C49" i="2"/>
  <c r="C18" i="2"/>
  <c r="C9" i="2"/>
  <c r="C19" i="2" l="1"/>
  <c r="C21" i="2" s="1"/>
  <c r="C22" i="2" s="1"/>
  <c r="P7" i="1"/>
  <c r="F40" i="2"/>
  <c r="F37" i="2"/>
  <c r="F43" i="2" s="1"/>
  <c r="F26" i="2"/>
  <c r="F25" i="2" s="1"/>
  <c r="E18" i="2"/>
  <c r="D18" i="2"/>
  <c r="F18" i="2"/>
  <c r="D9" i="2"/>
  <c r="E9" i="2"/>
  <c r="F9" i="2"/>
  <c r="F19" i="2" s="1"/>
  <c r="F21" i="2" s="1"/>
  <c r="F22" i="2" s="1"/>
  <c r="E2" i="2"/>
  <c r="F2" i="2" s="1"/>
  <c r="G2" i="2" s="1"/>
  <c r="P4" i="1"/>
  <c r="F33" i="2" l="1"/>
  <c r="E19" i="2"/>
  <c r="E21" i="2" s="1"/>
  <c r="E22" i="2" s="1"/>
  <c r="D19" i="2"/>
  <c r="D21" i="2" s="1"/>
  <c r="D22" i="2" s="1"/>
</calcChain>
</file>

<file path=xl/sharedStrings.xml><?xml version="1.0" encoding="utf-8"?>
<sst xmlns="http://schemas.openxmlformats.org/spreadsheetml/2006/main" count="71" uniqueCount="63">
  <si>
    <t>Price</t>
  </si>
  <si>
    <t>Shares</t>
  </si>
  <si>
    <t>MC</t>
  </si>
  <si>
    <t>Cash</t>
  </si>
  <si>
    <t>EV</t>
  </si>
  <si>
    <t>Debt</t>
  </si>
  <si>
    <t>Main</t>
  </si>
  <si>
    <t>Q424</t>
  </si>
  <si>
    <t>Global Banking &amp; Markets</t>
  </si>
  <si>
    <t>Investment Banking</t>
  </si>
  <si>
    <t>Advisory</t>
  </si>
  <si>
    <t>Equity underwriting</t>
  </si>
  <si>
    <t>Debt underwriting</t>
  </si>
  <si>
    <t>Equities</t>
  </si>
  <si>
    <t>Other</t>
  </si>
  <si>
    <t>FICC (FI, Currency, Commodities)</t>
  </si>
  <si>
    <t>Asset &amp; Wealth Management</t>
  </si>
  <si>
    <t>Funds</t>
  </si>
  <si>
    <t>Private banking &amp; lending</t>
  </si>
  <si>
    <t>Equity investments</t>
  </si>
  <si>
    <t>Debt investments</t>
  </si>
  <si>
    <t>Platform Solutions</t>
  </si>
  <si>
    <t>Consumer platforms</t>
  </si>
  <si>
    <t>Transaction banking/other</t>
  </si>
  <si>
    <t>Intermediation - serve as principal/market maker for trading, including OTC</t>
  </si>
  <si>
    <t>Financing - prime brokerage, swaps</t>
  </si>
  <si>
    <t>Revenue</t>
  </si>
  <si>
    <t>IB</t>
  </si>
  <si>
    <t>Investment Management</t>
  </si>
  <si>
    <t>Commissions</t>
  </si>
  <si>
    <t>Market Making</t>
  </si>
  <si>
    <t>Other Principal</t>
  </si>
  <si>
    <t>Net Interest</t>
  </si>
  <si>
    <t>Credit Losses</t>
  </si>
  <si>
    <t>Compensation</t>
  </si>
  <si>
    <t>Transactions</t>
  </si>
  <si>
    <t>Market Development</t>
  </si>
  <si>
    <t>Communications/Tech</t>
  </si>
  <si>
    <t>Occupancy</t>
  </si>
  <si>
    <t>Professional</t>
  </si>
  <si>
    <t>Operating Expenses</t>
  </si>
  <si>
    <t>Operating Income</t>
  </si>
  <si>
    <t>Taxes</t>
  </si>
  <si>
    <t>Net Income</t>
  </si>
  <si>
    <t>EPS</t>
  </si>
  <si>
    <t>Assets</t>
  </si>
  <si>
    <t>Loans</t>
  </si>
  <si>
    <t>Trading Assets</t>
  </si>
  <si>
    <t>Receivables</t>
  </si>
  <si>
    <t>Securities Borrowed</t>
  </si>
  <si>
    <t>Securities for Resale</t>
  </si>
  <si>
    <t>Deposits</t>
  </si>
  <si>
    <t>Securities for Repurchase</t>
  </si>
  <si>
    <t>Securities Loaned</t>
  </si>
  <si>
    <t>Customer payables</t>
  </si>
  <si>
    <t>Trading liabilities</t>
  </si>
  <si>
    <t>SE</t>
  </si>
  <si>
    <t>Net Cash</t>
  </si>
  <si>
    <t>CFFO</t>
  </si>
  <si>
    <t>CFFI</t>
  </si>
  <si>
    <t>CFFF</t>
  </si>
  <si>
    <t>FX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</si>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</sst>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330E-F733-4A3C-BA89-9658005DA14B}">
  <dimension ref="B2:Q19"/>
  <sheetViews>
    <sheetView zoomScale="115" zoomScaleNormal="115" workbookViewId="0"/>
  </sheetViews>
  <sheetFormatPr defaultRowHeight="12.75" x14ac:dyDescent="0.2"/>
  <cols>
    <col min="1" max="15" width="9.140625" style="1"/>
    <col min="16" max="16" width="9.28515625" style="1" customWidth="1"/>
    <col min="17" max="16384" width="9.140625" style="1"/>
  </cols>
  <sheetData>
    <row r="2" spans="2:17" x14ac:dyDescent="0.2">
      <c r="B2" s="1" t="s">
        <v>8</v>
      </c>
      <c r="O2" s="1" t="s">
        <v>0</v>
      </c>
      <c r="P2" s="2">
        <v>577.26</v>
      </c>
    </row>
    <row r="3" spans="2:17" x14ac:dyDescent="0.2">
      <c r="C3" s="1" t="s">
        <v>9</v>
      </c>
      <c r="O3" s="1" t="s">
        <v>1</v>
      </c>
      <c r="P3" s="3">
        <v>312.03903300000002</v>
      </c>
      <c r="Q3" s="4" t="s">
        <v>7</v>
      </c>
    </row>
    <row r="4" spans="2:17" x14ac:dyDescent="0.2">
      <c r="D4" s="1" t="s">
        <v>10</v>
      </c>
      <c r="O4" s="1" t="s">
        <v>2</v>
      </c>
      <c r="P4" s="3">
        <f>+P2*P3</f>
        <v>180127.65218958</v>
      </c>
    </row>
    <row r="5" spans="2:17" x14ac:dyDescent="0.2">
      <c r="D5" s="1" t="s">
        <v>11</v>
      </c>
      <c r="O5" s="1" t="s">
        <v>3</v>
      </c>
      <c r="P5" s="3">
        <v>112000</v>
      </c>
      <c r="Q5" s="4" t="s">
        <v>7</v>
      </c>
    </row>
    <row r="6" spans="2:17" x14ac:dyDescent="0.2">
      <c r="D6" s="1" t="s">
        <v>12</v>
      </c>
      <c r="O6" s="1" t="s">
        <v>5</v>
      </c>
      <c r="P6" s="3">
        <v>0</v>
      </c>
      <c r="Q6" s="4" t="s">
        <v>7</v>
      </c>
    </row>
    <row r="7" spans="2:17" x14ac:dyDescent="0.2">
      <c r="C7" s="1" t="s">
        <v>15</v>
      </c>
      <c r="O7" s="1" t="s">
        <v>4</v>
      </c>
      <c r="P7" s="3">
        <f>+P4-P5+P6</f>
        <v>68127.652189579996</v>
      </c>
    </row>
    <row r="8" spans="2:17" x14ac:dyDescent="0.2">
      <c r="C8" s="1" t="s">
        <v>13</v>
      </c>
      <c r="P8" s="3"/>
    </row>
    <row r="9" spans="2:17" x14ac:dyDescent="0.2">
      <c r="D9" s="1" t="s">
        <v>24</v>
      </c>
    </row>
    <row r="10" spans="2:17" x14ac:dyDescent="0.2">
      <c r="D10" s="1" t="s">
        <v>25</v>
      </c>
    </row>
    <row r="11" spans="2:17" x14ac:dyDescent="0.2">
      <c r="B11" s="1" t="s">
        <v>16</v>
      </c>
    </row>
    <row r="12" spans="2:17" x14ac:dyDescent="0.2">
      <c r="C12" s="1" t="s">
        <v>17</v>
      </c>
    </row>
    <row r="13" spans="2:17" x14ac:dyDescent="0.2">
      <c r="C13" s="1" t="s">
        <v>18</v>
      </c>
    </row>
    <row r="14" spans="2:17" x14ac:dyDescent="0.2">
      <c r="C14" s="1" t="s">
        <v>19</v>
      </c>
    </row>
    <row r="15" spans="2:17" x14ac:dyDescent="0.2">
      <c r="C15" s="1" t="s">
        <v>20</v>
      </c>
    </row>
    <row r="17" spans="2:3" x14ac:dyDescent="0.2">
      <c r="B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8D0B-845A-40F9-8BA7-5923B8C77848}">
  <dimension ref="A1:G49"/>
  <sheetViews>
    <sheetView tabSelected="1" zoomScale="130" zoomScaleNormal="130" workbookViewId="0">
      <pane xSplit="2" ySplit="2" topLeftCell="C43" activePane="bottomRight" state="frozen"/>
      <selection pane="topRight" activeCell="C1" sqref="C1"/>
      <selection pane="bottomLeft" activeCell="A3" sqref="A3"/>
      <selection pane="bottomRight" activeCell="C49" sqref="C49"/>
    </sheetView>
  </sheetViews>
  <sheetFormatPr defaultRowHeight="12.75" x14ac:dyDescent="0.2"/>
  <cols>
    <col min="1" max="1" width="5" style="1" bestFit="1" customWidth="1"/>
    <col min="2" max="2" width="23.140625" style="1" customWidth="1"/>
    <col min="3" max="5" width="9.140625" style="1"/>
    <col min="6" max="6" width="9.28515625" style="1" customWidth="1"/>
    <col min="7" max="16384" width="9.140625" style="1"/>
  </cols>
  <sheetData>
    <row r="1" spans="1:7" x14ac:dyDescent="0.2">
      <c r="A1" s="1" t="s">
        <v>6</v>
      </c>
    </row>
    <row r="2" spans="1:7" x14ac:dyDescent="0.2">
      <c r="C2" s="1">
        <v>2021</v>
      </c>
      <c r="D2" s="1">
        <v>2022</v>
      </c>
      <c r="E2" s="1">
        <f>+D2+1</f>
        <v>2023</v>
      </c>
      <c r="F2" s="1">
        <f>+E2+1</f>
        <v>2024</v>
      </c>
      <c r="G2" s="1">
        <f>+F2+1</f>
        <v>2025</v>
      </c>
    </row>
    <row r="3" spans="1:7" s="3" customFormat="1" x14ac:dyDescent="0.2">
      <c r="B3" s="3" t="s">
        <v>27</v>
      </c>
      <c r="C3" s="3">
        <v>14136</v>
      </c>
      <c r="D3" s="3">
        <v>7360</v>
      </c>
      <c r="E3" s="3">
        <v>6218</v>
      </c>
      <c r="F3" s="3">
        <v>7738</v>
      </c>
    </row>
    <row r="4" spans="1:7" s="3" customFormat="1" x14ac:dyDescent="0.2">
      <c r="B4" s="3" t="s">
        <v>28</v>
      </c>
      <c r="C4" s="3">
        <v>8171</v>
      </c>
      <c r="D4" s="3">
        <v>9005</v>
      </c>
      <c r="E4" s="3">
        <v>9532</v>
      </c>
      <c r="F4" s="3">
        <v>10596</v>
      </c>
    </row>
    <row r="5" spans="1:7" s="3" customFormat="1" x14ac:dyDescent="0.2">
      <c r="B5" s="3" t="s">
        <v>29</v>
      </c>
      <c r="C5" s="3">
        <v>3590</v>
      </c>
      <c r="D5" s="3">
        <v>4034</v>
      </c>
      <c r="E5" s="3">
        <v>3789</v>
      </c>
      <c r="F5" s="3">
        <v>4086</v>
      </c>
    </row>
    <row r="6" spans="1:7" s="3" customFormat="1" x14ac:dyDescent="0.2">
      <c r="B6" s="3" t="s">
        <v>30</v>
      </c>
      <c r="C6" s="3">
        <v>15357</v>
      </c>
      <c r="D6" s="3">
        <v>18634</v>
      </c>
      <c r="E6" s="3">
        <v>18238</v>
      </c>
      <c r="F6" s="3">
        <v>18390</v>
      </c>
    </row>
    <row r="7" spans="1:7" s="3" customFormat="1" x14ac:dyDescent="0.2">
      <c r="B7" s="3" t="s">
        <v>31</v>
      </c>
      <c r="C7" s="3">
        <v>11615</v>
      </c>
      <c r="D7" s="3">
        <v>654</v>
      </c>
      <c r="E7" s="3">
        <v>2126</v>
      </c>
      <c r="F7" s="3">
        <v>4646</v>
      </c>
    </row>
    <row r="8" spans="1:7" s="3" customFormat="1" x14ac:dyDescent="0.2">
      <c r="B8" s="3" t="s">
        <v>32</v>
      </c>
      <c r="C8" s="3">
        <v>6470</v>
      </c>
      <c r="D8" s="3">
        <v>7678</v>
      </c>
      <c r="E8" s="3">
        <v>6351</v>
      </c>
      <c r="F8" s="3">
        <v>8056</v>
      </c>
    </row>
    <row r="9" spans="1:7" s="5" customFormat="1" x14ac:dyDescent="0.2">
      <c r="B9" s="5" t="s">
        <v>26</v>
      </c>
      <c r="C9" s="5">
        <f>SUM(C3:C8)</f>
        <v>59339</v>
      </c>
      <c r="D9" s="5">
        <f>SUM(D3:D8)</f>
        <v>47365</v>
      </c>
      <c r="E9" s="5">
        <f>SUM(E3:E8)</f>
        <v>46254</v>
      </c>
      <c r="F9" s="5">
        <f>SUM(F3:F8)</f>
        <v>53512</v>
      </c>
    </row>
    <row r="10" spans="1:7" s="3" customFormat="1" x14ac:dyDescent="0.2">
      <c r="B10" s="3" t="s">
        <v>33</v>
      </c>
      <c r="C10" s="3">
        <v>357</v>
      </c>
      <c r="D10" s="3">
        <v>2715</v>
      </c>
      <c r="E10" s="3">
        <v>1028</v>
      </c>
      <c r="F10" s="3">
        <v>1348</v>
      </c>
    </row>
    <row r="11" spans="1:7" s="3" customFormat="1" x14ac:dyDescent="0.2">
      <c r="B11" s="3" t="s">
        <v>34</v>
      </c>
      <c r="C11" s="3">
        <v>17719</v>
      </c>
      <c r="D11" s="3">
        <v>15148</v>
      </c>
      <c r="E11" s="3">
        <v>15499</v>
      </c>
      <c r="F11" s="3">
        <v>16706</v>
      </c>
    </row>
    <row r="12" spans="1:7" s="3" customFormat="1" x14ac:dyDescent="0.2">
      <c r="B12" s="3" t="s">
        <v>35</v>
      </c>
      <c r="C12" s="3">
        <v>4710</v>
      </c>
      <c r="D12" s="3">
        <v>5312</v>
      </c>
      <c r="E12" s="3">
        <v>5698</v>
      </c>
      <c r="F12" s="3">
        <v>6724</v>
      </c>
    </row>
    <row r="13" spans="1:7" s="3" customFormat="1" x14ac:dyDescent="0.2">
      <c r="B13" s="3" t="s">
        <v>36</v>
      </c>
      <c r="C13" s="3">
        <v>553</v>
      </c>
      <c r="D13" s="3">
        <v>812</v>
      </c>
      <c r="E13" s="3">
        <v>629</v>
      </c>
      <c r="F13" s="3">
        <v>646</v>
      </c>
    </row>
    <row r="14" spans="1:7" s="3" customFormat="1" x14ac:dyDescent="0.2">
      <c r="B14" s="3" t="s">
        <v>37</v>
      </c>
      <c r="C14" s="3">
        <v>1573</v>
      </c>
      <c r="D14" s="3">
        <v>1808</v>
      </c>
      <c r="E14" s="3">
        <v>1919</v>
      </c>
      <c r="F14" s="3">
        <v>1991</v>
      </c>
    </row>
    <row r="15" spans="1:7" s="3" customFormat="1" x14ac:dyDescent="0.2">
      <c r="B15" s="3" t="s">
        <v>38</v>
      </c>
      <c r="C15" s="3">
        <v>981</v>
      </c>
      <c r="D15" s="3">
        <v>1026</v>
      </c>
      <c r="E15" s="3">
        <v>1053</v>
      </c>
      <c r="F15" s="3">
        <v>973</v>
      </c>
    </row>
    <row r="16" spans="1:7" s="3" customFormat="1" x14ac:dyDescent="0.2">
      <c r="B16" s="3" t="s">
        <v>39</v>
      </c>
      <c r="C16" s="3">
        <v>1648</v>
      </c>
      <c r="D16" s="3">
        <v>1887</v>
      </c>
      <c r="E16" s="3">
        <v>1623</v>
      </c>
      <c r="F16" s="3">
        <v>1652</v>
      </c>
    </row>
    <row r="17" spans="2:6" s="3" customFormat="1" x14ac:dyDescent="0.2">
      <c r="B17" s="3" t="s">
        <v>14</v>
      </c>
      <c r="C17" s="3">
        <v>2739</v>
      </c>
      <c r="D17" s="3">
        <v>2716</v>
      </c>
      <c r="E17" s="3">
        <v>3210</v>
      </c>
      <c r="F17" s="3">
        <v>2683</v>
      </c>
    </row>
    <row r="18" spans="2:6" s="3" customFormat="1" x14ac:dyDescent="0.2">
      <c r="B18" s="3" t="s">
        <v>40</v>
      </c>
      <c r="C18" s="3">
        <f t="shared" ref="C18:E18" si="0">SUM(C10:C17)</f>
        <v>30280</v>
      </c>
      <c r="D18" s="3">
        <f t="shared" si="0"/>
        <v>31424</v>
      </c>
      <c r="E18" s="3">
        <f t="shared" si="0"/>
        <v>30659</v>
      </c>
      <c r="F18" s="3">
        <f>SUM(F10:F17)</f>
        <v>32723</v>
      </c>
    </row>
    <row r="19" spans="2:6" s="3" customFormat="1" x14ac:dyDescent="0.2">
      <c r="B19" s="3" t="s">
        <v>41</v>
      </c>
      <c r="C19" s="3">
        <f t="shared" ref="C19:E19" si="1">+C9-C18</f>
        <v>29059</v>
      </c>
      <c r="D19" s="3">
        <f t="shared" si="1"/>
        <v>15941</v>
      </c>
      <c r="E19" s="3">
        <f t="shared" si="1"/>
        <v>15595</v>
      </c>
      <c r="F19" s="3">
        <f>+F9-F18</f>
        <v>20789</v>
      </c>
    </row>
    <row r="20" spans="2:6" x14ac:dyDescent="0.2">
      <c r="B20" s="1" t="s">
        <v>42</v>
      </c>
      <c r="C20" s="3">
        <v>5409</v>
      </c>
      <c r="D20" s="3">
        <v>2225</v>
      </c>
      <c r="E20" s="3">
        <v>2223</v>
      </c>
      <c r="F20" s="3">
        <v>4121</v>
      </c>
    </row>
    <row r="21" spans="2:6" x14ac:dyDescent="0.2">
      <c r="B21" s="1" t="s">
        <v>43</v>
      </c>
      <c r="C21" s="3">
        <f>+C19-C20</f>
        <v>23650</v>
      </c>
      <c r="D21" s="3">
        <f>+D19-D20</f>
        <v>13716</v>
      </c>
      <c r="E21" s="3">
        <f>+E19-E20</f>
        <v>13372</v>
      </c>
      <c r="F21" s="3">
        <f>+F19-F20</f>
        <v>16668</v>
      </c>
    </row>
    <row r="22" spans="2:6" x14ac:dyDescent="0.2">
      <c r="B22" s="1" t="s">
        <v>44</v>
      </c>
      <c r="C22" s="2">
        <f>+C21/C23</f>
        <v>66.469926925238894</v>
      </c>
      <c r="D22" s="2">
        <f>+D21/D23</f>
        <v>38.302150237363861</v>
      </c>
      <c r="E22" s="2">
        <f>+E21/E23</f>
        <v>38.669751301330244</v>
      </c>
      <c r="F22" s="2">
        <f>+F21/F23</f>
        <v>49.964028776978417</v>
      </c>
    </row>
    <row r="23" spans="2:6" s="3" customFormat="1" x14ac:dyDescent="0.2">
      <c r="B23" s="3" t="s">
        <v>1</v>
      </c>
      <c r="C23" s="3">
        <v>355.8</v>
      </c>
      <c r="D23" s="3">
        <v>358.1</v>
      </c>
      <c r="E23" s="3">
        <v>345.8</v>
      </c>
      <c r="F23" s="3">
        <v>333.6</v>
      </c>
    </row>
    <row r="25" spans="2:6" x14ac:dyDescent="0.2">
      <c r="B25" s="1" t="s">
        <v>57</v>
      </c>
      <c r="F25" s="3">
        <f>+F26+F27+F28+F30+F31-F35-F36-F37-F39-F40+F29-F38</f>
        <v>112.02900000000011</v>
      </c>
    </row>
    <row r="26" spans="2:6" s="3" customFormat="1" x14ac:dyDescent="0.2">
      <c r="B26" s="3" t="s">
        <v>3</v>
      </c>
      <c r="F26" s="3">
        <f>182.092+79.458+78.713+26.343</f>
        <v>366.60600000000005</v>
      </c>
    </row>
    <row r="27" spans="2:6" s="3" customFormat="1" x14ac:dyDescent="0.2">
      <c r="B27" s="3" t="s">
        <v>50</v>
      </c>
      <c r="F27" s="3">
        <v>180.06200000000001</v>
      </c>
    </row>
    <row r="28" spans="2:6" s="3" customFormat="1" x14ac:dyDescent="0.2">
      <c r="B28" s="3" t="s">
        <v>49</v>
      </c>
      <c r="F28" s="3">
        <v>194.64500000000001</v>
      </c>
    </row>
    <row r="29" spans="2:6" s="3" customFormat="1" x14ac:dyDescent="0.2">
      <c r="B29" s="3" t="s">
        <v>48</v>
      </c>
      <c r="F29" s="3">
        <v>133.71700000000001</v>
      </c>
    </row>
    <row r="30" spans="2:6" s="3" customFormat="1" x14ac:dyDescent="0.2">
      <c r="B30" s="3" t="s">
        <v>47</v>
      </c>
      <c r="F30" s="3">
        <v>570.55499999999995</v>
      </c>
    </row>
    <row r="31" spans="2:6" s="3" customFormat="1" x14ac:dyDescent="0.2">
      <c r="B31" s="3" t="s">
        <v>46</v>
      </c>
      <c r="F31" s="3">
        <v>196.2</v>
      </c>
    </row>
    <row r="32" spans="2:6" s="3" customFormat="1" x14ac:dyDescent="0.2">
      <c r="B32" s="3" t="s">
        <v>14</v>
      </c>
      <c r="F32" s="3">
        <v>34.186999999999998</v>
      </c>
    </row>
    <row r="33" spans="2:6" s="3" customFormat="1" x14ac:dyDescent="0.2">
      <c r="B33" s="3" t="s">
        <v>45</v>
      </c>
      <c r="F33" s="3">
        <f>SUM(F26:F32)</f>
        <v>1675.972</v>
      </c>
    </row>
    <row r="34" spans="2:6" s="3" customFormat="1" x14ac:dyDescent="0.2"/>
    <row r="35" spans="2:6" s="3" customFormat="1" x14ac:dyDescent="0.2">
      <c r="B35" s="3" t="s">
        <v>51</v>
      </c>
      <c r="F35" s="3">
        <v>433.01299999999998</v>
      </c>
    </row>
    <row r="36" spans="2:6" s="3" customFormat="1" x14ac:dyDescent="0.2">
      <c r="B36" s="3" t="s">
        <v>52</v>
      </c>
      <c r="F36" s="3">
        <v>274.38</v>
      </c>
    </row>
    <row r="37" spans="2:6" s="3" customFormat="1" x14ac:dyDescent="0.2">
      <c r="B37" s="3" t="s">
        <v>53</v>
      </c>
      <c r="F37" s="3">
        <f>56.06+28.15</f>
        <v>84.210000000000008</v>
      </c>
    </row>
    <row r="38" spans="2:6" s="3" customFormat="1" x14ac:dyDescent="0.2">
      <c r="B38" s="3" t="s">
        <v>54</v>
      </c>
      <c r="F38" s="3">
        <v>223.255</v>
      </c>
    </row>
    <row r="39" spans="2:6" s="3" customFormat="1" x14ac:dyDescent="0.2">
      <c r="B39" s="3" t="s">
        <v>55</v>
      </c>
      <c r="F39" s="3">
        <v>202.55500000000001</v>
      </c>
    </row>
    <row r="40" spans="2:6" s="3" customFormat="1" x14ac:dyDescent="0.2">
      <c r="B40" s="3" t="s">
        <v>5</v>
      </c>
      <c r="F40" s="3">
        <f>69.709+242.634</f>
        <v>312.34299999999996</v>
      </c>
    </row>
    <row r="41" spans="2:6" s="3" customFormat="1" x14ac:dyDescent="0.2">
      <c r="B41" s="3" t="s">
        <v>14</v>
      </c>
      <c r="F41" s="3">
        <v>24.22</v>
      </c>
    </row>
    <row r="42" spans="2:6" s="3" customFormat="1" x14ac:dyDescent="0.2">
      <c r="B42" s="3" t="s">
        <v>56</v>
      </c>
      <c r="F42" s="3">
        <v>121.996</v>
      </c>
    </row>
    <row r="43" spans="2:6" s="3" customFormat="1" x14ac:dyDescent="0.2">
      <c r="B43" s="3" t="s">
        <v>45</v>
      </c>
      <c r="F43" s="3">
        <f>SUM(F35:F42)</f>
        <v>1675.972</v>
      </c>
    </row>
    <row r="45" spans="2:6" s="3" customFormat="1" x14ac:dyDescent="0.2">
      <c r="B45" s="3" t="s">
        <v>58</v>
      </c>
      <c r="C45" s="3">
        <v>6298</v>
      </c>
      <c r="D45" s="3">
        <v>8708</v>
      </c>
      <c r="E45" s="3">
        <v>-12587</v>
      </c>
      <c r="F45" s="3">
        <v>-13212</v>
      </c>
    </row>
    <row r="46" spans="2:6" s="3" customFormat="1" x14ac:dyDescent="0.2">
      <c r="B46" s="3" t="s">
        <v>59</v>
      </c>
      <c r="C46" s="3">
        <v>-30465</v>
      </c>
      <c r="D46" s="3">
        <v>-75960</v>
      </c>
      <c r="E46" s="3">
        <v>-17312</v>
      </c>
    </row>
    <row r="47" spans="2:6" s="3" customFormat="1" x14ac:dyDescent="0.2">
      <c r="B47" s="3" t="s">
        <v>60</v>
      </c>
      <c r="C47" s="3">
        <v>134738</v>
      </c>
      <c r="D47" s="3">
        <v>59602</v>
      </c>
      <c r="E47" s="3">
        <v>27800</v>
      </c>
    </row>
    <row r="48" spans="2:6" s="3" customFormat="1" x14ac:dyDescent="0.2">
      <c r="B48" s="3" t="s">
        <v>61</v>
      </c>
      <c r="C48" s="3">
        <v>-5377</v>
      </c>
      <c r="D48" s="3">
        <v>-11561</v>
      </c>
      <c r="E48" s="3">
        <v>1851</v>
      </c>
    </row>
    <row r="49" spans="2:6" s="3" customFormat="1" x14ac:dyDescent="0.2">
      <c r="B49" s="3" t="s">
        <v>62</v>
      </c>
      <c r="C49" s="3">
        <f>SUM(C45:C48)</f>
        <v>105194</v>
      </c>
      <c r="D49" s="3">
        <f>SUM(D45:D48)</f>
        <v>-19211</v>
      </c>
      <c r="E49" s="3">
        <f>SUM(E45:E48)</f>
        <v>-248</v>
      </c>
      <c r="F49" s="3">
        <f>SUM(F45:F48)</f>
        <v>-13212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2025-03-24T17:58:58Z</dcterms:created>
  <dcterms:modified xsi:type="dcterms:W3CDTF">2025-03-24T19:20:27Z</dcterms:modified>
</cp:coreProperties>
</file>