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DE995A-9DB7-467B-9A96-23F2F13003FF}" xr6:coauthVersionLast="47" xr6:coauthVersionMax="47" xr10:uidLastSave="{00000000-0000-0000-0000-000000000000}"/>
  <bookViews>
    <workbookView xWindow="-45030" yWindow="1020" windowWidth="32775" windowHeight="17280" activeTab="1" xr2:uid="{C669C338-7C39-4AB2-A880-A5A64C9FD1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16" i="2"/>
  <c r="C18" i="2"/>
  <c r="D18" i="2"/>
  <c r="D16" i="2"/>
  <c r="D9" i="2"/>
  <c r="D23" i="2" s="1"/>
  <c r="C14" i="2"/>
  <c r="C9" i="2"/>
  <c r="C11" i="2" s="1"/>
  <c r="D14" i="2"/>
  <c r="D29" i="2"/>
  <c r="D11" i="2"/>
  <c r="C24" i="2" l="1"/>
  <c r="C15" i="2"/>
  <c r="C17" i="2" s="1"/>
  <c r="C19" i="2" s="1"/>
  <c r="C20" i="2" s="1"/>
  <c r="D24" i="2"/>
  <c r="D15" i="2"/>
  <c r="D17" i="2" s="1"/>
  <c r="D19" i="2" s="1"/>
  <c r="D20" i="2" s="1"/>
  <c r="E8" i="2" l="1"/>
  <c r="E9" i="2" s="1"/>
  <c r="F9" i="2"/>
  <c r="E18" i="2"/>
  <c r="E16" i="2"/>
  <c r="E29" i="2"/>
  <c r="E14" i="2"/>
  <c r="F14" i="2"/>
  <c r="F18" i="2"/>
  <c r="F16" i="2"/>
  <c r="G9" i="2"/>
  <c r="G23" i="2" s="1"/>
  <c r="F11" i="2"/>
  <c r="F24" i="2" s="1"/>
  <c r="F29" i="2"/>
  <c r="E11" i="2" l="1"/>
  <c r="E23" i="2"/>
  <c r="F23" i="2"/>
  <c r="F15" i="2"/>
  <c r="E24" i="2"/>
  <c r="E15" i="2"/>
  <c r="E17" i="2" s="1"/>
  <c r="E19" i="2" s="1"/>
  <c r="E20" i="2" s="1"/>
  <c r="F17" i="2"/>
  <c r="F19" i="2" s="1"/>
  <c r="F20" i="2" s="1"/>
  <c r="J7" i="1"/>
  <c r="J6" i="1"/>
  <c r="J5" i="1"/>
  <c r="H29" i="2"/>
  <c r="G29" i="2"/>
  <c r="I29" i="2"/>
  <c r="G18" i="2"/>
  <c r="G16" i="2"/>
  <c r="J4" i="1"/>
  <c r="H18" i="2"/>
  <c r="H16" i="2"/>
  <c r="G11" i="2"/>
  <c r="G24" i="2" s="1"/>
  <c r="H14" i="2"/>
  <c r="G14" i="2"/>
  <c r="I18" i="2"/>
  <c r="I16" i="2"/>
  <c r="I14" i="2"/>
  <c r="I9" i="2"/>
  <c r="I11" i="2" s="1"/>
  <c r="H9" i="2"/>
  <c r="H11" i="2" s="1"/>
  <c r="H24" i="2" s="1"/>
  <c r="I23" i="2" l="1"/>
  <c r="H23" i="2"/>
  <c r="I24" i="2"/>
  <c r="I15" i="2"/>
  <c r="G15" i="2"/>
  <c r="G17" i="2" s="1"/>
  <c r="G19" i="2" s="1"/>
  <c r="G20" i="2" s="1"/>
  <c r="H15" i="2"/>
  <c r="H17" i="2" s="1"/>
  <c r="H19" i="2" s="1"/>
  <c r="H20" i="2" s="1"/>
  <c r="I17" i="2"/>
  <c r="I19" i="2" s="1"/>
  <c r="I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tc={D4114D51-F9C9-46AB-85DB-964B8A6BD8B5}</author>
  </authors>
  <commentList>
    <comment ref="F5" authorId="0" shapeId="0" xr:uid="{D4114D51-F9C9-46AB-85DB-964B8A6BD8B5}">
      <text>
        <t>[Threaded comment]
Your version of Excel allows you to read this threaded comment; however, any edits to it will get removed if the file is opened in a newer version of Excel. Learn more: https://go.microsoft.com/fwlink/?linkid=870924
Comment:
    1/7/21 Tiffany closed, 13.1B EUR
11/2019 agreement</t>
      </text>
    </comment>
  </commentList>
</comments>
</file>

<file path=xl/sharedStrings.xml><?xml version="1.0" encoding="utf-8"?>
<sst xmlns="http://schemas.openxmlformats.org/spreadsheetml/2006/main" count="52" uniqueCount="47">
  <si>
    <t>Price EUR</t>
  </si>
  <si>
    <t>Shares</t>
  </si>
  <si>
    <t>MC EUR</t>
  </si>
  <si>
    <t>Cash EUR</t>
  </si>
  <si>
    <t>Debt EUR</t>
  </si>
  <si>
    <t>EV EUR</t>
  </si>
  <si>
    <t>Main</t>
  </si>
  <si>
    <t>Wine &amp; Spirits</t>
  </si>
  <si>
    <t>EUR in millions</t>
  </si>
  <si>
    <t>Fashion &amp; Leather</t>
  </si>
  <si>
    <t>Selective Retailing</t>
  </si>
  <si>
    <t>Watches &amp; Jewelry</t>
  </si>
  <si>
    <t>Perfumes &amp; Cosmetics</t>
  </si>
  <si>
    <t>Other</t>
  </si>
  <si>
    <t>Revenue</t>
  </si>
  <si>
    <t>Q424</t>
  </si>
  <si>
    <t>COGS</t>
  </si>
  <si>
    <t>Gross Profit</t>
  </si>
  <si>
    <t>S&amp;M</t>
  </si>
  <si>
    <t>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</si>
  <si>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</si>
  <si>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</si>
  <si>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</si>
  <si>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</si>
  <si>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</si>
  <si>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</si>
  <si>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</si>
  <si>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Gross Margin %</t>
  </si>
  <si>
    <t>Revenue y/y</t>
  </si>
  <si>
    <t>CFFO</t>
  </si>
  <si>
    <t>CX</t>
  </si>
  <si>
    <t>FCF</t>
  </si>
  <si>
    <t>Louis Vuitton</t>
  </si>
  <si>
    <t>Christian Dior</t>
  </si>
  <si>
    <t>Celine</t>
  </si>
  <si>
    <t>Marc Jacobs</t>
  </si>
  <si>
    <t>Givenchy</t>
  </si>
  <si>
    <t>Rimowa</t>
  </si>
  <si>
    <t>Berluti</t>
  </si>
  <si>
    <t>Fendi</t>
  </si>
  <si>
    <t>Patou</t>
  </si>
  <si>
    <t>Loewe</t>
  </si>
  <si>
    <t>Lora Piana</t>
  </si>
  <si>
    <t>Emilio Pucci</t>
  </si>
  <si>
    <t>Sephora</t>
  </si>
  <si>
    <t>DFS</t>
  </si>
  <si>
    <t>Cheval 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</si>
</sst>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NumberFormat="1"/>
    <xf numFmtId="3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2299447-15A3-4924-9E03-15E09996CB5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5-03-11T20:19:58.94" personId="{B2299447-15A3-4924-9E03-15E09996CB59}" id="{D4114D51-F9C9-46AB-85DB-964B8A6BD8B5}">
    <text>1/7/21 Tiffany closed, 13.1B EUR
11/2019 agreement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2C6-6CA1-4A53-B259-CF22B81372CA}">
  <dimension ref="B2:K16"/>
  <sheetViews>
    <sheetView zoomScale="220" zoomScaleNormal="220" workbookViewId="0">
      <selection activeCell="G8" sqref="G8"/>
    </sheetView>
  </sheetViews>
  <sheetFormatPr defaultRowHeight="12.75" x14ac:dyDescent="0.2"/>
  <cols>
    <col min="1" max="1" width="3.42578125" customWidth="1"/>
    <col min="2" max="2" width="16.28515625" bestFit="1" customWidth="1"/>
    <col min="9" max="9" width="9.7109375" bestFit="1" customWidth="1"/>
  </cols>
  <sheetData>
    <row r="2" spans="2:11" x14ac:dyDescent="0.2">
      <c r="B2" t="s">
        <v>9</v>
      </c>
      <c r="C2" t="s">
        <v>32</v>
      </c>
      <c r="I2" t="s">
        <v>0</v>
      </c>
      <c r="J2" s="1">
        <v>620.79999999999995</v>
      </c>
    </row>
    <row r="3" spans="2:11" x14ac:dyDescent="0.2">
      <c r="C3" t="s">
        <v>33</v>
      </c>
      <c r="I3" t="s">
        <v>1</v>
      </c>
      <c r="J3" s="2">
        <v>499.68104599999998</v>
      </c>
      <c r="K3" s="4" t="s">
        <v>15</v>
      </c>
    </row>
    <row r="4" spans="2:11" x14ac:dyDescent="0.2">
      <c r="C4" t="s">
        <v>39</v>
      </c>
      <c r="I4" t="s">
        <v>2</v>
      </c>
      <c r="J4" s="2">
        <f>+J2*J3</f>
        <v>310201.99335679994</v>
      </c>
    </row>
    <row r="5" spans="2:11" x14ac:dyDescent="0.2">
      <c r="C5" t="s">
        <v>35</v>
      </c>
      <c r="I5" t="s">
        <v>3</v>
      </c>
      <c r="J5" s="2">
        <f>9631+1632+1343</f>
        <v>12606</v>
      </c>
      <c r="K5" s="4" t="s">
        <v>15</v>
      </c>
    </row>
    <row r="6" spans="2:11" x14ac:dyDescent="0.2">
      <c r="C6" t="s">
        <v>34</v>
      </c>
      <c r="I6" t="s">
        <v>4</v>
      </c>
      <c r="J6" s="2">
        <f>12091+10851</f>
        <v>22942</v>
      </c>
      <c r="K6" s="4" t="s">
        <v>15</v>
      </c>
    </row>
    <row r="7" spans="2:11" x14ac:dyDescent="0.2">
      <c r="C7" t="s">
        <v>36</v>
      </c>
      <c r="I7" t="s">
        <v>5</v>
      </c>
      <c r="J7" s="2">
        <f>+J4-J5+J6</f>
        <v>320537.99335679994</v>
      </c>
    </row>
    <row r="8" spans="2:11" x14ac:dyDescent="0.2">
      <c r="C8" t="s">
        <v>37</v>
      </c>
    </row>
    <row r="9" spans="2:11" x14ac:dyDescent="0.2">
      <c r="C9" t="s">
        <v>38</v>
      </c>
    </row>
    <row r="10" spans="2:11" x14ac:dyDescent="0.2">
      <c r="C10" t="s">
        <v>40</v>
      </c>
    </row>
    <row r="11" spans="2:11" x14ac:dyDescent="0.2">
      <c r="C11" t="s">
        <v>41</v>
      </c>
    </row>
    <row r="12" spans="2:11" x14ac:dyDescent="0.2">
      <c r="C12" t="s">
        <v>42</v>
      </c>
    </row>
    <row r="13" spans="2:11" x14ac:dyDescent="0.2">
      <c r="C13" t="s">
        <v>43</v>
      </c>
    </row>
    <row r="14" spans="2:11" x14ac:dyDescent="0.2">
      <c r="B14" t="s">
        <v>10</v>
      </c>
      <c r="C14" t="s">
        <v>44</v>
      </c>
    </row>
    <row r="15" spans="2:11" x14ac:dyDescent="0.2">
      <c r="C15" t="s">
        <v>45</v>
      </c>
    </row>
    <row r="16" spans="2:11" x14ac:dyDescent="0.2">
      <c r="C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59B1-1209-42F6-B2D2-CEFC3F11F8BC}">
  <dimension ref="A1:I31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2.75" x14ac:dyDescent="0.2"/>
  <cols>
    <col min="1" max="1" width="5" bestFit="1" customWidth="1"/>
    <col min="2" max="2" width="20.42578125" bestFit="1" customWidth="1"/>
  </cols>
  <sheetData>
    <row r="1" spans="1:9" x14ac:dyDescent="0.2">
      <c r="A1" s="8" t="s">
        <v>6</v>
      </c>
    </row>
    <row r="2" spans="1:9" s="6" customFormat="1" x14ac:dyDescent="0.2">
      <c r="B2" s="6" t="s">
        <v>8</v>
      </c>
      <c r="C2" s="6">
        <v>2018</v>
      </c>
      <c r="D2" s="6">
        <v>2019</v>
      </c>
      <c r="E2" s="6">
        <v>2020</v>
      </c>
      <c r="F2" s="6">
        <v>2021</v>
      </c>
      <c r="G2" s="6">
        <v>2022</v>
      </c>
      <c r="H2" s="6">
        <v>2023</v>
      </c>
      <c r="I2" s="6">
        <v>2024</v>
      </c>
    </row>
    <row r="3" spans="1:9" s="2" customFormat="1" x14ac:dyDescent="0.2">
      <c r="B3" s="2" t="s">
        <v>9</v>
      </c>
      <c r="C3" s="2">
        <v>18455</v>
      </c>
      <c r="D3" s="2">
        <v>22237</v>
      </c>
      <c r="E3" s="2">
        <v>21207</v>
      </c>
      <c r="F3" s="2">
        <v>30896</v>
      </c>
      <c r="G3" s="2">
        <v>38648</v>
      </c>
      <c r="H3" s="2">
        <v>42169</v>
      </c>
      <c r="I3" s="2">
        <v>41060</v>
      </c>
    </row>
    <row r="4" spans="1:9" s="2" customFormat="1" x14ac:dyDescent="0.2">
      <c r="B4" s="2" t="s">
        <v>10</v>
      </c>
      <c r="C4" s="2">
        <v>13646</v>
      </c>
      <c r="D4" s="2">
        <v>14791</v>
      </c>
      <c r="E4" s="2">
        <v>10155</v>
      </c>
      <c r="F4" s="2">
        <v>11754</v>
      </c>
      <c r="G4" s="7">
        <v>14852</v>
      </c>
      <c r="H4" s="2">
        <v>17885</v>
      </c>
      <c r="I4" s="2">
        <v>18262</v>
      </c>
    </row>
    <row r="5" spans="1:9" s="2" customFormat="1" x14ac:dyDescent="0.2">
      <c r="B5" s="2" t="s">
        <v>11</v>
      </c>
      <c r="C5" s="2">
        <v>4123</v>
      </c>
      <c r="D5" s="2">
        <v>4405</v>
      </c>
      <c r="E5" s="2">
        <v>3356</v>
      </c>
      <c r="F5" s="2">
        <v>8964</v>
      </c>
      <c r="G5" s="7">
        <v>10581</v>
      </c>
      <c r="H5" s="2">
        <v>10902</v>
      </c>
      <c r="I5" s="2">
        <v>10577</v>
      </c>
    </row>
    <row r="6" spans="1:9" s="2" customFormat="1" x14ac:dyDescent="0.2">
      <c r="B6" s="2" t="s">
        <v>12</v>
      </c>
      <c r="C6" s="2">
        <v>6092</v>
      </c>
      <c r="D6" s="2">
        <v>6835</v>
      </c>
      <c r="E6" s="2">
        <v>5248</v>
      </c>
      <c r="F6" s="2">
        <v>6608</v>
      </c>
      <c r="G6" s="2">
        <v>7722</v>
      </c>
      <c r="H6" s="2">
        <v>8271</v>
      </c>
      <c r="I6" s="2">
        <v>8418</v>
      </c>
    </row>
    <row r="7" spans="1:9" s="2" customFormat="1" x14ac:dyDescent="0.2">
      <c r="B7" s="2" t="s">
        <v>7</v>
      </c>
      <c r="C7" s="2">
        <v>5143</v>
      </c>
      <c r="D7" s="2">
        <v>5576</v>
      </c>
      <c r="E7" s="2">
        <v>4755</v>
      </c>
      <c r="F7" s="2">
        <v>5974</v>
      </c>
      <c r="G7" s="2">
        <v>7099</v>
      </c>
      <c r="H7" s="2">
        <v>6602</v>
      </c>
      <c r="I7" s="2">
        <v>5862</v>
      </c>
    </row>
    <row r="8" spans="1:9" s="2" customFormat="1" x14ac:dyDescent="0.2">
      <c r="B8" s="2" t="s">
        <v>13</v>
      </c>
      <c r="C8" s="2">
        <v>-633</v>
      </c>
      <c r="D8" s="2">
        <v>-174</v>
      </c>
      <c r="E8" s="2">
        <f>868-938</f>
        <v>-70</v>
      </c>
      <c r="F8" s="2">
        <v>19</v>
      </c>
      <c r="G8" s="2">
        <v>282</v>
      </c>
      <c r="H8" s="2">
        <v>324</v>
      </c>
      <c r="I8" s="2">
        <v>504</v>
      </c>
    </row>
    <row r="9" spans="1:9" s="3" customFormat="1" x14ac:dyDescent="0.2">
      <c r="B9" s="3" t="s">
        <v>14</v>
      </c>
      <c r="C9" s="3">
        <f>SUM(C3:C8)</f>
        <v>46826</v>
      </c>
      <c r="D9" s="3">
        <f>SUM(D3:D8)</f>
        <v>53670</v>
      </c>
      <c r="E9" s="3">
        <f>SUM(E3:E8)</f>
        <v>44651</v>
      </c>
      <c r="F9" s="3">
        <f>SUM(F3:F8)</f>
        <v>64215</v>
      </c>
      <c r="G9" s="3">
        <f>SUM(G3:G8)</f>
        <v>79184</v>
      </c>
      <c r="H9" s="3">
        <f>SUM(H3:H8)</f>
        <v>86153</v>
      </c>
      <c r="I9" s="3">
        <f>SUM(I3:I8)</f>
        <v>84683</v>
      </c>
    </row>
    <row r="10" spans="1:9" s="2" customFormat="1" x14ac:dyDescent="0.2">
      <c r="B10" s="2" t="s">
        <v>16</v>
      </c>
      <c r="C10" s="2">
        <v>15625</v>
      </c>
      <c r="D10" s="2">
        <v>18123</v>
      </c>
      <c r="E10" s="2">
        <v>15871</v>
      </c>
      <c r="F10" s="2">
        <v>20355</v>
      </c>
      <c r="G10" s="2">
        <v>24988</v>
      </c>
      <c r="H10" s="2">
        <v>26876</v>
      </c>
      <c r="I10" s="2">
        <v>27918</v>
      </c>
    </row>
    <row r="11" spans="1:9" s="2" customFormat="1" x14ac:dyDescent="0.2">
      <c r="B11" s="2" t="s">
        <v>17</v>
      </c>
      <c r="C11" s="2">
        <f t="shared" ref="C11:H11" si="0">+C9-C10</f>
        <v>31201</v>
      </c>
      <c r="D11" s="2">
        <f t="shared" si="0"/>
        <v>35547</v>
      </c>
      <c r="E11" s="2">
        <f t="shared" si="0"/>
        <v>28780</v>
      </c>
      <c r="F11" s="2">
        <f t="shared" si="0"/>
        <v>43860</v>
      </c>
      <c r="G11" s="2">
        <f t="shared" si="0"/>
        <v>54196</v>
      </c>
      <c r="H11" s="2">
        <f t="shared" si="0"/>
        <v>59277</v>
      </c>
      <c r="I11" s="2">
        <f>+I9-I10</f>
        <v>56765</v>
      </c>
    </row>
    <row r="12" spans="1:9" s="2" customFormat="1" x14ac:dyDescent="0.2">
      <c r="B12" s="2" t="s">
        <v>18</v>
      </c>
      <c r="C12" s="2">
        <v>17755</v>
      </c>
      <c r="D12" s="2">
        <v>20207</v>
      </c>
      <c r="E12" s="2">
        <v>16792</v>
      </c>
      <c r="F12" s="2">
        <v>22308</v>
      </c>
      <c r="G12" s="2">
        <v>28151</v>
      </c>
      <c r="H12" s="2">
        <v>30768</v>
      </c>
      <c r="I12" s="2">
        <v>31002</v>
      </c>
    </row>
    <row r="13" spans="1:9" s="2" customFormat="1" x14ac:dyDescent="0.2">
      <c r="B13" s="2" t="s">
        <v>19</v>
      </c>
      <c r="C13" s="2">
        <v>3466</v>
      </c>
      <c r="D13" s="2">
        <v>3864</v>
      </c>
      <c r="E13" s="2">
        <v>3641</v>
      </c>
      <c r="F13" s="2">
        <v>4414</v>
      </c>
      <c r="G13" s="2">
        <v>5027</v>
      </c>
      <c r="H13" s="2">
        <v>5714</v>
      </c>
      <c r="I13" s="2">
        <v>6220</v>
      </c>
    </row>
    <row r="14" spans="1:9" s="2" customFormat="1" x14ac:dyDescent="0.2">
      <c r="B14" s="2" t="s">
        <v>20</v>
      </c>
      <c r="C14" s="2">
        <f t="shared" ref="C14:H14" si="1">+C12+C13</f>
        <v>21221</v>
      </c>
      <c r="D14" s="2">
        <f t="shared" si="1"/>
        <v>24071</v>
      </c>
      <c r="E14" s="2">
        <f t="shared" si="1"/>
        <v>20433</v>
      </c>
      <c r="F14" s="2">
        <f t="shared" si="1"/>
        <v>26722</v>
      </c>
      <c r="G14" s="2">
        <f t="shared" si="1"/>
        <v>33178</v>
      </c>
      <c r="H14" s="2">
        <f t="shared" si="1"/>
        <v>36482</v>
      </c>
      <c r="I14" s="2">
        <f>+I12+I13</f>
        <v>37222</v>
      </c>
    </row>
    <row r="15" spans="1:9" s="2" customFormat="1" x14ac:dyDescent="0.2">
      <c r="B15" s="2" t="s">
        <v>21</v>
      </c>
      <c r="C15" s="2">
        <f>+C11-C14</f>
        <v>9980</v>
      </c>
      <c r="D15" s="2">
        <f>+D11-D14</f>
        <v>11476</v>
      </c>
      <c r="E15" s="2">
        <f>+E11-E14</f>
        <v>8347</v>
      </c>
      <c r="F15" s="2">
        <f>+F11-F14</f>
        <v>17138</v>
      </c>
      <c r="G15" s="2">
        <f t="shared" ref="G15:H15" si="2">+G11-G14</f>
        <v>21018</v>
      </c>
      <c r="H15" s="2">
        <f t="shared" si="2"/>
        <v>22795</v>
      </c>
      <c r="I15" s="2">
        <f>+I11-I14</f>
        <v>19543</v>
      </c>
    </row>
    <row r="16" spans="1:9" s="2" customFormat="1" x14ac:dyDescent="0.2">
      <c r="B16" s="2" t="s">
        <v>22</v>
      </c>
      <c r="C16" s="2">
        <f>23-126-388</f>
        <v>-491</v>
      </c>
      <c r="D16" s="2">
        <f>28-231-559</f>
        <v>-762</v>
      </c>
      <c r="E16" s="2">
        <f>-42-333-608</f>
        <v>-983</v>
      </c>
      <c r="F16" s="2">
        <f>53+13+4</f>
        <v>70</v>
      </c>
      <c r="G16" s="2">
        <f>-888-54+37</f>
        <v>-905</v>
      </c>
      <c r="H16" s="2">
        <f>-242-935+7</f>
        <v>-1170</v>
      </c>
      <c r="I16" s="2">
        <f>-664+28-792</f>
        <v>-1428</v>
      </c>
    </row>
    <row r="17" spans="2:9" s="2" customFormat="1" x14ac:dyDescent="0.2">
      <c r="B17" s="2" t="s">
        <v>23</v>
      </c>
      <c r="C17" s="2">
        <f t="shared" ref="C17:H17" si="3">+C15+C16</f>
        <v>9489</v>
      </c>
      <c r="D17" s="2">
        <f t="shared" si="3"/>
        <v>10714</v>
      </c>
      <c r="E17" s="2">
        <f t="shared" si="3"/>
        <v>7364</v>
      </c>
      <c r="F17" s="2">
        <f t="shared" si="3"/>
        <v>17208</v>
      </c>
      <c r="G17" s="2">
        <f t="shared" si="3"/>
        <v>20113</v>
      </c>
      <c r="H17" s="2">
        <f t="shared" si="3"/>
        <v>21625</v>
      </c>
      <c r="I17" s="2">
        <f>+I15+I16</f>
        <v>18115</v>
      </c>
    </row>
    <row r="18" spans="2:9" s="2" customFormat="1" x14ac:dyDescent="0.2">
      <c r="B18" s="2" t="s">
        <v>24</v>
      </c>
      <c r="C18" s="2">
        <f>2499+636</f>
        <v>3135</v>
      </c>
      <c r="D18" s="2">
        <f>2932+611</f>
        <v>3543</v>
      </c>
      <c r="E18" s="2">
        <f>2409+253</f>
        <v>2662</v>
      </c>
      <c r="F18" s="2">
        <f>4510+662</f>
        <v>5172</v>
      </c>
      <c r="G18" s="2">
        <f>5362+667</f>
        <v>6029</v>
      </c>
      <c r="H18" s="2">
        <f>5673+778</f>
        <v>6451</v>
      </c>
      <c r="I18" s="2">
        <f>5157+408</f>
        <v>5565</v>
      </c>
    </row>
    <row r="19" spans="2:9" s="2" customFormat="1" x14ac:dyDescent="0.2">
      <c r="B19" s="2" t="s">
        <v>25</v>
      </c>
      <c r="C19" s="2">
        <f t="shared" ref="C19:H19" si="4">+C17-C18</f>
        <v>6354</v>
      </c>
      <c r="D19" s="2">
        <f t="shared" si="4"/>
        <v>7171</v>
      </c>
      <c r="E19" s="2">
        <f t="shared" si="4"/>
        <v>4702</v>
      </c>
      <c r="F19" s="2">
        <f t="shared" si="4"/>
        <v>12036</v>
      </c>
      <c r="G19" s="2">
        <f t="shared" si="4"/>
        <v>14084</v>
      </c>
      <c r="H19" s="2">
        <f t="shared" si="4"/>
        <v>15174</v>
      </c>
      <c r="I19" s="2">
        <f>+I17-I18</f>
        <v>12550</v>
      </c>
    </row>
    <row r="20" spans="2:9" x14ac:dyDescent="0.2">
      <c r="B20" s="2" t="s">
        <v>26</v>
      </c>
      <c r="C20" s="1">
        <f>+C19/C21</f>
        <v>12.609190849926538</v>
      </c>
      <c r="D20" s="1">
        <f>+D19/D21</f>
        <v>14.232705856183079</v>
      </c>
      <c r="E20" s="1">
        <f>+E19/E21</f>
        <v>9.3254770030573741</v>
      </c>
      <c r="F20" s="1">
        <f>+F19/F21</f>
        <v>23.885900553779798</v>
      </c>
      <c r="G20" s="1">
        <f>+G19/G21</f>
        <v>28.02897069953616</v>
      </c>
      <c r="H20" s="1">
        <f>+H19/H21</f>
        <v>30.32954047112398</v>
      </c>
      <c r="I20" s="1">
        <f>+I19/I21</f>
        <v>25.116021711177734</v>
      </c>
    </row>
    <row r="21" spans="2:9" s="2" customFormat="1" x14ac:dyDescent="0.2">
      <c r="B21" s="2" t="s">
        <v>1</v>
      </c>
      <c r="C21" s="2">
        <v>503.91813999999999</v>
      </c>
      <c r="D21" s="2">
        <v>503.83954199999999</v>
      </c>
      <c r="E21" s="2">
        <v>504.21013299999998</v>
      </c>
      <c r="F21" s="2">
        <v>503.89559200000002</v>
      </c>
      <c r="G21" s="2">
        <v>502.48009999999999</v>
      </c>
      <c r="H21" s="2">
        <v>500.30431599999997</v>
      </c>
      <c r="I21" s="2">
        <v>499.68104599999998</v>
      </c>
    </row>
    <row r="23" spans="2:9" x14ac:dyDescent="0.2">
      <c r="B23" s="2" t="s">
        <v>28</v>
      </c>
      <c r="D23" s="5">
        <f>D9/C9-1</f>
        <v>0.14615811728526884</v>
      </c>
      <c r="E23" s="5">
        <f>E9/D9-1</f>
        <v>-0.16804546301471956</v>
      </c>
      <c r="F23" s="5">
        <f>F9/E9-1</f>
        <v>0.43815368076862771</v>
      </c>
      <c r="G23" s="5">
        <f>G9/F9-1</f>
        <v>0.23310752939344392</v>
      </c>
      <c r="H23" s="5">
        <f>H9/G9-1</f>
        <v>8.8010204081632626E-2</v>
      </c>
      <c r="I23" s="5">
        <f>I9/H9-1</f>
        <v>-1.7062667579770818E-2</v>
      </c>
    </row>
    <row r="24" spans="2:9" x14ac:dyDescent="0.2">
      <c r="B24" s="2" t="s">
        <v>27</v>
      </c>
      <c r="C24" s="5">
        <f>+C11/C9</f>
        <v>0.66631785760047835</v>
      </c>
      <c r="D24" s="5">
        <f>+D11/D9</f>
        <v>0.66232532140860811</v>
      </c>
      <c r="E24" s="5">
        <f>+E11/E9</f>
        <v>0.6445544332713713</v>
      </c>
      <c r="F24" s="5">
        <f>+F11/F9</f>
        <v>0.68301798645176359</v>
      </c>
      <c r="G24" s="5">
        <f>+G11/G9</f>
        <v>0.68443119822186305</v>
      </c>
      <c r="H24" s="5">
        <f t="shared" ref="H24:I24" si="5">+H11/H9</f>
        <v>0.68804336471161776</v>
      </c>
      <c r="I24" s="5">
        <f t="shared" si="5"/>
        <v>0.67032344154080514</v>
      </c>
    </row>
    <row r="27" spans="2:9" s="2" customFormat="1" x14ac:dyDescent="0.2">
      <c r="B27" s="2" t="s">
        <v>29</v>
      </c>
      <c r="C27" s="2">
        <v>8490</v>
      </c>
      <c r="D27" s="2">
        <v>11648</v>
      </c>
      <c r="E27" s="2">
        <v>10897</v>
      </c>
      <c r="F27" s="2">
        <v>18648</v>
      </c>
      <c r="G27" s="2">
        <v>17833</v>
      </c>
      <c r="H27" s="2">
        <v>18400</v>
      </c>
      <c r="I27" s="2">
        <v>18924</v>
      </c>
    </row>
    <row r="28" spans="2:9" s="2" customFormat="1" x14ac:dyDescent="0.2">
      <c r="B28" s="2" t="s">
        <v>30</v>
      </c>
      <c r="C28" s="2">
        <v>3038</v>
      </c>
      <c r="D28" s="2">
        <v>3294</v>
      </c>
      <c r="E28" s="2">
        <v>2478</v>
      </c>
      <c r="F28" s="2">
        <v>2664</v>
      </c>
      <c r="G28" s="2">
        <v>4969</v>
      </c>
      <c r="H28" s="2">
        <v>7478</v>
      </c>
      <c r="I28" s="2">
        <v>5531</v>
      </c>
    </row>
    <row r="29" spans="2:9" s="2" customFormat="1" x14ac:dyDescent="0.2">
      <c r="B29" s="2" t="s">
        <v>31</v>
      </c>
      <c r="C29" s="2">
        <f t="shared" ref="C29:H29" si="6">+C27-C28</f>
        <v>5452</v>
      </c>
      <c r="D29" s="2">
        <f t="shared" si="6"/>
        <v>8354</v>
      </c>
      <c r="E29" s="2">
        <f t="shared" si="6"/>
        <v>8419</v>
      </c>
      <c r="F29" s="2">
        <f t="shared" si="6"/>
        <v>15984</v>
      </c>
      <c r="G29" s="2">
        <f t="shared" si="6"/>
        <v>12864</v>
      </c>
      <c r="H29" s="2">
        <f t="shared" si="6"/>
        <v>10922</v>
      </c>
      <c r="I29" s="2">
        <f>+I27-I28</f>
        <v>13393</v>
      </c>
    </row>
    <row r="31" spans="2:9" x14ac:dyDescent="0.2">
      <c r="D31" s="5"/>
    </row>
  </sheetData>
  <hyperlinks>
    <hyperlink ref="A1" location="Main!A1" display="Main" xr:uid="{B843799C-D923-4912-B06A-C7708931835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2025-03-11T18:32:12Z</dcterms:created>
  <dcterms:modified xsi:type="dcterms:W3CDTF">2025-03-11T20:20:00Z</dcterms:modified>
</cp:coreProperties>
</file>