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74A52AA-2CEF-4C26-A05B-75C0747ABCB3}" xr6:coauthVersionLast="47" xr6:coauthVersionMax="47" xr10:uidLastSave="{00000000-0000-0000-0000-000000000000}"/>
  <bookViews>
    <workbookView xWindow="39100" yWindow="1840" windowWidth="24260" windowHeight="15020" activeTab="1" xr2:uid="{C6EF291D-306B-4030-A552-CDA08CB64BF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2" l="1"/>
  <c r="E53" i="2"/>
  <c r="D53" i="2"/>
  <c r="F30" i="2"/>
  <c r="F34" i="2" s="1"/>
  <c r="F32" i="2"/>
  <c r="F26" i="2"/>
  <c r="F25" i="2" s="1"/>
  <c r="F46" i="2"/>
  <c r="K7" i="1"/>
  <c r="G18" i="2"/>
  <c r="G17" i="2"/>
  <c r="G16" i="2"/>
  <c r="G15" i="2"/>
  <c r="G14" i="2"/>
  <c r="G13" i="2"/>
  <c r="G12" i="2"/>
  <c r="E20" i="2"/>
  <c r="D20" i="2"/>
  <c r="F19" i="2"/>
  <c r="F20" i="2" s="1"/>
  <c r="K4" i="1"/>
  <c r="G19" i="2" l="1"/>
  <c r="G20" i="2" s="1"/>
</calcChain>
</file>

<file path=xl/sharedStrings.xml><?xml version="1.0" encoding="utf-8"?>
<sst xmlns="http://schemas.openxmlformats.org/spreadsheetml/2006/main" count="56" uniqueCount="50">
  <si>
    <t>Price</t>
  </si>
  <si>
    <t>Shares</t>
  </si>
  <si>
    <t>MC</t>
  </si>
  <si>
    <t>Cash</t>
  </si>
  <si>
    <t>Debt</t>
  </si>
  <si>
    <t>EV</t>
  </si>
  <si>
    <t>Founded</t>
  </si>
  <si>
    <t>Main</t>
  </si>
  <si>
    <t>Revenue</t>
  </si>
  <si>
    <t>Net Income</t>
  </si>
  <si>
    <t>Wealth Management</t>
  </si>
  <si>
    <t>Investment Management</t>
  </si>
  <si>
    <t>IB Advisory</t>
  </si>
  <si>
    <t>IB Underwriting</t>
  </si>
  <si>
    <t>Equities</t>
  </si>
  <si>
    <t>Fixed Income</t>
  </si>
  <si>
    <t>Other Securities</t>
  </si>
  <si>
    <t>Operating Income</t>
  </si>
  <si>
    <t>Operating Expenses</t>
  </si>
  <si>
    <t>Credit Losses</t>
  </si>
  <si>
    <t>Compensation</t>
  </si>
  <si>
    <t>Brokerage, Clearing Fees</t>
  </si>
  <si>
    <t>IT</t>
  </si>
  <si>
    <t>Professional Services</t>
  </si>
  <si>
    <t>Occupancy &amp; Eqipment</t>
  </si>
  <si>
    <t>Marketing/BD</t>
  </si>
  <si>
    <t>Other</t>
  </si>
  <si>
    <t>Post-AI</t>
  </si>
  <si>
    <t>Deposits</t>
  </si>
  <si>
    <t>Trading Assets</t>
  </si>
  <si>
    <t>Securities Borrowed</t>
  </si>
  <si>
    <t>Loans</t>
  </si>
  <si>
    <t>Assets</t>
  </si>
  <si>
    <t>Customer</t>
  </si>
  <si>
    <t>Trading Liabilities</t>
  </si>
  <si>
    <t>Resell</t>
  </si>
  <si>
    <t>Financings</t>
  </si>
  <si>
    <t>Loaned</t>
  </si>
  <si>
    <t>Customer Payable</t>
  </si>
  <si>
    <t>Securities for Resale</t>
  </si>
  <si>
    <t>Goodwill</t>
  </si>
  <si>
    <t>L+SE</t>
  </si>
  <si>
    <t>SE</t>
  </si>
  <si>
    <t>Net Cash</t>
  </si>
  <si>
    <t>Q424</t>
  </si>
  <si>
    <t>CFFO</t>
  </si>
  <si>
    <t>CFFI</t>
  </si>
  <si>
    <t>CFFF</t>
  </si>
  <si>
    <t>Rates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</si>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</sst>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4E6F104-B355-4ABE-A851-B2FBA283BD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3752-4633-4B9F-83DD-C96DC3ED78D7}">
  <dimension ref="J2:L9"/>
  <sheetViews>
    <sheetView zoomScale="145" zoomScaleNormal="145" workbookViewId="0">
      <selection activeCell="G7" sqref="G7"/>
    </sheetView>
  </sheetViews>
  <sheetFormatPr defaultRowHeight="12.75" x14ac:dyDescent="0.2"/>
  <sheetData>
    <row r="2" spans="10:12" x14ac:dyDescent="0.2">
      <c r="J2" t="s">
        <v>0</v>
      </c>
      <c r="K2">
        <v>118.33</v>
      </c>
    </row>
    <row r="3" spans="10:12" x14ac:dyDescent="0.2">
      <c r="J3" t="s">
        <v>1</v>
      </c>
      <c r="K3" s="1">
        <v>1612.855585</v>
      </c>
      <c r="L3" s="3" t="s">
        <v>44</v>
      </c>
    </row>
    <row r="4" spans="10:12" x14ac:dyDescent="0.2">
      <c r="J4" t="s">
        <v>2</v>
      </c>
      <c r="K4" s="1">
        <f>+K2*K3</f>
        <v>190849.20137304999</v>
      </c>
      <c r="L4" s="3"/>
    </row>
    <row r="5" spans="10:12" x14ac:dyDescent="0.2">
      <c r="J5" t="s">
        <v>3</v>
      </c>
      <c r="K5" s="1">
        <v>82261</v>
      </c>
      <c r="L5" s="3" t="s">
        <v>44</v>
      </c>
    </row>
    <row r="6" spans="10:12" x14ac:dyDescent="0.2">
      <c r="J6" t="s">
        <v>4</v>
      </c>
      <c r="K6" s="1">
        <v>0</v>
      </c>
      <c r="L6" s="3" t="s">
        <v>44</v>
      </c>
    </row>
    <row r="7" spans="10:12" x14ac:dyDescent="0.2">
      <c r="J7" t="s">
        <v>5</v>
      </c>
      <c r="K7" s="1">
        <f>+K4-K5+K6</f>
        <v>108588.20137304999</v>
      </c>
    </row>
    <row r="9" spans="10:12" x14ac:dyDescent="0.2">
      <c r="J9" t="s">
        <v>6</v>
      </c>
      <c r="K9">
        <v>1924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38C2-0CCB-49B7-8116-F909F3F8F58B}">
  <dimension ref="A1:G53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 x14ac:dyDescent="0.2"/>
  <cols>
    <col min="1" max="1" width="5" bestFit="1" customWidth="1"/>
    <col min="2" max="2" width="23.42578125" customWidth="1"/>
  </cols>
  <sheetData>
    <row r="1" spans="1:7" x14ac:dyDescent="0.2">
      <c r="A1" t="s">
        <v>7</v>
      </c>
    </row>
    <row r="2" spans="1:7" x14ac:dyDescent="0.2">
      <c r="C2">
        <v>2021</v>
      </c>
      <c r="D2">
        <v>2022</v>
      </c>
      <c r="E2">
        <v>2023</v>
      </c>
      <c r="F2">
        <v>2024</v>
      </c>
      <c r="G2" s="3" t="s">
        <v>27</v>
      </c>
    </row>
    <row r="3" spans="1:7" s="1" customFormat="1" x14ac:dyDescent="0.2">
      <c r="B3" s="1" t="s">
        <v>10</v>
      </c>
      <c r="F3" s="1">
        <v>28400</v>
      </c>
    </row>
    <row r="4" spans="1:7" s="1" customFormat="1" x14ac:dyDescent="0.2">
      <c r="B4" s="1" t="s">
        <v>12</v>
      </c>
      <c r="F4" s="1">
        <v>2378</v>
      </c>
    </row>
    <row r="5" spans="1:7" s="1" customFormat="1" x14ac:dyDescent="0.2">
      <c r="B5" s="1" t="s">
        <v>13</v>
      </c>
      <c r="F5" s="1">
        <v>3792</v>
      </c>
    </row>
    <row r="6" spans="1:7" s="1" customFormat="1" x14ac:dyDescent="0.2">
      <c r="B6" s="1" t="s">
        <v>14</v>
      </c>
      <c r="F6" s="1">
        <v>12230</v>
      </c>
    </row>
    <row r="7" spans="1:7" s="1" customFormat="1" x14ac:dyDescent="0.2">
      <c r="B7" s="1" t="s">
        <v>15</v>
      </c>
      <c r="F7" s="1">
        <v>8418</v>
      </c>
    </row>
    <row r="8" spans="1:7" s="1" customFormat="1" x14ac:dyDescent="0.2">
      <c r="B8" s="1" t="s">
        <v>16</v>
      </c>
      <c r="F8" s="1">
        <v>1262</v>
      </c>
    </row>
    <row r="9" spans="1:7" s="1" customFormat="1" x14ac:dyDescent="0.2">
      <c r="B9" s="1" t="s">
        <v>11</v>
      </c>
      <c r="F9" s="1">
        <v>5900</v>
      </c>
    </row>
    <row r="10" spans="1:7" s="2" customFormat="1" x14ac:dyDescent="0.2">
      <c r="B10" s="2" t="s">
        <v>8</v>
      </c>
      <c r="D10" s="2">
        <v>53668</v>
      </c>
      <c r="E10" s="2">
        <v>54143</v>
      </c>
      <c r="F10" s="2">
        <v>61761</v>
      </c>
      <c r="G10" s="2">
        <v>61761</v>
      </c>
    </row>
    <row r="11" spans="1:7" s="1" customFormat="1" x14ac:dyDescent="0.2">
      <c r="B11" s="1" t="s">
        <v>19</v>
      </c>
      <c r="F11" s="1">
        <v>264</v>
      </c>
      <c r="G11" s="1">
        <v>264</v>
      </c>
    </row>
    <row r="12" spans="1:7" s="1" customFormat="1" x14ac:dyDescent="0.2">
      <c r="B12" s="1" t="s">
        <v>20</v>
      </c>
      <c r="F12" s="1">
        <v>26178</v>
      </c>
      <c r="G12" s="1">
        <f>+F12*0.5</f>
        <v>13089</v>
      </c>
    </row>
    <row r="13" spans="1:7" s="1" customFormat="1" x14ac:dyDescent="0.2">
      <c r="B13" s="1" t="s">
        <v>21</v>
      </c>
      <c r="F13" s="1">
        <v>4140</v>
      </c>
      <c r="G13" s="1">
        <f>+F13</f>
        <v>4140</v>
      </c>
    </row>
    <row r="14" spans="1:7" s="1" customFormat="1" x14ac:dyDescent="0.2">
      <c r="B14" s="1" t="s">
        <v>22</v>
      </c>
      <c r="F14" s="1">
        <v>4088</v>
      </c>
      <c r="G14" s="1">
        <f>+F14*0.5</f>
        <v>2044</v>
      </c>
    </row>
    <row r="15" spans="1:7" s="1" customFormat="1" x14ac:dyDescent="0.2">
      <c r="B15" s="2" t="s">
        <v>23</v>
      </c>
      <c r="C15" s="2"/>
      <c r="D15" s="2"/>
      <c r="E15" s="2"/>
      <c r="F15" s="2">
        <v>2901</v>
      </c>
      <c r="G15" s="2">
        <f>+F15*0.25</f>
        <v>725.25</v>
      </c>
    </row>
    <row r="16" spans="1:7" s="1" customFormat="1" x14ac:dyDescent="0.2">
      <c r="B16" s="1" t="s">
        <v>24</v>
      </c>
      <c r="F16" s="1">
        <v>1905</v>
      </c>
      <c r="G16" s="1">
        <f>+F16</f>
        <v>1905</v>
      </c>
    </row>
    <row r="17" spans="2:7" s="1" customFormat="1" x14ac:dyDescent="0.2">
      <c r="B17" s="1" t="s">
        <v>25</v>
      </c>
      <c r="F17" s="1">
        <v>965</v>
      </c>
      <c r="G17" s="1">
        <f>+F17*0.75</f>
        <v>723.75</v>
      </c>
    </row>
    <row r="18" spans="2:7" s="1" customFormat="1" x14ac:dyDescent="0.2">
      <c r="B18" s="1" t="s">
        <v>26</v>
      </c>
      <c r="F18" s="1">
        <v>3724</v>
      </c>
      <c r="G18" s="1">
        <f>+F18*0.9</f>
        <v>3351.6</v>
      </c>
    </row>
    <row r="19" spans="2:7" s="1" customFormat="1" x14ac:dyDescent="0.2">
      <c r="B19" s="1" t="s">
        <v>18</v>
      </c>
      <c r="F19" s="1">
        <f>SUM(F11:F18)</f>
        <v>44165</v>
      </c>
      <c r="G19" s="1">
        <f>SUM(G11:G18)</f>
        <v>26242.6</v>
      </c>
    </row>
    <row r="20" spans="2:7" s="1" customFormat="1" x14ac:dyDescent="0.2">
      <c r="B20" s="1" t="s">
        <v>17</v>
      </c>
      <c r="D20" s="1">
        <f t="shared" ref="D20:E20" si="0">+D10-D19</f>
        <v>53668</v>
      </c>
      <c r="E20" s="1">
        <f t="shared" si="0"/>
        <v>54143</v>
      </c>
      <c r="F20" s="2">
        <f>+F10-F19</f>
        <v>17596</v>
      </c>
      <c r="G20" s="2">
        <f>+G10-G19</f>
        <v>35518.400000000001</v>
      </c>
    </row>
    <row r="21" spans="2:7" s="1" customFormat="1" x14ac:dyDescent="0.2"/>
    <row r="22" spans="2:7" s="1" customFormat="1" x14ac:dyDescent="0.2">
      <c r="B22" s="1" t="s">
        <v>9</v>
      </c>
      <c r="D22" s="1">
        <v>11029</v>
      </c>
      <c r="E22" s="1">
        <v>9087</v>
      </c>
      <c r="F22" s="1">
        <v>13990</v>
      </c>
    </row>
    <row r="25" spans="2:7" x14ac:dyDescent="0.2">
      <c r="B25" t="s">
        <v>43</v>
      </c>
      <c r="F25" s="1">
        <f>+F26+F27+F28+F29+F30+F31-F37-F38-F39-F40-F41-F42-F44</f>
        <v>82261</v>
      </c>
    </row>
    <row r="26" spans="2:7" s="1" customFormat="1" x14ac:dyDescent="0.2">
      <c r="B26" s="1" t="s">
        <v>3</v>
      </c>
      <c r="F26" s="1">
        <f>105386+98608+61071</f>
        <v>265065</v>
      </c>
    </row>
    <row r="27" spans="2:7" s="1" customFormat="1" x14ac:dyDescent="0.2">
      <c r="B27" s="1" t="s">
        <v>29</v>
      </c>
      <c r="F27" s="1">
        <v>331884</v>
      </c>
    </row>
    <row r="28" spans="2:7" s="1" customFormat="1" x14ac:dyDescent="0.2">
      <c r="B28" s="1" t="s">
        <v>39</v>
      </c>
      <c r="F28" s="1">
        <v>118565</v>
      </c>
    </row>
    <row r="29" spans="2:7" s="1" customFormat="1" x14ac:dyDescent="0.2">
      <c r="B29" s="1" t="s">
        <v>30</v>
      </c>
      <c r="F29" s="1">
        <v>123859</v>
      </c>
    </row>
    <row r="30" spans="2:7" s="1" customFormat="1" x14ac:dyDescent="0.2">
      <c r="B30" s="1" t="s">
        <v>31</v>
      </c>
      <c r="F30" s="1">
        <f>225834+12319</f>
        <v>238153</v>
      </c>
    </row>
    <row r="31" spans="2:7" s="1" customFormat="1" x14ac:dyDescent="0.2">
      <c r="B31" s="1" t="s">
        <v>33</v>
      </c>
      <c r="F31" s="1">
        <v>86158</v>
      </c>
    </row>
    <row r="32" spans="2:7" s="1" customFormat="1" x14ac:dyDescent="0.2">
      <c r="B32" s="1" t="s">
        <v>40</v>
      </c>
      <c r="F32" s="1">
        <f>16706+6453</f>
        <v>23159</v>
      </c>
    </row>
    <row r="33" spans="2:6" s="1" customFormat="1" x14ac:dyDescent="0.2">
      <c r="B33" s="1" t="s">
        <v>26</v>
      </c>
      <c r="F33" s="1">
        <v>28228</v>
      </c>
    </row>
    <row r="34" spans="2:6" s="1" customFormat="1" x14ac:dyDescent="0.2">
      <c r="B34" s="1" t="s">
        <v>32</v>
      </c>
      <c r="F34" s="1">
        <f>SUM(F26:F33)</f>
        <v>1215071</v>
      </c>
    </row>
    <row r="35" spans="2:6" s="1" customFormat="1" x14ac:dyDescent="0.2"/>
    <row r="36" spans="2:6" s="1" customFormat="1" x14ac:dyDescent="0.2"/>
    <row r="37" spans="2:6" s="1" customFormat="1" x14ac:dyDescent="0.2">
      <c r="B37" s="1" t="s">
        <v>28</v>
      </c>
      <c r="F37" s="1">
        <v>376007</v>
      </c>
    </row>
    <row r="38" spans="2:6" s="1" customFormat="1" x14ac:dyDescent="0.2">
      <c r="B38" s="1" t="s">
        <v>34</v>
      </c>
      <c r="F38" s="1">
        <v>153764</v>
      </c>
    </row>
    <row r="39" spans="2:6" s="1" customFormat="1" x14ac:dyDescent="0.2">
      <c r="B39" s="1" t="s">
        <v>35</v>
      </c>
      <c r="F39" s="1">
        <v>50067</v>
      </c>
    </row>
    <row r="40" spans="2:6" s="1" customFormat="1" x14ac:dyDescent="0.2">
      <c r="B40" s="1" t="s">
        <v>37</v>
      </c>
      <c r="F40" s="1">
        <v>15226</v>
      </c>
    </row>
    <row r="41" spans="2:6" s="1" customFormat="1" x14ac:dyDescent="0.2">
      <c r="B41" s="1" t="s">
        <v>36</v>
      </c>
      <c r="F41" s="1">
        <v>21602</v>
      </c>
    </row>
    <row r="42" spans="2:6" s="1" customFormat="1" x14ac:dyDescent="0.2">
      <c r="B42" s="1" t="s">
        <v>38</v>
      </c>
      <c r="F42" s="1">
        <v>175938</v>
      </c>
    </row>
    <row r="43" spans="2:6" s="1" customFormat="1" x14ac:dyDescent="0.2">
      <c r="B43" s="1" t="s">
        <v>26</v>
      </c>
      <c r="F43" s="1">
        <v>28220</v>
      </c>
    </row>
    <row r="44" spans="2:6" s="1" customFormat="1" x14ac:dyDescent="0.2">
      <c r="B44" s="1" t="s">
        <v>4</v>
      </c>
      <c r="F44" s="1">
        <v>288819</v>
      </c>
    </row>
    <row r="45" spans="2:6" s="1" customFormat="1" x14ac:dyDescent="0.2">
      <c r="B45" s="1" t="s">
        <v>42</v>
      </c>
      <c r="F45" s="1">
        <v>105428</v>
      </c>
    </row>
    <row r="46" spans="2:6" s="1" customFormat="1" x14ac:dyDescent="0.2">
      <c r="B46" s="1" t="s">
        <v>41</v>
      </c>
      <c r="F46" s="1">
        <f>SUM(F37:F45)</f>
        <v>1215071</v>
      </c>
    </row>
    <row r="49" spans="2:6" s="1" customFormat="1" x14ac:dyDescent="0.2">
      <c r="B49" s="1" t="s">
        <v>45</v>
      </c>
      <c r="D49" s="1">
        <v>-6397</v>
      </c>
      <c r="E49" s="1">
        <v>-33536</v>
      </c>
      <c r="F49" s="1">
        <v>1362</v>
      </c>
    </row>
    <row r="50" spans="2:6" s="1" customFormat="1" x14ac:dyDescent="0.2">
      <c r="B50" s="1" t="s">
        <v>46</v>
      </c>
      <c r="D50" s="1">
        <v>-11632</v>
      </c>
      <c r="E50" s="1">
        <v>-3084</v>
      </c>
      <c r="F50" s="1">
        <v>-29460</v>
      </c>
    </row>
    <row r="51" spans="2:6" s="1" customFormat="1" x14ac:dyDescent="0.2">
      <c r="B51" s="1" t="s">
        <v>47</v>
      </c>
      <c r="D51" s="1">
        <v>22714</v>
      </c>
      <c r="E51" s="1">
        <v>-2726</v>
      </c>
      <c r="F51" s="1">
        <v>46756</v>
      </c>
    </row>
    <row r="52" spans="2:6" s="1" customFormat="1" x14ac:dyDescent="0.2">
      <c r="B52" s="1" t="s">
        <v>48</v>
      </c>
      <c r="D52" s="1">
        <v>-4283</v>
      </c>
      <c r="E52" s="1">
        <v>451</v>
      </c>
      <c r="F52" s="1">
        <v>-2504</v>
      </c>
    </row>
    <row r="53" spans="2:6" s="1" customFormat="1" x14ac:dyDescent="0.2">
      <c r="B53" s="1" t="s">
        <v>49</v>
      </c>
      <c r="D53" s="1">
        <f>SUM(D49:D52)</f>
        <v>402</v>
      </c>
      <c r="E53" s="1">
        <f>SUM(E49:E52)</f>
        <v>-38895</v>
      </c>
      <c r="F53" s="1">
        <f>SUM(F49:F52)</f>
        <v>16154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2025-03-19T14:12:56Z</dcterms:created>
  <dcterms:modified xsi:type="dcterms:W3CDTF">2025-03-24T19:15:02Z</dcterms:modified>
</cp:coreProperties>
</file>