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A2A02E3A-FBA5-4F4E-AB8B-F191D794C3ED}" xr6:coauthVersionLast="47" xr6:coauthVersionMax="47" xr10:uidLastSave="{00000000-0000-0000-0000-000000000000}"/>
  <bookViews>
    <workbookView xWindow="-43680" yWindow="2145" windowWidth="21180" windowHeight="17820" activeTab="1" xr2:uid="{DCB65370-ACFA-4CCC-B560-567833C54031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" i="2" l="1"/>
  <c r="M7" i="1"/>
  <c r="M6" i="1"/>
  <c r="H10" i="2"/>
  <c r="H8" i="2"/>
  <c r="H5" i="2"/>
  <c r="L10" i="2"/>
  <c r="L9" i="2"/>
  <c r="L11" i="2" s="1"/>
  <c r="L13" i="2" s="1"/>
  <c r="L14" i="2" s="1"/>
  <c r="L8" i="2"/>
  <c r="L5" i="2"/>
  <c r="L18" i="2" s="1"/>
  <c r="M4" i="1"/>
  <c r="H9" i="2" l="1"/>
  <c r="H11" i="2" s="1"/>
  <c r="H13" i="2" s="1"/>
  <c r="H14" i="2" s="1"/>
</calcChain>
</file>

<file path=xl/sharedStrings.xml><?xml version="1.0" encoding="utf-8"?>
<sst xmlns="http://schemas.openxmlformats.org/spreadsheetml/2006/main" count="38" uniqueCount="34">
  <si>
    <t>Price</t>
  </si>
  <si>
    <t>Shares</t>
  </si>
  <si>
    <t>MC</t>
  </si>
  <si>
    <t>Cash</t>
  </si>
  <si>
    <t>Debt</t>
  </si>
  <si>
    <t>EV</t>
  </si>
  <si>
    <t>Main</t>
  </si>
  <si>
    <t>Revenue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</si>
  <si>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</si>
  <si>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</si>
  <si>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</si>
  <si>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</si>
  <si>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</si>
  <si>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</si>
  <si>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</si>
  <si>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</si>
  <si>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</si>
  <si>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</si>
  <si>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</si>
  <si>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</si>
  <si>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EPS</t>
  </si>
  <si>
    <t>Net Income</t>
  </si>
  <si>
    <t>COGS</t>
  </si>
  <si>
    <t>Gross Profit</t>
  </si>
  <si>
    <t>R&amp;D</t>
  </si>
  <si>
    <t>SG&amp;A</t>
  </si>
  <si>
    <t>Operating Expenses</t>
  </si>
  <si>
    <t>Operating Income</t>
  </si>
  <si>
    <t>Interest Income</t>
  </si>
  <si>
    <t>Pretax Income</t>
  </si>
  <si>
    <t>Taxes</t>
  </si>
  <si>
    <t>Gross Margin</t>
  </si>
  <si>
    <t>Revenue y/y</t>
  </si>
  <si>
    <t>CFFO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</si>
</sst>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45AA92C-8B5D-4BA3-B998-5A3B4D973B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05815-F105-45DE-BF62-874C125168D3}">
  <dimension ref="L2:N7"/>
  <sheetViews>
    <sheetView zoomScale="145" zoomScaleNormal="145" workbookViewId="0">
      <selection activeCell="B6" sqref="B6"/>
    </sheetView>
  </sheetViews>
  <sheetFormatPr defaultRowHeight="12.75" x14ac:dyDescent="0.2"/>
  <sheetData>
    <row r="2" spans="12:14" x14ac:dyDescent="0.2">
      <c r="L2" t="s">
        <v>0</v>
      </c>
      <c r="M2" s="1">
        <v>1</v>
      </c>
    </row>
    <row r="3" spans="12:14" x14ac:dyDescent="0.2">
      <c r="L3" t="s">
        <v>1</v>
      </c>
      <c r="M3" s="2">
        <v>596.24250500000005</v>
      </c>
      <c r="N3" s="3" t="s">
        <v>17</v>
      </c>
    </row>
    <row r="4" spans="12:14" x14ac:dyDescent="0.2">
      <c r="L4" t="s">
        <v>2</v>
      </c>
      <c r="M4" s="2">
        <f>+M2*M3</f>
        <v>596.24250500000005</v>
      </c>
    </row>
    <row r="5" spans="12:14" x14ac:dyDescent="0.2">
      <c r="L5" t="s">
        <v>3</v>
      </c>
      <c r="M5" s="2">
        <v>142.72800000000001</v>
      </c>
      <c r="N5" s="3" t="s">
        <v>17</v>
      </c>
    </row>
    <row r="6" spans="12:14" x14ac:dyDescent="0.2">
      <c r="L6" t="s">
        <v>4</v>
      </c>
      <c r="M6" s="2">
        <f>317.047+5.95+115.486</f>
        <v>438.483</v>
      </c>
      <c r="N6" s="3" t="s">
        <v>17</v>
      </c>
    </row>
    <row r="7" spans="12:14" x14ac:dyDescent="0.2">
      <c r="L7" t="s">
        <v>5</v>
      </c>
      <c r="M7" s="2">
        <f>+M4-M5+M6</f>
        <v>891.99750500000005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58858-CB3C-4BDF-959A-7BE773343F41}">
  <dimension ref="A1:N22"/>
  <sheetViews>
    <sheetView tabSelected="1"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23" sqref="H23"/>
    </sheetView>
  </sheetViews>
  <sheetFormatPr defaultRowHeight="12.75" x14ac:dyDescent="0.2"/>
  <cols>
    <col min="1" max="1" width="5" bestFit="1" customWidth="1"/>
    <col min="2" max="2" width="18.140625" bestFit="1" customWidth="1"/>
    <col min="3" max="14" width="9.140625" style="3"/>
  </cols>
  <sheetData>
    <row r="1" spans="1:14" x14ac:dyDescent="0.2">
      <c r="A1" t="s">
        <v>6</v>
      </c>
    </row>
    <row r="2" spans="1:14" x14ac:dyDescent="0.2"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</row>
    <row r="3" spans="1:14" s="6" customFormat="1" x14ac:dyDescent="0.2">
      <c r="B3" s="6" t="s">
        <v>7</v>
      </c>
      <c r="C3" s="7"/>
      <c r="D3" s="7"/>
      <c r="E3" s="7"/>
      <c r="F3" s="7"/>
      <c r="G3" s="7"/>
      <c r="H3" s="7">
        <v>195.98699999999999</v>
      </c>
      <c r="I3" s="7"/>
      <c r="J3" s="7"/>
      <c r="K3" s="7"/>
      <c r="L3" s="7">
        <v>202.19499999999999</v>
      </c>
      <c r="M3" s="7"/>
      <c r="N3" s="7"/>
    </row>
    <row r="4" spans="1:14" s="2" customFormat="1" x14ac:dyDescent="0.2">
      <c r="B4" s="2" t="s">
        <v>22</v>
      </c>
      <c r="C4" s="4"/>
      <c r="D4" s="4"/>
      <c r="E4" s="4"/>
      <c r="F4" s="4"/>
      <c r="G4" s="4"/>
      <c r="H4" s="4">
        <v>158.33099999999999</v>
      </c>
      <c r="I4" s="4"/>
      <c r="J4" s="4"/>
      <c r="K4" s="4"/>
      <c r="L4" s="4">
        <v>143.239</v>
      </c>
      <c r="M4" s="4"/>
      <c r="N4" s="4"/>
    </row>
    <row r="5" spans="1:14" s="2" customFormat="1" x14ac:dyDescent="0.2">
      <c r="B5" s="2" t="s">
        <v>23</v>
      </c>
      <c r="C5" s="4"/>
      <c r="D5" s="4"/>
      <c r="E5" s="4"/>
      <c r="F5" s="4"/>
      <c r="G5" s="4"/>
      <c r="H5" s="4">
        <f>+H3-H4</f>
        <v>37.656000000000006</v>
      </c>
      <c r="I5" s="4"/>
      <c r="J5" s="4"/>
      <c r="K5" s="4"/>
      <c r="L5" s="4">
        <f>+L3-L4</f>
        <v>58.955999999999989</v>
      </c>
      <c r="M5" s="4"/>
      <c r="N5" s="4"/>
    </row>
    <row r="6" spans="1:14" s="2" customFormat="1" x14ac:dyDescent="0.2">
      <c r="B6" s="2" t="s">
        <v>24</v>
      </c>
      <c r="C6" s="4"/>
      <c r="D6" s="4"/>
      <c r="E6" s="4"/>
      <c r="F6" s="4"/>
      <c r="G6" s="4"/>
      <c r="H6" s="4">
        <v>5.3209999999999997</v>
      </c>
      <c r="I6" s="4"/>
      <c r="J6" s="4"/>
      <c r="K6" s="4"/>
      <c r="L6" s="4">
        <v>10.898</v>
      </c>
      <c r="M6" s="4"/>
      <c r="N6" s="4"/>
    </row>
    <row r="7" spans="1:14" s="2" customFormat="1" x14ac:dyDescent="0.2">
      <c r="B7" s="2" t="s">
        <v>25</v>
      </c>
      <c r="C7" s="4"/>
      <c r="D7" s="4"/>
      <c r="E7" s="4"/>
      <c r="F7" s="4"/>
      <c r="G7" s="4"/>
      <c r="H7" s="4">
        <v>106.69499999999999</v>
      </c>
      <c r="I7" s="4"/>
      <c r="J7" s="4"/>
      <c r="K7" s="4"/>
      <c r="L7" s="4">
        <v>84.260999999999996</v>
      </c>
      <c r="M7" s="4"/>
      <c r="N7" s="4"/>
    </row>
    <row r="8" spans="1:14" s="2" customFormat="1" x14ac:dyDescent="0.2">
      <c r="B8" s="2" t="s">
        <v>26</v>
      </c>
      <c r="C8" s="4"/>
      <c r="D8" s="4"/>
      <c r="E8" s="4"/>
      <c r="F8" s="4"/>
      <c r="G8" s="4"/>
      <c r="H8" s="4">
        <f>+H6+H7</f>
        <v>112.01599999999999</v>
      </c>
      <c r="I8" s="4"/>
      <c r="J8" s="4"/>
      <c r="K8" s="4"/>
      <c r="L8" s="4">
        <f>+L6+L7</f>
        <v>95.158999999999992</v>
      </c>
      <c r="M8" s="4"/>
      <c r="N8" s="4"/>
    </row>
    <row r="9" spans="1:14" s="2" customFormat="1" x14ac:dyDescent="0.2">
      <c r="B9" s="2" t="s">
        <v>27</v>
      </c>
      <c r="C9" s="4"/>
      <c r="D9" s="4"/>
      <c r="E9" s="4"/>
      <c r="F9" s="4"/>
      <c r="G9" s="4"/>
      <c r="H9" s="4">
        <f>+H5-H8</f>
        <v>-74.359999999999985</v>
      </c>
      <c r="I9" s="4"/>
      <c r="J9" s="4"/>
      <c r="K9" s="4"/>
      <c r="L9" s="4">
        <f>+L5-L8</f>
        <v>-36.203000000000003</v>
      </c>
      <c r="M9" s="4"/>
      <c r="N9" s="4"/>
    </row>
    <row r="10" spans="1:14" s="2" customFormat="1" x14ac:dyDescent="0.2">
      <c r="B10" s="2" t="s">
        <v>28</v>
      </c>
      <c r="C10" s="4"/>
      <c r="D10" s="4"/>
      <c r="E10" s="4"/>
      <c r="F10" s="4"/>
      <c r="G10" s="4"/>
      <c r="H10" s="4">
        <f>-11.512-1.12</f>
        <v>-12.632000000000001</v>
      </c>
      <c r="I10" s="4"/>
      <c r="J10" s="4"/>
      <c r="K10" s="4"/>
      <c r="L10" s="4">
        <f>-2.876+10.389</f>
        <v>7.5129999999999999</v>
      </c>
      <c r="M10" s="4"/>
      <c r="N10" s="4"/>
    </row>
    <row r="11" spans="1:14" s="2" customFormat="1" x14ac:dyDescent="0.2">
      <c r="B11" s="2" t="s">
        <v>29</v>
      </c>
      <c r="C11" s="4"/>
      <c r="D11" s="4"/>
      <c r="E11" s="4"/>
      <c r="F11" s="4"/>
      <c r="G11" s="4"/>
      <c r="H11" s="4">
        <f>+H9+H10</f>
        <v>-86.99199999999999</v>
      </c>
      <c r="I11" s="4"/>
      <c r="J11" s="4"/>
      <c r="K11" s="4"/>
      <c r="L11" s="4">
        <f>+L9+L10</f>
        <v>-28.690000000000005</v>
      </c>
      <c r="M11" s="4"/>
      <c r="N11" s="4"/>
    </row>
    <row r="12" spans="1:14" s="2" customFormat="1" x14ac:dyDescent="0.2">
      <c r="B12" s="2" t="s">
        <v>30</v>
      </c>
      <c r="C12" s="4"/>
      <c r="D12" s="4"/>
      <c r="E12" s="4"/>
      <c r="F12" s="4"/>
      <c r="G12" s="4"/>
      <c r="H12" s="4">
        <v>-0.27300000000000002</v>
      </c>
      <c r="I12" s="4"/>
      <c r="J12" s="4"/>
      <c r="K12" s="4"/>
      <c r="L12" s="4">
        <v>1.7509999999999999</v>
      </c>
      <c r="M12" s="4"/>
      <c r="N12" s="4"/>
    </row>
    <row r="13" spans="1:14" s="2" customFormat="1" x14ac:dyDescent="0.2">
      <c r="B13" s="2" t="s">
        <v>21</v>
      </c>
      <c r="C13" s="4"/>
      <c r="D13" s="4"/>
      <c r="E13" s="4"/>
      <c r="F13" s="4"/>
      <c r="G13" s="4"/>
      <c r="H13" s="4">
        <f>+H11-H12</f>
        <v>-86.718999999999994</v>
      </c>
      <c r="I13" s="4"/>
      <c r="J13" s="4"/>
      <c r="K13" s="4"/>
      <c r="L13" s="4">
        <f>+L11-L12</f>
        <v>-30.441000000000006</v>
      </c>
      <c r="M13" s="4"/>
      <c r="N13" s="4"/>
    </row>
    <row r="14" spans="1:14" x14ac:dyDescent="0.2">
      <c r="B14" t="s">
        <v>20</v>
      </c>
      <c r="H14" s="5">
        <f>+H13/H15</f>
        <v>-0.14619105575713109</v>
      </c>
      <c r="L14" s="5">
        <f>+L13/L15</f>
        <v>-5.1054729820041937E-2</v>
      </c>
    </row>
    <row r="15" spans="1:14" s="2" customFormat="1" x14ac:dyDescent="0.2">
      <c r="B15" s="2" t="s">
        <v>1</v>
      </c>
      <c r="C15" s="4"/>
      <c r="D15" s="4"/>
      <c r="E15" s="4"/>
      <c r="F15" s="4"/>
      <c r="G15" s="4"/>
      <c r="H15" s="4">
        <v>593.18950500000005</v>
      </c>
      <c r="I15" s="4"/>
      <c r="J15" s="4"/>
      <c r="K15" s="4"/>
      <c r="L15" s="4">
        <v>596.24250500000005</v>
      </c>
      <c r="M15" s="4"/>
      <c r="N15" s="4"/>
    </row>
    <row r="17" spans="2:12" x14ac:dyDescent="0.2">
      <c r="B17" s="2" t="s">
        <v>32</v>
      </c>
      <c r="L17" s="8">
        <f>+L3/H3-1</f>
        <v>3.1675570318439483E-2</v>
      </c>
    </row>
    <row r="18" spans="2:12" x14ac:dyDescent="0.2">
      <c r="B18" s="2" t="s">
        <v>31</v>
      </c>
      <c r="L18" s="8">
        <f>+L5/L3</f>
        <v>0.29157991048245502</v>
      </c>
    </row>
    <row r="22" spans="2:12" x14ac:dyDescent="0.2">
      <c r="B22" t="s">
        <v>33</v>
      </c>
      <c r="H22" s="3">
        <v>-113.09</v>
      </c>
      <c r="L22" s="3">
        <v>-86.013000000000005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2024-10-03T14:24:34Z</dcterms:created>
  <dcterms:modified xsi:type="dcterms:W3CDTF">2024-10-03T14:55:26Z</dcterms:modified>
</cp:coreProperties>
</file>