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F8A2D47-45CB-4BD9-ADB6-7D4F6E024576}" xr6:coauthVersionLast="47" xr6:coauthVersionMax="47" xr10:uidLastSave="{00000000-0000-0000-0000-000000000000}"/>
  <bookViews>
    <workbookView xWindow="-31920" yWindow="1740" windowWidth="30165" windowHeight="16515" xr2:uid="{6A2719AE-EB82-44C6-B150-281E64F8B0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2" l="1"/>
  <c r="AE2" i="2"/>
  <c r="AD2" i="2"/>
  <c r="AC2" i="2"/>
  <c r="AB2" i="2"/>
  <c r="AA2" i="2"/>
  <c r="Z2" i="2"/>
  <c r="Y2" i="2"/>
  <c r="X2" i="2"/>
  <c r="W2" i="2"/>
  <c r="V2" i="2"/>
  <c r="M22" i="2"/>
  <c r="M13" i="2"/>
  <c r="M10" i="2"/>
  <c r="N22" i="2"/>
  <c r="N13" i="2"/>
  <c r="N10" i="2"/>
  <c r="O22" i="2"/>
  <c r="O13" i="2"/>
  <c r="O10" i="2"/>
  <c r="P22" i="2"/>
  <c r="P13" i="2"/>
  <c r="P10" i="2"/>
  <c r="P14" i="2" s="1"/>
  <c r="P16" i="2" s="1"/>
  <c r="P18" i="2" s="1"/>
  <c r="Q22" i="2"/>
  <c r="Q13" i="2"/>
  <c r="Q10" i="2"/>
  <c r="R22" i="2"/>
  <c r="R13" i="2"/>
  <c r="R10" i="2"/>
  <c r="S22" i="2"/>
  <c r="U16" i="2"/>
  <c r="U18" i="2" s="1"/>
  <c r="T13" i="2"/>
  <c r="S13" i="2"/>
  <c r="T10" i="2"/>
  <c r="T14" i="2" s="1"/>
  <c r="T16" i="2" s="1"/>
  <c r="T18" i="2" s="1"/>
  <c r="S10" i="2"/>
  <c r="S14" i="2" s="1"/>
  <c r="S16" i="2" s="1"/>
  <c r="S18" i="2" s="1"/>
  <c r="K7" i="1"/>
  <c r="K4" i="1"/>
  <c r="K3" i="1"/>
  <c r="J22" i="2"/>
  <c r="T22" i="2"/>
  <c r="U22" i="2"/>
  <c r="U4" i="2"/>
  <c r="T4" i="2"/>
  <c r="J4" i="2"/>
  <c r="I4" i="2"/>
  <c r="F4" i="2"/>
  <c r="J11" i="2"/>
  <c r="J13" i="2" s="1"/>
  <c r="J10" i="2"/>
  <c r="N14" i="2" l="1"/>
  <c r="N16" i="2" s="1"/>
  <c r="N18" i="2" s="1"/>
  <c r="M14" i="2"/>
  <c r="M16" i="2" s="1"/>
  <c r="M18" i="2" s="1"/>
  <c r="O14" i="2"/>
  <c r="O16" i="2" s="1"/>
  <c r="O18" i="2" s="1"/>
  <c r="Q14" i="2"/>
  <c r="Q16" i="2" s="1"/>
  <c r="Q18" i="2" s="1"/>
  <c r="R14" i="2"/>
  <c r="R16" i="2" s="1"/>
  <c r="R18" i="2" s="1"/>
  <c r="J14" i="2"/>
  <c r="J16" i="2" s="1"/>
  <c r="J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tc={48C20112-7265-4020-93A3-517C6FD85AAF}</author>
  </authors>
  <commentList>
    <comment ref="J5" authorId="0" shapeId="0" xr:uid="{48C20112-7265-4020-93A3-517C6FD85AAF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ASP, but mobile and PC demand remained soft</t>
      </text>
    </comment>
  </commentList>
</comments>
</file>

<file path=xl/sharedStrings.xml><?xml version="1.0" encoding="utf-8"?>
<sst xmlns="http://schemas.openxmlformats.org/spreadsheetml/2006/main" count="44" uniqueCount="39">
  <si>
    <t>Price KRW</t>
  </si>
  <si>
    <t>Shares</t>
  </si>
  <si>
    <t>MC KRW</t>
  </si>
  <si>
    <t>Cash KRW</t>
  </si>
  <si>
    <t>Debt KRW</t>
  </si>
  <si>
    <t>EV KRW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</si>
  <si>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</si>
  <si>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</si>
  <si>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</si>
  <si>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</si>
  <si>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</si>
  <si>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</si>
  <si>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</si>
  <si>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</si>
  <si>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</si>
  <si>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</si>
  <si>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Devices</t>
  </si>
  <si>
    <t>Device Solutions</t>
  </si>
  <si>
    <t>SDC</t>
  </si>
  <si>
    <t>Memory</t>
  </si>
  <si>
    <t>Harman</t>
  </si>
  <si>
    <t>DRAM</t>
  </si>
  <si>
    <t>HBM, DDR5</t>
  </si>
  <si>
    <t>S.LSI</t>
  </si>
  <si>
    <t>Foundry</t>
  </si>
  <si>
    <t>SDC (Display)</t>
  </si>
  <si>
    <t>Mobile, TV, Monitors</t>
  </si>
  <si>
    <t>Mobile Experience (Devices)</t>
  </si>
  <si>
    <t>S24</t>
  </si>
  <si>
    <t>FCF</t>
  </si>
  <si>
    <t>CX</t>
  </si>
  <si>
    <t>Gross Profit</t>
  </si>
  <si>
    <t>COGS</t>
  </si>
  <si>
    <t>Operating Expenses</t>
  </si>
  <si>
    <t>Operating Income</t>
  </si>
  <si>
    <t>Pretax Income</t>
  </si>
  <si>
    <t>Taxes</t>
  </si>
  <si>
    <t>Net Income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</si>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</sst>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3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56CBC97-DEB0-40C3-90D3-6235641E4E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0</xdr:row>
      <xdr:rowOff>10886</xdr:rowOff>
    </xdr:from>
    <xdr:to>
      <xdr:col>21</xdr:col>
      <xdr:colOff>32657</xdr:colOff>
      <xdr:row>35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AF8893-4CF8-3916-FF53-DF1C5AFD7A74}"/>
            </a:ext>
          </a:extLst>
        </xdr:cNvPr>
        <xdr:cNvCxnSpPr/>
      </xdr:nvCxnSpPr>
      <xdr:spPr>
        <a:xfrm>
          <a:off x="12948557" y="10886"/>
          <a:ext cx="0" cy="58565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EDE6357-ACE7-4299-A49F-A609B036F64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5-03-17T18:32:24.51" personId="{FEDE6357-ACE7-4299-A49F-A609B036F645}" id="{48C20112-7265-4020-93A3-517C6FD85AAF}">
    <text>Higher ASP, but mobile and PC demand remained soft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36D8-8BEC-401C-85FF-B30C364282EA}">
  <dimension ref="B2:L15"/>
  <sheetViews>
    <sheetView tabSelected="1" zoomScale="160" zoomScaleNormal="160" workbookViewId="0"/>
  </sheetViews>
  <sheetFormatPr defaultRowHeight="12.75" x14ac:dyDescent="0.2"/>
  <cols>
    <col min="10" max="10" width="11" customWidth="1"/>
    <col min="11" max="11" width="12.28515625" bestFit="1" customWidth="1"/>
  </cols>
  <sheetData>
    <row r="2" spans="2:12" x14ac:dyDescent="0.2">
      <c r="J2" t="s">
        <v>0</v>
      </c>
      <c r="K2" s="9">
        <v>57600</v>
      </c>
    </row>
    <row r="3" spans="2:12" x14ac:dyDescent="0.2">
      <c r="B3" s="7" t="s">
        <v>17</v>
      </c>
      <c r="J3" t="s">
        <v>1</v>
      </c>
      <c r="K3" s="9">
        <f>5940.08255+818.8367</f>
        <v>6758.9192499999999</v>
      </c>
      <c r="L3" s="1" t="s">
        <v>15</v>
      </c>
    </row>
    <row r="4" spans="2:12" x14ac:dyDescent="0.2">
      <c r="B4" t="s">
        <v>21</v>
      </c>
      <c r="J4" t="s">
        <v>2</v>
      </c>
      <c r="K4" s="9">
        <f>+K2*K3/1000</f>
        <v>389313.7488</v>
      </c>
    </row>
    <row r="5" spans="2:12" x14ac:dyDescent="0.2">
      <c r="C5" t="s">
        <v>22</v>
      </c>
      <c r="J5" t="s">
        <v>3</v>
      </c>
      <c r="K5" s="9">
        <v>112651.8</v>
      </c>
      <c r="L5" s="1" t="s">
        <v>15</v>
      </c>
    </row>
    <row r="6" spans="2:12" x14ac:dyDescent="0.2">
      <c r="B6" t="s">
        <v>23</v>
      </c>
      <c r="J6" t="s">
        <v>4</v>
      </c>
      <c r="K6" s="9">
        <v>19330.2</v>
      </c>
      <c r="L6" s="1" t="s">
        <v>15</v>
      </c>
    </row>
    <row r="7" spans="2:12" x14ac:dyDescent="0.2">
      <c r="B7" t="s">
        <v>24</v>
      </c>
      <c r="J7" t="s">
        <v>5</v>
      </c>
      <c r="K7" s="9">
        <f>+K4-K5+K6</f>
        <v>295992.14880000002</v>
      </c>
    </row>
    <row r="10" spans="2:12" x14ac:dyDescent="0.2">
      <c r="B10" s="7" t="s">
        <v>25</v>
      </c>
    </row>
    <row r="11" spans="2:12" x14ac:dyDescent="0.2">
      <c r="C11" t="s">
        <v>26</v>
      </c>
    </row>
    <row r="14" spans="2:12" x14ac:dyDescent="0.2">
      <c r="B14" s="7" t="s">
        <v>27</v>
      </c>
    </row>
    <row r="15" spans="2:12" x14ac:dyDescent="0.2">
      <c r="B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7B31-AFAC-4034-9829-B9D8FF64661F}">
  <dimension ref="A1:AF22"/>
  <sheetViews>
    <sheetView zoomScale="175" zoomScaleNormal="17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W12" sqref="W12"/>
    </sheetView>
  </sheetViews>
  <sheetFormatPr defaultRowHeight="12.75" x14ac:dyDescent="0.2"/>
  <cols>
    <col min="1" max="1" width="5" bestFit="1" customWidth="1"/>
    <col min="2" max="2" width="15" bestFit="1" customWidth="1"/>
    <col min="3" max="10" width="9.140625" style="1"/>
  </cols>
  <sheetData>
    <row r="1" spans="1:32" x14ac:dyDescent="0.2">
      <c r="A1" s="6" t="s">
        <v>6</v>
      </c>
    </row>
    <row r="2" spans="1:32" x14ac:dyDescent="0.2"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M2">
        <v>2016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f>+U2+1</f>
        <v>2025</v>
      </c>
      <c r="W2">
        <f>+V2+1</f>
        <v>2026</v>
      </c>
      <c r="X2">
        <f>+W2+1</f>
        <v>2027</v>
      </c>
      <c r="Y2">
        <f>+X2+1</f>
        <v>2028</v>
      </c>
      <c r="Z2">
        <f>+Y2+1</f>
        <v>2029</v>
      </c>
      <c r="AA2">
        <f>+Z2+1</f>
        <v>2030</v>
      </c>
      <c r="AB2">
        <f>+AA2+1</f>
        <v>2031</v>
      </c>
      <c r="AC2">
        <f>+AB2+1</f>
        <v>2032</v>
      </c>
      <c r="AD2">
        <f>+AC2+1</f>
        <v>2033</v>
      </c>
      <c r="AE2">
        <f>+AD2+1</f>
        <v>2034</v>
      </c>
      <c r="AF2">
        <f>+AE2+1</f>
        <v>2035</v>
      </c>
    </row>
    <row r="3" spans="1:32" s="2" customFormat="1" x14ac:dyDescent="0.2">
      <c r="B3" s="2" t="s">
        <v>16</v>
      </c>
      <c r="C3" s="3"/>
      <c r="D3" s="3"/>
      <c r="E3" s="3"/>
      <c r="F3" s="3">
        <v>39.5</v>
      </c>
      <c r="G3" s="3"/>
      <c r="H3" s="3"/>
      <c r="I3" s="3">
        <v>45</v>
      </c>
      <c r="J3" s="3">
        <v>40.5</v>
      </c>
      <c r="T3" s="2">
        <v>170</v>
      </c>
      <c r="U3" s="2">
        <v>174.9</v>
      </c>
    </row>
    <row r="4" spans="1:32" s="2" customFormat="1" x14ac:dyDescent="0.2">
      <c r="B4" s="2" t="s">
        <v>17</v>
      </c>
      <c r="C4" s="3"/>
      <c r="D4" s="3"/>
      <c r="E4" s="3"/>
      <c r="F4" s="3">
        <f>21.7-F5</f>
        <v>6</v>
      </c>
      <c r="G4" s="3"/>
      <c r="H4" s="3"/>
      <c r="I4" s="3">
        <f>29.3-I5</f>
        <v>7</v>
      </c>
      <c r="J4" s="3">
        <f>30.1-J5</f>
        <v>7.1000000000000014</v>
      </c>
      <c r="T4" s="2">
        <f>66.6-T5</f>
        <v>22.499999999999993</v>
      </c>
      <c r="U4" s="2">
        <f>111.1-U5</f>
        <v>26.599999999999994</v>
      </c>
    </row>
    <row r="5" spans="1:32" s="2" customFormat="1" x14ac:dyDescent="0.2">
      <c r="B5" s="2" t="s">
        <v>19</v>
      </c>
      <c r="C5" s="3"/>
      <c r="D5" s="3"/>
      <c r="E5" s="3"/>
      <c r="F5" s="3">
        <v>15.7</v>
      </c>
      <c r="G5" s="3"/>
      <c r="H5" s="3"/>
      <c r="I5" s="3">
        <v>22.3</v>
      </c>
      <c r="J5" s="3">
        <v>23</v>
      </c>
      <c r="T5" s="2">
        <v>44.1</v>
      </c>
      <c r="U5" s="2">
        <v>84.5</v>
      </c>
    </row>
    <row r="6" spans="1:32" s="2" customFormat="1" x14ac:dyDescent="0.2">
      <c r="B6" s="2" t="s">
        <v>18</v>
      </c>
      <c r="C6" s="3"/>
      <c r="D6" s="3"/>
      <c r="E6" s="3"/>
      <c r="F6" s="3">
        <v>9.6999999999999993</v>
      </c>
      <c r="G6" s="3"/>
      <c r="H6" s="3"/>
      <c r="I6" s="3">
        <v>8</v>
      </c>
      <c r="J6" s="3">
        <v>8.1</v>
      </c>
      <c r="T6" s="2">
        <v>31</v>
      </c>
      <c r="U6" s="2">
        <v>29.2</v>
      </c>
    </row>
    <row r="7" spans="1:32" s="2" customFormat="1" x14ac:dyDescent="0.2">
      <c r="B7" s="2" t="s">
        <v>20</v>
      </c>
      <c r="C7" s="3"/>
      <c r="D7" s="3"/>
      <c r="E7" s="3"/>
      <c r="F7" s="3">
        <v>3.9</v>
      </c>
      <c r="G7" s="3"/>
      <c r="H7" s="3"/>
      <c r="I7" s="3">
        <v>3.5</v>
      </c>
      <c r="J7" s="3">
        <v>3.9</v>
      </c>
      <c r="T7" s="2">
        <v>14.4</v>
      </c>
      <c r="U7" s="2">
        <v>14.3</v>
      </c>
    </row>
    <row r="8" spans="1:32" s="4" customFormat="1" x14ac:dyDescent="0.2">
      <c r="B8" s="4" t="s">
        <v>7</v>
      </c>
      <c r="C8" s="5"/>
      <c r="D8" s="5"/>
      <c r="E8" s="5"/>
      <c r="F8" s="5">
        <v>67.8</v>
      </c>
      <c r="G8" s="5"/>
      <c r="H8" s="5"/>
      <c r="I8" s="5">
        <v>79.099999999999994</v>
      </c>
      <c r="J8" s="5">
        <v>75.8</v>
      </c>
      <c r="M8" s="4">
        <v>201.86674500000001</v>
      </c>
      <c r="N8" s="4">
        <v>239.57537600000001</v>
      </c>
      <c r="O8" s="4">
        <v>243.77141499999999</v>
      </c>
      <c r="P8" s="4">
        <v>230.400881</v>
      </c>
      <c r="Q8" s="4">
        <v>236.80600000000001</v>
      </c>
      <c r="R8" s="4">
        <v>279.60478999999998</v>
      </c>
      <c r="S8" s="4">
        <v>302.23136</v>
      </c>
      <c r="T8" s="4">
        <v>258.89999999999998</v>
      </c>
      <c r="U8" s="4">
        <v>300.89999999999998</v>
      </c>
    </row>
    <row r="9" spans="1:32" s="2" customFormat="1" x14ac:dyDescent="0.2">
      <c r="B9" s="2" t="s">
        <v>32</v>
      </c>
      <c r="C9" s="3"/>
      <c r="D9" s="3"/>
      <c r="E9" s="3"/>
      <c r="F9" s="3"/>
      <c r="G9" s="3"/>
      <c r="H9" s="3"/>
      <c r="I9" s="3"/>
      <c r="J9" s="3">
        <v>47.3</v>
      </c>
      <c r="M9" s="2">
        <v>120.277</v>
      </c>
      <c r="N9" s="2">
        <v>129.29</v>
      </c>
      <c r="O9" s="2">
        <v>132.39439999999999</v>
      </c>
      <c r="P9" s="2">
        <v>147.23954900000001</v>
      </c>
      <c r="Q9" s="2">
        <v>144.488</v>
      </c>
      <c r="R9" s="2">
        <v>166.41134199999999</v>
      </c>
      <c r="S9" s="2">
        <v>190.041</v>
      </c>
      <c r="T9" s="2">
        <v>180.38857999999999</v>
      </c>
    </row>
    <row r="10" spans="1:32" s="2" customFormat="1" x14ac:dyDescent="0.2">
      <c r="B10" s="2" t="s">
        <v>31</v>
      </c>
      <c r="C10" s="3"/>
      <c r="D10" s="3"/>
      <c r="E10" s="3"/>
      <c r="F10" s="3"/>
      <c r="G10" s="3"/>
      <c r="H10" s="3"/>
      <c r="I10" s="3"/>
      <c r="J10" s="3">
        <f>+J8-J9</f>
        <v>28.5</v>
      </c>
      <c r="M10" s="2">
        <f t="shared" ref="M10:T10" si="0">+M8-M9</f>
        <v>81.589745000000008</v>
      </c>
      <c r="N10" s="2">
        <f t="shared" si="0"/>
        <v>110.28537600000001</v>
      </c>
      <c r="O10" s="2">
        <f t="shared" si="0"/>
        <v>111.377015</v>
      </c>
      <c r="P10" s="2">
        <f t="shared" si="0"/>
        <v>83.161331999999987</v>
      </c>
      <c r="Q10" s="2">
        <f t="shared" si="0"/>
        <v>92.318000000000012</v>
      </c>
      <c r="R10" s="2">
        <f t="shared" si="0"/>
        <v>113.19344799999999</v>
      </c>
      <c r="S10" s="2">
        <f t="shared" si="0"/>
        <v>112.19036</v>
      </c>
      <c r="T10" s="2">
        <f t="shared" si="0"/>
        <v>78.511419999999987</v>
      </c>
    </row>
    <row r="11" spans="1:32" s="2" customFormat="1" x14ac:dyDescent="0.2">
      <c r="B11" s="2" t="s">
        <v>38</v>
      </c>
      <c r="C11" s="3"/>
      <c r="D11" s="3"/>
      <c r="E11" s="3"/>
      <c r="F11" s="3"/>
      <c r="G11" s="3"/>
      <c r="H11" s="3"/>
      <c r="I11" s="3"/>
      <c r="J11" s="3">
        <f>22-J12</f>
        <v>11.7</v>
      </c>
      <c r="M11" s="2">
        <v>52.347999999999999</v>
      </c>
      <c r="N11" s="2">
        <v>56.639670000000002</v>
      </c>
      <c r="O11" s="2">
        <v>52.49</v>
      </c>
      <c r="P11" s="2">
        <v>55.392823</v>
      </c>
      <c r="Q11" s="2">
        <v>56.323999999999998</v>
      </c>
      <c r="R11" s="2">
        <v>61.559600000000003</v>
      </c>
      <c r="S11" s="2">
        <v>68.812960000000004</v>
      </c>
      <c r="T11" s="2">
        <v>71.979938000000004</v>
      </c>
    </row>
    <row r="12" spans="1:32" s="2" customFormat="1" x14ac:dyDescent="0.2">
      <c r="C12" s="3"/>
      <c r="D12" s="3"/>
      <c r="E12" s="3"/>
      <c r="F12" s="3"/>
      <c r="G12" s="3"/>
      <c r="H12" s="3"/>
      <c r="I12" s="3"/>
      <c r="J12" s="3">
        <v>10.3</v>
      </c>
    </row>
    <row r="13" spans="1:32" s="2" customFormat="1" x14ac:dyDescent="0.2">
      <c r="B13" s="2" t="s">
        <v>34</v>
      </c>
      <c r="C13" s="3"/>
      <c r="D13" s="3"/>
      <c r="E13" s="3"/>
      <c r="F13" s="3"/>
      <c r="G13" s="3"/>
      <c r="H13" s="3"/>
      <c r="I13" s="3"/>
      <c r="J13" s="3">
        <f>+J11+J12</f>
        <v>22</v>
      </c>
      <c r="M13" s="2">
        <f t="shared" ref="M13:T13" si="1">+M11+M12</f>
        <v>52.347999999999999</v>
      </c>
      <c r="N13" s="2">
        <f t="shared" si="1"/>
        <v>56.639670000000002</v>
      </c>
      <c r="O13" s="2">
        <f t="shared" si="1"/>
        <v>52.49</v>
      </c>
      <c r="P13" s="2">
        <f t="shared" si="1"/>
        <v>55.392823</v>
      </c>
      <c r="Q13" s="2">
        <f t="shared" si="1"/>
        <v>56.323999999999998</v>
      </c>
      <c r="R13" s="2">
        <f t="shared" si="1"/>
        <v>61.559600000000003</v>
      </c>
      <c r="S13" s="2">
        <f t="shared" si="1"/>
        <v>68.812960000000004</v>
      </c>
      <c r="T13" s="2">
        <f t="shared" si="1"/>
        <v>71.979938000000004</v>
      </c>
    </row>
    <row r="14" spans="1:32" s="2" customFormat="1" x14ac:dyDescent="0.2">
      <c r="B14" s="2" t="s">
        <v>33</v>
      </c>
      <c r="C14" s="3"/>
      <c r="D14" s="3"/>
      <c r="E14" s="3"/>
      <c r="F14" s="3"/>
      <c r="G14" s="3"/>
      <c r="H14" s="3"/>
      <c r="I14" s="3"/>
      <c r="J14" s="3">
        <f>+J10-J13</f>
        <v>6.5</v>
      </c>
      <c r="M14" s="2">
        <f t="shared" ref="M14:T14" si="2">+M10-M13</f>
        <v>29.241745000000009</v>
      </c>
      <c r="N14" s="2">
        <f t="shared" si="2"/>
        <v>53.645706000000011</v>
      </c>
      <c r="O14" s="2">
        <f t="shared" si="2"/>
        <v>58.887014999999998</v>
      </c>
      <c r="P14" s="2">
        <f t="shared" si="2"/>
        <v>27.768508999999987</v>
      </c>
      <c r="Q14" s="2">
        <f t="shared" si="2"/>
        <v>35.994000000000014</v>
      </c>
      <c r="R14" s="2">
        <f t="shared" si="2"/>
        <v>51.633847999999986</v>
      </c>
      <c r="S14" s="2">
        <f t="shared" si="2"/>
        <v>43.377399999999994</v>
      </c>
      <c r="T14" s="2">
        <f t="shared" si="2"/>
        <v>6.5314819999999827</v>
      </c>
    </row>
    <row r="15" spans="1:32" s="2" customFormat="1" x14ac:dyDescent="0.2">
      <c r="C15" s="3"/>
      <c r="D15" s="3"/>
      <c r="E15" s="3"/>
      <c r="F15" s="3"/>
      <c r="G15" s="3"/>
      <c r="H15" s="3"/>
      <c r="I15" s="3"/>
      <c r="J15" s="3">
        <v>1.2</v>
      </c>
    </row>
    <row r="16" spans="1:32" s="2" customFormat="1" x14ac:dyDescent="0.2">
      <c r="B16" s="2" t="s">
        <v>35</v>
      </c>
      <c r="C16" s="3"/>
      <c r="D16" s="3"/>
      <c r="E16" s="3"/>
      <c r="F16" s="3"/>
      <c r="G16" s="3"/>
      <c r="H16" s="3"/>
      <c r="I16" s="3"/>
      <c r="J16" s="3">
        <f>+J14+J15</f>
        <v>7.7</v>
      </c>
      <c r="M16" s="3">
        <f t="shared" ref="M16:U16" si="3">+M14+M15</f>
        <v>29.241745000000009</v>
      </c>
      <c r="N16" s="3">
        <f t="shared" si="3"/>
        <v>53.645706000000011</v>
      </c>
      <c r="O16" s="3">
        <f t="shared" si="3"/>
        <v>58.887014999999998</v>
      </c>
      <c r="P16" s="3">
        <f t="shared" si="3"/>
        <v>27.768508999999987</v>
      </c>
      <c r="Q16" s="3">
        <f t="shared" si="3"/>
        <v>35.994000000000014</v>
      </c>
      <c r="R16" s="3">
        <f t="shared" si="3"/>
        <v>51.633847999999986</v>
      </c>
      <c r="S16" s="3">
        <f t="shared" si="3"/>
        <v>43.377399999999994</v>
      </c>
      <c r="T16" s="3">
        <f t="shared" si="3"/>
        <v>6.5314819999999827</v>
      </c>
      <c r="U16" s="3">
        <f t="shared" si="3"/>
        <v>0</v>
      </c>
    </row>
    <row r="17" spans="2:21" s="2" customFormat="1" x14ac:dyDescent="0.2">
      <c r="B17" s="2" t="s">
        <v>36</v>
      </c>
      <c r="C17" s="3"/>
      <c r="D17" s="3"/>
      <c r="E17" s="3"/>
      <c r="F17" s="3"/>
      <c r="G17" s="3"/>
      <c r="H17" s="3"/>
      <c r="I17" s="3"/>
      <c r="J17" s="3">
        <v>0.2</v>
      </c>
      <c r="M17" s="2">
        <v>7.9875600000000002</v>
      </c>
      <c r="N17" s="2">
        <v>14.009</v>
      </c>
      <c r="O17" s="2">
        <v>16.815100000000001</v>
      </c>
      <c r="P17" s="2">
        <v>8.6933240000000005</v>
      </c>
      <c r="Q17" s="2">
        <v>9.9372849999999993</v>
      </c>
      <c r="R17" s="2">
        <v>13.444376999999999</v>
      </c>
    </row>
    <row r="18" spans="2:21" s="2" customFormat="1" x14ac:dyDescent="0.2">
      <c r="B18" s="2" t="s">
        <v>37</v>
      </c>
      <c r="C18" s="3"/>
      <c r="D18" s="3"/>
      <c r="E18" s="3"/>
      <c r="F18" s="3"/>
      <c r="G18" s="3"/>
      <c r="H18" s="3"/>
      <c r="I18" s="3"/>
      <c r="J18" s="3">
        <f>+J16-J17</f>
        <v>7.5</v>
      </c>
      <c r="M18" s="3">
        <f t="shared" ref="M18:U18" si="4">+M16-M17</f>
        <v>21.254185000000007</v>
      </c>
      <c r="N18" s="3">
        <f t="shared" si="4"/>
        <v>39.636706000000011</v>
      </c>
      <c r="O18" s="3">
        <f t="shared" si="4"/>
        <v>42.071914999999997</v>
      </c>
      <c r="P18" s="3">
        <f t="shared" si="4"/>
        <v>19.075184999999987</v>
      </c>
      <c r="Q18" s="3">
        <f t="shared" si="4"/>
        <v>26.056715000000015</v>
      </c>
      <c r="R18" s="3">
        <f t="shared" si="4"/>
        <v>38.189470999999983</v>
      </c>
      <c r="S18" s="3">
        <f t="shared" si="4"/>
        <v>43.377399999999994</v>
      </c>
      <c r="T18" s="3">
        <f t="shared" si="4"/>
        <v>6.5314819999999827</v>
      </c>
      <c r="U18" s="3">
        <f t="shared" si="4"/>
        <v>0</v>
      </c>
    </row>
    <row r="20" spans="2:21" s="9" customFormat="1" x14ac:dyDescent="0.2">
      <c r="B20" s="9" t="s">
        <v>29</v>
      </c>
      <c r="C20" s="8"/>
      <c r="D20" s="8"/>
      <c r="E20" s="8"/>
      <c r="F20" s="8"/>
      <c r="G20" s="8"/>
      <c r="H20" s="8"/>
      <c r="I20" s="8"/>
      <c r="J20" s="8">
        <v>22020</v>
      </c>
      <c r="M20" s="9">
        <v>47385.644</v>
      </c>
      <c r="N20" s="9">
        <v>62162.040999999997</v>
      </c>
      <c r="O20" s="9">
        <v>67031.862999999998</v>
      </c>
      <c r="P20" s="9">
        <v>45382.915000000001</v>
      </c>
      <c r="Q20" s="9">
        <v>65287.008999999998</v>
      </c>
      <c r="R20" s="9">
        <v>65105.447999999997</v>
      </c>
      <c r="S20" s="9">
        <v>62181.345999999998</v>
      </c>
      <c r="T20" s="9">
        <v>44130</v>
      </c>
      <c r="U20" s="9">
        <v>72980</v>
      </c>
    </row>
    <row r="21" spans="2:21" s="9" customFormat="1" x14ac:dyDescent="0.2">
      <c r="B21" s="9" t="s">
        <v>30</v>
      </c>
      <c r="C21" s="8"/>
      <c r="D21" s="8"/>
      <c r="E21" s="8"/>
      <c r="F21" s="8"/>
      <c r="G21" s="8"/>
      <c r="H21" s="8"/>
      <c r="I21" s="8"/>
      <c r="J21" s="8">
        <v>15090</v>
      </c>
      <c r="M21" s="9">
        <v>24142.973000000002</v>
      </c>
      <c r="N21" s="9">
        <v>42792.233999999997</v>
      </c>
      <c r="O21" s="9">
        <v>29556.405999999999</v>
      </c>
      <c r="P21" s="9">
        <v>25367.756000000001</v>
      </c>
      <c r="Q21" s="9">
        <v>37592.034</v>
      </c>
      <c r="R21" s="9">
        <v>47122.106</v>
      </c>
      <c r="S21" s="9">
        <v>49430.428</v>
      </c>
      <c r="T21" s="9">
        <v>57610</v>
      </c>
      <c r="U21" s="9">
        <v>51410</v>
      </c>
    </row>
    <row r="22" spans="2:21" s="9" customFormat="1" x14ac:dyDescent="0.2">
      <c r="B22" s="9" t="s">
        <v>29</v>
      </c>
      <c r="C22" s="8"/>
      <c r="D22" s="8"/>
      <c r="E22" s="8"/>
      <c r="F22" s="8"/>
      <c r="G22" s="8"/>
      <c r="H22" s="8"/>
      <c r="I22" s="8"/>
      <c r="J22" s="9">
        <f>+J20-J21</f>
        <v>6930</v>
      </c>
      <c r="M22" s="9">
        <f t="shared" ref="M22:U22" si="5">+M20-M21</f>
        <v>23242.670999999998</v>
      </c>
      <c r="N22" s="9">
        <f t="shared" si="5"/>
        <v>19369.807000000001</v>
      </c>
      <c r="O22" s="9">
        <f t="shared" si="5"/>
        <v>37475.456999999995</v>
      </c>
      <c r="P22" s="9">
        <f t="shared" si="5"/>
        <v>20015.159</v>
      </c>
      <c r="Q22" s="9">
        <f t="shared" si="5"/>
        <v>27694.974999999999</v>
      </c>
      <c r="R22" s="9">
        <f t="shared" si="5"/>
        <v>17983.341999999997</v>
      </c>
      <c r="S22" s="9">
        <f t="shared" si="5"/>
        <v>12750.917999999998</v>
      </c>
      <c r="T22" s="9">
        <f t="shared" si="5"/>
        <v>-13480</v>
      </c>
      <c r="U22" s="9">
        <f t="shared" si="5"/>
        <v>21570</v>
      </c>
    </row>
  </sheetData>
  <hyperlinks>
    <hyperlink ref="A1" location="Main!A1" display="Main" xr:uid="{4BBFEE7C-0A2B-4AE9-B908-0CFC30E63FA5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2025-03-17T18:24:46Z</dcterms:created>
  <dcterms:modified xsi:type="dcterms:W3CDTF">2025-04-03T17:13:24Z</dcterms:modified>
</cp:coreProperties>
</file>