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C0CE7EE-59C4-45DC-941D-18DC9A6DE2A8}" xr6:coauthVersionLast="47" xr6:coauthVersionMax="47" xr10:uidLastSave="{00000000-0000-0000-0000-000000000000}"/>
  <bookViews>
    <workbookView xWindow="-27015" yWindow="750" windowWidth="26490" windowHeight="19650" xr2:uid="{223FD510-5E13-4D33-AFCD-863DA9D9CCA4}"/>
  </bookViews>
  <sheets>
    <sheet name="Main" sheetId="1" r:id="rId1"/>
    <sheet name="Model" sheetId="2" r:id="rId2"/>
    <sheet name="Remsim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 s="1"/>
  <c r="J5" i="1"/>
  <c r="Z11" i="2"/>
  <c r="Z9" i="2"/>
  <c r="Z8" i="2"/>
  <c r="Y7" i="2"/>
  <c r="Y5" i="2"/>
  <c r="Z7" i="2"/>
  <c r="Z5" i="2"/>
  <c r="AC2" i="2"/>
  <c r="AB2" i="2"/>
  <c r="AA2" i="2"/>
  <c r="Z2" i="2"/>
  <c r="Y2" i="2"/>
  <c r="X2" i="2"/>
  <c r="J4" i="1"/>
</calcChain>
</file>

<file path=xl/sharedStrings.xml><?xml version="1.0" encoding="utf-8"?>
<sst xmlns="http://schemas.openxmlformats.org/spreadsheetml/2006/main" count="57" uniqueCount="52">
  <si>
    <t>Price KRW</t>
  </si>
  <si>
    <t>Shares</t>
  </si>
  <si>
    <t>MC KRW</t>
  </si>
  <si>
    <t>Cash KRW</t>
  </si>
  <si>
    <t>Debt KRW</t>
  </si>
  <si>
    <t>EV KRW</t>
  </si>
  <si>
    <t>Brand</t>
  </si>
  <si>
    <t>Remsima</t>
  </si>
  <si>
    <t>Herzuma</t>
  </si>
  <si>
    <t>Truxima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</si>
  <si>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</si>
  <si>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</si>
  <si>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</si>
  <si>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</si>
  <si>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</si>
  <si>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</si>
  <si>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</si>
  <si>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</si>
  <si>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</si>
  <si>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</si>
  <si>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</si>
  <si>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</si>
  <si>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</si>
  <si>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</si>
  <si>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</si>
  <si>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</si>
  <si>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</si>
  <si>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</si>
  <si>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Generic</t>
  </si>
  <si>
    <t>infliximab</t>
  </si>
  <si>
    <t>Indication</t>
  </si>
  <si>
    <t>RA</t>
  </si>
  <si>
    <t>Competition</t>
  </si>
  <si>
    <t>54% market share in EU, 20% for JNJ, 25% for two biosimilars</t>
  </si>
  <si>
    <t>32% market share in US vs 53% for JNJ, 15% for two biosimilars</t>
  </si>
  <si>
    <t>Yuflyma</t>
  </si>
  <si>
    <t>Vegzelma (bevacizumab)</t>
  </si>
  <si>
    <t>CT-P43 (ustekinumab)</t>
  </si>
  <si>
    <t>CT-P47 (tocilizumab)</t>
  </si>
  <si>
    <t>CT-P42 (aflibercept)</t>
  </si>
  <si>
    <t>CT-P39 (omalizumab)</t>
  </si>
  <si>
    <t>CT-P41 (denosumab)</t>
  </si>
  <si>
    <t>PCSK9</t>
  </si>
  <si>
    <t>HER2 ADC (Kadcyla?)</t>
  </si>
  <si>
    <t>CD20 (Gazyva?)</t>
  </si>
  <si>
    <t>CD38 (daratumumab)</t>
  </si>
  <si>
    <t>PD1 (Keytruda?)</t>
  </si>
  <si>
    <t>Q224</t>
  </si>
  <si>
    <t>COGS</t>
  </si>
  <si>
    <t>Operating Income</t>
  </si>
  <si>
    <t>SG&amp;A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</si>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</sst>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C01E760-5482-4EF3-A7C2-28A7E7B7BB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0841-9D06-48FC-A361-9BE42E08264D}">
  <dimension ref="B2:K19"/>
  <sheetViews>
    <sheetView tabSelected="1" zoomScale="175" zoomScaleNormal="175" workbookViewId="0">
      <selection activeCell="J5" sqref="J5"/>
    </sheetView>
  </sheetViews>
  <sheetFormatPr defaultRowHeight="12.75" x14ac:dyDescent="0.2"/>
  <cols>
    <col min="1" max="1" width="3.42578125" customWidth="1"/>
    <col min="2" max="2" width="23" customWidth="1"/>
    <col min="9" max="9" width="11.42578125" customWidth="1"/>
    <col min="10" max="10" width="10.42578125" bestFit="1" customWidth="1"/>
  </cols>
  <sheetData>
    <row r="2" spans="2:11" x14ac:dyDescent="0.2">
      <c r="B2" s="4" t="s">
        <v>6</v>
      </c>
      <c r="C2" s="5"/>
      <c r="D2" s="5"/>
      <c r="E2" s="5"/>
      <c r="F2" s="5"/>
      <c r="G2" s="6"/>
      <c r="I2" t="s">
        <v>0</v>
      </c>
      <c r="J2" s="1">
        <v>169100</v>
      </c>
    </row>
    <row r="3" spans="2:11" x14ac:dyDescent="0.2">
      <c r="B3" s="7" t="s">
        <v>7</v>
      </c>
      <c r="G3" s="8"/>
      <c r="I3" t="s">
        <v>1</v>
      </c>
      <c r="J3" s="1">
        <v>142.48709700000001</v>
      </c>
      <c r="K3" s="2" t="s">
        <v>47</v>
      </c>
    </row>
    <row r="4" spans="2:11" x14ac:dyDescent="0.2">
      <c r="B4" s="7" t="s">
        <v>8</v>
      </c>
      <c r="G4" s="8"/>
      <c r="I4" t="s">
        <v>2</v>
      </c>
      <c r="J4" s="1">
        <f>+J2*J3</f>
        <v>24094568.102700002</v>
      </c>
      <c r="K4" s="2"/>
    </row>
    <row r="5" spans="2:11" x14ac:dyDescent="0.2">
      <c r="B5" s="7" t="s">
        <v>9</v>
      </c>
      <c r="G5" s="8"/>
      <c r="I5" t="s">
        <v>3</v>
      </c>
      <c r="J5" s="1">
        <f>564612+193825+30385</f>
        <v>788822</v>
      </c>
      <c r="K5" s="2" t="s">
        <v>47</v>
      </c>
    </row>
    <row r="6" spans="2:11" x14ac:dyDescent="0.2">
      <c r="B6" s="7" t="s">
        <v>35</v>
      </c>
      <c r="G6" s="8"/>
      <c r="I6" t="s">
        <v>4</v>
      </c>
      <c r="J6" s="1">
        <f>1783369+107116</f>
        <v>1890485</v>
      </c>
      <c r="K6" s="2" t="s">
        <v>47</v>
      </c>
    </row>
    <row r="7" spans="2:11" x14ac:dyDescent="0.2">
      <c r="B7" s="7" t="s">
        <v>36</v>
      </c>
      <c r="G7" s="8"/>
      <c r="I7" t="s">
        <v>5</v>
      </c>
      <c r="J7" s="1">
        <f>+J4-J5+J6</f>
        <v>25196231.102700002</v>
      </c>
    </row>
    <row r="8" spans="2:11" x14ac:dyDescent="0.2">
      <c r="B8" s="4"/>
      <c r="C8" s="5"/>
      <c r="D8" s="5"/>
      <c r="E8" s="5"/>
      <c r="F8" s="5"/>
      <c r="G8" s="6"/>
    </row>
    <row r="9" spans="2:11" x14ac:dyDescent="0.2">
      <c r="B9" s="7" t="s">
        <v>37</v>
      </c>
      <c r="G9" s="8"/>
    </row>
    <row r="10" spans="2:11" x14ac:dyDescent="0.2">
      <c r="B10" s="7" t="s">
        <v>38</v>
      </c>
      <c r="G10" s="8"/>
    </row>
    <row r="11" spans="2:11" x14ac:dyDescent="0.2">
      <c r="B11" s="7" t="s">
        <v>39</v>
      </c>
      <c r="G11" s="8"/>
    </row>
    <row r="12" spans="2:11" x14ac:dyDescent="0.2">
      <c r="B12" s="7" t="s">
        <v>40</v>
      </c>
      <c r="G12" s="8"/>
    </row>
    <row r="13" spans="2:11" x14ac:dyDescent="0.2">
      <c r="B13" s="7" t="s">
        <v>41</v>
      </c>
      <c r="G13" s="8"/>
    </row>
    <row r="14" spans="2:11" x14ac:dyDescent="0.2">
      <c r="B14" s="7" t="s">
        <v>42</v>
      </c>
      <c r="G14" s="8"/>
    </row>
    <row r="15" spans="2:11" x14ac:dyDescent="0.2">
      <c r="B15" s="7" t="s">
        <v>43</v>
      </c>
      <c r="G15" s="8"/>
    </row>
    <row r="16" spans="2:11" x14ac:dyDescent="0.2">
      <c r="B16" s="7" t="s">
        <v>44</v>
      </c>
      <c r="G16" s="8"/>
    </row>
    <row r="17" spans="2:7" x14ac:dyDescent="0.2">
      <c r="B17" s="7" t="s">
        <v>45</v>
      </c>
      <c r="G17" s="8"/>
    </row>
    <row r="18" spans="2:7" x14ac:dyDescent="0.2">
      <c r="B18" s="7" t="s">
        <v>46</v>
      </c>
      <c r="G18" s="8"/>
    </row>
    <row r="19" spans="2:7" x14ac:dyDescent="0.2">
      <c r="B19" s="9"/>
      <c r="C19" s="10"/>
      <c r="D19" s="10"/>
      <c r="E19" s="10"/>
      <c r="F19" s="10"/>
      <c r="G19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976F-FCD5-4971-ABB0-7BAF4093FAD3}">
  <dimension ref="A1:AC11"/>
  <sheetViews>
    <sheetView zoomScale="160" zoomScaleNormal="160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Z12" sqref="Z12"/>
    </sheetView>
  </sheetViews>
  <sheetFormatPr defaultRowHeight="12.75" x14ac:dyDescent="0.2"/>
  <cols>
    <col min="1" max="1" width="5" bestFit="1" customWidth="1"/>
    <col min="3" max="18" width="9.140625" style="2"/>
  </cols>
  <sheetData>
    <row r="1" spans="1:29" x14ac:dyDescent="0.2">
      <c r="A1" s="3" t="s">
        <v>10</v>
      </c>
    </row>
    <row r="2" spans="1:29" x14ac:dyDescent="0.2"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W2">
        <v>2020</v>
      </c>
      <c r="X2">
        <f>+W2+1</f>
        <v>2021</v>
      </c>
      <c r="Y2">
        <f>+X2+1</f>
        <v>2022</v>
      </c>
      <c r="Z2">
        <f>+Y2+1</f>
        <v>2023</v>
      </c>
      <c r="AA2">
        <f>+Z2+1</f>
        <v>2024</v>
      </c>
      <c r="AB2">
        <f>+AA2+1</f>
        <v>2025</v>
      </c>
      <c r="AC2">
        <f>+AB2+1</f>
        <v>2026</v>
      </c>
    </row>
    <row r="3" spans="1:29" s="1" customFormat="1" x14ac:dyDescent="0.2">
      <c r="B3" s="1" t="s">
        <v>11</v>
      </c>
      <c r="C3" s="12"/>
      <c r="D3" s="12"/>
      <c r="E3" s="12"/>
      <c r="F3" s="12"/>
      <c r="G3" s="12"/>
      <c r="H3" s="12"/>
      <c r="I3" s="12">
        <v>401.9</v>
      </c>
      <c r="J3" s="12">
        <v>603.4</v>
      </c>
      <c r="K3" s="12">
        <v>531.5</v>
      </c>
      <c r="L3" s="12">
        <v>596.20000000000005</v>
      </c>
      <c r="M3" s="12">
        <v>645.6</v>
      </c>
      <c r="N3" s="12"/>
      <c r="O3" s="12"/>
      <c r="P3" s="12"/>
      <c r="Q3" s="12"/>
      <c r="R3" s="12"/>
      <c r="Y3" s="1">
        <v>2283.9670000000001</v>
      </c>
      <c r="Z3" s="1">
        <v>2176.4319999999998</v>
      </c>
    </row>
    <row r="4" spans="1:29" s="1" customFormat="1" x14ac:dyDescent="0.2">
      <c r="B4" s="1" t="s">
        <v>48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Y4" s="1">
        <v>1251.27</v>
      </c>
      <c r="Z4" s="1">
        <v>1124.5630000000001</v>
      </c>
    </row>
    <row r="5" spans="1:29" s="1" customFormat="1" x14ac:dyDescent="0.2">
      <c r="B5" s="1" t="s">
        <v>51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Y5" s="1">
        <f>+Y3-Y4</f>
        <v>1032.6970000000001</v>
      </c>
      <c r="Z5" s="1">
        <f>+Z3-Z4</f>
        <v>1051.8689999999997</v>
      </c>
    </row>
    <row r="6" spans="1:29" s="1" customFormat="1" x14ac:dyDescent="0.2">
      <c r="B6" s="1" t="s">
        <v>50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Y6" s="1">
        <v>385.49900000000002</v>
      </c>
      <c r="Z6" s="1">
        <v>400.38799999999998</v>
      </c>
    </row>
    <row r="7" spans="1:29" s="1" customFormat="1" x14ac:dyDescent="0.2">
      <c r="B7" s="1" t="s">
        <v>49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Y7" s="1">
        <f>+Y5-Y6</f>
        <v>647.19800000000009</v>
      </c>
      <c r="Z7" s="1">
        <f>+Z5-Z6</f>
        <v>651.48099999999977</v>
      </c>
    </row>
    <row r="8" spans="1:29" x14ac:dyDescent="0.2">
      <c r="Z8" s="1">
        <f>54.185-34.743+31.438-19.95</f>
        <v>30.929999999999996</v>
      </c>
    </row>
    <row r="9" spans="1:29" x14ac:dyDescent="0.2">
      <c r="Z9" s="1">
        <f>+Z7+Z8</f>
        <v>682.41099999999972</v>
      </c>
    </row>
    <row r="10" spans="1:29" x14ac:dyDescent="0.2">
      <c r="Z10" s="1">
        <v>131.38900000000001</v>
      </c>
    </row>
    <row r="11" spans="1:29" x14ac:dyDescent="0.2">
      <c r="Z11" s="1">
        <f>+Z9-Z10</f>
        <v>551.02199999999971</v>
      </c>
    </row>
  </sheetData>
  <hyperlinks>
    <hyperlink ref="A1" location="Main!A1" display="Main" xr:uid="{F4DBAE47-FAE1-48A3-BF04-E9A704D675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A40F5-E645-49FC-AE33-102DC0BFF0C6}">
  <dimension ref="A1:C6"/>
  <sheetViews>
    <sheetView workbookViewId="0">
      <selection activeCell="C7" sqref="C7"/>
    </sheetView>
  </sheetViews>
  <sheetFormatPr defaultRowHeight="12.75" x14ac:dyDescent="0.2"/>
  <cols>
    <col min="1" max="1" width="5" bestFit="1" customWidth="1"/>
    <col min="2" max="2" width="10.85546875" bestFit="1" customWidth="1"/>
  </cols>
  <sheetData>
    <row r="1" spans="1:3" x14ac:dyDescent="0.2">
      <c r="A1" s="3" t="s">
        <v>10</v>
      </c>
    </row>
    <row r="2" spans="1:3" x14ac:dyDescent="0.2">
      <c r="B2" t="s">
        <v>6</v>
      </c>
      <c r="C2" t="s">
        <v>7</v>
      </c>
    </row>
    <row r="3" spans="1:3" x14ac:dyDescent="0.2">
      <c r="B3" t="s">
        <v>28</v>
      </c>
      <c r="C3" t="s">
        <v>29</v>
      </c>
    </row>
    <row r="4" spans="1:3" x14ac:dyDescent="0.2">
      <c r="B4" t="s">
        <v>30</v>
      </c>
      <c r="C4" t="s">
        <v>31</v>
      </c>
    </row>
    <row r="5" spans="1:3" x14ac:dyDescent="0.2">
      <c r="B5" t="s">
        <v>32</v>
      </c>
      <c r="C5" t="s">
        <v>33</v>
      </c>
    </row>
    <row r="6" spans="1:3" x14ac:dyDescent="0.2">
      <c r="C6" t="s">
        <v>34</v>
      </c>
    </row>
  </sheetData>
  <hyperlinks>
    <hyperlink ref="A1" location="Main!A1" display="Main" xr:uid="{ECAF758E-9D6E-40BC-BBB5-8714EE2B8E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Remsima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2023-02-04T02:46:29Z</dcterms:created>
  <dcterms:modified xsi:type="dcterms:W3CDTF">2024-09-03T01:10:53Z</dcterms:modified>
</cp:coreProperties>
</file>