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468CA86-F856-40E1-B71D-1FB75CC02633}" xr6:coauthVersionLast="47" xr6:coauthVersionMax="47" xr10:uidLastSave="{00000000-0000-0000-0000-000000000000}"/>
  <bookViews>
    <workbookView xWindow="-28440" yWindow="1155" windowWidth="26340" windowHeight="18405" activeTab="1" xr2:uid="{372AB08D-63FE-4B7E-9DC5-C3AA2DA4292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H7" i="2"/>
  <c r="F7" i="2"/>
  <c r="E7" i="2"/>
  <c r="D7" i="2"/>
  <c r="F6" i="2"/>
  <c r="E6" i="2"/>
  <c r="D6" i="2"/>
  <c r="H5" i="2"/>
  <c r="F5" i="2"/>
  <c r="E5" i="2"/>
  <c r="D5" i="2"/>
  <c r="H4" i="2"/>
  <c r="F4" i="2"/>
  <c r="E4" i="2"/>
  <c r="D4" i="2"/>
  <c r="E3" i="2"/>
  <c r="F3" i="2" s="1"/>
  <c r="D3" i="2"/>
  <c r="H3" i="2"/>
  <c r="L7" i="1"/>
  <c r="L5" i="1"/>
  <c r="L4" i="1"/>
</calcChain>
</file>

<file path=xl/sharedStrings.xml><?xml version="1.0" encoding="utf-8"?>
<sst xmlns="http://schemas.openxmlformats.org/spreadsheetml/2006/main" count="39" uniqueCount="36">
  <si>
    <t>Price JPY</t>
  </si>
  <si>
    <t>Shares</t>
  </si>
  <si>
    <t>MC JPY</t>
  </si>
  <si>
    <t>Cash JPY</t>
  </si>
  <si>
    <t>Debt JPY</t>
  </si>
  <si>
    <t>EV JPY</t>
  </si>
  <si>
    <t>Q224</t>
  </si>
  <si>
    <t>rocatinlimab</t>
  </si>
  <si>
    <t>Asthma</t>
  </si>
  <si>
    <t>tivozanib</t>
  </si>
  <si>
    <t>AMD</t>
  </si>
  <si>
    <t>KK4277</t>
  </si>
  <si>
    <t>KK2260</t>
  </si>
  <si>
    <t>KK2269</t>
  </si>
  <si>
    <t>KK2845</t>
  </si>
  <si>
    <t>KK8123</t>
  </si>
  <si>
    <t>OTL-203</t>
  </si>
  <si>
    <t>OTL-201</t>
  </si>
  <si>
    <t>OX40</t>
  </si>
  <si>
    <t>AMGN</t>
  </si>
  <si>
    <t>AML</t>
  </si>
  <si>
    <t>TIM3-ADC</t>
  </si>
  <si>
    <t>Main</t>
  </si>
  <si>
    <t>Revenue</t>
  </si>
  <si>
    <t>G-Lasta</t>
  </si>
  <si>
    <t>Q123</t>
  </si>
  <si>
    <t>Q223</t>
  </si>
  <si>
    <t>Q323</t>
  </si>
  <si>
    <t>Q423</t>
  </si>
  <si>
    <t>Q124</t>
  </si>
  <si>
    <t>Q324</t>
  </si>
  <si>
    <t>Q424</t>
  </si>
  <si>
    <t>Darbepoetin Alfa</t>
  </si>
  <si>
    <t>Crysvita JP</t>
  </si>
  <si>
    <t>Crysvita ROW</t>
  </si>
  <si>
    <t>Benralizumab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</si>
</sst>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23BBCB-664B-400D-8EFA-6507497E5F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25066</xdr:colOff>
      <xdr:row>0</xdr:row>
      <xdr:rowOff>40105</xdr:rowOff>
    </xdr:from>
    <xdr:to>
      <xdr:col>8</xdr:col>
      <xdr:colOff>25066</xdr:colOff>
      <xdr:row>34</xdr:row>
      <xdr:rowOff>130342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8E40D8C-34BD-0FD0-F9DF-C14C188C6E67}"/>
            </a:ext>
          </a:extLst>
        </xdr:cNvPr>
        <xdr:cNvCxnSpPr/>
      </xdr:nvCxnSpPr>
      <xdr:spPr>
        <a:xfrm>
          <a:off x="5038224" y="40105"/>
          <a:ext cx="0" cy="55445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5B72-36CF-4221-B04C-DE72CB3293D9}">
  <dimension ref="B2:M15"/>
  <sheetViews>
    <sheetView zoomScale="175" zoomScaleNormal="175" workbookViewId="0">
      <selection activeCell="J15" sqref="J15"/>
    </sheetView>
  </sheetViews>
  <sheetFormatPr defaultRowHeight="12.75" x14ac:dyDescent="0.2"/>
  <cols>
    <col min="1" max="1" width="3.7109375" customWidth="1"/>
    <col min="2" max="2" width="11.28515625" customWidth="1"/>
    <col min="4" max="4" width="10.140625" customWidth="1"/>
    <col min="11" max="11" width="10.5703125" customWidth="1"/>
    <col min="12" max="12" width="9.85546875" customWidth="1"/>
  </cols>
  <sheetData>
    <row r="2" spans="2:13" x14ac:dyDescent="0.2">
      <c r="K2" t="s">
        <v>0</v>
      </c>
      <c r="L2" s="1">
        <v>2587.5</v>
      </c>
    </row>
    <row r="3" spans="2:13" x14ac:dyDescent="0.2">
      <c r="K3" t="s">
        <v>1</v>
      </c>
      <c r="L3" s="2">
        <v>533.87796600000001</v>
      </c>
      <c r="M3" s="3" t="s">
        <v>6</v>
      </c>
    </row>
    <row r="4" spans="2:13" x14ac:dyDescent="0.2">
      <c r="K4" t="s">
        <v>2</v>
      </c>
      <c r="L4" s="2">
        <f>+L2*L3</f>
        <v>1381409.2370250002</v>
      </c>
    </row>
    <row r="5" spans="2:13" x14ac:dyDescent="0.2">
      <c r="K5" t="s">
        <v>3</v>
      </c>
      <c r="L5" s="2">
        <f>311135+1463+37765+14646</f>
        <v>365009</v>
      </c>
      <c r="M5" s="3" t="s">
        <v>6</v>
      </c>
    </row>
    <row r="6" spans="2:13" x14ac:dyDescent="0.2">
      <c r="K6" t="s">
        <v>4</v>
      </c>
      <c r="L6" s="2">
        <v>0</v>
      </c>
      <c r="M6" s="3" t="s">
        <v>6</v>
      </c>
    </row>
    <row r="7" spans="2:13" x14ac:dyDescent="0.2">
      <c r="K7" t="s">
        <v>5</v>
      </c>
      <c r="L7" s="2">
        <f>+L4-L5+L6</f>
        <v>1016400.2370250002</v>
      </c>
    </row>
    <row r="8" spans="2:13" x14ac:dyDescent="0.2">
      <c r="B8" t="s">
        <v>7</v>
      </c>
      <c r="C8" t="s">
        <v>8</v>
      </c>
      <c r="D8" t="s">
        <v>18</v>
      </c>
      <c r="E8" t="s">
        <v>19</v>
      </c>
    </row>
    <row r="9" spans="2:13" x14ac:dyDescent="0.2">
      <c r="B9" t="s">
        <v>9</v>
      </c>
      <c r="C9" t="s">
        <v>10</v>
      </c>
    </row>
    <row r="10" spans="2:13" x14ac:dyDescent="0.2">
      <c r="B10" t="s">
        <v>11</v>
      </c>
      <c r="C10" t="s">
        <v>12</v>
      </c>
    </row>
    <row r="11" spans="2:13" x14ac:dyDescent="0.2">
      <c r="B11" t="s">
        <v>13</v>
      </c>
    </row>
    <row r="12" spans="2:13" x14ac:dyDescent="0.2">
      <c r="B12" t="s">
        <v>14</v>
      </c>
      <c r="C12" t="s">
        <v>20</v>
      </c>
      <c r="D12" t="s">
        <v>21</v>
      </c>
    </row>
    <row r="13" spans="2:13" x14ac:dyDescent="0.2">
      <c r="B13" t="s">
        <v>15</v>
      </c>
    </row>
    <row r="14" spans="2:13" x14ac:dyDescent="0.2">
      <c r="B14" t="s">
        <v>16</v>
      </c>
    </row>
    <row r="15" spans="2:13" x14ac:dyDescent="0.2">
      <c r="B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8F17-1D3C-4942-BF17-7674B58A0FAF}">
  <dimension ref="A1:O8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"/>
    </sheetView>
  </sheetViews>
  <sheetFormatPr defaultRowHeight="12.75" x14ac:dyDescent="0.2"/>
  <cols>
    <col min="1" max="1" width="5" bestFit="1" customWidth="1"/>
    <col min="2" max="2" width="15.140625" bestFit="1" customWidth="1"/>
    <col min="3" max="10" width="9.140625" style="3"/>
  </cols>
  <sheetData>
    <row r="1" spans="1:15" x14ac:dyDescent="0.2">
      <c r="A1" t="s">
        <v>22</v>
      </c>
    </row>
    <row r="2" spans="1:15" x14ac:dyDescent="0.2"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6</v>
      </c>
      <c r="I2" s="3" t="s">
        <v>30</v>
      </c>
      <c r="J2" s="3" t="s">
        <v>31</v>
      </c>
      <c r="M2">
        <v>2023</v>
      </c>
      <c r="N2">
        <v>2024</v>
      </c>
      <c r="O2">
        <v>2025</v>
      </c>
    </row>
    <row r="3" spans="1:15" x14ac:dyDescent="0.2">
      <c r="B3" t="s">
        <v>24</v>
      </c>
      <c r="C3" s="4">
        <v>7</v>
      </c>
      <c r="D3" s="4">
        <f>15-C3</f>
        <v>8</v>
      </c>
      <c r="E3" s="4">
        <f>23.2-D3-C3</f>
        <v>8.1999999999999993</v>
      </c>
      <c r="F3" s="4">
        <f>31.9-E3-D3-C3</f>
        <v>8.6999999999999993</v>
      </c>
      <c r="G3" s="4">
        <v>5.8</v>
      </c>
      <c r="H3" s="4">
        <f>10.5-G3</f>
        <v>4.7</v>
      </c>
      <c r="M3">
        <v>31.9</v>
      </c>
    </row>
    <row r="4" spans="1:15" x14ac:dyDescent="0.2">
      <c r="B4" t="s">
        <v>32</v>
      </c>
      <c r="C4" s="4">
        <v>3.5</v>
      </c>
      <c r="D4" s="4">
        <f>6.9-C4</f>
        <v>3.4000000000000004</v>
      </c>
      <c r="E4" s="4">
        <f>10.3-D4-C4</f>
        <v>3.4000000000000004</v>
      </c>
      <c r="F4" s="4">
        <f>14-E4-D4-C4</f>
        <v>3.6999999999999993</v>
      </c>
      <c r="G4" s="4">
        <v>2.8</v>
      </c>
      <c r="H4" s="4">
        <f>5.6-G4</f>
        <v>2.8</v>
      </c>
      <c r="M4">
        <v>14</v>
      </c>
    </row>
    <row r="5" spans="1:15" x14ac:dyDescent="0.2">
      <c r="B5" t="s">
        <v>33</v>
      </c>
      <c r="C5" s="4">
        <v>2.2999999999999998</v>
      </c>
      <c r="D5" s="4">
        <f>4.8-C5</f>
        <v>2.5</v>
      </c>
      <c r="E5" s="4">
        <f>7.4-D5-C5</f>
        <v>2.6000000000000005</v>
      </c>
      <c r="F5" s="4">
        <f>10.5-E5-D5-C5</f>
        <v>3.0999999999999996</v>
      </c>
      <c r="G5" s="4">
        <v>2.5</v>
      </c>
      <c r="H5" s="4">
        <f>5.4-G5</f>
        <v>2.9000000000000004</v>
      </c>
      <c r="M5">
        <v>10.5</v>
      </c>
    </row>
    <row r="6" spans="1:15" x14ac:dyDescent="0.2">
      <c r="B6" t="s">
        <v>34</v>
      </c>
      <c r="C6" s="4">
        <v>27.1</v>
      </c>
      <c r="D6" s="4">
        <f>61.9-C6</f>
        <v>34.799999999999997</v>
      </c>
      <c r="E6" s="4">
        <f>95.7-D6-C6</f>
        <v>33.800000000000004</v>
      </c>
      <c r="F6" s="4">
        <f>142-E6-D6-C6</f>
        <v>46.29999999999999</v>
      </c>
      <c r="G6" s="4">
        <v>35.4</v>
      </c>
      <c r="H6" s="4">
        <f>85.5-G6</f>
        <v>50.1</v>
      </c>
    </row>
    <row r="7" spans="1:15" x14ac:dyDescent="0.2">
      <c r="B7" t="s">
        <v>35</v>
      </c>
      <c r="C7" s="4">
        <v>5.7</v>
      </c>
      <c r="D7" s="4">
        <f>11.6-C7</f>
        <v>5.8999999999999995</v>
      </c>
      <c r="E7" s="4">
        <f>19.1-D7-C7</f>
        <v>7.5000000000000027</v>
      </c>
      <c r="F7" s="4">
        <f>27.4-E7-D7-C7</f>
        <v>8.2999999999999972</v>
      </c>
      <c r="G7" s="4">
        <v>6.4</v>
      </c>
      <c r="H7" s="4">
        <f>14.4-G7</f>
        <v>8</v>
      </c>
    </row>
    <row r="8" spans="1:15" x14ac:dyDescent="0.2">
      <c r="B8" t="s">
        <v>23</v>
      </c>
      <c r="M8">
        <v>442.2</v>
      </c>
      <c r="N8">
        <v>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2024-10-02T11:26:38Z</dcterms:created>
  <dcterms:modified xsi:type="dcterms:W3CDTF">2024-10-02T11:45:30Z</dcterms:modified>
</cp:coreProperties>
</file>