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D904CAEA-1388-48B3-A07E-E627025CB924}" xr6:coauthVersionLast="47" xr6:coauthVersionMax="47" xr10:uidLastSave="{00000000-0000-0000-0000-000000000000}"/>
  <bookViews>
    <workbookView xWindow="-21990" yWindow="945" windowWidth="18165" windowHeight="17310" xr2:uid="{5F5DF802-5A85-4E14-9A3B-0D559800B44B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8" i="1" s="1"/>
  <c r="E42" i="2"/>
  <c r="E48" i="2" s="1"/>
  <c r="E43" i="2"/>
  <c r="E39" i="2"/>
  <c r="E37" i="2"/>
  <c r="E40" i="2" s="1"/>
  <c r="E34" i="2"/>
  <c r="E31" i="2"/>
  <c r="E32" i="2"/>
  <c r="E12" i="2"/>
  <c r="D12" i="2"/>
  <c r="C12" i="2"/>
  <c r="C26" i="2"/>
  <c r="E18" i="2"/>
  <c r="E26" i="2"/>
  <c r="E27" i="2" s="1"/>
  <c r="D18" i="2"/>
  <c r="D26" i="2" s="1"/>
  <c r="D27" i="2" s="1"/>
  <c r="C18" i="2"/>
  <c r="C2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tc={8FC0D6CF-269C-44FD-BDC8-40A0B27C38D4}</author>
    <author>tc={0038C80A-8825-4E95-9B72-6DDF6122769A}</author>
    <author>tc={12BE89E6-0277-4612-9839-C5F9ED9E035B}</author>
    <author>tc={F7DB9224-ABE9-4DE9-B29F-C65C33758B2F}</author>
    <author>tc={B2C25246-0FF8-4797-965E-9B1BAA943271}</author>
  </authors>
  <commentList>
    <comment ref="E5" authorId="0" shapeId="0" xr:uid="{8FC0D6CF-269C-44FD-BDC8-40A0B27C38D4}">
      <text>
        <t>[Threaded comment]
Your version of Excel allows you to read this threaded comment; however, any edits to it will get removed if the file is opened in a newer version of Excel. Learn more: https://go.microsoft.com/fwlink/?linkid=870924
Comment:
    PCC, Lubrizol, IMC, Marmon</t>
      </text>
    </comment>
    <comment ref="E6" authorId="1" shapeId="0" xr:uid="{0038C80A-8825-4E95-9B72-6DDF6122769A}">
      <text>
        <t>[Threaded comment]
Your version of Excel allows you to read this threaded comment; however, any edits to it will get removed if the file is opened in a newer version of Excel. Learn more: https://go.microsoft.com/fwlink/?linkid=870924
Comment:
    Clayton Homes, Shaw (flooring), insulation, roofing</t>
      </text>
    </comment>
    <comment ref="E7" authorId="2" shapeId="0" xr:uid="{12BE89E6-0277-4612-9839-C5F9ED9E035B}">
      <text>
        <t>[Threaded comment]
Your version of Excel allows you to read this threaded comment; however, any edits to it will get removed if the file is opened in a newer version of Excel. Learn more: https://go.microsoft.com/fwlink/?linkid=870924
Comment:
    Forest River, Fruit of the Loom, Duracell</t>
      </text>
    </comment>
    <comment ref="E8" authorId="3" shapeId="0" xr:uid="{F7DB9224-ABE9-4DE9-B29F-C65C33758B2F}">
      <text>
        <t>[Threaded comment]
Your version of Excel allows you to read this threaded comment; however, any edits to it will get removed if the file is opened in a newer version of Excel. Learn more: https://go.microsoft.com/fwlink/?linkid=870924
Comment:
    NetJets, FlightSafety, TTI, Dairy Queen</t>
      </text>
    </comment>
    <comment ref="E9" authorId="4" shapeId="0" xr:uid="{B2C25246-0FF8-4797-965E-9B1BAA943271}">
      <text>
        <t>[Threaded comment]
Your version of Excel allows you to read this threaded comment; however, any edits to it will get removed if the file is opened in a newer version of Excel. Learn more: https://go.microsoft.com/fwlink/?linkid=870924
Comment:
    Berkshire Hathaway Automotive (69%) of revenue, a dealership, Nebraska Furniture Mart, Borsheim’s, See’s</t>
      </text>
    </comment>
  </commentList>
</comments>
</file>

<file path=xl/sharedStrings.xml><?xml version="1.0" encoding="utf-8"?>
<sst xmlns="http://schemas.openxmlformats.org/spreadsheetml/2006/main" count="57" uniqueCount="52">
  <si>
    <t>Shares</t>
  </si>
  <si>
    <t>MC</t>
  </si>
  <si>
    <t>Cash</t>
  </si>
  <si>
    <t>Debt</t>
  </si>
  <si>
    <t>EV</t>
  </si>
  <si>
    <t>Employees</t>
  </si>
  <si>
    <t>Insurance</t>
  </si>
  <si>
    <t>Burlington Northern Santa Fe</t>
  </si>
  <si>
    <t>Utilities &amp; Energy</t>
  </si>
  <si>
    <t>Manufacturing: Precision Castparts, Lubrizol, IMC, Marmon</t>
  </si>
  <si>
    <t>Price (A)</t>
  </si>
  <si>
    <t>Price (B)</t>
  </si>
  <si>
    <t>Main</t>
  </si>
  <si>
    <t>Underwriting</t>
  </si>
  <si>
    <t>Insurance Float</t>
  </si>
  <si>
    <t>BNSF</t>
  </si>
  <si>
    <t>BHE</t>
  </si>
  <si>
    <t>Manufacturing</t>
  </si>
  <si>
    <t>Non-control</t>
  </si>
  <si>
    <t>Investments</t>
  </si>
  <si>
    <t>Other</t>
  </si>
  <si>
    <t>Earnings</t>
  </si>
  <si>
    <t xml:space="preserve">  excl investments</t>
  </si>
  <si>
    <t xml:space="preserve">  Primary</t>
  </si>
  <si>
    <t xml:space="preserve">  GEICO</t>
  </si>
  <si>
    <t xml:space="preserve">  Reinsurance</t>
  </si>
  <si>
    <t xml:space="preserve">    Taxes</t>
  </si>
  <si>
    <t>Railroad revenue</t>
  </si>
  <si>
    <t>Energy Operating</t>
  </si>
  <si>
    <t>Industrial Products</t>
  </si>
  <si>
    <t>Building Products</t>
  </si>
  <si>
    <t>Consumer Products</t>
  </si>
  <si>
    <t>Service</t>
  </si>
  <si>
    <t>Retailing</t>
  </si>
  <si>
    <t>McLane</t>
  </si>
  <si>
    <t>Pilot/Flying J</t>
  </si>
  <si>
    <t>Revenue</t>
  </si>
  <si>
    <t>PP&amp;E</t>
  </si>
  <si>
    <t>Loans</t>
  </si>
  <si>
    <t>Assets</t>
  </si>
  <si>
    <t>Receivables</t>
  </si>
  <si>
    <t>Inventories</t>
  </si>
  <si>
    <t>Equipment</t>
  </si>
  <si>
    <t>Goodwill</t>
  </si>
  <si>
    <t>Retroactive Reinsurance</t>
  </si>
  <si>
    <t>AP</t>
  </si>
  <si>
    <t>Aircraft</t>
  </si>
  <si>
    <t>Taxes</t>
  </si>
  <si>
    <t>Regulatory</t>
  </si>
  <si>
    <t>SE</t>
  </si>
  <si>
    <t>L+SE</t>
  </si>
  <si>
    <t>Q424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</si>
</sst>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00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3" fontId="1" fillId="0" borderId="0" xfId="0" applyNumberFormat="1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39CCE01F-6235-44BE-9C57-08FE0978C56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36DEFB89-B1BB-4F52-8F74-CB8110791D66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5" dT="2025-03-12T19:38:50.81" personId="{36DEFB89-B1BB-4F52-8F74-CB8110791D66}" id="{8FC0D6CF-269C-44FD-BDC8-40A0B27C38D4}">
    <text>PCC, Lubrizol, IMC, Marmon</text>
  </threadedComment>
  <threadedComment ref="E6" dT="2025-03-12T19:39:24.56" personId="{36DEFB89-B1BB-4F52-8F74-CB8110791D66}" id="{0038C80A-8825-4E95-9B72-6DDF6122769A}">
    <text>Clayton Homes, Shaw (flooring), insulation, roofing</text>
  </threadedComment>
  <threadedComment ref="E7" dT="2025-03-12T19:40:02.80" personId="{36DEFB89-B1BB-4F52-8F74-CB8110791D66}" id="{12BE89E6-0277-4612-9839-C5F9ED9E035B}">
    <text>Forest River, Fruit of the Loom, Duracell</text>
  </threadedComment>
  <threadedComment ref="E8" dT="2025-03-12T19:40:48.83" personId="{36DEFB89-B1BB-4F52-8F74-CB8110791D66}" id="{F7DB9224-ABE9-4DE9-B29F-C65C33758B2F}">
    <text>NetJets, FlightSafety, TTI, Dairy Queen</text>
  </threadedComment>
  <threadedComment ref="E9" dT="2025-03-12T19:42:27.11" personId="{36DEFB89-B1BB-4F52-8F74-CB8110791D66}" id="{B2C25246-0FF8-4797-965E-9B1BAA943271}">
    <text>Berkshire Hathaway Automotive (69%) of revenue, a dealership, Nebraska Furniture Mart, Borsheim’s, See’s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45F68-7343-414B-BF71-41A4482A9714}">
  <dimension ref="B2:L10"/>
  <sheetViews>
    <sheetView tabSelected="1" zoomScale="130" zoomScaleNormal="130" workbookViewId="0">
      <selection activeCell="K5" sqref="K5"/>
    </sheetView>
  </sheetViews>
  <sheetFormatPr defaultRowHeight="12.75" x14ac:dyDescent="0.2"/>
  <cols>
    <col min="1" max="1" width="3.140625" customWidth="1"/>
    <col min="2" max="2" width="13.42578125" customWidth="1"/>
    <col min="10" max="10" width="12.42578125" customWidth="1"/>
    <col min="11" max="11" width="10.42578125" bestFit="1" customWidth="1"/>
  </cols>
  <sheetData>
    <row r="2" spans="2:12" x14ac:dyDescent="0.2">
      <c r="B2" t="s">
        <v>6</v>
      </c>
      <c r="J2" t="s">
        <v>10</v>
      </c>
      <c r="K2" s="1">
        <v>700000</v>
      </c>
    </row>
    <row r="3" spans="2:12" x14ac:dyDescent="0.2">
      <c r="B3" t="s">
        <v>7</v>
      </c>
      <c r="J3" t="s">
        <v>11</v>
      </c>
      <c r="K3">
        <v>492.18</v>
      </c>
    </row>
    <row r="4" spans="2:12" x14ac:dyDescent="0.2">
      <c r="B4" t="s">
        <v>8</v>
      </c>
      <c r="J4" t="s">
        <v>0</v>
      </c>
      <c r="K4" s="2">
        <f>0.546189+(1338.051639/1500)</f>
        <v>1.438223426</v>
      </c>
      <c r="L4" s="3" t="s">
        <v>51</v>
      </c>
    </row>
    <row r="5" spans="2:12" x14ac:dyDescent="0.2">
      <c r="B5" t="s">
        <v>9</v>
      </c>
      <c r="J5" t="s">
        <v>1</v>
      </c>
      <c r="K5" s="1">
        <f>+K2*K4</f>
        <v>1006756.3981999999</v>
      </c>
    </row>
    <row r="6" spans="2:12" x14ac:dyDescent="0.2">
      <c r="J6" t="s">
        <v>2</v>
      </c>
      <c r="K6" s="1">
        <v>652287</v>
      </c>
      <c r="L6" s="3" t="s">
        <v>51</v>
      </c>
    </row>
    <row r="7" spans="2:12" x14ac:dyDescent="0.2">
      <c r="J7" t="s">
        <v>3</v>
      </c>
      <c r="K7" s="1">
        <v>344252</v>
      </c>
      <c r="L7" s="3" t="s">
        <v>51</v>
      </c>
    </row>
    <row r="8" spans="2:12" x14ac:dyDescent="0.2">
      <c r="J8" t="s">
        <v>4</v>
      </c>
      <c r="K8" s="1">
        <f>+K5-K6+K7</f>
        <v>698721.39819999994</v>
      </c>
    </row>
    <row r="10" spans="2:12" x14ac:dyDescent="0.2">
      <c r="J10" t="s">
        <v>5</v>
      </c>
      <c r="K10" s="1">
        <v>372000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F065D-B1E2-4A1D-AA03-3C34E2EC4704}">
  <dimension ref="A1:E48"/>
  <sheetViews>
    <sheetView zoomScale="205" zoomScaleNormal="205" workbookViewId="0">
      <pane xSplit="2" ySplit="2" topLeftCell="C10" activePane="bottomRight" state="frozen"/>
      <selection pane="topRight" activeCell="C1" sqref="C1"/>
      <selection pane="bottomLeft" activeCell="A3" sqref="A3"/>
      <selection pane="bottomRight" activeCell="E27" sqref="E27"/>
    </sheetView>
  </sheetViews>
  <sheetFormatPr defaultRowHeight="12.75" x14ac:dyDescent="0.2"/>
  <cols>
    <col min="1" max="1" width="5" bestFit="1" customWidth="1"/>
    <col min="2" max="2" width="18.140625" customWidth="1"/>
    <col min="3" max="5" width="9.5703125" customWidth="1"/>
  </cols>
  <sheetData>
    <row r="1" spans="1:5" x14ac:dyDescent="0.2">
      <c r="A1" t="s">
        <v>12</v>
      </c>
    </row>
    <row r="2" spans="1:5" x14ac:dyDescent="0.2">
      <c r="C2">
        <v>2022</v>
      </c>
      <c r="D2">
        <v>2023</v>
      </c>
      <c r="E2">
        <v>2024</v>
      </c>
    </row>
    <row r="3" spans="1:5" s="1" customFormat="1" x14ac:dyDescent="0.2">
      <c r="B3" s="1" t="s">
        <v>27</v>
      </c>
      <c r="C3" s="1">
        <v>25203</v>
      </c>
      <c r="D3" s="1">
        <v>23474</v>
      </c>
      <c r="E3" s="1">
        <v>23355</v>
      </c>
    </row>
    <row r="4" spans="1:5" s="1" customFormat="1" x14ac:dyDescent="0.2">
      <c r="B4" s="1" t="s">
        <v>28</v>
      </c>
      <c r="C4" s="1">
        <v>21069</v>
      </c>
      <c r="D4" s="1">
        <v>21280</v>
      </c>
      <c r="E4" s="1">
        <v>21566</v>
      </c>
    </row>
    <row r="5" spans="1:5" s="1" customFormat="1" x14ac:dyDescent="0.2">
      <c r="B5" s="1" t="s">
        <v>29</v>
      </c>
      <c r="C5" s="1">
        <v>30824</v>
      </c>
      <c r="D5" s="1">
        <v>34884</v>
      </c>
      <c r="E5" s="1">
        <v>35833</v>
      </c>
    </row>
    <row r="6" spans="1:5" s="1" customFormat="1" x14ac:dyDescent="0.2">
      <c r="B6" s="1" t="s">
        <v>30</v>
      </c>
      <c r="C6" s="1">
        <v>28896</v>
      </c>
      <c r="D6" s="1">
        <v>25965</v>
      </c>
      <c r="E6" s="1">
        <v>26525</v>
      </c>
    </row>
    <row r="7" spans="1:5" s="1" customFormat="1" x14ac:dyDescent="0.2">
      <c r="B7" s="1" t="s">
        <v>31</v>
      </c>
      <c r="C7" s="1">
        <v>16061</v>
      </c>
      <c r="D7" s="1">
        <v>14556</v>
      </c>
      <c r="E7" s="1">
        <v>14873</v>
      </c>
    </row>
    <row r="8" spans="1:5" s="1" customFormat="1" x14ac:dyDescent="0.2">
      <c r="B8" s="1" t="s">
        <v>32</v>
      </c>
      <c r="C8" s="1">
        <v>19006</v>
      </c>
      <c r="D8" s="1">
        <v>20588</v>
      </c>
      <c r="E8" s="1">
        <v>20697</v>
      </c>
    </row>
    <row r="9" spans="1:5" s="1" customFormat="1" x14ac:dyDescent="0.2">
      <c r="B9" s="1" t="s">
        <v>33</v>
      </c>
      <c r="C9" s="1">
        <v>19297</v>
      </c>
      <c r="D9" s="1">
        <v>19408</v>
      </c>
      <c r="E9" s="1">
        <v>19177</v>
      </c>
    </row>
    <row r="10" spans="1:5" s="1" customFormat="1" x14ac:dyDescent="0.2">
      <c r="B10" s="1" t="s">
        <v>35</v>
      </c>
      <c r="C10" s="1">
        <v>0</v>
      </c>
      <c r="D10" s="1">
        <v>51739</v>
      </c>
      <c r="E10" s="1">
        <v>46891</v>
      </c>
    </row>
    <row r="11" spans="1:5" s="1" customFormat="1" x14ac:dyDescent="0.2">
      <c r="B11" s="1" t="s">
        <v>34</v>
      </c>
      <c r="C11" s="1">
        <v>53209</v>
      </c>
      <c r="D11" s="1">
        <v>52607</v>
      </c>
      <c r="E11" s="1">
        <v>51907</v>
      </c>
    </row>
    <row r="12" spans="1:5" s="5" customFormat="1" x14ac:dyDescent="0.2">
      <c r="B12" s="5" t="s">
        <v>36</v>
      </c>
      <c r="C12" s="5">
        <f>SUM(C3:C11)</f>
        <v>213565</v>
      </c>
      <c r="D12" s="5">
        <f>SUM(D3:D11)</f>
        <v>264501</v>
      </c>
      <c r="E12" s="5">
        <f>SUM(E3:E11)</f>
        <v>260824</v>
      </c>
    </row>
    <row r="14" spans="1:5" x14ac:dyDescent="0.2">
      <c r="B14" t="s">
        <v>24</v>
      </c>
      <c r="C14" s="1">
        <v>-1880</v>
      </c>
      <c r="D14" s="1">
        <v>3635</v>
      </c>
      <c r="E14" s="1">
        <v>7813</v>
      </c>
    </row>
    <row r="15" spans="1:5" x14ac:dyDescent="0.2">
      <c r="B15" t="s">
        <v>23</v>
      </c>
      <c r="C15" s="1">
        <v>393</v>
      </c>
      <c r="D15" s="1">
        <v>1374</v>
      </c>
      <c r="E15" s="1">
        <v>855</v>
      </c>
    </row>
    <row r="16" spans="1:5" x14ac:dyDescent="0.2">
      <c r="B16" t="s">
        <v>25</v>
      </c>
      <c r="C16" s="1">
        <v>1465</v>
      </c>
      <c r="D16" s="1">
        <v>1904</v>
      </c>
      <c r="E16" s="1">
        <v>2737</v>
      </c>
    </row>
    <row r="17" spans="2:5" x14ac:dyDescent="0.2">
      <c r="B17" t="s">
        <v>26</v>
      </c>
      <c r="C17" s="1">
        <v>8</v>
      </c>
      <c r="D17" s="1">
        <v>1485</v>
      </c>
      <c r="E17" s="1">
        <v>2385</v>
      </c>
    </row>
    <row r="18" spans="2:5" s="5" customFormat="1" x14ac:dyDescent="0.2">
      <c r="B18" s="5" t="s">
        <v>13</v>
      </c>
      <c r="C18" s="5">
        <f>+C14+C15+C16-C17</f>
        <v>-30</v>
      </c>
      <c r="D18" s="5">
        <f>+D14+D15+D16-D17</f>
        <v>5428</v>
      </c>
      <c r="E18" s="5">
        <f>+E14+E15+E16-E17</f>
        <v>9020</v>
      </c>
    </row>
    <row r="19" spans="2:5" s="1" customFormat="1" x14ac:dyDescent="0.2">
      <c r="B19" s="1" t="s">
        <v>14</v>
      </c>
      <c r="C19" s="1">
        <v>6484</v>
      </c>
      <c r="D19" s="1">
        <v>9567</v>
      </c>
      <c r="E19" s="1">
        <v>13670</v>
      </c>
    </row>
    <row r="20" spans="2:5" s="1" customFormat="1" x14ac:dyDescent="0.2">
      <c r="B20" s="1" t="s">
        <v>15</v>
      </c>
      <c r="C20" s="1">
        <v>5946</v>
      </c>
      <c r="D20" s="1">
        <v>5087</v>
      </c>
      <c r="E20" s="1">
        <v>5031</v>
      </c>
    </row>
    <row r="21" spans="2:5" x14ac:dyDescent="0.2">
      <c r="B21" s="1" t="s">
        <v>16</v>
      </c>
      <c r="C21" s="1">
        <v>3904</v>
      </c>
      <c r="D21" s="1">
        <v>2331</v>
      </c>
      <c r="E21" s="1">
        <v>3730</v>
      </c>
    </row>
    <row r="22" spans="2:5" x14ac:dyDescent="0.2">
      <c r="B22" s="1" t="s">
        <v>17</v>
      </c>
      <c r="C22" s="1">
        <v>12512</v>
      </c>
      <c r="D22" s="1">
        <v>13362</v>
      </c>
      <c r="E22" s="1">
        <v>13072</v>
      </c>
    </row>
    <row r="23" spans="2:5" x14ac:dyDescent="0.2">
      <c r="B23" s="1" t="s">
        <v>18</v>
      </c>
      <c r="C23" s="1">
        <v>1528</v>
      </c>
      <c r="D23" s="1">
        <v>1750</v>
      </c>
      <c r="E23" s="1">
        <v>1519</v>
      </c>
    </row>
    <row r="24" spans="2:5" x14ac:dyDescent="0.2">
      <c r="B24" s="1" t="s">
        <v>19</v>
      </c>
      <c r="C24" s="1">
        <v>-53612</v>
      </c>
      <c r="D24" s="1">
        <v>58873</v>
      </c>
      <c r="E24" s="1">
        <v>41558</v>
      </c>
    </row>
    <row r="25" spans="2:5" x14ac:dyDescent="0.2">
      <c r="B25" s="1" t="s">
        <v>20</v>
      </c>
      <c r="C25" s="1">
        <v>509</v>
      </c>
      <c r="D25" s="1">
        <v>-175</v>
      </c>
      <c r="E25" s="1">
        <v>1395</v>
      </c>
    </row>
    <row r="26" spans="2:5" s="4" customFormat="1" x14ac:dyDescent="0.2">
      <c r="B26" s="5" t="s">
        <v>21</v>
      </c>
      <c r="C26" s="5">
        <f>SUM(C18:C25)</f>
        <v>-22759</v>
      </c>
      <c r="D26" s="5">
        <f>SUM(D18:D25)</f>
        <v>96223</v>
      </c>
      <c r="E26" s="5">
        <f>SUM(E18:E25)</f>
        <v>88995</v>
      </c>
    </row>
    <row r="27" spans="2:5" x14ac:dyDescent="0.2">
      <c r="B27" s="1" t="s">
        <v>22</v>
      </c>
      <c r="C27" s="1">
        <f>+C26-C24</f>
        <v>30853</v>
      </c>
      <c r="D27" s="1">
        <f>+D26-D24</f>
        <v>37350</v>
      </c>
      <c r="E27" s="1">
        <f>+E26-E24</f>
        <v>47437</v>
      </c>
    </row>
    <row r="31" spans="2:5" s="1" customFormat="1" x14ac:dyDescent="0.2">
      <c r="B31" s="1" t="s">
        <v>2</v>
      </c>
      <c r="E31" s="1">
        <f>44333+286472+15364+271588+31134+3396</f>
        <v>652287</v>
      </c>
    </row>
    <row r="32" spans="2:5" s="1" customFormat="1" x14ac:dyDescent="0.2">
      <c r="B32" s="1" t="s">
        <v>37</v>
      </c>
      <c r="E32" s="1">
        <f>30071+175030</f>
        <v>205101</v>
      </c>
    </row>
    <row r="33" spans="2:5" s="1" customFormat="1" x14ac:dyDescent="0.2">
      <c r="B33" s="1" t="s">
        <v>38</v>
      </c>
      <c r="E33" s="1">
        <v>27798</v>
      </c>
    </row>
    <row r="34" spans="2:5" s="1" customFormat="1" x14ac:dyDescent="0.2">
      <c r="B34" s="1" t="s">
        <v>40</v>
      </c>
      <c r="E34" s="1">
        <f>43887+4503</f>
        <v>48390</v>
      </c>
    </row>
    <row r="35" spans="2:5" s="1" customFormat="1" x14ac:dyDescent="0.2">
      <c r="B35" s="1" t="s">
        <v>41</v>
      </c>
      <c r="E35" s="1">
        <v>24008</v>
      </c>
    </row>
    <row r="36" spans="2:5" s="1" customFormat="1" x14ac:dyDescent="0.2">
      <c r="B36" s="1" t="s">
        <v>42</v>
      </c>
      <c r="E36" s="1">
        <v>17828</v>
      </c>
    </row>
    <row r="37" spans="2:5" s="1" customFormat="1" x14ac:dyDescent="0.2">
      <c r="B37" s="1" t="s">
        <v>43</v>
      </c>
      <c r="E37" s="1">
        <f>56860+34638+27020</f>
        <v>118518</v>
      </c>
    </row>
    <row r="38" spans="2:5" s="1" customFormat="1" x14ac:dyDescent="0.2">
      <c r="B38" s="1" t="s">
        <v>44</v>
      </c>
      <c r="E38" s="1">
        <v>8797</v>
      </c>
    </row>
    <row r="39" spans="2:5" s="1" customFormat="1" x14ac:dyDescent="0.2">
      <c r="B39" s="1" t="s">
        <v>20</v>
      </c>
      <c r="E39" s="1">
        <f>20811+24994+5349</f>
        <v>51154</v>
      </c>
    </row>
    <row r="40" spans="2:5" s="1" customFormat="1" x14ac:dyDescent="0.2">
      <c r="B40" s="1" t="s">
        <v>39</v>
      </c>
      <c r="E40" s="1">
        <f>SUM(E31:E39)</f>
        <v>1153881</v>
      </c>
    </row>
    <row r="42" spans="2:5" s="1" customFormat="1" x14ac:dyDescent="0.2">
      <c r="B42" s="1" t="s">
        <v>3</v>
      </c>
      <c r="E42" s="1">
        <f>115151+32443+17616+10703+12769+79877+44885+30808</f>
        <v>344252</v>
      </c>
    </row>
    <row r="43" spans="2:5" s="1" customFormat="1" x14ac:dyDescent="0.2">
      <c r="B43" s="1" t="s">
        <v>45</v>
      </c>
      <c r="E43" s="1">
        <f>18226+37489</f>
        <v>55715</v>
      </c>
    </row>
    <row r="44" spans="2:5" s="1" customFormat="1" x14ac:dyDescent="0.2">
      <c r="B44" s="1" t="s">
        <v>46</v>
      </c>
      <c r="E44" s="1">
        <v>9356</v>
      </c>
    </row>
    <row r="45" spans="2:5" s="1" customFormat="1" x14ac:dyDescent="0.2">
      <c r="B45" s="1" t="s">
        <v>47</v>
      </c>
      <c r="E45" s="1">
        <v>85870</v>
      </c>
    </row>
    <row r="46" spans="2:5" s="1" customFormat="1" x14ac:dyDescent="0.2">
      <c r="B46" s="1" t="s">
        <v>48</v>
      </c>
      <c r="E46" s="1">
        <v>7033</v>
      </c>
    </row>
    <row r="47" spans="2:5" s="1" customFormat="1" x14ac:dyDescent="0.2">
      <c r="B47" s="1" t="s">
        <v>49</v>
      </c>
      <c r="E47" s="1">
        <v>651655</v>
      </c>
    </row>
    <row r="48" spans="2:5" s="1" customFormat="1" x14ac:dyDescent="0.2">
      <c r="B48" s="1" t="s">
        <v>50</v>
      </c>
      <c r="E48" s="1">
        <f>SUM(E42:E47)</f>
        <v>1153881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2023-02-07T21:31:30Z</dcterms:created>
  <dcterms:modified xsi:type="dcterms:W3CDTF">2025-03-12T19:53:02Z</dcterms:modified>
</cp:coreProperties>
</file>