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EAFB7A7-B37F-47F8-A31F-FE858F003727}" xr6:coauthVersionLast="47" xr6:coauthVersionMax="47" xr10:uidLastSave="{00000000-0000-0000-0000-000000000000}"/>
  <bookViews>
    <workbookView xWindow="-25530" yWindow="615" windowWidth="25335" windowHeight="20700" activeTab="1" xr2:uid="{44FD38BC-0442-44F2-B166-BE175DAC12C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4" i="2" l="1"/>
  <c r="BK4" i="2" s="1"/>
  <c r="BK5" i="2" s="1"/>
  <c r="AU4" i="2"/>
  <c r="AV5" i="2"/>
  <c r="AU5" i="2"/>
  <c r="BJ5" i="2"/>
  <c r="BI5" i="2"/>
  <c r="BH5" i="2"/>
  <c r="BG5" i="2"/>
  <c r="BF5" i="2"/>
  <c r="BE5" i="2"/>
  <c r="BD5" i="2"/>
  <c r="BC5" i="2"/>
  <c r="BB5" i="2"/>
  <c r="BA5" i="2"/>
  <c r="BJ4" i="2"/>
  <c r="BI4" i="2"/>
  <c r="BH4" i="2"/>
  <c r="BG4" i="2"/>
  <c r="BF4" i="2"/>
  <c r="BE4" i="2"/>
  <c r="BD4" i="2"/>
  <c r="BC4" i="2"/>
  <c r="BB4" i="2"/>
  <c r="BA4" i="2"/>
  <c r="BJ20" i="2"/>
  <c r="BI20" i="2"/>
  <c r="BH20" i="2"/>
  <c r="BG20" i="2"/>
  <c r="BF20" i="2"/>
  <c r="BE20" i="2"/>
  <c r="BD20" i="2"/>
  <c r="BC20" i="2"/>
  <c r="BB20" i="2"/>
  <c r="BK20" i="2"/>
  <c r="AV3" i="2"/>
  <c r="AU3" i="2"/>
  <c r="BK3" i="2" s="1"/>
  <c r="BJ3" i="2"/>
  <c r="BI3" i="2"/>
  <c r="BH3" i="2"/>
  <c r="BG3" i="2"/>
  <c r="BF3" i="2"/>
  <c r="BE3" i="2"/>
  <c r="BD3" i="2"/>
  <c r="BC3" i="2"/>
  <c r="BB3" i="2"/>
  <c r="BA3" i="2"/>
  <c r="BH2" i="2"/>
  <c r="BI2" i="2" s="1"/>
  <c r="BJ2" i="2" s="1"/>
  <c r="BK2" i="2" s="1"/>
  <c r="BL2" i="2" s="1"/>
  <c r="BM2" i="2" s="1"/>
  <c r="BN2" i="2" s="1"/>
  <c r="BO2" i="2" s="1"/>
  <c r="AO11" i="2"/>
  <c r="AN11" i="2"/>
  <c r="AN12" i="2" s="1"/>
  <c r="AN14" i="2" s="1"/>
  <c r="AN16" i="2" s="1"/>
  <c r="AN17" i="2" s="1"/>
  <c r="AS5" i="2"/>
  <c r="AS21" i="2" s="1"/>
  <c r="AR5" i="2"/>
  <c r="AR21" i="2" s="1"/>
  <c r="AQ5" i="2"/>
  <c r="AQ21" i="2" s="1"/>
  <c r="AP5" i="2"/>
  <c r="AO5" i="2"/>
  <c r="AO21" i="2" s="1"/>
  <c r="AK21" i="2"/>
  <c r="AJ21" i="2"/>
  <c r="AI21" i="2"/>
  <c r="AH21" i="2"/>
  <c r="AG21" i="2"/>
  <c r="AF21" i="2"/>
  <c r="AE21" i="2"/>
  <c r="AD21" i="2"/>
  <c r="AK20" i="2"/>
  <c r="AJ20" i="2"/>
  <c r="AI20" i="2"/>
  <c r="AH20" i="2"/>
  <c r="AG20" i="2"/>
  <c r="AF20" i="2"/>
  <c r="AE20" i="2"/>
  <c r="AD20" i="2"/>
  <c r="AN21" i="2"/>
  <c r="AM21" i="2"/>
  <c r="AL21" i="2"/>
  <c r="AS11" i="2"/>
  <c r="AR11" i="2"/>
  <c r="AQ11" i="2"/>
  <c r="AP11" i="2"/>
  <c r="AR20" i="2"/>
  <c r="AQ20" i="2"/>
  <c r="AP20" i="2"/>
  <c r="AO20" i="2"/>
  <c r="AN20" i="2"/>
  <c r="AM20" i="2"/>
  <c r="AL20" i="2"/>
  <c r="AS20" i="2"/>
  <c r="AT20" i="2"/>
  <c r="AT11" i="2"/>
  <c r="AT5" i="2"/>
  <c r="AT21" i="2" s="1"/>
  <c r="N7" i="1"/>
  <c r="N6" i="1"/>
  <c r="N4" i="1"/>
  <c r="AP12" i="2" l="1"/>
  <c r="AP14" i="2" s="1"/>
  <c r="AP16" i="2" s="1"/>
  <c r="AP17" i="2" s="1"/>
  <c r="AP21" i="2"/>
  <c r="AO12" i="2"/>
  <c r="AO14" i="2" s="1"/>
  <c r="AO16" i="2" s="1"/>
  <c r="AO17" i="2" s="1"/>
  <c r="AQ12" i="2"/>
  <c r="AQ14" i="2" s="1"/>
  <c r="AQ16" i="2" s="1"/>
  <c r="AQ17" i="2" s="1"/>
  <c r="AR12" i="2"/>
  <c r="AR14" i="2" s="1"/>
  <c r="AR16" i="2" s="1"/>
  <c r="AR17" i="2" s="1"/>
  <c r="AS12" i="2"/>
  <c r="AS14" i="2" s="1"/>
  <c r="AS16" i="2"/>
  <c r="AS17" i="2" s="1"/>
  <c r="AT12" i="2"/>
  <c r="AT14" i="2" s="1"/>
  <c r="AT16" i="2" s="1"/>
  <c r="AT17" i="2" s="1"/>
</calcChain>
</file>

<file path=xl/sharedStrings.xml><?xml version="1.0" encoding="utf-8"?>
<sst xmlns="http://schemas.openxmlformats.org/spreadsheetml/2006/main" count="75" uniqueCount="71">
  <si>
    <t>Price</t>
  </si>
  <si>
    <t>Shares</t>
  </si>
  <si>
    <t>MC</t>
  </si>
  <si>
    <t>Cash</t>
  </si>
  <si>
    <t>Debt</t>
  </si>
  <si>
    <t>EV</t>
  </si>
  <si>
    <t>Q224</t>
  </si>
  <si>
    <t/>
  </si>
  <si>
    <t>Q2 2013</t>
  </si>
  <si>
    <t>Q3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</si>
  <si>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</si>
  <si>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</si>
  <si>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</si>
  <si>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</si>
  <si>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</si>
  <si>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</si>
  <si>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</si>
  <si>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</si>
  <si>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</si>
  <si>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</si>
  <si>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</si>
  <si>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</si>
  <si>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</si>
  <si>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</si>
  <si>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</si>
  <si>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</si>
  <si>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</si>
  <si>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</si>
  <si>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</si>
  <si>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</si>
  <si>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</si>
  <si>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</si>
  <si>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</si>
  <si>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</si>
  <si>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</si>
  <si>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</si>
  <si>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</si>
  <si>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</si>
  <si>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</si>
  <si>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</si>
  <si>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</si>
  <si>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</si>
  <si>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R&amp;D Expense</t>
  </si>
  <si>
    <t>Income Taxes</t>
  </si>
  <si>
    <t>Net Income</t>
  </si>
  <si>
    <t>Revenue</t>
  </si>
  <si>
    <t>COGS</t>
  </si>
  <si>
    <t>Gross Profit</t>
  </si>
  <si>
    <t>Main</t>
  </si>
  <si>
    <t>Selling</t>
  </si>
  <si>
    <t>Distribution</t>
  </si>
  <si>
    <t>G&amp;A</t>
  </si>
  <si>
    <t>Operating Expenses</t>
  </si>
  <si>
    <t>Operating Income</t>
  </si>
  <si>
    <t>Pretax Income</t>
  </si>
  <si>
    <t>Interest Income</t>
  </si>
  <si>
    <t>Other Costs</t>
  </si>
  <si>
    <t>Revenue y/y</t>
  </si>
  <si>
    <t>Q124</t>
  </si>
  <si>
    <t>Q423</t>
  </si>
  <si>
    <t>Q323</t>
  </si>
  <si>
    <t>Q223</t>
  </si>
  <si>
    <t>Q123</t>
  </si>
  <si>
    <t>EPS</t>
  </si>
  <si>
    <t>Gross Margin</t>
  </si>
  <si>
    <t>Q422</t>
  </si>
  <si>
    <t>Q322</t>
  </si>
  <si>
    <t>Q222</t>
  </si>
  <si>
    <t>Q122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</si>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</sst>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2" applyFont="1"/>
    <xf numFmtId="0" fontId="3" fillId="0" borderId="0" xfId="1"/>
    <xf numFmtId="0" fontId="1" fillId="0" borderId="0" xfId="0" applyFont="1" applyAlignment="1">
      <alignment horizontal="right"/>
    </xf>
    <xf numFmtId="0" fontId="1" fillId="0" borderId="0" xfId="2" applyFont="1" applyAlignment="1">
      <alignment horizontal="right"/>
    </xf>
    <xf numFmtId="3" fontId="1" fillId="0" borderId="0" xfId="0" applyNumberFormat="1" applyFont="1"/>
    <xf numFmtId="3" fontId="1" fillId="0" borderId="0" xfId="2" applyNumberFormat="1" applyFont="1"/>
    <xf numFmtId="3" fontId="1" fillId="0" borderId="0" xfId="2" applyNumberFormat="1" applyFont="1" applyAlignment="1">
      <alignment horizontal="right"/>
    </xf>
    <xf numFmtId="3" fontId="1" fillId="0" borderId="0" xfId="2" applyNumberFormat="1" applyFont="1" applyFill="1"/>
    <xf numFmtId="9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2" applyNumberFormat="1" applyFont="1"/>
    <xf numFmtId="3" fontId="2" fillId="0" borderId="0" xfId="2" applyNumberFormat="1" applyFont="1" applyAlignment="1">
      <alignment horizontal="right"/>
    </xf>
    <xf numFmtId="4" fontId="1" fillId="0" borderId="0" xfId="2" applyNumberFormat="1" applyFont="1" applyAlignment="1">
      <alignment horizontal="right"/>
    </xf>
    <xf numFmtId="3" fontId="2" fillId="2" borderId="0" xfId="2" applyNumberFormat="1" applyFont="1" applyFill="1" applyAlignment="1">
      <alignment horizontal="right"/>
    </xf>
    <xf numFmtId="0" fontId="1" fillId="0" borderId="0" xfId="2" applyFont="1" applyFill="1" applyAlignment="1">
      <alignment horizontal="right"/>
    </xf>
    <xf numFmtId="9" fontId="1" fillId="0" borderId="0" xfId="0" applyNumberFormat="1" applyFont="1"/>
    <xf numFmtId="3" fontId="0" fillId="0" borderId="0" xfId="0" applyNumberFormat="1" applyFont="1"/>
  </cellXfs>
  <cellStyles count="3">
    <cellStyle name="Hyperlink" xfId="1" builtinId="8"/>
    <cellStyle name="Normal" xfId="0" builtinId="0"/>
    <cellStyle name="Normal 2" xfId="2" xr:uid="{1781EB24-5058-4AB5-A92B-67C0256801AB}"/>
  </cellStyles>
  <dxfs count="0"/>
  <tableStyles count="1" defaultTableStyle="TableStyleMedium2" defaultPivotStyle="PivotStyleLight16">
    <tableStyle name="Invisible" pivot="0" table="0" count="0" xr9:uid="{71CF5E90-2EB0-411E-B977-5BD6C9F7462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AA57-8ACB-4E23-B377-3D631091A6AF}">
  <dimension ref="M2:O7"/>
  <sheetViews>
    <sheetView zoomScale="160" zoomScaleNormal="160" workbookViewId="0">
      <selection activeCell="N8" sqref="N8"/>
    </sheetView>
  </sheetViews>
  <sheetFormatPr defaultRowHeight="12.75" x14ac:dyDescent="0.2"/>
  <sheetData>
    <row r="2" spans="13:15" x14ac:dyDescent="0.2">
      <c r="M2" t="s">
        <v>0</v>
      </c>
      <c r="N2" s="1">
        <v>25</v>
      </c>
    </row>
    <row r="3" spans="13:15" x14ac:dyDescent="0.2">
      <c r="M3" t="s">
        <v>1</v>
      </c>
      <c r="N3" s="3">
        <v>136.41541799999999</v>
      </c>
      <c r="O3" s="2" t="s">
        <v>6</v>
      </c>
    </row>
    <row r="4" spans="13:15" x14ac:dyDescent="0.2">
      <c r="M4" t="s">
        <v>2</v>
      </c>
      <c r="N4" s="3">
        <f>+N2*N3</f>
        <v>3410.3854499999998</v>
      </c>
    </row>
    <row r="5" spans="13:15" x14ac:dyDescent="0.2">
      <c r="M5" t="s">
        <v>3</v>
      </c>
      <c r="N5" s="3">
        <v>542.79999999999995</v>
      </c>
      <c r="O5" s="2" t="s">
        <v>6</v>
      </c>
    </row>
    <row r="6" spans="13:15" x14ac:dyDescent="0.2">
      <c r="M6" t="s">
        <v>4</v>
      </c>
      <c r="N6" s="3">
        <f>3616.8+440.8</f>
        <v>4057.6000000000004</v>
      </c>
      <c r="O6" s="2" t="s">
        <v>6</v>
      </c>
    </row>
    <row r="7" spans="13:15" x14ac:dyDescent="0.2">
      <c r="M7" t="s">
        <v>5</v>
      </c>
      <c r="N7" s="3">
        <f>+N4-N5+N6</f>
        <v>6925.1854499999999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6361-55A9-49FB-87EC-5CD4E08186A7}">
  <dimension ref="A1:BO21"/>
  <sheetViews>
    <sheetView tabSelected="1" zoomScale="145" zoomScaleNormal="145" workbookViewId="0">
      <pane xSplit="2" ySplit="2" topLeftCell="AX3" activePane="bottomRight" state="frozen"/>
      <selection pane="topRight" activeCell="C1" sqref="C1"/>
      <selection pane="bottomLeft" activeCell="A3" sqref="A3"/>
      <selection pane="bottomRight" activeCell="BK4" sqref="BK4"/>
    </sheetView>
  </sheetViews>
  <sheetFormatPr defaultRowHeight="12.75" x14ac:dyDescent="0.2"/>
  <cols>
    <col min="1" max="1" width="5" style="4" bestFit="1" customWidth="1"/>
    <col min="2" max="2" width="18.140625" style="4" bestFit="1" customWidth="1"/>
    <col min="3" max="46" width="9.140625" style="7"/>
    <col min="47" max="16384" width="9.140625" style="4"/>
  </cols>
  <sheetData>
    <row r="1" spans="1:67" x14ac:dyDescent="0.2">
      <c r="A1" s="6" t="s">
        <v>48</v>
      </c>
    </row>
    <row r="2" spans="1:67" x14ac:dyDescent="0.2">
      <c r="B2" s="5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8" t="s">
        <v>29</v>
      </c>
      <c r="Y2" s="8" t="s">
        <v>30</v>
      </c>
      <c r="Z2" s="8" t="s">
        <v>31</v>
      </c>
      <c r="AA2" s="8" t="s">
        <v>32</v>
      </c>
      <c r="AB2" s="8" t="s">
        <v>33</v>
      </c>
      <c r="AC2" s="8" t="s">
        <v>34</v>
      </c>
      <c r="AD2" s="8" t="s">
        <v>35</v>
      </c>
      <c r="AE2" s="8" t="s">
        <v>36</v>
      </c>
      <c r="AF2" s="8" t="s">
        <v>37</v>
      </c>
      <c r="AG2" s="8" t="s">
        <v>38</v>
      </c>
      <c r="AH2" s="8" t="s">
        <v>39</v>
      </c>
      <c r="AI2" s="8" t="s">
        <v>40</v>
      </c>
      <c r="AJ2" s="8" t="s">
        <v>41</v>
      </c>
      <c r="AK2" s="8" t="s">
        <v>68</v>
      </c>
      <c r="AL2" s="8" t="s">
        <v>67</v>
      </c>
      <c r="AM2" s="8" t="s">
        <v>66</v>
      </c>
      <c r="AN2" s="8" t="s">
        <v>65</v>
      </c>
      <c r="AO2" s="8" t="s">
        <v>62</v>
      </c>
      <c r="AP2" s="8" t="s">
        <v>61</v>
      </c>
      <c r="AQ2" s="8" t="s">
        <v>60</v>
      </c>
      <c r="AR2" s="8" t="s">
        <v>59</v>
      </c>
      <c r="AS2" s="8" t="s">
        <v>58</v>
      </c>
      <c r="AT2" s="8" t="s">
        <v>6</v>
      </c>
      <c r="AU2" s="19" t="s">
        <v>69</v>
      </c>
      <c r="AV2" s="19" t="s">
        <v>70</v>
      </c>
      <c r="AZ2" s="4">
        <v>2013</v>
      </c>
      <c r="BA2" s="4">
        <v>2014</v>
      </c>
      <c r="BB2" s="4">
        <v>2015</v>
      </c>
      <c r="BC2" s="4">
        <v>2016</v>
      </c>
      <c r="BD2" s="4">
        <v>2017</v>
      </c>
      <c r="BE2" s="4">
        <v>2018</v>
      </c>
      <c r="BF2" s="4">
        <v>2019</v>
      </c>
      <c r="BG2" s="4">
        <v>2020</v>
      </c>
      <c r="BH2" s="4">
        <f>+BG2+1</f>
        <v>2021</v>
      </c>
      <c r="BI2" s="4">
        <f>+BH2+1</f>
        <v>2022</v>
      </c>
      <c r="BJ2" s="4">
        <f>+BI2+1</f>
        <v>2023</v>
      </c>
      <c r="BK2" s="4">
        <f>+BJ2+1</f>
        <v>2024</v>
      </c>
      <c r="BL2" s="4">
        <f>+BK2+1</f>
        <v>2025</v>
      </c>
      <c r="BM2" s="4">
        <f>+BL2+1</f>
        <v>2026</v>
      </c>
      <c r="BN2" s="4">
        <f>+BM2+1</f>
        <v>2027</v>
      </c>
      <c r="BO2" s="4">
        <f>+BN2+1</f>
        <v>2028</v>
      </c>
    </row>
    <row r="3" spans="1:67" s="14" customFormat="1" x14ac:dyDescent="0.2">
      <c r="B3" s="15" t="s">
        <v>45</v>
      </c>
      <c r="C3" s="16">
        <v>883</v>
      </c>
      <c r="D3" s="16">
        <v>919.8</v>
      </c>
      <c r="E3" s="16">
        <v>933.4</v>
      </c>
      <c r="F3" s="16">
        <v>979</v>
      </c>
      <c r="G3" s="16">
        <v>1004.2</v>
      </c>
      <c r="H3" s="16">
        <v>997.5</v>
      </c>
      <c r="I3" s="16">
        <v>967.2</v>
      </c>
      <c r="J3" s="16">
        <v>1415.2</v>
      </c>
      <c r="K3" s="16">
        <v>1273.0999999999999</v>
      </c>
      <c r="L3" s="18">
        <v>571.6</v>
      </c>
      <c r="M3" s="16">
        <v>1347.3</v>
      </c>
      <c r="N3" s="16">
        <v>1340.5</v>
      </c>
      <c r="O3" s="16">
        <v>1261.5999999999999</v>
      </c>
      <c r="P3" s="16">
        <v>1331.2</v>
      </c>
      <c r="Q3" s="16">
        <v>1194</v>
      </c>
      <c r="R3" s="16">
        <v>1237.9000000000001</v>
      </c>
      <c r="S3" s="16">
        <v>1231.3</v>
      </c>
      <c r="T3" s="16">
        <v>1283</v>
      </c>
      <c r="U3" s="16">
        <v>1217</v>
      </c>
      <c r="V3" s="16">
        <v>1186.4000000000001</v>
      </c>
      <c r="W3" s="16">
        <v>1133.0999999999999</v>
      </c>
      <c r="X3" s="16">
        <v>1195.2</v>
      </c>
      <c r="Y3" s="16">
        <v>1174.5</v>
      </c>
      <c r="Z3" s="16">
        <v>1149</v>
      </c>
      <c r="AA3" s="16">
        <v>1191.0999999999999</v>
      </c>
      <c r="AB3" s="16">
        <v>355.3</v>
      </c>
      <c r="AC3" s="16">
        <v>1083.3</v>
      </c>
      <c r="AD3" s="16">
        <v>948.8</v>
      </c>
      <c r="AE3" s="16">
        <v>1003</v>
      </c>
      <c r="AF3" s="16">
        <v>1053.0999999999999</v>
      </c>
      <c r="AG3" s="16">
        <v>1010</v>
      </c>
      <c r="AH3" s="16">
        <v>981.1</v>
      </c>
      <c r="AI3" s="16">
        <v>1042.7</v>
      </c>
      <c r="AJ3" s="16">
        <v>1104.9000000000001</v>
      </c>
      <c r="AK3" s="16">
        <v>1074.5</v>
      </c>
      <c r="AL3" s="16">
        <v>1121.7</v>
      </c>
      <c r="AM3" s="16">
        <v>1100.2</v>
      </c>
      <c r="AN3" s="16">
        <v>1155.2</v>
      </c>
      <c r="AO3" s="16">
        <v>1181.7</v>
      </c>
      <c r="AP3" s="16">
        <v>1193.0999999999999</v>
      </c>
      <c r="AQ3" s="16">
        <v>1123.8</v>
      </c>
      <c r="AR3" s="16">
        <v>1157</v>
      </c>
      <c r="AS3" s="16">
        <v>1082.0999999999999</v>
      </c>
      <c r="AT3" s="16">
        <v>1065.5</v>
      </c>
      <c r="AU3" s="14">
        <f>+AQ3*1.1</f>
        <v>1236.18</v>
      </c>
      <c r="AV3" s="14">
        <f>+AR3*1.1</f>
        <v>1272.7</v>
      </c>
      <c r="BA3" s="14">
        <f>SUM(E3:H3)</f>
        <v>3914.1000000000004</v>
      </c>
      <c r="BB3" s="14">
        <f>SUM(I3:L3)</f>
        <v>4227.1000000000004</v>
      </c>
      <c r="BC3" s="14">
        <f>SUM(M3:P3)</f>
        <v>5280.6</v>
      </c>
      <c r="BD3" s="14">
        <f>SUM(Q3:T3)</f>
        <v>4946.2</v>
      </c>
      <c r="BE3" s="14">
        <f>SUM(U3:X3)</f>
        <v>4731.7</v>
      </c>
      <c r="BF3" s="14">
        <f>SUM(Y3:AB3)</f>
        <v>3869.9</v>
      </c>
      <c r="BG3" s="14">
        <f>SUM(AC3:AF3)</f>
        <v>4088.2</v>
      </c>
      <c r="BH3" s="14">
        <f>SUM(AG3:AJ3)</f>
        <v>4138.7000000000007</v>
      </c>
      <c r="BI3" s="14">
        <f>SUM(AK3:AN3)</f>
        <v>4451.5999999999995</v>
      </c>
      <c r="BJ3" s="14">
        <f>SUM(AO3:AR3)</f>
        <v>4655.6000000000004</v>
      </c>
      <c r="BK3" s="14">
        <f>SUM(AS3:AV3)</f>
        <v>4656.4799999999996</v>
      </c>
    </row>
    <row r="4" spans="1:67" s="9" customFormat="1" x14ac:dyDescent="0.2">
      <c r="B4" s="10" t="s">
        <v>46</v>
      </c>
      <c r="C4" s="11">
        <v>575.79999999999995</v>
      </c>
      <c r="D4" s="11">
        <v>588.4</v>
      </c>
      <c r="E4" s="11">
        <v>577.1</v>
      </c>
      <c r="F4" s="11">
        <v>618.29999999999995</v>
      </c>
      <c r="G4" s="11">
        <v>689.2</v>
      </c>
      <c r="H4" s="11">
        <v>577.4</v>
      </c>
      <c r="I4" s="11">
        <v>597.79999999999995</v>
      </c>
      <c r="J4" s="11">
        <v>814.2</v>
      </c>
      <c r="K4" s="11">
        <v>737.9</v>
      </c>
      <c r="L4" s="11">
        <v>433</v>
      </c>
      <c r="M4" s="11">
        <v>814.2</v>
      </c>
      <c r="N4" s="11">
        <v>794</v>
      </c>
      <c r="O4" s="11">
        <v>777.1</v>
      </c>
      <c r="P4" s="11">
        <v>843.5</v>
      </c>
      <c r="Q4" s="11">
        <v>729.6</v>
      </c>
      <c r="R4" s="11">
        <v>733.3</v>
      </c>
      <c r="S4" s="11">
        <v>733.5</v>
      </c>
      <c r="T4" s="11">
        <v>770.3</v>
      </c>
      <c r="U4" s="11">
        <v>724.3</v>
      </c>
      <c r="V4" s="11">
        <v>715.4</v>
      </c>
      <c r="W4" s="11">
        <v>708.3</v>
      </c>
      <c r="X4" s="11">
        <v>752.2</v>
      </c>
      <c r="Y4" s="11">
        <v>725.7</v>
      </c>
      <c r="Z4" s="11">
        <v>718.2</v>
      </c>
      <c r="AA4" s="11">
        <v>778.3</v>
      </c>
      <c r="AB4" s="11">
        <v>214</v>
      </c>
      <c r="AC4" s="11">
        <v>689.6</v>
      </c>
      <c r="AD4" s="11">
        <v>601.6</v>
      </c>
      <c r="AE4" s="11">
        <v>633.29999999999995</v>
      </c>
      <c r="AF4" s="11">
        <v>668.8</v>
      </c>
      <c r="AG4" s="11">
        <v>641.6</v>
      </c>
      <c r="AH4" s="11">
        <v>632.1</v>
      </c>
      <c r="AI4" s="11">
        <v>706.3</v>
      </c>
      <c r="AJ4" s="11">
        <v>742.5</v>
      </c>
      <c r="AK4" s="11">
        <v>736.7</v>
      </c>
      <c r="AL4" s="11">
        <v>749.6</v>
      </c>
      <c r="AM4" s="11">
        <v>737.3</v>
      </c>
      <c r="AN4" s="11">
        <v>772.6</v>
      </c>
      <c r="AO4" s="11">
        <v>767.9</v>
      </c>
      <c r="AP4" s="11">
        <v>765.1</v>
      </c>
      <c r="AQ4" s="11">
        <v>712.6</v>
      </c>
      <c r="AR4" s="11">
        <v>729.6</v>
      </c>
      <c r="AS4" s="11">
        <v>724.4</v>
      </c>
      <c r="AT4" s="11">
        <v>670.8</v>
      </c>
      <c r="AU4" s="9">
        <f>+AU3-AU5</f>
        <v>778.79340000000002</v>
      </c>
      <c r="AV4" s="9">
        <f>+AV3-AV5</f>
        <v>801.80100000000004</v>
      </c>
      <c r="BA4" s="21">
        <f>SUM(E4:H4)</f>
        <v>2462</v>
      </c>
      <c r="BB4" s="21">
        <f>SUM(I4:L4)</f>
        <v>2582.9</v>
      </c>
      <c r="BC4" s="21">
        <f>SUM(M4:P4)</f>
        <v>3228.8</v>
      </c>
      <c r="BD4" s="21">
        <f>SUM(Q4:T4)</f>
        <v>2966.7</v>
      </c>
      <c r="BE4" s="21">
        <f>SUM(U4:X4)</f>
        <v>2900.2</v>
      </c>
      <c r="BF4" s="21">
        <f>SUM(Y4:AB4)</f>
        <v>2436.1999999999998</v>
      </c>
      <c r="BG4" s="21">
        <f>SUM(AC4:AF4)</f>
        <v>2593.3000000000002</v>
      </c>
      <c r="BH4" s="21">
        <f>SUM(AG4:AJ4)</f>
        <v>2722.5</v>
      </c>
      <c r="BI4" s="21">
        <f>SUM(AK4:AN4)</f>
        <v>2996.2000000000003</v>
      </c>
      <c r="BJ4" s="21">
        <f>SUM(AO4:AR4)</f>
        <v>2975.2</v>
      </c>
      <c r="BK4" s="21">
        <f>SUM(AS4:AV4)</f>
        <v>2975.7943999999998</v>
      </c>
    </row>
    <row r="5" spans="1:67" s="9" customFormat="1" x14ac:dyDescent="0.2">
      <c r="B5" s="10" t="s">
        <v>47</v>
      </c>
      <c r="C5" s="11">
        <v>307.2</v>
      </c>
      <c r="D5" s="11">
        <v>331.4</v>
      </c>
      <c r="E5" s="11">
        <v>356.3</v>
      </c>
      <c r="F5" s="11">
        <v>360.7</v>
      </c>
      <c r="G5" s="11">
        <v>315</v>
      </c>
      <c r="H5" s="11">
        <v>420.1</v>
      </c>
      <c r="I5" s="11">
        <v>369.4</v>
      </c>
      <c r="J5" s="11">
        <v>601</v>
      </c>
      <c r="K5" s="11">
        <v>535.20000000000005</v>
      </c>
      <c r="L5" s="11">
        <v>138.6</v>
      </c>
      <c r="M5" s="11">
        <v>533.1</v>
      </c>
      <c r="N5" s="11">
        <v>546.5</v>
      </c>
      <c r="O5" s="11">
        <v>484.5</v>
      </c>
      <c r="P5" s="11">
        <v>487.7</v>
      </c>
      <c r="Q5" s="11">
        <v>464.4</v>
      </c>
      <c r="R5" s="11">
        <v>504.6</v>
      </c>
      <c r="S5" s="11">
        <v>497.8</v>
      </c>
      <c r="T5" s="11">
        <v>512.70000000000005</v>
      </c>
      <c r="U5" s="11">
        <v>492.7</v>
      </c>
      <c r="V5" s="11">
        <v>471</v>
      </c>
      <c r="W5" s="11">
        <v>424.8</v>
      </c>
      <c r="X5" s="11">
        <v>443</v>
      </c>
      <c r="Y5" s="11">
        <v>448.8</v>
      </c>
      <c r="Z5" s="11">
        <v>430.8</v>
      </c>
      <c r="AA5" s="11">
        <v>412.8</v>
      </c>
      <c r="AB5" s="11">
        <v>141.30000000000001</v>
      </c>
      <c r="AC5" s="11">
        <v>393.7</v>
      </c>
      <c r="AD5" s="11">
        <v>347.2</v>
      </c>
      <c r="AE5" s="11">
        <v>369.7</v>
      </c>
      <c r="AF5" s="11">
        <v>384.3</v>
      </c>
      <c r="AG5" s="11">
        <v>368.4</v>
      </c>
      <c r="AH5" s="11">
        <v>349</v>
      </c>
      <c r="AI5" s="11">
        <v>336.4</v>
      </c>
      <c r="AJ5" s="11">
        <v>362.4</v>
      </c>
      <c r="AK5" s="11">
        <v>337.8</v>
      </c>
      <c r="AL5" s="11">
        <v>372.1</v>
      </c>
      <c r="AM5" s="11">
        <v>362.9</v>
      </c>
      <c r="AN5" s="11">
        <v>382.6</v>
      </c>
      <c r="AO5" s="11">
        <f t="shared" ref="AO5:AS5" si="0">+AO3-AO4</f>
        <v>413.80000000000007</v>
      </c>
      <c r="AP5" s="11">
        <f t="shared" si="0"/>
        <v>427.99999999999989</v>
      </c>
      <c r="AQ5" s="11">
        <f t="shared" si="0"/>
        <v>411.19999999999993</v>
      </c>
      <c r="AR5" s="11">
        <f t="shared" si="0"/>
        <v>427.4</v>
      </c>
      <c r="AS5" s="11">
        <f t="shared" si="0"/>
        <v>357.69999999999993</v>
      </c>
      <c r="AT5" s="11">
        <f>+AT3-AT4</f>
        <v>394.70000000000005</v>
      </c>
      <c r="AU5" s="9">
        <f>+AU3*0.37</f>
        <v>457.38660000000004</v>
      </c>
      <c r="AV5" s="9">
        <f>+AV3*0.37</f>
        <v>470.899</v>
      </c>
      <c r="BA5" s="9">
        <f>+BA3-BA4</f>
        <v>1452.1000000000004</v>
      </c>
      <c r="BB5" s="9">
        <f t="shared" ref="BB5:BK5" si="1">+BB3-BB4</f>
        <v>1644.2000000000003</v>
      </c>
      <c r="BC5" s="9">
        <f t="shared" si="1"/>
        <v>2051.8000000000002</v>
      </c>
      <c r="BD5" s="9">
        <f t="shared" si="1"/>
        <v>1979.5</v>
      </c>
      <c r="BE5" s="9">
        <f t="shared" si="1"/>
        <v>1831.5</v>
      </c>
      <c r="BF5" s="9">
        <f t="shared" si="1"/>
        <v>1433.7000000000003</v>
      </c>
      <c r="BG5" s="9">
        <f t="shared" si="1"/>
        <v>1494.8999999999996</v>
      </c>
      <c r="BH5" s="9">
        <f t="shared" si="1"/>
        <v>1416.2000000000007</v>
      </c>
      <c r="BI5" s="9">
        <f t="shared" si="1"/>
        <v>1455.3999999999992</v>
      </c>
      <c r="BJ5" s="9">
        <f t="shared" si="1"/>
        <v>1680.4000000000005</v>
      </c>
      <c r="BK5" s="9">
        <f t="shared" si="1"/>
        <v>1680.6855999999998</v>
      </c>
    </row>
    <row r="6" spans="1:67" s="9" customFormat="1" x14ac:dyDescent="0.2">
      <c r="B6" s="10" t="s">
        <v>42</v>
      </c>
      <c r="C6" s="11">
        <v>28.3</v>
      </c>
      <c r="D6" s="11">
        <v>28.5</v>
      </c>
      <c r="E6" s="11">
        <v>32.299999999999997</v>
      </c>
      <c r="F6" s="11">
        <v>43.5</v>
      </c>
      <c r="G6" s="11">
        <v>44.7</v>
      </c>
      <c r="H6" s="11">
        <v>32</v>
      </c>
      <c r="I6" s="11">
        <v>35.4</v>
      </c>
      <c r="J6" s="11">
        <v>62.6</v>
      </c>
      <c r="K6" s="11">
        <v>41.6</v>
      </c>
      <c r="L6" s="11">
        <v>48.2</v>
      </c>
      <c r="M6" s="11">
        <v>45.3</v>
      </c>
      <c r="N6" s="11">
        <v>47</v>
      </c>
      <c r="O6" s="11">
        <v>50.2</v>
      </c>
      <c r="P6" s="11">
        <v>41.5</v>
      </c>
      <c r="Q6" s="11">
        <v>39.799999999999997</v>
      </c>
      <c r="R6" s="11">
        <v>42.6</v>
      </c>
      <c r="S6" s="11">
        <v>38.4</v>
      </c>
      <c r="T6" s="11">
        <v>46.9</v>
      </c>
      <c r="U6" s="11">
        <v>38.4</v>
      </c>
      <c r="V6" s="11">
        <v>91.9</v>
      </c>
      <c r="W6" s="11">
        <v>43.7</v>
      </c>
      <c r="X6" s="11">
        <v>44.6</v>
      </c>
      <c r="Y6" s="11">
        <v>40.200000000000003</v>
      </c>
      <c r="Z6" s="11">
        <v>43.9</v>
      </c>
      <c r="AA6" s="11">
        <v>44</v>
      </c>
      <c r="AB6" s="11">
        <v>-8.9</v>
      </c>
      <c r="AC6" s="11">
        <v>27.9</v>
      </c>
      <c r="AD6" s="11">
        <v>30.4</v>
      </c>
      <c r="AE6" s="11">
        <v>30.4</v>
      </c>
      <c r="AF6" s="11">
        <v>33</v>
      </c>
      <c r="AG6" s="11">
        <v>31.1</v>
      </c>
      <c r="AH6" s="11">
        <v>33</v>
      </c>
      <c r="AI6" s="11">
        <v>27.6</v>
      </c>
      <c r="AJ6" s="11">
        <v>30.3</v>
      </c>
      <c r="AK6" s="11">
        <v>29.3</v>
      </c>
      <c r="AL6" s="11">
        <v>31.5</v>
      </c>
      <c r="AM6" s="11">
        <v>29.8</v>
      </c>
      <c r="AN6" s="11">
        <v>32.5</v>
      </c>
      <c r="AO6" s="11">
        <v>31.1</v>
      </c>
      <c r="AP6" s="11">
        <v>32.200000000000003</v>
      </c>
      <c r="AQ6" s="11">
        <v>29.6</v>
      </c>
      <c r="AR6" s="11">
        <v>29.6</v>
      </c>
      <c r="AS6" s="11">
        <v>29</v>
      </c>
      <c r="AT6" s="11">
        <v>29.4</v>
      </c>
    </row>
    <row r="7" spans="1:67" s="9" customFormat="1" x14ac:dyDescent="0.2">
      <c r="B7" s="10" t="s">
        <v>51</v>
      </c>
      <c r="C7" s="11">
        <v>71.900000000000006</v>
      </c>
      <c r="D7" s="11">
        <v>75.2</v>
      </c>
      <c r="E7" s="11">
        <v>78.8</v>
      </c>
      <c r="F7" s="11">
        <v>154.4</v>
      </c>
      <c r="G7" s="11">
        <v>81.099999999999994</v>
      </c>
      <c r="H7" s="11">
        <v>97</v>
      </c>
      <c r="I7" s="11">
        <v>79</v>
      </c>
      <c r="J7" s="11">
        <v>140.80000000000001</v>
      </c>
      <c r="K7" s="11">
        <v>123.3</v>
      </c>
      <c r="L7" s="11">
        <v>42.2</v>
      </c>
      <c r="M7" s="11">
        <v>107.5</v>
      </c>
      <c r="N7" s="11">
        <v>104.3</v>
      </c>
      <c r="O7" s="11">
        <v>105.4</v>
      </c>
      <c r="P7" s="11">
        <v>135</v>
      </c>
      <c r="Q7" s="11">
        <v>105.4</v>
      </c>
      <c r="R7" s="11">
        <v>98.2</v>
      </c>
      <c r="S7" s="11">
        <v>123.3</v>
      </c>
      <c r="T7" s="11">
        <v>134.19999999999999</v>
      </c>
      <c r="U7" s="11">
        <v>107.6</v>
      </c>
      <c r="V7" s="11">
        <v>96.8</v>
      </c>
      <c r="W7" s="11">
        <v>105.6</v>
      </c>
      <c r="X7" s="11">
        <v>125.9</v>
      </c>
      <c r="Y7" s="11">
        <v>125.1</v>
      </c>
      <c r="Z7" s="11">
        <v>127.2</v>
      </c>
      <c r="AA7" s="11">
        <v>131.9</v>
      </c>
      <c r="AB7" s="11">
        <v>92.3</v>
      </c>
      <c r="AC7" s="11">
        <v>119.6</v>
      </c>
      <c r="AD7" s="11">
        <v>114.3</v>
      </c>
      <c r="AE7" s="11">
        <v>111.3</v>
      </c>
      <c r="AF7" s="11">
        <v>133.30000000000001</v>
      </c>
      <c r="AG7" s="11">
        <v>127.1</v>
      </c>
      <c r="AH7" s="11">
        <v>110.4</v>
      </c>
      <c r="AI7" s="11">
        <v>130.6</v>
      </c>
      <c r="AJ7" s="11">
        <v>113.9</v>
      </c>
      <c r="AK7" s="11">
        <v>122.3</v>
      </c>
      <c r="AL7" s="11">
        <v>157.80000000000001</v>
      </c>
      <c r="AM7" s="11">
        <v>105.9</v>
      </c>
      <c r="AN7" s="11">
        <v>126.3</v>
      </c>
      <c r="AO7" s="11">
        <v>135</v>
      </c>
      <c r="AP7" s="11">
        <v>132.6</v>
      </c>
      <c r="AQ7" s="11">
        <v>126</v>
      </c>
      <c r="AR7" s="11">
        <v>128.69999999999999</v>
      </c>
      <c r="AS7" s="11">
        <v>130.4</v>
      </c>
      <c r="AT7" s="11">
        <v>126.1</v>
      </c>
    </row>
    <row r="8" spans="1:67" s="9" customFormat="1" x14ac:dyDescent="0.2">
      <c r="B8" s="10" t="s">
        <v>50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>
        <v>28.5</v>
      </c>
      <c r="AO8" s="11"/>
      <c r="AP8" s="11">
        <v>28.6</v>
      </c>
      <c r="AQ8" s="11"/>
      <c r="AR8" s="11">
        <v>25.5</v>
      </c>
      <c r="AS8" s="11">
        <v>24.9</v>
      </c>
      <c r="AT8" s="11">
        <v>24.6</v>
      </c>
    </row>
    <row r="9" spans="1:67" s="9" customFormat="1" x14ac:dyDescent="0.2">
      <c r="B9" s="10" t="s">
        <v>49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>
        <v>153.80000000000001</v>
      </c>
      <c r="AO9" s="11"/>
      <c r="AP9" s="11">
        <v>171.1</v>
      </c>
      <c r="AQ9" s="11"/>
      <c r="AR9" s="11">
        <v>152.5</v>
      </c>
      <c r="AS9" s="11">
        <v>150.30000000000001</v>
      </c>
      <c r="AT9" s="11">
        <v>150.1</v>
      </c>
    </row>
    <row r="10" spans="1:67" s="9" customFormat="1" x14ac:dyDescent="0.2">
      <c r="B10" s="10" t="s">
        <v>56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>
        <v>0</v>
      </c>
      <c r="AO10" s="11"/>
      <c r="AP10" s="11">
        <v>0</v>
      </c>
      <c r="AQ10" s="11"/>
      <c r="AR10" s="11">
        <v>0</v>
      </c>
      <c r="AS10" s="11">
        <v>34</v>
      </c>
      <c r="AT10" s="11">
        <v>20</v>
      </c>
    </row>
    <row r="11" spans="1:67" s="9" customFormat="1" x14ac:dyDescent="0.2">
      <c r="B11" s="10" t="s">
        <v>52</v>
      </c>
      <c r="C11" s="11">
        <v>143.30000000000001</v>
      </c>
      <c r="D11" s="11">
        <v>152.80000000000001</v>
      </c>
      <c r="E11" s="11">
        <v>176.6</v>
      </c>
      <c r="F11" s="11">
        <v>274.10000000000002</v>
      </c>
      <c r="G11" s="11">
        <v>211.7</v>
      </c>
      <c r="H11" s="11">
        <v>218.3</v>
      </c>
      <c r="I11" s="11">
        <v>179</v>
      </c>
      <c r="J11" s="11">
        <v>408.7</v>
      </c>
      <c r="K11" s="11">
        <v>359.9</v>
      </c>
      <c r="L11" s="11">
        <v>24.1</v>
      </c>
      <c r="M11" s="11">
        <v>764.7</v>
      </c>
      <c r="N11" s="11">
        <v>361.7</v>
      </c>
      <c r="O11" s="11">
        <v>1952.8</v>
      </c>
      <c r="P11" s="11">
        <v>972.3</v>
      </c>
      <c r="Q11" s="11">
        <v>335.9</v>
      </c>
      <c r="R11" s="11">
        <v>355.8</v>
      </c>
      <c r="S11" s="11">
        <v>335.4</v>
      </c>
      <c r="T11" s="11">
        <v>354.2</v>
      </c>
      <c r="U11" s="11">
        <v>336.4</v>
      </c>
      <c r="V11" s="11">
        <v>376.3</v>
      </c>
      <c r="W11" s="11">
        <v>546.79999999999995</v>
      </c>
      <c r="X11" s="11">
        <v>335.5</v>
      </c>
      <c r="Y11" s="11">
        <v>346.5</v>
      </c>
      <c r="Z11" s="11">
        <v>375.8</v>
      </c>
      <c r="AA11" s="11">
        <v>358.4</v>
      </c>
      <c r="AB11" s="11">
        <v>178.3</v>
      </c>
      <c r="AC11" s="11">
        <v>307.3</v>
      </c>
      <c r="AD11" s="11">
        <v>284.5</v>
      </c>
      <c r="AE11" s="11">
        <v>291.2</v>
      </c>
      <c r="AF11" s="11">
        <v>346.7</v>
      </c>
      <c r="AG11" s="11">
        <v>317</v>
      </c>
      <c r="AH11" s="11">
        <v>474.9</v>
      </c>
      <c r="AI11" s="11">
        <v>-101.9</v>
      </c>
      <c r="AJ11" s="11">
        <v>315.8</v>
      </c>
      <c r="AK11" s="11">
        <v>316.10000000000002</v>
      </c>
      <c r="AL11" s="11">
        <v>379</v>
      </c>
      <c r="AM11" s="11">
        <v>329.8</v>
      </c>
      <c r="AN11" s="11">
        <f t="shared" ref="AN11" si="2">SUM(AN6:AN10)</f>
        <v>341.1</v>
      </c>
      <c r="AO11" s="11">
        <f t="shared" ref="AO11" si="3">SUM(AO6:AO10)</f>
        <v>166.1</v>
      </c>
      <c r="AP11" s="11">
        <f t="shared" ref="AP11:AS11" si="4">SUM(AP6:AP10)</f>
        <v>364.5</v>
      </c>
      <c r="AQ11" s="11">
        <f t="shared" si="4"/>
        <v>155.6</v>
      </c>
      <c r="AR11" s="11">
        <f t="shared" si="4"/>
        <v>336.29999999999995</v>
      </c>
      <c r="AS11" s="11">
        <f t="shared" si="4"/>
        <v>368.6</v>
      </c>
      <c r="AT11" s="11">
        <f>SUM(AT6:AT10)</f>
        <v>350.2</v>
      </c>
    </row>
    <row r="12" spans="1:67" s="9" customFormat="1" x14ac:dyDescent="0.2">
      <c r="B12" s="10" t="s">
        <v>53</v>
      </c>
      <c r="C12" s="11">
        <v>163.9</v>
      </c>
      <c r="D12" s="11">
        <v>178.6</v>
      </c>
      <c r="E12" s="11">
        <v>179.7</v>
      </c>
      <c r="F12" s="11">
        <v>86.6</v>
      </c>
      <c r="G12" s="11">
        <v>103.3</v>
      </c>
      <c r="H12" s="11">
        <v>201.8</v>
      </c>
      <c r="I12" s="11">
        <v>190.4</v>
      </c>
      <c r="J12" s="11">
        <v>192.3</v>
      </c>
      <c r="K12" s="11">
        <v>175.3</v>
      </c>
      <c r="L12" s="11">
        <v>114.5</v>
      </c>
      <c r="M12" s="11">
        <v>-231.6</v>
      </c>
      <c r="N12" s="11">
        <v>184.8</v>
      </c>
      <c r="O12" s="11">
        <v>-1468.3</v>
      </c>
      <c r="P12" s="11">
        <v>-484.6</v>
      </c>
      <c r="Q12" s="11">
        <v>128.5</v>
      </c>
      <c r="R12" s="11">
        <v>148.80000000000001</v>
      </c>
      <c r="S12" s="11">
        <v>162.4</v>
      </c>
      <c r="T12" s="11">
        <v>158.5</v>
      </c>
      <c r="U12" s="11">
        <v>156.30000000000001</v>
      </c>
      <c r="V12" s="11">
        <v>94.7</v>
      </c>
      <c r="W12" s="11">
        <v>-122</v>
      </c>
      <c r="X12" s="11">
        <v>107.5</v>
      </c>
      <c r="Y12" s="11">
        <v>102.3</v>
      </c>
      <c r="Z12" s="11">
        <v>55</v>
      </c>
      <c r="AA12" s="11">
        <v>54.4</v>
      </c>
      <c r="AB12" s="11">
        <v>-37</v>
      </c>
      <c r="AC12" s="11">
        <v>86.4</v>
      </c>
      <c r="AD12" s="11">
        <v>62.7</v>
      </c>
      <c r="AE12" s="11">
        <v>78.5</v>
      </c>
      <c r="AF12" s="11">
        <v>37.6</v>
      </c>
      <c r="AG12" s="11">
        <v>51.4</v>
      </c>
      <c r="AH12" s="11">
        <v>-125.9</v>
      </c>
      <c r="AI12" s="11">
        <v>438.3</v>
      </c>
      <c r="AJ12" s="11">
        <v>46.6</v>
      </c>
      <c r="AK12" s="11">
        <v>21.7</v>
      </c>
      <c r="AL12" s="11">
        <v>-6.9</v>
      </c>
      <c r="AM12" s="11">
        <v>33.1</v>
      </c>
      <c r="AN12" s="11">
        <f t="shared" ref="AN12" si="5">+AN5-AN11</f>
        <v>41.5</v>
      </c>
      <c r="AO12" s="11">
        <f t="shared" ref="AO12" si="6">+AO5-AO11</f>
        <v>247.70000000000007</v>
      </c>
      <c r="AP12" s="11">
        <f t="shared" ref="AP12:AS12" si="7">+AP5-AP11</f>
        <v>63.499999999999886</v>
      </c>
      <c r="AQ12" s="11">
        <f t="shared" si="7"/>
        <v>255.59999999999994</v>
      </c>
      <c r="AR12" s="11">
        <f t="shared" si="7"/>
        <v>91.100000000000023</v>
      </c>
      <c r="AS12" s="11">
        <f t="shared" si="7"/>
        <v>-10.900000000000091</v>
      </c>
      <c r="AT12" s="11">
        <f>+AT5-AT11</f>
        <v>44.500000000000057</v>
      </c>
    </row>
    <row r="13" spans="1:67" s="9" customFormat="1" x14ac:dyDescent="0.2">
      <c r="B13" s="10" t="s">
        <v>55</v>
      </c>
      <c r="C13" s="11">
        <v>-18.399999999999999</v>
      </c>
      <c r="D13" s="11">
        <v>-18.5</v>
      </c>
      <c r="E13" s="11">
        <v>-22.4</v>
      </c>
      <c r="F13" s="11">
        <v>-199.6</v>
      </c>
      <c r="G13" s="11">
        <v>-40.6</v>
      </c>
      <c r="H13" s="11">
        <v>-5.2</v>
      </c>
      <c r="I13" s="11">
        <v>-200.6</v>
      </c>
      <c r="J13" s="11">
        <v>-131.80000000000001</v>
      </c>
      <c r="K13" s="11">
        <v>119.5</v>
      </c>
      <c r="L13" s="11">
        <v>-199.3</v>
      </c>
      <c r="M13" s="11">
        <v>-258.5</v>
      </c>
      <c r="N13" s="11">
        <v>-997</v>
      </c>
      <c r="O13" s="11">
        <v>-433.7</v>
      </c>
      <c r="P13" s="11">
        <v>-1159.4000000000001</v>
      </c>
      <c r="Q13" s="11">
        <v>-32.700000000000003</v>
      </c>
      <c r="R13" s="11">
        <v>-225.1</v>
      </c>
      <c r="S13" s="11">
        <v>-33.700000000000003</v>
      </c>
      <c r="T13" s="11">
        <v>-26.6</v>
      </c>
      <c r="U13" s="11">
        <v>-45.8</v>
      </c>
      <c r="V13" s="11">
        <v>-39.4</v>
      </c>
      <c r="W13" s="11">
        <v>43</v>
      </c>
      <c r="X13" s="11">
        <v>96.3</v>
      </c>
      <c r="Y13" s="11">
        <v>-21.4</v>
      </c>
      <c r="Z13" s="11">
        <v>-28</v>
      </c>
      <c r="AA13" s="11">
        <v>42.9</v>
      </c>
      <c r="AB13" s="11">
        <v>-20.2</v>
      </c>
      <c r="AC13" s="11">
        <v>-29</v>
      </c>
      <c r="AD13" s="11">
        <v>-47.2</v>
      </c>
      <c r="AE13" s="11">
        <v>-30.1</v>
      </c>
      <c r="AF13" s="11">
        <v>-153</v>
      </c>
      <c r="AG13" s="11">
        <v>-34.4</v>
      </c>
      <c r="AH13" s="11">
        <v>-31.2</v>
      </c>
      <c r="AI13" s="11">
        <v>-49.4</v>
      </c>
      <c r="AJ13" s="11">
        <v>-36.700000000000003</v>
      </c>
      <c r="AK13" s="11">
        <v>-34.700000000000003</v>
      </c>
      <c r="AL13" s="11">
        <v>-101.4</v>
      </c>
      <c r="AM13" s="11">
        <v>-36.6</v>
      </c>
      <c r="AN13" s="11">
        <v>-45.3</v>
      </c>
      <c r="AO13" s="11">
        <v>-44.2</v>
      </c>
      <c r="AP13" s="11">
        <v>-34.299999999999997</v>
      </c>
      <c r="AQ13" s="11">
        <v>-42.9</v>
      </c>
      <c r="AR13" s="11">
        <v>-38.799999999999997</v>
      </c>
      <c r="AS13" s="11">
        <v>-43.4</v>
      </c>
      <c r="AT13" s="11">
        <v>-47.5</v>
      </c>
    </row>
    <row r="14" spans="1:67" s="9" customFormat="1" x14ac:dyDescent="0.2">
      <c r="B14" s="10" t="s">
        <v>54</v>
      </c>
      <c r="C14" s="11">
        <v>145.5</v>
      </c>
      <c r="D14" s="11">
        <v>160.1</v>
      </c>
      <c r="E14" s="11">
        <v>157.30000000000001</v>
      </c>
      <c r="F14" s="11">
        <v>-113</v>
      </c>
      <c r="G14" s="11">
        <v>62.7</v>
      </c>
      <c r="H14" s="11">
        <v>196.6</v>
      </c>
      <c r="I14" s="11">
        <v>-10.199999999999999</v>
      </c>
      <c r="J14" s="11">
        <v>60.5</v>
      </c>
      <c r="K14" s="11">
        <v>294.8</v>
      </c>
      <c r="L14" s="11">
        <v>-84.8</v>
      </c>
      <c r="M14" s="11">
        <v>-490.1</v>
      </c>
      <c r="N14" s="11">
        <v>-812.2</v>
      </c>
      <c r="O14" s="11">
        <v>-1902</v>
      </c>
      <c r="P14" s="11">
        <v>-1644</v>
      </c>
      <c r="Q14" s="11">
        <v>95.8</v>
      </c>
      <c r="R14" s="11">
        <v>-76.3</v>
      </c>
      <c r="S14" s="11">
        <v>128.69999999999999</v>
      </c>
      <c r="T14" s="11">
        <v>131.9</v>
      </c>
      <c r="U14" s="11">
        <v>110.5</v>
      </c>
      <c r="V14" s="11">
        <v>55.3</v>
      </c>
      <c r="W14" s="11">
        <v>-79</v>
      </c>
      <c r="X14" s="11">
        <v>203.8</v>
      </c>
      <c r="Y14" s="11">
        <v>80.900000000000006</v>
      </c>
      <c r="Z14" s="11">
        <v>27</v>
      </c>
      <c r="AA14" s="11">
        <v>97.3</v>
      </c>
      <c r="AB14" s="11">
        <v>-57.2</v>
      </c>
      <c r="AC14" s="11">
        <v>57.4</v>
      </c>
      <c r="AD14" s="11">
        <v>15.5</v>
      </c>
      <c r="AE14" s="11">
        <v>48.4</v>
      </c>
      <c r="AF14" s="11">
        <v>-115.4</v>
      </c>
      <c r="AG14" s="11">
        <v>17</v>
      </c>
      <c r="AH14" s="11">
        <v>-157.1</v>
      </c>
      <c r="AI14" s="11">
        <v>388.9</v>
      </c>
      <c r="AJ14" s="11">
        <v>9.9</v>
      </c>
      <c r="AK14" s="11">
        <v>-13</v>
      </c>
      <c r="AL14" s="11">
        <v>-108.3</v>
      </c>
      <c r="AM14" s="11">
        <v>-3.5</v>
      </c>
      <c r="AN14" s="11">
        <f t="shared" ref="AN14" si="8">+AN12+AN13</f>
        <v>-3.7999999999999972</v>
      </c>
      <c r="AO14" s="11">
        <f t="shared" ref="AO14" si="9">+AO12+AO13</f>
        <v>203.50000000000006</v>
      </c>
      <c r="AP14" s="11">
        <f t="shared" ref="AP14" si="10">+AP12+AP13</f>
        <v>29.199999999999889</v>
      </c>
      <c r="AQ14" s="11">
        <f t="shared" ref="AQ14:AS14" si="11">+AQ12+AQ13</f>
        <v>212.69999999999993</v>
      </c>
      <c r="AR14" s="11">
        <f t="shared" si="11"/>
        <v>52.300000000000026</v>
      </c>
      <c r="AS14" s="11">
        <f t="shared" si="11"/>
        <v>-54.30000000000009</v>
      </c>
      <c r="AT14" s="11">
        <f>+AT12+AT13</f>
        <v>-2.9999999999999432</v>
      </c>
    </row>
    <row r="15" spans="1:67" s="9" customFormat="1" x14ac:dyDescent="0.2">
      <c r="B15" s="10" t="s">
        <v>43</v>
      </c>
      <c r="C15" s="11">
        <v>39.5</v>
      </c>
      <c r="D15" s="11">
        <v>48.2</v>
      </c>
      <c r="E15" s="11">
        <v>45.9</v>
      </c>
      <c r="F15" s="11">
        <v>-27</v>
      </c>
      <c r="G15" s="11">
        <v>14.6</v>
      </c>
      <c r="H15" s="11">
        <v>37.299999999999997</v>
      </c>
      <c r="I15" s="11">
        <v>12</v>
      </c>
      <c r="J15" s="11">
        <v>82.7</v>
      </c>
      <c r="K15" s="11">
        <v>33.9</v>
      </c>
      <c r="L15" s="11">
        <v>-4.4000000000000004</v>
      </c>
      <c r="M15" s="11">
        <v>39.1</v>
      </c>
      <c r="N15" s="11">
        <v>-277.89999999999998</v>
      </c>
      <c r="O15" s="11">
        <v>-311.8</v>
      </c>
      <c r="P15" s="11">
        <v>-284.89999999999998</v>
      </c>
      <c r="Q15" s="11">
        <v>24.2</v>
      </c>
      <c r="R15" s="11">
        <v>-6.7</v>
      </c>
      <c r="S15" s="11">
        <v>84.2</v>
      </c>
      <c r="T15" s="11">
        <v>58.8</v>
      </c>
      <c r="U15" s="11">
        <v>29.7</v>
      </c>
      <c r="V15" s="11">
        <v>19.100000000000001</v>
      </c>
      <c r="W15" s="11">
        <v>-11.5</v>
      </c>
      <c r="X15" s="11">
        <v>122.3</v>
      </c>
      <c r="Y15" s="11">
        <v>17</v>
      </c>
      <c r="Z15" s="11">
        <v>18</v>
      </c>
      <c r="AA15" s="11">
        <v>5.0999999999999996</v>
      </c>
      <c r="AB15" s="11">
        <v>-50.8</v>
      </c>
      <c r="AC15" s="11">
        <v>-0.2</v>
      </c>
      <c r="AD15" s="11">
        <v>3.1</v>
      </c>
      <c r="AE15" s="11">
        <v>22</v>
      </c>
      <c r="AF15" s="11">
        <v>-63.2</v>
      </c>
      <c r="AG15" s="11">
        <v>14.2</v>
      </c>
      <c r="AH15" s="11">
        <v>-45.2</v>
      </c>
      <c r="AI15" s="11">
        <v>442.8</v>
      </c>
      <c r="AJ15" s="11">
        <v>-22.2</v>
      </c>
      <c r="AK15" s="11">
        <v>-11.7</v>
      </c>
      <c r="AL15" s="11">
        <v>-43.4</v>
      </c>
      <c r="AM15" s="11">
        <v>48.6</v>
      </c>
      <c r="AN15" s="11">
        <v>-1.7</v>
      </c>
      <c r="AO15" s="11">
        <v>5.4</v>
      </c>
      <c r="AP15" s="11">
        <v>13.6</v>
      </c>
      <c r="AQ15" s="11">
        <v>3.8</v>
      </c>
      <c r="AR15" s="11">
        <v>-26.7</v>
      </c>
      <c r="AS15" s="11">
        <v>-102.7</v>
      </c>
      <c r="AT15" s="11">
        <v>31.7</v>
      </c>
    </row>
    <row r="16" spans="1:67" s="9" customFormat="1" x14ac:dyDescent="0.2">
      <c r="B16" s="10" t="s">
        <v>44</v>
      </c>
      <c r="C16" s="11">
        <v>106</v>
      </c>
      <c r="D16" s="11">
        <v>111.9</v>
      </c>
      <c r="E16" s="11">
        <v>111.4</v>
      </c>
      <c r="F16" s="11">
        <v>-86</v>
      </c>
      <c r="G16" s="11">
        <v>48.1</v>
      </c>
      <c r="H16" s="11">
        <v>159.30000000000001</v>
      </c>
      <c r="I16" s="11">
        <v>-22.2</v>
      </c>
      <c r="J16" s="11">
        <v>-22.2</v>
      </c>
      <c r="K16" s="11">
        <v>260.89999999999998</v>
      </c>
      <c r="L16" s="11">
        <v>-80.400000000000006</v>
      </c>
      <c r="M16" s="11">
        <v>-529.20000000000005</v>
      </c>
      <c r="N16" s="11">
        <v>-534.29999999999995</v>
      </c>
      <c r="O16" s="11">
        <v>-1590.2</v>
      </c>
      <c r="P16" s="11">
        <v>-1359.1</v>
      </c>
      <c r="Q16" s="11">
        <v>71.599999999999994</v>
      </c>
      <c r="R16" s="11">
        <v>-69.599999999999994</v>
      </c>
      <c r="S16" s="11">
        <v>44.5</v>
      </c>
      <c r="T16" s="11">
        <v>73.099999999999994</v>
      </c>
      <c r="U16" s="11">
        <v>80.8</v>
      </c>
      <c r="V16" s="11">
        <v>36.200000000000003</v>
      </c>
      <c r="W16" s="11">
        <v>-67.5</v>
      </c>
      <c r="X16" s="11">
        <v>81.5</v>
      </c>
      <c r="Y16" s="11">
        <v>63.9</v>
      </c>
      <c r="Z16" s="11">
        <v>9</v>
      </c>
      <c r="AA16" s="11">
        <v>92.2</v>
      </c>
      <c r="AB16" s="11">
        <v>-19</v>
      </c>
      <c r="AC16" s="11">
        <v>106.4</v>
      </c>
      <c r="AD16" s="11">
        <v>60.6</v>
      </c>
      <c r="AE16" s="11">
        <v>-154.6</v>
      </c>
      <c r="AF16" s="11">
        <v>-175</v>
      </c>
      <c r="AG16" s="11">
        <v>38.1</v>
      </c>
      <c r="AH16" s="11">
        <v>-57.7</v>
      </c>
      <c r="AI16" s="11">
        <v>-58.9</v>
      </c>
      <c r="AJ16" s="11">
        <v>9.6</v>
      </c>
      <c r="AK16" s="11">
        <v>-2.4</v>
      </c>
      <c r="AL16" s="11">
        <v>-65.099999999999994</v>
      </c>
      <c r="AM16" s="11">
        <v>-49.4</v>
      </c>
      <c r="AN16" s="11">
        <f t="shared" ref="AN16" si="12">+AN14-AN15</f>
        <v>-2.099999999999997</v>
      </c>
      <c r="AO16" s="11">
        <f t="shared" ref="AO16" si="13">+AO14-AO15</f>
        <v>198.10000000000005</v>
      </c>
      <c r="AP16" s="11">
        <f t="shared" ref="AP16" si="14">+AP14-AP15</f>
        <v>15.59999999999989</v>
      </c>
      <c r="AQ16" s="11">
        <f t="shared" ref="AQ16:AS16" si="15">+AQ14-AQ15</f>
        <v>208.89999999999992</v>
      </c>
      <c r="AR16" s="11">
        <f t="shared" si="15"/>
        <v>79.000000000000028</v>
      </c>
      <c r="AS16" s="11">
        <f t="shared" si="15"/>
        <v>48.399999999999913</v>
      </c>
      <c r="AT16" s="11">
        <f>+AT14-AT15</f>
        <v>-34.699999999999946</v>
      </c>
    </row>
    <row r="17" spans="2:63" s="9" customFormat="1" x14ac:dyDescent="0.2">
      <c r="B17" s="10" t="s">
        <v>63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7">
        <f t="shared" ref="AN17" si="16">+AN16/AN18</f>
        <v>-1.5601783060921226E-2</v>
      </c>
      <c r="AO17" s="17">
        <f>+AO16/AO18</f>
        <v>1.4684951816160121</v>
      </c>
      <c r="AP17" s="17">
        <f>+AP16/AP18</f>
        <v>0.11420204978037987</v>
      </c>
      <c r="AQ17" s="17" t="e">
        <f t="shared" ref="AQ17:AT17" si="17">+AQ16/AQ18</f>
        <v>#DIV/0!</v>
      </c>
      <c r="AR17" s="17">
        <f t="shared" si="17"/>
        <v>0.58302583025830279</v>
      </c>
      <c r="AS17" s="17">
        <f t="shared" si="17"/>
        <v>0.35174418604651103</v>
      </c>
      <c r="AT17" s="17">
        <f t="shared" si="17"/>
        <v>-0.25309992706053935</v>
      </c>
    </row>
    <row r="18" spans="2:63" s="9" customFormat="1" x14ac:dyDescent="0.2">
      <c r="B18" s="10" t="s">
        <v>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>
        <v>134.6</v>
      </c>
      <c r="AO18" s="11">
        <v>134.9</v>
      </c>
      <c r="AP18" s="11">
        <v>136.6</v>
      </c>
      <c r="AQ18" s="11"/>
      <c r="AR18" s="11">
        <v>135.5</v>
      </c>
      <c r="AS18" s="11">
        <v>137.6</v>
      </c>
      <c r="AT18" s="11">
        <v>137.1</v>
      </c>
    </row>
    <row r="20" spans="2:63" x14ac:dyDescent="0.2">
      <c r="B20" s="12" t="s">
        <v>57</v>
      </c>
      <c r="AD20" s="13">
        <f t="shared" ref="AD20" si="18">+AD3/Z3-1</f>
        <v>-0.17423846823324629</v>
      </c>
      <c r="AE20" s="13">
        <f t="shared" ref="AE20" si="19">+AE3/AA3-1</f>
        <v>-0.15792124926538487</v>
      </c>
      <c r="AF20" s="13">
        <f t="shared" ref="AF20" si="20">+AF3/AB3-1</f>
        <v>1.9639741063889669</v>
      </c>
      <c r="AG20" s="13">
        <f t="shared" ref="AG20" si="21">+AG3/AC3-1</f>
        <v>-6.7663620419089798E-2</v>
      </c>
      <c r="AH20" s="13">
        <f t="shared" ref="AH20" si="22">+AH3/AD3-1</f>
        <v>3.4043001686340668E-2</v>
      </c>
      <c r="AI20" s="13">
        <f t="shared" ref="AI20" si="23">+AI3/AE3-1</f>
        <v>3.9581256231306039E-2</v>
      </c>
      <c r="AJ20" s="13">
        <f t="shared" ref="AJ20" si="24">+AJ3/AF3-1</f>
        <v>4.9188111290475955E-2</v>
      </c>
      <c r="AK20" s="13">
        <f t="shared" ref="AK20" si="25">+AK3/AG3-1</f>
        <v>6.3861386138613918E-2</v>
      </c>
      <c r="AL20" s="13">
        <f t="shared" ref="AL20:AR20" si="26">+AL3/AH3-1</f>
        <v>0.14330853124044451</v>
      </c>
      <c r="AM20" s="13">
        <f t="shared" si="26"/>
        <v>5.514529586650041E-2</v>
      </c>
      <c r="AN20" s="13">
        <f t="shared" si="26"/>
        <v>4.5524481853561394E-2</v>
      </c>
      <c r="AO20" s="13">
        <f t="shared" si="26"/>
        <v>9.9767333643555167E-2</v>
      </c>
      <c r="AP20" s="13">
        <f t="shared" si="26"/>
        <v>6.3653383257555429E-2</v>
      </c>
      <c r="AQ20" s="13">
        <f t="shared" si="26"/>
        <v>2.1450645337211416E-2</v>
      </c>
      <c r="AR20" s="13">
        <f t="shared" si="26"/>
        <v>1.5581717451522703E-3</v>
      </c>
      <c r="AS20" s="13">
        <f>+AS3/AO3-1</f>
        <v>-8.4285351612084392E-2</v>
      </c>
      <c r="AT20" s="13">
        <f>+AT3/AP3-1</f>
        <v>-0.10694828597770512</v>
      </c>
      <c r="BB20" s="20">
        <f>+BB3/BA3-1</f>
        <v>7.9967297718504859E-2</v>
      </c>
      <c r="BC20" s="20">
        <f>+BC3/BB3-1</f>
        <v>0.24922523716022793</v>
      </c>
      <c r="BD20" s="20">
        <f>+BD3/BC3-1</f>
        <v>-6.3326137181381026E-2</v>
      </c>
      <c r="BE20" s="20">
        <f>+BE3/BD3-1</f>
        <v>-4.3366624883749094E-2</v>
      </c>
      <c r="BF20" s="20">
        <f>+BF3/BE3-1</f>
        <v>-0.18213327134011026</v>
      </c>
      <c r="BG20" s="20">
        <f>+BG3/BF3-1</f>
        <v>5.6409726349518019E-2</v>
      </c>
      <c r="BH20" s="20">
        <f>+BH3/BG3-1</f>
        <v>1.2352624626975395E-2</v>
      </c>
      <c r="BI20" s="20">
        <f>+BI3/BH3-1</f>
        <v>7.5603450358808111E-2</v>
      </c>
      <c r="BJ20" s="20">
        <f>+BJ3/BI3-1</f>
        <v>4.582621978614454E-2</v>
      </c>
      <c r="BK20" s="20">
        <f>+BK3/BJ3-1</f>
        <v>1.8901967522966245E-4</v>
      </c>
    </row>
    <row r="21" spans="2:63" x14ac:dyDescent="0.2">
      <c r="B21" s="12" t="s">
        <v>64</v>
      </c>
      <c r="AD21" s="13">
        <f t="shared" ref="AD21:AL21" si="27">+AD5/AD3</f>
        <v>0.36593591905564926</v>
      </c>
      <c r="AE21" s="13">
        <f t="shared" si="27"/>
        <v>0.36859421734795611</v>
      </c>
      <c r="AF21" s="13">
        <f t="shared" si="27"/>
        <v>0.36492260943879978</v>
      </c>
      <c r="AG21" s="13">
        <f t="shared" si="27"/>
        <v>0.36475247524752474</v>
      </c>
      <c r="AH21" s="13">
        <f t="shared" si="27"/>
        <v>0.35572316787279584</v>
      </c>
      <c r="AI21" s="13">
        <f t="shared" si="27"/>
        <v>0.3226239570346216</v>
      </c>
      <c r="AJ21" s="13">
        <f t="shared" si="27"/>
        <v>0.32799348357317398</v>
      </c>
      <c r="AK21" s="13">
        <f t="shared" si="27"/>
        <v>0.31437878082829224</v>
      </c>
      <c r="AL21" s="13">
        <f t="shared" ref="AL21:AT21" si="28">+AL5/AL3</f>
        <v>0.33172862619238658</v>
      </c>
      <c r="AM21" s="13">
        <f t="shared" si="28"/>
        <v>0.32984911834211961</v>
      </c>
      <c r="AN21" s="13">
        <f t="shared" si="28"/>
        <v>0.33119806094182824</v>
      </c>
      <c r="AO21" s="13">
        <f t="shared" si="28"/>
        <v>0.3501734788863502</v>
      </c>
      <c r="AP21" s="13">
        <f t="shared" si="28"/>
        <v>0.35872936048948112</v>
      </c>
      <c r="AQ21" s="13">
        <f t="shared" si="28"/>
        <v>0.36590140594411813</v>
      </c>
      <c r="AR21" s="13">
        <f t="shared" si="28"/>
        <v>0.36940363007778737</v>
      </c>
      <c r="AS21" s="13">
        <f t="shared" si="28"/>
        <v>0.33056094630810456</v>
      </c>
      <c r="AT21" s="13">
        <f>+AT5/AT3</f>
        <v>0.37043641482871897</v>
      </c>
    </row>
  </sheetData>
  <hyperlinks>
    <hyperlink ref="A1" location="Main!A1" display="Main" xr:uid="{AFF4CC6A-BC48-40CA-B112-456BB578B3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2024-10-01T20:03:31Z</dcterms:created>
  <dcterms:modified xsi:type="dcterms:W3CDTF">2024-10-01T20:40:51Z</dcterms:modified>
</cp:coreProperties>
</file>