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2BC022A-0ABD-46C0-9395-AA5AAC982F38}" xr6:coauthVersionLast="47" xr6:coauthVersionMax="47" xr10:uidLastSave="{00000000-0000-0000-0000-000000000000}"/>
  <bookViews>
    <workbookView xWindow="-23835" yWindow="15" windowWidth="23625" windowHeight="20160" activeTab="1" xr2:uid="{A72445AE-4956-4709-A343-1B09BAEDA57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2" l="1"/>
  <c r="K45" i="2"/>
  <c r="M9" i="2"/>
  <c r="M22" i="2" s="1"/>
  <c r="M2" i="2"/>
  <c r="L22" i="2"/>
  <c r="K14" i="2"/>
  <c r="K15" i="2" s="1"/>
  <c r="K11" i="2"/>
  <c r="K9" i="2"/>
  <c r="K13" i="2" s="1"/>
  <c r="F9" i="2"/>
  <c r="K7" i="1"/>
  <c r="K4" i="1"/>
  <c r="E18" i="2"/>
  <c r="C9" i="2"/>
  <c r="E9" i="2"/>
  <c r="L45" i="2"/>
  <c r="E37" i="2"/>
  <c r="E36" i="2"/>
  <c r="E35" i="2"/>
  <c r="E30" i="2"/>
  <c r="E26" i="2"/>
  <c r="E27" i="2"/>
  <c r="E28" i="2"/>
  <c r="L14" i="2"/>
  <c r="L11" i="2"/>
  <c r="L13" i="2" s="1"/>
  <c r="C14" i="2"/>
  <c r="E14" i="2"/>
  <c r="C11" i="2"/>
  <c r="C13" i="2" s="1"/>
  <c r="E11" i="2"/>
  <c r="E13" i="2" s="1"/>
  <c r="E22" i="2"/>
  <c r="K17" i="2" l="1"/>
  <c r="E15" i="2"/>
  <c r="E17" i="2" s="1"/>
  <c r="C15" i="2"/>
  <c r="C17" i="2" s="1"/>
  <c r="E41" i="2"/>
  <c r="E23" i="2"/>
  <c r="L15" i="2"/>
  <c r="L17" i="2" s="1"/>
  <c r="C23" i="2"/>
  <c r="E33" i="2"/>
</calcChain>
</file>

<file path=xl/sharedStrings.xml><?xml version="1.0" encoding="utf-8"?>
<sst xmlns="http://schemas.openxmlformats.org/spreadsheetml/2006/main" count="54" uniqueCount="48">
  <si>
    <t>Price</t>
  </si>
  <si>
    <t>Shares</t>
  </si>
  <si>
    <t>MC</t>
  </si>
  <si>
    <t>Cash</t>
  </si>
  <si>
    <t>Debt</t>
  </si>
  <si>
    <t>EV</t>
  </si>
  <si>
    <t>Main</t>
  </si>
  <si>
    <t>Revenue</t>
  </si>
  <si>
    <t>1H23</t>
  </si>
  <si>
    <t>2H23</t>
  </si>
  <si>
    <t>1H24</t>
  </si>
  <si>
    <t>2H24</t>
  </si>
  <si>
    <t>Revenue y/y</t>
  </si>
  <si>
    <t>Gross Profit</t>
  </si>
  <si>
    <t>COGS</t>
  </si>
  <si>
    <t>Operating Expenses</t>
  </si>
  <si>
    <t>Operating Income</t>
  </si>
  <si>
    <t>Net Profit</t>
  </si>
  <si>
    <t>Taxes</t>
  </si>
  <si>
    <t>Pretax Income</t>
  </si>
  <si>
    <t>Interest Income</t>
  </si>
  <si>
    <t>Gross Margin</t>
  </si>
  <si>
    <t>AR</t>
  </si>
  <si>
    <t>Inventories</t>
  </si>
  <si>
    <t>Goodwill</t>
  </si>
  <si>
    <t>Pension</t>
  </si>
  <si>
    <t>PP&amp;E</t>
  </si>
  <si>
    <t>Assets</t>
  </si>
  <si>
    <t>Q224</t>
  </si>
  <si>
    <t>AP</t>
  </si>
  <si>
    <t>Pensions</t>
  </si>
  <si>
    <t>Other</t>
  </si>
  <si>
    <t>L+SE</t>
  </si>
  <si>
    <t>SE</t>
  </si>
  <si>
    <t>FCF</t>
  </si>
  <si>
    <t>CapEx</t>
  </si>
  <si>
    <t>CFFO</t>
  </si>
  <si>
    <t>Strategic Review</t>
  </si>
  <si>
    <t>Assessment &amp; Qualifications</t>
  </si>
  <si>
    <t>Virtual Learning</t>
  </si>
  <si>
    <t>English Language Learning</t>
  </si>
  <si>
    <t>Workforce Skills</t>
  </si>
  <si>
    <t>Higher Education</t>
  </si>
  <si>
    <t>EPS</t>
  </si>
  <si>
    <t>Share</t>
  </si>
  <si>
    <t>Assessments &amp; Qualifications</t>
  </si>
  <si>
    <t>WAIS</t>
  </si>
  <si>
    <t>K-12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</si>
</sst>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F327D2A-B906-4C41-BE76-226CC0EB55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C979-7146-48CE-829A-698308951AAD}">
  <dimension ref="B2:L7"/>
  <sheetViews>
    <sheetView zoomScale="175" zoomScaleNormal="175" workbookViewId="0">
      <selection activeCell="C5" sqref="C5"/>
    </sheetView>
  </sheetViews>
  <sheetFormatPr defaultRowHeight="12.75" x14ac:dyDescent="0.2"/>
  <sheetData>
    <row r="2" spans="2:12" x14ac:dyDescent="0.2">
      <c r="B2" t="s">
        <v>45</v>
      </c>
      <c r="J2" t="s">
        <v>0</v>
      </c>
      <c r="K2" s="1">
        <v>13.45</v>
      </c>
    </row>
    <row r="3" spans="2:12" x14ac:dyDescent="0.2">
      <c r="C3" t="s">
        <v>46</v>
      </c>
      <c r="J3" t="s">
        <v>1</v>
      </c>
      <c r="K3">
        <v>687</v>
      </c>
      <c r="L3" s="2" t="s">
        <v>28</v>
      </c>
    </row>
    <row r="4" spans="2:12" x14ac:dyDescent="0.2">
      <c r="C4" t="s">
        <v>47</v>
      </c>
      <c r="J4" t="s">
        <v>2</v>
      </c>
      <c r="K4" s="4">
        <f>+K2*K3</f>
        <v>9240.15</v>
      </c>
    </row>
    <row r="5" spans="2:12" x14ac:dyDescent="0.2">
      <c r="J5" t="s">
        <v>3</v>
      </c>
      <c r="K5" s="4">
        <v>618</v>
      </c>
      <c r="L5" s="2" t="s">
        <v>28</v>
      </c>
    </row>
    <row r="6" spans="2:12" x14ac:dyDescent="0.2">
      <c r="J6" t="s">
        <v>4</v>
      </c>
      <c r="K6" s="4">
        <v>1613</v>
      </c>
      <c r="L6" s="2" t="s">
        <v>28</v>
      </c>
    </row>
    <row r="7" spans="2:12" x14ac:dyDescent="0.2">
      <c r="J7" t="s">
        <v>5</v>
      </c>
      <c r="K7" s="4">
        <f>+K4-K5+K6</f>
        <v>10235.15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69D4-607D-43B8-BF42-AAE6D893C0B6}">
  <dimension ref="A1:M45"/>
  <sheetViews>
    <sheetView tabSelected="1" zoomScale="220" zoomScaleNormal="220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E46" sqref="E46"/>
    </sheetView>
  </sheetViews>
  <sheetFormatPr defaultRowHeight="12.75" x14ac:dyDescent="0.2"/>
  <cols>
    <col min="1" max="1" width="5" bestFit="1" customWidth="1"/>
    <col min="2" max="2" width="27" customWidth="1"/>
    <col min="3" max="6" width="9.140625" style="2"/>
  </cols>
  <sheetData>
    <row r="1" spans="1:13" x14ac:dyDescent="0.2">
      <c r="A1" s="9" t="s">
        <v>6</v>
      </c>
    </row>
    <row r="2" spans="1:13" x14ac:dyDescent="0.2">
      <c r="C2" s="2" t="s">
        <v>8</v>
      </c>
      <c r="D2" s="2" t="s">
        <v>9</v>
      </c>
      <c r="E2" s="2" t="s">
        <v>10</v>
      </c>
      <c r="F2" s="2" t="s">
        <v>11</v>
      </c>
      <c r="K2">
        <v>2022</v>
      </c>
      <c r="L2">
        <v>2023</v>
      </c>
      <c r="M2">
        <f>+L2+1</f>
        <v>2024</v>
      </c>
    </row>
    <row r="3" spans="1:13" x14ac:dyDescent="0.2">
      <c r="B3" t="s">
        <v>38</v>
      </c>
      <c r="C3" s="2">
        <v>796</v>
      </c>
      <c r="E3" s="2">
        <v>811</v>
      </c>
      <c r="K3" s="4">
        <v>1444</v>
      </c>
      <c r="L3" s="4">
        <v>1559</v>
      </c>
    </row>
    <row r="4" spans="1:13" x14ac:dyDescent="0.2">
      <c r="B4" t="s">
        <v>39</v>
      </c>
      <c r="C4" s="2">
        <v>373</v>
      </c>
      <c r="E4" s="2">
        <v>254</v>
      </c>
      <c r="K4" s="4">
        <v>820</v>
      </c>
      <c r="L4" s="4">
        <v>616</v>
      </c>
    </row>
    <row r="5" spans="1:13" x14ac:dyDescent="0.2">
      <c r="B5" t="s">
        <v>40</v>
      </c>
      <c r="C5" s="2">
        <v>184</v>
      </c>
      <c r="E5" s="2">
        <v>188</v>
      </c>
      <c r="K5" s="4">
        <v>321</v>
      </c>
      <c r="L5" s="4">
        <v>415</v>
      </c>
    </row>
    <row r="6" spans="1:13" x14ac:dyDescent="0.2">
      <c r="B6" t="s">
        <v>41</v>
      </c>
      <c r="C6" s="2">
        <v>140</v>
      </c>
      <c r="E6" s="2">
        <v>143</v>
      </c>
      <c r="K6" s="4">
        <v>204</v>
      </c>
      <c r="L6" s="4">
        <v>220</v>
      </c>
    </row>
    <row r="7" spans="1:13" x14ac:dyDescent="0.2">
      <c r="B7" t="s">
        <v>42</v>
      </c>
      <c r="C7" s="2">
        <v>379</v>
      </c>
      <c r="E7" s="2">
        <v>358</v>
      </c>
      <c r="K7" s="4">
        <v>898</v>
      </c>
      <c r="L7" s="4">
        <v>855</v>
      </c>
    </row>
    <row r="8" spans="1:13" x14ac:dyDescent="0.2">
      <c r="B8" t="s">
        <v>37</v>
      </c>
      <c r="C8" s="2">
        <v>7</v>
      </c>
      <c r="E8" s="2">
        <v>0</v>
      </c>
      <c r="K8" s="4">
        <v>154</v>
      </c>
      <c r="L8" s="4">
        <v>9</v>
      </c>
    </row>
    <row r="9" spans="1:13" s="6" customFormat="1" x14ac:dyDescent="0.2">
      <c r="B9" s="6" t="s">
        <v>7</v>
      </c>
      <c r="C9" s="7">
        <f>SUM(C3:C8)</f>
        <v>1879</v>
      </c>
      <c r="D9" s="7"/>
      <c r="E9" s="7">
        <f>SUM(E3:E8)</f>
        <v>1754</v>
      </c>
      <c r="F9" s="7">
        <f>+E9</f>
        <v>1754</v>
      </c>
      <c r="K9" s="6">
        <f>SUM(K3:K8)</f>
        <v>3841</v>
      </c>
      <c r="L9" s="6">
        <v>3674</v>
      </c>
      <c r="M9" s="6">
        <f>SUM(E9:F9)</f>
        <v>3508</v>
      </c>
    </row>
    <row r="10" spans="1:13" s="4" customFormat="1" x14ac:dyDescent="0.2">
      <c r="B10" s="4" t="s">
        <v>14</v>
      </c>
      <c r="C10" s="5">
        <v>960</v>
      </c>
      <c r="D10" s="5"/>
      <c r="E10" s="5">
        <v>875</v>
      </c>
      <c r="F10" s="5"/>
      <c r="K10" s="4">
        <v>2046</v>
      </c>
      <c r="L10" s="4">
        <v>1839</v>
      </c>
    </row>
    <row r="11" spans="1:13" s="4" customFormat="1" x14ac:dyDescent="0.2">
      <c r="B11" s="4" t="s">
        <v>13</v>
      </c>
      <c r="C11" s="5">
        <f>+C9-C10</f>
        <v>919</v>
      </c>
      <c r="D11" s="5"/>
      <c r="E11" s="5">
        <f>+E9-E10</f>
        <v>879</v>
      </c>
      <c r="F11" s="5"/>
      <c r="K11" s="4">
        <f>+K9-K10</f>
        <v>1795</v>
      </c>
      <c r="L11" s="4">
        <f>+L9-L10</f>
        <v>1835</v>
      </c>
    </row>
    <row r="12" spans="1:13" s="4" customFormat="1" x14ac:dyDescent="0.2">
      <c r="B12" s="4" t="s">
        <v>15</v>
      </c>
      <c r="C12" s="5">
        <v>688</v>
      </c>
      <c r="D12" s="5"/>
      <c r="E12" s="5">
        <v>654</v>
      </c>
      <c r="F12" s="5"/>
      <c r="K12" s="4">
        <v>1549</v>
      </c>
      <c r="L12" s="4">
        <v>1322</v>
      </c>
    </row>
    <row r="13" spans="1:13" s="4" customFormat="1" x14ac:dyDescent="0.2">
      <c r="B13" s="4" t="s">
        <v>16</v>
      </c>
      <c r="C13" s="5">
        <f>+C11-C12</f>
        <v>231</v>
      </c>
      <c r="D13" s="5"/>
      <c r="E13" s="5">
        <f>+E11-E12</f>
        <v>225</v>
      </c>
      <c r="F13" s="5"/>
      <c r="K13" s="4">
        <f>+K11-K12</f>
        <v>246</v>
      </c>
      <c r="L13" s="4">
        <f>+L11-L12</f>
        <v>513</v>
      </c>
    </row>
    <row r="14" spans="1:13" s="4" customFormat="1" x14ac:dyDescent="0.2">
      <c r="B14" s="4" t="s">
        <v>20</v>
      </c>
      <c r="C14" s="5">
        <f>-7-5-36+53</f>
        <v>5</v>
      </c>
      <c r="D14" s="5"/>
      <c r="E14" s="5">
        <f>-6-57+50</f>
        <v>-13</v>
      </c>
      <c r="F14" s="5"/>
      <c r="K14" s="4">
        <f>24+1-71+123</f>
        <v>77</v>
      </c>
      <c r="L14" s="4">
        <f>-16+1-81+76</f>
        <v>-20</v>
      </c>
    </row>
    <row r="15" spans="1:13" s="4" customFormat="1" x14ac:dyDescent="0.2">
      <c r="B15" s="4" t="s">
        <v>19</v>
      </c>
      <c r="C15" s="5">
        <f>+C13+C14</f>
        <v>236</v>
      </c>
      <c r="D15" s="5"/>
      <c r="E15" s="5">
        <f>+E13+E14</f>
        <v>212</v>
      </c>
      <c r="F15" s="5"/>
      <c r="K15" s="4">
        <f>+K13+K14</f>
        <v>323</v>
      </c>
      <c r="L15" s="4">
        <f>+L13+L14</f>
        <v>493</v>
      </c>
    </row>
    <row r="16" spans="1:13" s="4" customFormat="1" x14ac:dyDescent="0.2">
      <c r="B16" s="4" t="s">
        <v>18</v>
      </c>
      <c r="C16" s="5">
        <v>49</v>
      </c>
      <c r="D16" s="5"/>
      <c r="E16" s="5">
        <v>54</v>
      </c>
      <c r="F16" s="5"/>
      <c r="K16" s="4">
        <v>79</v>
      </c>
      <c r="L16" s="4">
        <v>113</v>
      </c>
    </row>
    <row r="17" spans="2:13" s="4" customFormat="1" x14ac:dyDescent="0.2">
      <c r="B17" s="4" t="s">
        <v>17</v>
      </c>
      <c r="C17" s="5">
        <f>+C15-C16</f>
        <v>187</v>
      </c>
      <c r="D17" s="5"/>
      <c r="E17" s="5">
        <f>+E15-E16</f>
        <v>158</v>
      </c>
      <c r="F17" s="5"/>
      <c r="K17" s="4">
        <f>+K15-K16</f>
        <v>244</v>
      </c>
      <c r="L17" s="4">
        <f>+L15-L16</f>
        <v>380</v>
      </c>
    </row>
    <row r="18" spans="2:13" x14ac:dyDescent="0.2">
      <c r="B18" s="4" t="s">
        <v>43</v>
      </c>
      <c r="E18" s="8">
        <f>+E17/E19</f>
        <v>0.2298516147803317</v>
      </c>
    </row>
    <row r="19" spans="2:13" x14ac:dyDescent="0.2">
      <c r="B19" s="4" t="s">
        <v>44</v>
      </c>
      <c r="E19" s="5">
        <v>687.4</v>
      </c>
    </row>
    <row r="22" spans="2:13" x14ac:dyDescent="0.2">
      <c r="B22" t="s">
        <v>12</v>
      </c>
      <c r="E22" s="3">
        <f>+E9/C9-1</f>
        <v>-6.6524747205960577E-2</v>
      </c>
      <c r="L22" s="10">
        <f>+L9/K9-1</f>
        <v>-4.3478260869565188E-2</v>
      </c>
      <c r="M22" s="10">
        <f>+M9/L9-1</f>
        <v>-4.5182362547631971E-2</v>
      </c>
    </row>
    <row r="23" spans="2:13" x14ac:dyDescent="0.2">
      <c r="B23" t="s">
        <v>21</v>
      </c>
      <c r="C23" s="3">
        <f>+C11/C9</f>
        <v>0.48908994145822243</v>
      </c>
      <c r="E23" s="3">
        <f>+E11/E9</f>
        <v>0.5011402508551881</v>
      </c>
    </row>
    <row r="26" spans="2:13" s="4" customFormat="1" x14ac:dyDescent="0.2">
      <c r="B26" s="4" t="s">
        <v>3</v>
      </c>
      <c r="C26" s="5"/>
      <c r="D26" s="5"/>
      <c r="E26" s="5">
        <f>332+55+141+75+11+4</f>
        <v>618</v>
      </c>
      <c r="F26" s="5"/>
    </row>
    <row r="27" spans="2:13" s="4" customFormat="1" x14ac:dyDescent="0.2">
      <c r="B27" s="4" t="s">
        <v>18</v>
      </c>
      <c r="C27" s="5"/>
      <c r="D27" s="5"/>
      <c r="E27" s="5">
        <f>23+41+34</f>
        <v>98</v>
      </c>
      <c r="F27" s="5"/>
    </row>
    <row r="28" spans="2:13" s="4" customFormat="1" x14ac:dyDescent="0.2">
      <c r="B28" s="4" t="s">
        <v>22</v>
      </c>
      <c r="C28" s="5"/>
      <c r="D28" s="5"/>
      <c r="E28" s="5">
        <f>1081+134</f>
        <v>1215</v>
      </c>
      <c r="F28" s="5"/>
    </row>
    <row r="29" spans="2:13" s="4" customFormat="1" x14ac:dyDescent="0.2">
      <c r="B29" s="4" t="s">
        <v>23</v>
      </c>
      <c r="C29" s="5"/>
      <c r="D29" s="5"/>
      <c r="E29" s="5">
        <v>89</v>
      </c>
      <c r="F29" s="5"/>
    </row>
    <row r="30" spans="2:13" s="4" customFormat="1" x14ac:dyDescent="0.2">
      <c r="B30" s="4" t="s">
        <v>24</v>
      </c>
      <c r="C30" s="5"/>
      <c r="D30" s="5"/>
      <c r="E30" s="5">
        <f>941+3050</f>
        <v>3991</v>
      </c>
      <c r="F30" s="5"/>
    </row>
    <row r="31" spans="2:13" s="4" customFormat="1" x14ac:dyDescent="0.2">
      <c r="B31" s="4" t="s">
        <v>25</v>
      </c>
      <c r="C31" s="5"/>
      <c r="D31" s="5"/>
      <c r="E31" s="5">
        <v>491</v>
      </c>
      <c r="F31" s="5"/>
    </row>
    <row r="32" spans="2:13" s="4" customFormat="1" x14ac:dyDescent="0.2">
      <c r="B32" s="4" t="s">
        <v>26</v>
      </c>
      <c r="C32" s="5"/>
      <c r="D32" s="5"/>
      <c r="E32" s="5">
        <v>207</v>
      </c>
      <c r="F32" s="5"/>
    </row>
    <row r="33" spans="2:12" s="4" customFormat="1" x14ac:dyDescent="0.2">
      <c r="B33" s="4" t="s">
        <v>27</v>
      </c>
      <c r="C33" s="5"/>
      <c r="D33" s="5"/>
      <c r="E33" s="5">
        <f>SUM(E26:E32)</f>
        <v>6709</v>
      </c>
      <c r="F33" s="5"/>
    </row>
    <row r="35" spans="2:12" x14ac:dyDescent="0.2">
      <c r="B35" s="4" t="s">
        <v>4</v>
      </c>
      <c r="E35" s="5">
        <f>313+1300+44+3</f>
        <v>1660</v>
      </c>
    </row>
    <row r="36" spans="2:12" x14ac:dyDescent="0.2">
      <c r="B36" s="4" t="s">
        <v>29</v>
      </c>
      <c r="E36" s="5">
        <f>1036+10+14</f>
        <v>1060</v>
      </c>
    </row>
    <row r="37" spans="2:12" x14ac:dyDescent="0.2">
      <c r="B37" s="4" t="s">
        <v>18</v>
      </c>
      <c r="E37" s="5">
        <f>15+56</f>
        <v>71</v>
      </c>
    </row>
    <row r="38" spans="2:12" x14ac:dyDescent="0.2">
      <c r="B38" s="4" t="s">
        <v>30</v>
      </c>
      <c r="E38" s="5">
        <v>42</v>
      </c>
    </row>
    <row r="39" spans="2:12" x14ac:dyDescent="0.2">
      <c r="B39" s="4" t="s">
        <v>31</v>
      </c>
      <c r="E39" s="5">
        <v>65</v>
      </c>
    </row>
    <row r="40" spans="2:12" x14ac:dyDescent="0.2">
      <c r="B40" s="4" t="s">
        <v>33</v>
      </c>
      <c r="E40" s="5">
        <v>3811</v>
      </c>
    </row>
    <row r="41" spans="2:12" x14ac:dyDescent="0.2">
      <c r="B41" s="4" t="s">
        <v>32</v>
      </c>
      <c r="E41" s="5">
        <f>SUM(E35:E40)</f>
        <v>6709</v>
      </c>
    </row>
    <row r="42" spans="2:12" x14ac:dyDescent="0.2">
      <c r="E42" s="5"/>
    </row>
    <row r="43" spans="2:12" x14ac:dyDescent="0.2">
      <c r="B43" s="4" t="s">
        <v>36</v>
      </c>
      <c r="E43" s="5">
        <v>75</v>
      </c>
      <c r="K43">
        <v>361</v>
      </c>
      <c r="L43">
        <v>525</v>
      </c>
    </row>
    <row r="44" spans="2:12" x14ac:dyDescent="0.2">
      <c r="B44" s="4" t="s">
        <v>35</v>
      </c>
      <c r="E44" s="2">
        <v>18</v>
      </c>
      <c r="K44">
        <v>57</v>
      </c>
      <c r="L44">
        <v>30</v>
      </c>
    </row>
    <row r="45" spans="2:12" x14ac:dyDescent="0.2">
      <c r="B45" t="s">
        <v>34</v>
      </c>
      <c r="E45" s="5">
        <f>+E43-E44</f>
        <v>57</v>
      </c>
      <c r="K45">
        <f>+K43-K44</f>
        <v>304</v>
      </c>
      <c r="L45">
        <f>+L43-L44</f>
        <v>495</v>
      </c>
    </row>
  </sheetData>
  <hyperlinks>
    <hyperlink ref="A1" location="Main!A1" display="Main" xr:uid="{3DA00D9C-4912-4459-B762-FDC830B111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2024-10-16T14:30:30Z</dcterms:created>
  <dcterms:modified xsi:type="dcterms:W3CDTF">2024-10-16T15:14:09Z</dcterms:modified>
</cp:coreProperties>
</file>