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BC45D0A2-A353-4C6E-A3F6-82CEED465920}" xr6:coauthVersionLast="47" xr6:coauthVersionMax="47" xr10:uidLastSave="{00000000-0000-0000-0000-000000000000}"/>
  <bookViews>
    <workbookView xWindow="19780" yWindow="40" windowWidth="18140" windowHeight="15250" xr2:uid="{E58705EB-566E-4FED-A27E-83277B37A64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2" l="1"/>
  <c r="Y7" i="2"/>
  <c r="Y14" i="2" s="1"/>
  <c r="Y5" i="2"/>
  <c r="X5" i="2"/>
  <c r="G16" i="2"/>
  <c r="G14" i="2"/>
  <c r="G7" i="2"/>
  <c r="K16" i="2"/>
  <c r="K14" i="2"/>
  <c r="K7" i="2"/>
  <c r="H16" i="2"/>
  <c r="H14" i="2"/>
  <c r="H7" i="2"/>
  <c r="L14" i="2"/>
  <c r="L7" i="2"/>
  <c r="I16" i="2"/>
  <c r="I14" i="2"/>
  <c r="M16" i="2"/>
  <c r="M14" i="2"/>
  <c r="I7" i="2"/>
  <c r="M7" i="2"/>
  <c r="N7" i="1"/>
  <c r="N4" i="1"/>
  <c r="M15" i="2" l="1"/>
  <c r="M17" i="2" s="1"/>
  <c r="M19" i="2" s="1"/>
  <c r="M20" i="2" s="1"/>
  <c r="K15" i="2"/>
  <c r="K17" i="2" s="1"/>
  <c r="K19" i="2" s="1"/>
  <c r="K20" i="2" s="1"/>
  <c r="I15" i="2"/>
  <c r="I17" i="2" s="1"/>
  <c r="I19" i="2" s="1"/>
  <c r="I20" i="2" s="1"/>
  <c r="G15" i="2"/>
  <c r="G17" i="2" s="1"/>
  <c r="G19" i="2" s="1"/>
  <c r="G20" i="2" s="1"/>
  <c r="H15" i="2"/>
  <c r="H17" i="2" s="1"/>
  <c r="H19" i="2" s="1"/>
  <c r="H20" i="2" s="1"/>
  <c r="L15" i="2"/>
  <c r="L17" i="2" s="1"/>
  <c r="L19" i="2" s="1"/>
  <c r="L20" i="2" s="1"/>
</calcChain>
</file>

<file path=xl/sharedStrings.xml><?xml version="1.0" encoding="utf-8"?>
<sst xmlns="http://schemas.openxmlformats.org/spreadsheetml/2006/main" count="56" uniqueCount="52">
  <si>
    <t>Price</t>
  </si>
  <si>
    <t>Share</t>
  </si>
  <si>
    <t>MC</t>
  </si>
  <si>
    <t>Cash</t>
  </si>
  <si>
    <t>Debt</t>
  </si>
  <si>
    <t>EV</t>
  </si>
  <si>
    <t>Q324</t>
  </si>
  <si>
    <t>AD</t>
  </si>
  <si>
    <t>PIC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</si>
  <si>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</si>
  <si>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</si>
  <si>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</si>
  <si>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</si>
  <si>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</si>
  <si>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</si>
  <si>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</si>
  <si>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</si>
  <si>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</si>
  <si>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</si>
  <si>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</si>
  <si>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</si>
  <si>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</si>
  <si>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Shares</t>
  </si>
  <si>
    <t>EPS</t>
  </si>
  <si>
    <t>Net Income</t>
  </si>
  <si>
    <t>Taxes</t>
  </si>
  <si>
    <t>Pretax Income</t>
  </si>
  <si>
    <t>Interest Income</t>
  </si>
  <si>
    <t>Operating Income</t>
  </si>
  <si>
    <t>Operating Expenses</t>
  </si>
  <si>
    <t>G&amp;A</t>
  </si>
  <si>
    <t>S&amp;M</t>
  </si>
  <si>
    <t>R&amp;D</t>
  </si>
  <si>
    <t>Gross Profit</t>
  </si>
  <si>
    <t>COGS</t>
  </si>
  <si>
    <t>non-linear quantum optics</t>
  </si>
  <si>
    <t>Founded</t>
  </si>
  <si>
    <t>6/2022: Qphoton</t>
  </si>
  <si>
    <t>Qatalyst</t>
  </si>
  <si>
    <t>single photon driven to ground state solution</t>
  </si>
  <si>
    <t>quantum sensing</t>
  </si>
  <si>
    <t>reservoir computing</t>
  </si>
  <si>
    <t>lithium niobate</t>
  </si>
  <si>
    <t>Dirac-3</t>
  </si>
  <si>
    <t>Products</t>
  </si>
  <si>
    <t>Services</t>
  </si>
  <si>
    <t>Salaries &amp; Benefits</t>
  </si>
  <si>
    <t>Professional Services</t>
  </si>
  <si>
    <t>SBC</t>
  </si>
  <si>
    <t>CapEx</t>
  </si>
  <si>
    <t>ASU controversey - no foundry</t>
  </si>
  <si>
    <t>UT Austin controversey - remove from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</si>
</sst>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" fontId="1" fillId="0" borderId="0" xfId="0" applyNumberFormat="1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DC0A0-12AE-4EF2-86D0-650C0A8C69B8}">
  <dimension ref="B2:O16"/>
  <sheetViews>
    <sheetView tabSelected="1" zoomScaleNormal="100" workbookViewId="0">
      <selection activeCell="B13" sqref="B13"/>
    </sheetView>
  </sheetViews>
  <sheetFormatPr defaultRowHeight="12.5" x14ac:dyDescent="0.25"/>
  <cols>
    <col min="1" max="14" width="8.7265625" style="1"/>
    <col min="15" max="15" width="8.90625" style="1" bestFit="1" customWidth="1"/>
    <col min="16" max="16384" width="8.7265625" style="1"/>
  </cols>
  <sheetData>
    <row r="2" spans="2:15" x14ac:dyDescent="0.25">
      <c r="B2" s="1" t="s">
        <v>35</v>
      </c>
      <c r="M2" s="1" t="s">
        <v>0</v>
      </c>
      <c r="N2" s="2">
        <v>10</v>
      </c>
    </row>
    <row r="3" spans="2:15" x14ac:dyDescent="0.25">
      <c r="B3" s="1" t="s">
        <v>38</v>
      </c>
      <c r="M3" s="1" t="s">
        <v>1</v>
      </c>
      <c r="N3" s="5">
        <v>99.086476000000005</v>
      </c>
      <c r="O3" s="3">
        <v>45600</v>
      </c>
    </row>
    <row r="4" spans="2:15" x14ac:dyDescent="0.25">
      <c r="B4" s="1" t="s">
        <v>39</v>
      </c>
      <c r="M4" s="1" t="s">
        <v>2</v>
      </c>
      <c r="N4" s="5">
        <f>+N2*N3</f>
        <v>990.86476000000005</v>
      </c>
      <c r="O4" s="4"/>
    </row>
    <row r="5" spans="2:15" x14ac:dyDescent="0.25">
      <c r="B5" s="1" t="s">
        <v>40</v>
      </c>
      <c r="M5" s="1" t="s">
        <v>3</v>
      </c>
      <c r="N5" s="5">
        <v>3.0640000000000001</v>
      </c>
      <c r="O5" s="4" t="s">
        <v>6</v>
      </c>
    </row>
    <row r="6" spans="2:15" x14ac:dyDescent="0.25">
      <c r="B6" s="1" t="s">
        <v>41</v>
      </c>
      <c r="M6" s="1" t="s">
        <v>4</v>
      </c>
      <c r="N6" s="5">
        <v>6.5140000000000002</v>
      </c>
      <c r="O6" s="4" t="s">
        <v>6</v>
      </c>
    </row>
    <row r="7" spans="2:15" x14ac:dyDescent="0.25">
      <c r="B7" s="1" t="s">
        <v>42</v>
      </c>
      <c r="M7" s="1" t="s">
        <v>5</v>
      </c>
      <c r="N7" s="5">
        <f>+N4-N5+N6</f>
        <v>994.31476000000009</v>
      </c>
      <c r="O7" s="4"/>
    </row>
    <row r="9" spans="2:15" x14ac:dyDescent="0.25">
      <c r="M9" s="1" t="s">
        <v>7</v>
      </c>
      <c r="N9" s="5">
        <v>209.67500000000001</v>
      </c>
      <c r="O9" s="4" t="s">
        <v>6</v>
      </c>
    </row>
    <row r="10" spans="2:15" x14ac:dyDescent="0.25">
      <c r="B10" s="1" t="s">
        <v>43</v>
      </c>
      <c r="M10" s="1" t="s">
        <v>8</v>
      </c>
      <c r="N10" s="5">
        <v>149.245</v>
      </c>
      <c r="O10" s="4" t="s">
        <v>6</v>
      </c>
    </row>
    <row r="12" spans="2:15" x14ac:dyDescent="0.25">
      <c r="B12" s="1" t="s">
        <v>51</v>
      </c>
    </row>
    <row r="13" spans="2:15" x14ac:dyDescent="0.25">
      <c r="B13" s="1" t="s">
        <v>50</v>
      </c>
      <c r="M13" s="1" t="s">
        <v>36</v>
      </c>
      <c r="N13" s="1">
        <v>2018</v>
      </c>
    </row>
    <row r="16" spans="2:15" x14ac:dyDescent="0.25">
      <c r="B16" s="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65D0-4DC1-498F-987D-0937F00B3942}">
  <dimension ref="A1:Y24"/>
  <sheetViews>
    <sheetView zoomScale="220" zoomScaleNormal="22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M5" sqref="M5"/>
    </sheetView>
  </sheetViews>
  <sheetFormatPr defaultRowHeight="12.5" x14ac:dyDescent="0.25"/>
  <cols>
    <col min="1" max="1" width="4.6328125" style="1" bestFit="1" customWidth="1"/>
    <col min="2" max="2" width="17.1796875" style="1" bestFit="1" customWidth="1"/>
    <col min="3" max="14" width="8.7265625" style="4"/>
    <col min="15" max="16384" width="8.7265625" style="1"/>
  </cols>
  <sheetData>
    <row r="1" spans="1:25" x14ac:dyDescent="0.25">
      <c r="A1" s="1" t="s">
        <v>9</v>
      </c>
    </row>
    <row r="2" spans="1:25" x14ac:dyDescent="0.25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6</v>
      </c>
      <c r="N2" s="4" t="s">
        <v>21</v>
      </c>
      <c r="X2" s="1">
        <v>2022</v>
      </c>
      <c r="Y2" s="1">
        <v>2023</v>
      </c>
    </row>
    <row r="3" spans="1:25" x14ac:dyDescent="0.25">
      <c r="B3" s="1" t="s">
        <v>44</v>
      </c>
      <c r="G3" s="4">
        <v>0</v>
      </c>
      <c r="H3" s="4">
        <v>0</v>
      </c>
      <c r="I3" s="4">
        <v>0</v>
      </c>
      <c r="J3" s="4">
        <v>5</v>
      </c>
      <c r="K3" s="4">
        <v>0</v>
      </c>
      <c r="L3" s="4">
        <v>27</v>
      </c>
      <c r="M3" s="4">
        <v>0</v>
      </c>
      <c r="X3" s="1">
        <v>0</v>
      </c>
      <c r="Y3" s="5">
        <v>4.5</v>
      </c>
    </row>
    <row r="4" spans="1:25" x14ac:dyDescent="0.25">
      <c r="B4" s="1" t="s">
        <v>45</v>
      </c>
      <c r="G4" s="4">
        <v>121</v>
      </c>
      <c r="H4" s="4">
        <v>112</v>
      </c>
      <c r="I4" s="4">
        <v>50</v>
      </c>
      <c r="K4" s="4">
        <v>0</v>
      </c>
      <c r="L4" s="4">
        <v>156</v>
      </c>
      <c r="M4" s="4">
        <v>101</v>
      </c>
      <c r="X4" s="5">
        <v>135.648</v>
      </c>
      <c r="Y4" s="5">
        <v>353.54700000000003</v>
      </c>
    </row>
    <row r="5" spans="1:25" s="7" customFormat="1" ht="13" x14ac:dyDescent="0.3">
      <c r="B5" s="7" t="s">
        <v>10</v>
      </c>
      <c r="C5" s="8"/>
      <c r="D5" s="8"/>
      <c r="E5" s="8"/>
      <c r="F5" s="8"/>
      <c r="G5" s="8">
        <v>121</v>
      </c>
      <c r="H5" s="8">
        <v>112</v>
      </c>
      <c r="I5" s="8">
        <v>50</v>
      </c>
      <c r="J5" s="8">
        <v>50</v>
      </c>
      <c r="K5" s="8">
        <v>27</v>
      </c>
      <c r="L5" s="8">
        <v>183</v>
      </c>
      <c r="M5" s="8">
        <v>101</v>
      </c>
      <c r="N5" s="8"/>
      <c r="X5" s="7">
        <f>+X3+X4</f>
        <v>135.648</v>
      </c>
      <c r="Y5" s="7">
        <f>+Y3+Y4</f>
        <v>358.04700000000003</v>
      </c>
    </row>
    <row r="6" spans="1:25" s="5" customFormat="1" x14ac:dyDescent="0.25">
      <c r="B6" s="5" t="s">
        <v>34</v>
      </c>
      <c r="C6" s="6"/>
      <c r="D6" s="6"/>
      <c r="E6" s="6"/>
      <c r="F6" s="6"/>
      <c r="G6" s="6">
        <v>56</v>
      </c>
      <c r="H6" s="6">
        <v>51</v>
      </c>
      <c r="I6" s="6">
        <v>24</v>
      </c>
      <c r="J6" s="6"/>
      <c r="K6" s="6">
        <v>16</v>
      </c>
      <c r="L6" s="6">
        <v>125</v>
      </c>
      <c r="M6" s="6">
        <v>92</v>
      </c>
      <c r="N6" s="6"/>
      <c r="Y6" s="5">
        <v>195.64</v>
      </c>
    </row>
    <row r="7" spans="1:25" s="5" customFormat="1" x14ac:dyDescent="0.25">
      <c r="B7" s="5" t="s">
        <v>33</v>
      </c>
      <c r="C7" s="6"/>
      <c r="D7" s="6"/>
      <c r="E7" s="6"/>
      <c r="F7" s="6"/>
      <c r="G7" s="6">
        <f>+G5-G6</f>
        <v>65</v>
      </c>
      <c r="H7" s="6">
        <f>+H5-H6</f>
        <v>61</v>
      </c>
      <c r="I7" s="6">
        <f>+I5-I6</f>
        <v>26</v>
      </c>
      <c r="J7" s="6"/>
      <c r="K7" s="6">
        <f>+K5-K6</f>
        <v>11</v>
      </c>
      <c r="L7" s="6">
        <f>+L5-L6</f>
        <v>58</v>
      </c>
      <c r="M7" s="6">
        <f>+M5-M6</f>
        <v>9</v>
      </c>
      <c r="N7" s="6"/>
      <c r="Y7" s="5">
        <f>+Y5-Y6</f>
        <v>162.40700000000004</v>
      </c>
    </row>
    <row r="8" spans="1:25" s="5" customFormat="1" x14ac:dyDescent="0.25">
      <c r="B8" s="5" t="s">
        <v>46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Y8" s="5">
        <v>4047.91</v>
      </c>
    </row>
    <row r="9" spans="1:25" s="5" customFormat="1" x14ac:dyDescent="0.25">
      <c r="B9" s="5" t="s">
        <v>47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Y9" s="5">
        <v>838.59199999999998</v>
      </c>
    </row>
    <row r="10" spans="1:25" s="5" customFormat="1" x14ac:dyDescent="0.25">
      <c r="B10" s="5" t="s">
        <v>48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Y10" s="5">
        <v>8722.7659999999996</v>
      </c>
    </row>
    <row r="11" spans="1:25" s="5" customFormat="1" x14ac:dyDescent="0.25">
      <c r="B11" s="5" t="s">
        <v>32</v>
      </c>
      <c r="C11" s="6"/>
      <c r="D11" s="6"/>
      <c r="E11" s="6"/>
      <c r="F11" s="6"/>
      <c r="G11" s="6">
        <v>2184</v>
      </c>
      <c r="H11" s="6">
        <v>2466</v>
      </c>
      <c r="I11" s="6">
        <v>2328</v>
      </c>
      <c r="J11" s="6"/>
      <c r="K11" s="6">
        <v>2220</v>
      </c>
      <c r="L11" s="6">
        <v>2094</v>
      </c>
      <c r="M11" s="6">
        <v>2244</v>
      </c>
      <c r="N11" s="6"/>
      <c r="X11" s="5">
        <v>4561.7939999999999</v>
      </c>
      <c r="Y11" s="5">
        <v>6447.7030000000004</v>
      </c>
    </row>
    <row r="12" spans="1:25" s="5" customFormat="1" x14ac:dyDescent="0.25">
      <c r="B12" s="5" t="s">
        <v>31</v>
      </c>
      <c r="C12" s="6"/>
      <c r="D12" s="6"/>
      <c r="E12" s="6"/>
      <c r="F12" s="6"/>
      <c r="G12" s="6">
        <v>428</v>
      </c>
      <c r="H12" s="6">
        <v>385</v>
      </c>
      <c r="I12" s="6">
        <v>584</v>
      </c>
      <c r="J12" s="6"/>
      <c r="K12" s="6">
        <v>451</v>
      </c>
      <c r="L12" s="6">
        <v>429</v>
      </c>
      <c r="M12" s="6">
        <v>363</v>
      </c>
      <c r="N12" s="6"/>
      <c r="Y12" s="5">
        <v>7326.7129999999997</v>
      </c>
    </row>
    <row r="13" spans="1:25" s="5" customFormat="1" x14ac:dyDescent="0.25">
      <c r="B13" s="5" t="s">
        <v>30</v>
      </c>
      <c r="C13" s="6"/>
      <c r="D13" s="6"/>
      <c r="E13" s="6"/>
      <c r="F13" s="6"/>
      <c r="G13" s="6">
        <v>3548</v>
      </c>
      <c r="H13" s="6">
        <v>4168</v>
      </c>
      <c r="I13" s="6">
        <v>3725</v>
      </c>
      <c r="J13" s="6"/>
      <c r="K13" s="6">
        <v>3659</v>
      </c>
      <c r="L13" s="6">
        <v>2802</v>
      </c>
      <c r="M13" s="6">
        <v>2840</v>
      </c>
      <c r="N13" s="6"/>
    </row>
    <row r="14" spans="1:25" s="5" customFormat="1" x14ac:dyDescent="0.25">
      <c r="B14" s="5" t="s">
        <v>29</v>
      </c>
      <c r="C14" s="6"/>
      <c r="D14" s="6"/>
      <c r="E14" s="6"/>
      <c r="F14" s="6"/>
      <c r="G14" s="6">
        <f>SUM(G11:G13)</f>
        <v>6160</v>
      </c>
      <c r="H14" s="6">
        <f>SUM(H11:H13)</f>
        <v>7019</v>
      </c>
      <c r="I14" s="6">
        <f>SUM(I11:I13)</f>
        <v>6637</v>
      </c>
      <c r="J14" s="6"/>
      <c r="K14" s="6">
        <f>SUM(K11:K13)</f>
        <v>6330</v>
      </c>
      <c r="L14" s="6">
        <f>SUM(L11:L13)</f>
        <v>5325</v>
      </c>
      <c r="M14" s="6">
        <f>SUM(M11:M13)</f>
        <v>5447</v>
      </c>
      <c r="N14" s="6"/>
      <c r="Y14" s="5">
        <f>SUM(Y6:Y12)</f>
        <v>27741.731</v>
      </c>
    </row>
    <row r="15" spans="1:25" s="5" customFormat="1" x14ac:dyDescent="0.25">
      <c r="B15" s="5" t="s">
        <v>28</v>
      </c>
      <c r="C15" s="6"/>
      <c r="D15" s="6"/>
      <c r="E15" s="6"/>
      <c r="F15" s="6"/>
      <c r="G15" s="6">
        <f>+G7-G14</f>
        <v>-6095</v>
      </c>
      <c r="H15" s="6">
        <f>+H7-H14</f>
        <v>-6958</v>
      </c>
      <c r="I15" s="6">
        <f>+I7-I14</f>
        <v>-6611</v>
      </c>
      <c r="J15" s="6"/>
      <c r="K15" s="6">
        <f>+K7-K14</f>
        <v>-6319</v>
      </c>
      <c r="L15" s="6">
        <f>+L7-L14</f>
        <v>-5267</v>
      </c>
      <c r="M15" s="6">
        <f>+M7-M14</f>
        <v>-5438</v>
      </c>
      <c r="N15" s="6"/>
      <c r="Y15" s="5">
        <f>+Y7-Y14</f>
        <v>-27579.324000000001</v>
      </c>
    </row>
    <row r="16" spans="1:25" x14ac:dyDescent="0.25">
      <c r="B16" s="1" t="s">
        <v>27</v>
      </c>
      <c r="G16" s="4">
        <f>32-427</f>
        <v>-395</v>
      </c>
      <c r="H16" s="4">
        <f>61-537</f>
        <v>-476</v>
      </c>
      <c r="I16" s="4">
        <f>126-369</f>
        <v>-243</v>
      </c>
      <c r="K16" s="4">
        <f>38-155</f>
        <v>-117</v>
      </c>
      <c r="L16" s="4">
        <v>73</v>
      </c>
      <c r="M16" s="4">
        <f>70-307</f>
        <v>-237</v>
      </c>
    </row>
    <row r="17" spans="2:25" x14ac:dyDescent="0.25">
      <c r="B17" s="1" t="s">
        <v>26</v>
      </c>
      <c r="G17" s="6">
        <f>+G15+G16</f>
        <v>-6490</v>
      </c>
      <c r="H17" s="6">
        <f>+H15+H16</f>
        <v>-7434</v>
      </c>
      <c r="I17" s="6">
        <f>+I15+I16</f>
        <v>-6854</v>
      </c>
      <c r="K17" s="6">
        <f>+K15+K16</f>
        <v>-6436</v>
      </c>
      <c r="L17" s="6">
        <f>+L15+L16</f>
        <v>-5194</v>
      </c>
      <c r="M17" s="6">
        <f>+M15+M16</f>
        <v>-5675</v>
      </c>
    </row>
    <row r="18" spans="2:25" x14ac:dyDescent="0.25">
      <c r="B18" s="1" t="s">
        <v>25</v>
      </c>
      <c r="G18" s="4">
        <v>0</v>
      </c>
      <c r="H18" s="4">
        <v>0</v>
      </c>
      <c r="I18" s="4">
        <v>0</v>
      </c>
      <c r="K18" s="4">
        <v>0</v>
      </c>
      <c r="L18" s="4">
        <v>0</v>
      </c>
      <c r="M18" s="4">
        <v>0</v>
      </c>
    </row>
    <row r="19" spans="2:25" x14ac:dyDescent="0.25">
      <c r="B19" s="1" t="s">
        <v>24</v>
      </c>
      <c r="G19" s="6">
        <f>+G17-G18</f>
        <v>-6490</v>
      </c>
      <c r="H19" s="6">
        <f>+H17-H18</f>
        <v>-7434</v>
      </c>
      <c r="I19" s="6">
        <f>+I17-I18</f>
        <v>-6854</v>
      </c>
      <c r="K19" s="6">
        <f>+K17-K18</f>
        <v>-6436</v>
      </c>
      <c r="L19" s="6">
        <f>+L17-L18</f>
        <v>-5194</v>
      </c>
      <c r="M19" s="6">
        <f>+M17-M18</f>
        <v>-5675</v>
      </c>
    </row>
    <row r="20" spans="2:25" x14ac:dyDescent="0.25">
      <c r="B20" s="1" t="s">
        <v>23</v>
      </c>
      <c r="G20" s="9">
        <f>+G19/G21</f>
        <v>-0.11009703467462849</v>
      </c>
      <c r="H20" s="9">
        <f>+H19/H21</f>
        <v>-0.11862702857963521</v>
      </c>
      <c r="I20" s="9">
        <f>+I19/I21</f>
        <v>-9.5742303179303795E-2</v>
      </c>
      <c r="K20" s="9">
        <f>+K19/K21</f>
        <v>-7.8551028876900922E-2</v>
      </c>
      <c r="L20" s="9">
        <f>+L19/L21</f>
        <v>-5.5521111704970601E-2</v>
      </c>
      <c r="M20" s="9">
        <f>+M19/M21</f>
        <v>-6.0990026652910326E-2</v>
      </c>
    </row>
    <row r="21" spans="2:25" x14ac:dyDescent="0.25">
      <c r="B21" s="1" t="s">
        <v>22</v>
      </c>
      <c r="G21" s="6">
        <v>58948</v>
      </c>
      <c r="H21" s="6">
        <v>62667</v>
      </c>
      <c r="I21" s="6">
        <v>71588</v>
      </c>
      <c r="K21" s="6">
        <v>81934</v>
      </c>
      <c r="L21" s="6">
        <v>93550</v>
      </c>
      <c r="M21" s="6">
        <v>93048</v>
      </c>
    </row>
    <row r="24" spans="2:25" x14ac:dyDescent="0.25">
      <c r="B24" s="1" t="s">
        <v>49</v>
      </c>
      <c r="X24" s="5">
        <v>-869.68700000000001</v>
      </c>
      <c r="Y24" s="5">
        <v>-2117.9899999999998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2024-12-16T18:09:20Z</dcterms:created>
  <dcterms:modified xsi:type="dcterms:W3CDTF">2024-12-16T18:54:10Z</dcterms:modified>
</cp:coreProperties>
</file>