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CECDAED-99C8-4EAA-A16B-30C8E997C138}" xr6:coauthVersionLast="47" xr6:coauthVersionMax="47" xr10:uidLastSave="{00000000-0000-0000-0000-000000000000}"/>
  <bookViews>
    <workbookView xWindow="-24870" yWindow="510" windowWidth="23100" windowHeight="19950" activeTab="1" xr2:uid="{7EAA9F4B-2180-43E9-BF31-83948DE285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2" l="1"/>
  <c r="L24" i="2"/>
  <c r="K24" i="2"/>
  <c r="J24" i="2"/>
  <c r="L23" i="2"/>
  <c r="K23" i="2"/>
  <c r="J23" i="2"/>
  <c r="M21" i="2"/>
  <c r="M23" i="2" s="1"/>
  <c r="M24" i="2" s="1"/>
  <c r="L21" i="2"/>
  <c r="K21" i="2"/>
  <c r="J21" i="2"/>
  <c r="I21" i="2"/>
  <c r="I23" i="2" s="1"/>
  <c r="I24" i="2" s="1"/>
  <c r="I15" i="2"/>
  <c r="M15" i="2"/>
  <c r="I12" i="2"/>
  <c r="I11" i="2"/>
  <c r="I13" i="2" s="1"/>
  <c r="I10" i="2"/>
  <c r="M13" i="2"/>
  <c r="M11" i="2"/>
  <c r="M10" i="2"/>
  <c r="N12" i="2"/>
  <c r="M12" i="2"/>
  <c r="N11" i="2"/>
  <c r="N13" i="2" s="1"/>
  <c r="N15" i="2" s="1"/>
  <c r="N10" i="2"/>
  <c r="S27" i="2"/>
  <c r="O21" i="2"/>
  <c r="O23" i="2" s="1"/>
  <c r="O24" i="2" s="1"/>
  <c r="O15" i="2"/>
  <c r="O13" i="2"/>
  <c r="O11" i="2"/>
  <c r="O10" i="2"/>
  <c r="P18" i="2"/>
  <c r="P11" i="2"/>
  <c r="P10" i="2"/>
  <c r="P13" i="2" s="1"/>
  <c r="T27" i="2" s="1"/>
  <c r="U27" i="2"/>
  <c r="Q24" i="2"/>
  <c r="Q23" i="2"/>
  <c r="U21" i="2"/>
  <c r="Q21" i="2"/>
  <c r="U15" i="2"/>
  <c r="Q15" i="2"/>
  <c r="Q5" i="2"/>
  <c r="Q11" i="2"/>
  <c r="Q13" i="2" s="1"/>
  <c r="Q10" i="2"/>
  <c r="U13" i="2"/>
  <c r="U11" i="2"/>
  <c r="U10" i="2"/>
  <c r="V27" i="2"/>
  <c r="R21" i="2"/>
  <c r="R23" i="2" s="1"/>
  <c r="R24" i="2" s="1"/>
  <c r="S21" i="2"/>
  <c r="V21" i="2"/>
  <c r="V23" i="2" s="1"/>
  <c r="V24" i="2" s="1"/>
  <c r="R15" i="2"/>
  <c r="V15" i="2"/>
  <c r="R13" i="2"/>
  <c r="R11" i="2"/>
  <c r="R10" i="2"/>
  <c r="V11" i="2"/>
  <c r="V10" i="2"/>
  <c r="T24" i="2"/>
  <c r="T20" i="2"/>
  <c r="T21" i="2"/>
  <c r="T23" i="2" s="1"/>
  <c r="T19" i="2"/>
  <c r="T18" i="2"/>
  <c r="T15" i="2"/>
  <c r="T11" i="2"/>
  <c r="T13" i="2" s="1"/>
  <c r="T10" i="2"/>
  <c r="X19" i="2"/>
  <c r="X18" i="2"/>
  <c r="X15" i="2"/>
  <c r="X11" i="2"/>
  <c r="X13" i="2" s="1"/>
  <c r="X10" i="2"/>
  <c r="S18" i="2"/>
  <c r="S13" i="2"/>
  <c r="S11" i="2"/>
  <c r="S10" i="2"/>
  <c r="W11" i="2"/>
  <c r="W10" i="2"/>
  <c r="W18" i="2"/>
  <c r="V18" i="2"/>
  <c r="U18" i="2"/>
  <c r="U19" i="2" s="1"/>
  <c r="R18" i="2"/>
  <c r="R19" i="2" s="1"/>
  <c r="Q18" i="2"/>
  <c r="O18" i="2"/>
  <c r="O19" i="2" s="1"/>
  <c r="N18" i="2"/>
  <c r="M18" i="2"/>
  <c r="M19" i="2" s="1"/>
  <c r="L18" i="2"/>
  <c r="L19" i="2" s="1"/>
  <c r="K18" i="2"/>
  <c r="K19" i="2" s="1"/>
  <c r="J18" i="2"/>
  <c r="J19" i="2" s="1"/>
  <c r="I18" i="2"/>
  <c r="H18" i="2"/>
  <c r="H19" i="2" s="1"/>
  <c r="G18" i="2"/>
  <c r="G19" i="2" s="1"/>
  <c r="F18" i="2"/>
  <c r="F19" i="2" s="1"/>
  <c r="E18" i="2"/>
  <c r="E19" i="2" s="1"/>
  <c r="D18" i="2"/>
  <c r="D19" i="2" s="1"/>
  <c r="C18" i="2"/>
  <c r="C19" i="2" s="1"/>
  <c r="V13" i="2"/>
  <c r="L5" i="1"/>
  <c r="L4" i="1"/>
  <c r="L7" i="1" s="1"/>
  <c r="I19" i="2" l="1"/>
  <c r="R27" i="2"/>
  <c r="N19" i="2"/>
  <c r="N21" i="2" s="1"/>
  <c r="N23" i="2" s="1"/>
  <c r="N24" i="2" s="1"/>
  <c r="P15" i="2"/>
  <c r="P19" i="2"/>
  <c r="P21" i="2" s="1"/>
  <c r="P23" i="2" s="1"/>
  <c r="P24" i="2" s="1"/>
  <c r="U23" i="2"/>
  <c r="U24" i="2" s="1"/>
  <c r="Q19" i="2"/>
  <c r="V19" i="2"/>
  <c r="S15" i="2"/>
  <c r="S19" i="2" s="1"/>
  <c r="S23" i="2" s="1"/>
  <c r="S24" i="2" s="1"/>
  <c r="W13" i="2"/>
  <c r="W15" i="2" s="1"/>
  <c r="W19" i="2" s="1"/>
  <c r="W21" i="2" s="1"/>
  <c r="W23" i="2" s="1"/>
  <c r="W24" i="2" s="1"/>
  <c r="X27" i="2"/>
  <c r="X21" i="2"/>
  <c r="X23" i="2" s="1"/>
  <c r="X24" i="2" s="1"/>
  <c r="W27" i="2" l="1"/>
</calcChain>
</file>

<file path=xl/sharedStrings.xml><?xml version="1.0" encoding="utf-8"?>
<sst xmlns="http://schemas.openxmlformats.org/spreadsheetml/2006/main" count="85" uniqueCount="74">
  <si>
    <t>Price</t>
  </si>
  <si>
    <t>Shares</t>
  </si>
  <si>
    <t>MC</t>
  </si>
  <si>
    <t>Cash</t>
  </si>
  <si>
    <t>Debt</t>
  </si>
  <si>
    <t>EV</t>
  </si>
  <si>
    <t>Q124</t>
  </si>
  <si>
    <t>Name</t>
  </si>
  <si>
    <t>UX701</t>
  </si>
  <si>
    <t>Wilson's Disease</t>
  </si>
  <si>
    <t>Phase</t>
  </si>
  <si>
    <t>II</t>
  </si>
  <si>
    <t>GTX-102</t>
  </si>
  <si>
    <t>Angelman Syndrome</t>
  </si>
  <si>
    <t>Crysvita</t>
  </si>
  <si>
    <t>Dojolvi</t>
  </si>
  <si>
    <t>Mepsevii</t>
  </si>
  <si>
    <t>Evkeeza</t>
  </si>
  <si>
    <t>UX143 (setrusumab)</t>
  </si>
  <si>
    <t>Osteogenesis Imperfecta</t>
  </si>
  <si>
    <t>UX111</t>
  </si>
  <si>
    <t>Sanfilippo</t>
  </si>
  <si>
    <t>MOA</t>
  </si>
  <si>
    <t>GT</t>
  </si>
  <si>
    <t>Sclerostin</t>
  </si>
  <si>
    <t>DTX401</t>
  </si>
  <si>
    <t>GSDIa</t>
  </si>
  <si>
    <t>DTX301</t>
  </si>
  <si>
    <t>OTC Deficiency</t>
  </si>
  <si>
    <t>III</t>
  </si>
  <si>
    <t>Main</t>
  </si>
  <si>
    <t>Product</t>
  </si>
  <si>
    <t>Royalty</t>
  </si>
  <si>
    <t>Collab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</si>
  <si>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</si>
  <si>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</si>
  <si>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</si>
  <si>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</si>
  <si>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</si>
  <si>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</si>
  <si>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</si>
  <si>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</si>
  <si>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</si>
  <si>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</si>
  <si>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</si>
  <si>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</si>
  <si>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</si>
  <si>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</si>
  <si>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</si>
  <si>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</si>
  <si>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</si>
  <si>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</si>
  <si>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</si>
  <si>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</si>
  <si>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</si>
  <si>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</si>
  <si>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</si>
  <si>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</si>
  <si>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Operating Expenses</t>
  </si>
  <si>
    <t>Operating Income</t>
  </si>
  <si>
    <t>COGS</t>
  </si>
  <si>
    <t>Gross Margin</t>
  </si>
  <si>
    <t>R&amp;D</t>
  </si>
  <si>
    <t>SG&amp;A</t>
  </si>
  <si>
    <t>EPS</t>
  </si>
  <si>
    <t>Net Income</t>
  </si>
  <si>
    <t>Taxes</t>
  </si>
  <si>
    <t>Pretax Income</t>
  </si>
  <si>
    <t>Interest Income</t>
  </si>
  <si>
    <t>Revenue y/y</t>
  </si>
  <si>
    <t>Crysvita Sales</t>
  </si>
  <si>
    <t>Crysvita JV</t>
  </si>
  <si>
    <t>Crysvita EU Royalty</t>
  </si>
  <si>
    <t>Daiichi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</si>
</sst>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quotePrefix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CB7F824-F76B-4310-9E38-4777C8DCA5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40106</xdr:colOff>
      <xdr:row>0</xdr:row>
      <xdr:rowOff>45118</xdr:rowOff>
    </xdr:from>
    <xdr:to>
      <xdr:col>24</xdr:col>
      <xdr:colOff>40106</xdr:colOff>
      <xdr:row>38</xdr:row>
      <xdr:rowOff>110289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88BCCE-8C41-AD98-4CB0-2BB69FDAFBAC}"/>
            </a:ext>
          </a:extLst>
        </xdr:cNvPr>
        <xdr:cNvCxnSpPr/>
      </xdr:nvCxnSpPr>
      <xdr:spPr>
        <a:xfrm>
          <a:off x="15039474" y="45118"/>
          <a:ext cx="0" cy="50382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2020-BC36-4BFD-8C36-D62E271332A9}">
  <dimension ref="B2:M13"/>
  <sheetViews>
    <sheetView zoomScale="205" zoomScaleNormal="205" workbookViewId="0">
      <selection activeCell="H12" sqref="H12"/>
    </sheetView>
  </sheetViews>
  <sheetFormatPr defaultRowHeight="12.75" x14ac:dyDescent="0.2"/>
  <cols>
    <col min="1" max="1" width="3.28515625" customWidth="1"/>
    <col min="2" max="2" width="18.28515625" bestFit="1" customWidth="1"/>
    <col min="3" max="3" width="22.140625" bestFit="1" customWidth="1"/>
  </cols>
  <sheetData>
    <row r="2" spans="2:13" x14ac:dyDescent="0.2">
      <c r="B2" s="8" t="s">
        <v>7</v>
      </c>
      <c r="C2" s="9"/>
      <c r="D2" s="9"/>
      <c r="E2" s="9"/>
      <c r="F2" s="9"/>
      <c r="G2" s="9"/>
      <c r="H2" s="9"/>
      <c r="I2" s="10"/>
      <c r="K2" t="s">
        <v>0</v>
      </c>
      <c r="L2">
        <v>53.58</v>
      </c>
    </row>
    <row r="3" spans="2:13" x14ac:dyDescent="0.2">
      <c r="B3" s="3" t="s">
        <v>14</v>
      </c>
      <c r="I3" s="4"/>
      <c r="K3" t="s">
        <v>1</v>
      </c>
      <c r="L3" s="1">
        <v>83.133341000000001</v>
      </c>
      <c r="M3" s="2" t="s">
        <v>6</v>
      </c>
    </row>
    <row r="4" spans="2:13" x14ac:dyDescent="0.2">
      <c r="B4" s="3" t="s">
        <v>15</v>
      </c>
      <c r="I4" s="4"/>
      <c r="K4" t="s">
        <v>2</v>
      </c>
      <c r="L4" s="1">
        <f>+L2*L3</f>
        <v>4454.2844107800001</v>
      </c>
    </row>
    <row r="5" spans="2:13" x14ac:dyDescent="0.2">
      <c r="B5" s="3" t="s">
        <v>17</v>
      </c>
      <c r="I5" s="4"/>
      <c r="K5" t="s">
        <v>3</v>
      </c>
      <c r="L5" s="1">
        <f>112.25+299.83+156.581</f>
        <v>568.66099999999994</v>
      </c>
      <c r="M5" s="2" t="s">
        <v>6</v>
      </c>
    </row>
    <row r="6" spans="2:13" x14ac:dyDescent="0.2">
      <c r="B6" s="3" t="s">
        <v>16</v>
      </c>
      <c r="I6" s="4"/>
      <c r="K6" t="s">
        <v>4</v>
      </c>
      <c r="L6" s="1">
        <v>0</v>
      </c>
      <c r="M6" s="2" t="s">
        <v>6</v>
      </c>
    </row>
    <row r="7" spans="2:13" x14ac:dyDescent="0.2">
      <c r="B7" s="8"/>
      <c r="C7" s="9"/>
      <c r="D7" s="12" t="s">
        <v>10</v>
      </c>
      <c r="E7" s="12" t="s">
        <v>22</v>
      </c>
      <c r="F7" s="12"/>
      <c r="G7" s="12"/>
      <c r="H7" s="12"/>
      <c r="I7" s="10"/>
      <c r="K7" t="s">
        <v>5</v>
      </c>
      <c r="L7" s="1">
        <f>+L4-L5+L6</f>
        <v>3885.6234107800001</v>
      </c>
    </row>
    <row r="8" spans="2:13" x14ac:dyDescent="0.2">
      <c r="B8" s="3" t="s">
        <v>8</v>
      </c>
      <c r="C8" t="s">
        <v>9</v>
      </c>
      <c r="D8" s="13" t="s">
        <v>11</v>
      </c>
      <c r="E8" s="13" t="s">
        <v>23</v>
      </c>
      <c r="F8" s="13"/>
      <c r="G8" s="13"/>
      <c r="H8" s="13"/>
      <c r="I8" s="4"/>
    </row>
    <row r="9" spans="2:13" x14ac:dyDescent="0.2">
      <c r="B9" s="3" t="s">
        <v>12</v>
      </c>
      <c r="C9" t="s">
        <v>13</v>
      </c>
      <c r="D9" s="13"/>
      <c r="E9" s="13"/>
      <c r="F9" s="13"/>
      <c r="G9" s="13"/>
      <c r="H9" s="13"/>
      <c r="I9" s="4"/>
    </row>
    <row r="10" spans="2:13" x14ac:dyDescent="0.2">
      <c r="B10" s="11" t="s">
        <v>18</v>
      </c>
      <c r="C10" t="s">
        <v>19</v>
      </c>
      <c r="D10" s="13" t="s">
        <v>11</v>
      </c>
      <c r="E10" s="13" t="s">
        <v>24</v>
      </c>
      <c r="F10" s="13"/>
      <c r="G10" s="13"/>
      <c r="H10" s="13"/>
      <c r="I10" s="4"/>
    </row>
    <row r="11" spans="2:13" x14ac:dyDescent="0.2">
      <c r="B11" s="11" t="s">
        <v>25</v>
      </c>
      <c r="C11" t="s">
        <v>26</v>
      </c>
      <c r="D11" s="13"/>
      <c r="E11" s="13" t="s">
        <v>23</v>
      </c>
      <c r="F11" s="13"/>
      <c r="G11" s="13"/>
      <c r="H11" s="13"/>
      <c r="I11" s="4"/>
    </row>
    <row r="12" spans="2:13" x14ac:dyDescent="0.2">
      <c r="B12" s="11" t="s">
        <v>27</v>
      </c>
      <c r="C12" t="s">
        <v>28</v>
      </c>
      <c r="D12" s="13" t="s">
        <v>29</v>
      </c>
      <c r="E12" s="13" t="s">
        <v>23</v>
      </c>
      <c r="F12" s="13"/>
      <c r="G12" s="13"/>
      <c r="H12" s="13"/>
      <c r="I12" s="4"/>
    </row>
    <row r="13" spans="2:13" x14ac:dyDescent="0.2">
      <c r="B13" s="5" t="s">
        <v>20</v>
      </c>
      <c r="C13" s="6" t="s">
        <v>21</v>
      </c>
      <c r="D13" s="14"/>
      <c r="E13" s="14" t="s">
        <v>23</v>
      </c>
      <c r="F13" s="14"/>
      <c r="G13" s="14"/>
      <c r="H13" s="14"/>
      <c r="I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2C2-6B65-42EA-86D4-7E669CBFF9A5}">
  <dimension ref="A1:Z27"/>
  <sheetViews>
    <sheetView tabSelected="1" zoomScale="190" zoomScaleNormal="19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L27" sqref="L27"/>
    </sheetView>
  </sheetViews>
  <sheetFormatPr defaultRowHeight="12.75" x14ac:dyDescent="0.2"/>
  <cols>
    <col min="1" max="1" width="5" bestFit="1" customWidth="1"/>
    <col min="2" max="2" width="18.140625" bestFit="1" customWidth="1"/>
    <col min="3" max="26" width="9.140625" style="2"/>
  </cols>
  <sheetData>
    <row r="1" spans="1:26" x14ac:dyDescent="0.2">
      <c r="A1" t="s">
        <v>30</v>
      </c>
    </row>
    <row r="2" spans="1:26" x14ac:dyDescent="0.2"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6</v>
      </c>
      <c r="X2" s="2" t="s">
        <v>55</v>
      </c>
      <c r="Y2" s="2" t="s">
        <v>56</v>
      </c>
      <c r="Z2" s="2" t="s">
        <v>57</v>
      </c>
    </row>
    <row r="3" spans="1:26" s="1" customFormat="1" x14ac:dyDescent="0.2">
      <c r="B3" s="1" t="s">
        <v>70</v>
      </c>
      <c r="C3" s="15"/>
      <c r="D3" s="15"/>
      <c r="E3" s="15"/>
      <c r="F3" s="15"/>
      <c r="G3" s="15"/>
      <c r="H3" s="15"/>
      <c r="I3" s="15">
        <v>3.2770000000000001</v>
      </c>
      <c r="J3" s="15"/>
      <c r="K3" s="15"/>
      <c r="L3" s="15"/>
      <c r="M3" s="15">
        <v>7.3780000000000001</v>
      </c>
      <c r="N3" s="15">
        <v>5.2720000000000002</v>
      </c>
      <c r="O3" s="15">
        <v>9.3940000000000001</v>
      </c>
      <c r="P3" s="15">
        <v>12.401999999999999</v>
      </c>
      <c r="Q3" s="15">
        <v>13.183999999999999</v>
      </c>
      <c r="R3" s="15">
        <v>7.6980000000000004</v>
      </c>
      <c r="S3" s="15">
        <v>21.234000000000002</v>
      </c>
      <c r="T3" s="15">
        <v>16.884</v>
      </c>
      <c r="U3" s="15">
        <v>19.2</v>
      </c>
      <c r="V3" s="15">
        <v>18.379000000000001</v>
      </c>
      <c r="W3" s="15">
        <v>36.241</v>
      </c>
      <c r="X3" s="15">
        <v>40.448999999999998</v>
      </c>
      <c r="Y3" s="15"/>
      <c r="Z3" s="15"/>
    </row>
    <row r="4" spans="1:26" s="1" customFormat="1" x14ac:dyDescent="0.2">
      <c r="B4" s="1" t="s">
        <v>71</v>
      </c>
      <c r="C4" s="15"/>
      <c r="D4" s="15"/>
      <c r="E4" s="15"/>
      <c r="F4" s="15"/>
      <c r="G4" s="15"/>
      <c r="H4" s="15"/>
      <c r="I4" s="15">
        <v>34.058</v>
      </c>
      <c r="J4" s="15"/>
      <c r="K4" s="15"/>
      <c r="L4" s="15"/>
      <c r="M4" s="15">
        <v>42.970999999999997</v>
      </c>
      <c r="N4" s="15">
        <v>50.210999999999999</v>
      </c>
      <c r="O4" s="15">
        <v>45.164000000000001</v>
      </c>
      <c r="P4" s="15">
        <v>51.609000000000002</v>
      </c>
      <c r="Q4" s="15">
        <v>5.3730000000000002</v>
      </c>
      <c r="R4" s="15">
        <v>66.903000000000006</v>
      </c>
      <c r="S4" s="15">
        <v>49.905999999999999</v>
      </c>
      <c r="T4" s="15">
        <v>61.314</v>
      </c>
      <c r="U4" s="15">
        <v>35.159999999999997</v>
      </c>
      <c r="V4" s="15">
        <v>70.123999999999995</v>
      </c>
      <c r="W4" s="15">
        <v>40.402000000000001</v>
      </c>
      <c r="X4" s="15">
        <v>67.045000000000002</v>
      </c>
      <c r="Y4" s="15"/>
      <c r="Z4" s="15"/>
    </row>
    <row r="5" spans="1:26" s="1" customFormat="1" x14ac:dyDescent="0.2">
      <c r="B5" s="1" t="s">
        <v>72</v>
      </c>
      <c r="C5" s="15"/>
      <c r="D5" s="15"/>
      <c r="E5" s="15"/>
      <c r="F5" s="15"/>
      <c r="G5" s="15"/>
      <c r="H5" s="15"/>
      <c r="I5" s="15">
        <v>3.331</v>
      </c>
      <c r="J5" s="15"/>
      <c r="K5" s="15"/>
      <c r="L5" s="15"/>
      <c r="M5" s="15">
        <v>4.665</v>
      </c>
      <c r="N5" s="15">
        <v>4.7409999999999997</v>
      </c>
      <c r="O5" s="15">
        <v>4.8380000000000001</v>
      </c>
      <c r="P5" s="15">
        <v>5.423</v>
      </c>
      <c r="Q5" s="15">
        <f>51.348</f>
        <v>51.347999999999999</v>
      </c>
      <c r="R5" s="15">
        <v>6.0579999999999998</v>
      </c>
      <c r="S5" s="15">
        <v>4.8819999999999997</v>
      </c>
      <c r="T5" s="15">
        <v>4.8159999999999998</v>
      </c>
      <c r="U5" s="15">
        <v>20.542999999999999</v>
      </c>
      <c r="V5" s="15">
        <v>5.6120000000000001</v>
      </c>
      <c r="W5" s="15">
        <v>5.9420000000000002</v>
      </c>
      <c r="X5" s="15">
        <v>6.1760000000000002</v>
      </c>
      <c r="Y5" s="15"/>
      <c r="Z5" s="15"/>
    </row>
    <row r="6" spans="1:26" s="1" customFormat="1" x14ac:dyDescent="0.2">
      <c r="B6" s="1" t="s">
        <v>15</v>
      </c>
      <c r="C6" s="15"/>
      <c r="D6" s="15"/>
      <c r="E6" s="15"/>
      <c r="F6" s="15"/>
      <c r="G6" s="15"/>
      <c r="H6" s="15"/>
      <c r="I6" s="15">
        <v>3.8620000000000001</v>
      </c>
      <c r="J6" s="15"/>
      <c r="K6" s="15"/>
      <c r="L6" s="15"/>
      <c r="M6" s="15">
        <v>10.654</v>
      </c>
      <c r="N6" s="15">
        <v>11.824999999999999</v>
      </c>
      <c r="O6" s="15">
        <v>12.429</v>
      </c>
      <c r="P6" s="15">
        <v>13.497</v>
      </c>
      <c r="Q6" s="15">
        <v>13.273999999999999</v>
      </c>
      <c r="R6" s="15">
        <v>16.411999999999999</v>
      </c>
      <c r="S6" s="15">
        <v>14.303000000000001</v>
      </c>
      <c r="T6" s="15">
        <v>16.491</v>
      </c>
      <c r="U6" s="15">
        <v>16.553000000000001</v>
      </c>
      <c r="V6" s="15">
        <v>23.286000000000001</v>
      </c>
      <c r="W6" s="15">
        <v>16.361999999999998</v>
      </c>
      <c r="X6" s="15">
        <v>19.355</v>
      </c>
      <c r="Y6" s="15"/>
      <c r="Z6" s="15"/>
    </row>
    <row r="7" spans="1:26" s="1" customFormat="1" x14ac:dyDescent="0.2">
      <c r="B7" s="1" t="s">
        <v>16</v>
      </c>
      <c r="C7" s="15"/>
      <c r="D7" s="15"/>
      <c r="E7" s="15"/>
      <c r="F7" s="15"/>
      <c r="G7" s="15"/>
      <c r="H7" s="15"/>
      <c r="I7" s="15">
        <v>4.0759999999999996</v>
      </c>
      <c r="J7" s="15"/>
      <c r="K7" s="15"/>
      <c r="L7" s="15"/>
      <c r="M7" s="15">
        <v>3.9180000000000001</v>
      </c>
      <c r="N7" s="15">
        <v>3.1110000000000002</v>
      </c>
      <c r="O7" s="15">
        <v>4.8609999999999998</v>
      </c>
      <c r="P7" s="15">
        <v>4.9329999999999998</v>
      </c>
      <c r="Q7" s="15">
        <v>6.0449999999999999</v>
      </c>
      <c r="R7" s="15">
        <v>4.798</v>
      </c>
      <c r="S7" s="15">
        <v>8.48</v>
      </c>
      <c r="T7" s="15">
        <v>8.4390000000000001</v>
      </c>
      <c r="U7" s="15">
        <v>5.633</v>
      </c>
      <c r="V7" s="15">
        <v>7.8890000000000002</v>
      </c>
      <c r="W7" s="15">
        <v>6.6109999999999998</v>
      </c>
      <c r="X7" s="15">
        <v>6.1449999999999996</v>
      </c>
      <c r="Y7" s="15"/>
      <c r="Z7" s="15"/>
    </row>
    <row r="8" spans="1:26" s="1" customFormat="1" x14ac:dyDescent="0.2">
      <c r="B8" s="1" t="s">
        <v>17</v>
      </c>
      <c r="C8" s="15"/>
      <c r="D8" s="15"/>
      <c r="E8" s="15"/>
      <c r="F8" s="15"/>
      <c r="G8" s="15"/>
      <c r="H8" s="15"/>
      <c r="I8" s="15">
        <v>0</v>
      </c>
      <c r="J8" s="15"/>
      <c r="K8" s="15"/>
      <c r="L8" s="15"/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0.21199999999999999</v>
      </c>
      <c r="T8" s="15">
        <v>0.36499999999999999</v>
      </c>
      <c r="U8" s="15">
        <v>0.96299999999999997</v>
      </c>
      <c r="V8" s="15">
        <v>2.1019999999999999</v>
      </c>
      <c r="W8" s="15">
        <v>3.2749999999999999</v>
      </c>
      <c r="X8" s="15">
        <v>7.8559999999999999</v>
      </c>
      <c r="Y8" s="15"/>
      <c r="Z8" s="15"/>
    </row>
    <row r="9" spans="1:26" s="1" customFormat="1" x14ac:dyDescent="0.2">
      <c r="B9" s="1" t="s">
        <v>73</v>
      </c>
      <c r="C9" s="15"/>
      <c r="D9" s="15"/>
      <c r="E9" s="15"/>
      <c r="F9" s="15"/>
      <c r="G9" s="15"/>
      <c r="H9" s="15"/>
      <c r="I9" s="15">
        <v>32.866</v>
      </c>
      <c r="J9" s="15"/>
      <c r="K9" s="15"/>
      <c r="L9" s="15"/>
      <c r="M9" s="15">
        <v>12.061</v>
      </c>
      <c r="N9" s="15">
        <v>8.2289999999999992</v>
      </c>
      <c r="O9" s="15">
        <v>3.2490000000000001</v>
      </c>
      <c r="P9" s="15">
        <v>1.4790000000000001</v>
      </c>
      <c r="Q9" s="15">
        <v>1.4790000000000001</v>
      </c>
      <c r="R9" s="15">
        <v>1.4790000000000001</v>
      </c>
      <c r="S9" s="15">
        <v>1.4790000000000001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/>
      <c r="Z9" s="15"/>
    </row>
    <row r="10" spans="1:26" s="1" customFormat="1" x14ac:dyDescent="0.2">
      <c r="B10" s="1" t="s">
        <v>31</v>
      </c>
      <c r="C10" s="15"/>
      <c r="D10" s="15"/>
      <c r="E10" s="15"/>
      <c r="F10" s="15"/>
      <c r="G10" s="15"/>
      <c r="H10" s="15"/>
      <c r="I10" s="15">
        <f t="shared" ref="I10" si="0">+I3+I6+I7+I8</f>
        <v>11.215</v>
      </c>
      <c r="J10" s="15"/>
      <c r="K10" s="15"/>
      <c r="L10" s="15"/>
      <c r="M10" s="15">
        <f t="shared" ref="M10" si="1">+M3+M6+M7+M8</f>
        <v>21.95</v>
      </c>
      <c r="N10" s="15">
        <f t="shared" ref="N10:P10" si="2">+N3+N6+N7+N8</f>
        <v>20.208000000000002</v>
      </c>
      <c r="O10" s="15">
        <f t="shared" si="2"/>
        <v>26.684000000000001</v>
      </c>
      <c r="P10" s="15">
        <f>+P3+P6+P7+P8</f>
        <v>30.832000000000001</v>
      </c>
      <c r="Q10" s="15">
        <f>+Q3+Q6+Q7+Q8</f>
        <v>32.503</v>
      </c>
      <c r="R10" s="15">
        <f>+R3+R6+R7+R8</f>
        <v>28.908000000000001</v>
      </c>
      <c r="S10" s="15">
        <f>+S3+S6+S7+S8</f>
        <v>44.229000000000013</v>
      </c>
      <c r="T10" s="15">
        <f>T3+T6+T7+T8</f>
        <v>42.179000000000002</v>
      </c>
      <c r="U10" s="15">
        <f>+U3+U6+U7+U8</f>
        <v>42.349000000000004</v>
      </c>
      <c r="V10" s="15">
        <f>+V3+V6+V7+V8</f>
        <v>51.656000000000006</v>
      </c>
      <c r="W10" s="15">
        <f>+W3+W6+W7+W8</f>
        <v>62.48899999999999</v>
      </c>
      <c r="X10" s="15">
        <f>X3+X6+X7+X8</f>
        <v>73.804999999999993</v>
      </c>
      <c r="Y10" s="15"/>
      <c r="Z10" s="15"/>
    </row>
    <row r="11" spans="1:26" s="1" customFormat="1" x14ac:dyDescent="0.2">
      <c r="B11" s="1" t="s">
        <v>32</v>
      </c>
      <c r="C11" s="15"/>
      <c r="D11" s="15"/>
      <c r="E11" s="15"/>
      <c r="F11" s="15"/>
      <c r="G11" s="15"/>
      <c r="H11" s="15"/>
      <c r="I11" s="15">
        <f t="shared" ref="I11" si="3">+I4+I5</f>
        <v>37.389000000000003</v>
      </c>
      <c r="J11" s="15"/>
      <c r="K11" s="15"/>
      <c r="L11" s="15"/>
      <c r="M11" s="15">
        <f t="shared" ref="M11" si="4">+M4+M5</f>
        <v>47.635999999999996</v>
      </c>
      <c r="N11" s="15">
        <f t="shared" ref="N11:P11" si="5">+N4+N5</f>
        <v>54.951999999999998</v>
      </c>
      <c r="O11" s="15">
        <f t="shared" si="5"/>
        <v>50.002000000000002</v>
      </c>
      <c r="P11" s="15">
        <f>+P4+P5</f>
        <v>57.032000000000004</v>
      </c>
      <c r="Q11" s="15">
        <f>+Q4+Q5</f>
        <v>56.720999999999997</v>
      </c>
      <c r="R11" s="15">
        <f>+R4+R5</f>
        <v>72.961000000000013</v>
      </c>
      <c r="S11" s="15">
        <f>+S4+S5</f>
        <v>54.787999999999997</v>
      </c>
      <c r="T11" s="15">
        <f>+T4+T5</f>
        <v>66.13</v>
      </c>
      <c r="U11" s="15">
        <f>+U4+U5</f>
        <v>55.702999999999996</v>
      </c>
      <c r="V11" s="15">
        <f>+V4+V5</f>
        <v>75.73599999999999</v>
      </c>
      <c r="W11" s="15">
        <f>+W4+W5</f>
        <v>46.344000000000001</v>
      </c>
      <c r="X11" s="15">
        <f>+X4+X5</f>
        <v>73.221000000000004</v>
      </c>
      <c r="Y11" s="15"/>
      <c r="Z11" s="15"/>
    </row>
    <row r="12" spans="1:26" s="1" customFormat="1" x14ac:dyDescent="0.2">
      <c r="B12" s="1" t="s">
        <v>33</v>
      </c>
      <c r="C12" s="15"/>
      <c r="D12" s="15"/>
      <c r="E12" s="15"/>
      <c r="F12" s="15"/>
      <c r="G12" s="15"/>
      <c r="H12" s="15"/>
      <c r="I12" s="15">
        <f>+I9</f>
        <v>32.866</v>
      </c>
      <c r="J12" s="15"/>
      <c r="K12" s="15"/>
      <c r="L12" s="15"/>
      <c r="M12" s="15">
        <f>+M9</f>
        <v>12.061</v>
      </c>
      <c r="N12" s="15">
        <f>+N9</f>
        <v>8.2289999999999992</v>
      </c>
      <c r="O12" s="15">
        <v>3.2490000000000001</v>
      </c>
      <c r="P12" s="15">
        <v>1.4790000000000001</v>
      </c>
      <c r="Q12" s="15">
        <v>1.4790000000000001</v>
      </c>
      <c r="R12" s="15">
        <v>1.4790000000000001</v>
      </c>
      <c r="S12" s="15">
        <v>1.4790000000000001</v>
      </c>
      <c r="T12" s="15">
        <v>0</v>
      </c>
      <c r="U12" s="15"/>
      <c r="V12" s="15">
        <v>0</v>
      </c>
      <c r="W12" s="15">
        <v>0</v>
      </c>
      <c r="X12" s="15">
        <v>0</v>
      </c>
      <c r="Y12" s="15"/>
      <c r="Z12" s="15"/>
    </row>
    <row r="13" spans="1:26" s="16" customFormat="1" x14ac:dyDescent="0.2">
      <c r="B13" s="16" t="s">
        <v>34</v>
      </c>
      <c r="C13" s="17"/>
      <c r="D13" s="17"/>
      <c r="E13" s="17"/>
      <c r="F13" s="17"/>
      <c r="G13" s="17"/>
      <c r="H13" s="17"/>
      <c r="I13" s="17">
        <f t="shared" ref="I13" si="6">SUM(I10:I12)</f>
        <v>81.47</v>
      </c>
      <c r="J13" s="17"/>
      <c r="K13" s="17"/>
      <c r="L13" s="17"/>
      <c r="M13" s="17">
        <f t="shared" ref="M13:P13" si="7">SUM(M10:M12)</f>
        <v>81.646999999999991</v>
      </c>
      <c r="N13" s="17">
        <f t="shared" si="7"/>
        <v>83.388999999999996</v>
      </c>
      <c r="O13" s="17">
        <f t="shared" si="7"/>
        <v>79.935000000000002</v>
      </c>
      <c r="P13" s="17">
        <f t="shared" si="7"/>
        <v>89.343000000000004</v>
      </c>
      <c r="Q13" s="17">
        <f t="shared" ref="Q13:U13" si="8">SUM(Q10:Q12)</f>
        <v>90.702999999999989</v>
      </c>
      <c r="R13" s="17">
        <f t="shared" si="8"/>
        <v>103.34800000000001</v>
      </c>
      <c r="S13" s="17">
        <f t="shared" si="8"/>
        <v>100.49600000000001</v>
      </c>
      <c r="T13" s="17">
        <f t="shared" ref="T13:W13" si="9">SUM(T10:T12)</f>
        <v>108.309</v>
      </c>
      <c r="U13" s="17">
        <f t="shared" si="8"/>
        <v>98.051999999999992</v>
      </c>
      <c r="V13" s="17">
        <f t="shared" si="9"/>
        <v>127.392</v>
      </c>
      <c r="W13" s="17">
        <f t="shared" si="9"/>
        <v>108.833</v>
      </c>
      <c r="X13" s="17">
        <f>SUM(X10:X12)</f>
        <v>147.02600000000001</v>
      </c>
      <c r="Y13" s="17"/>
      <c r="Z13" s="17"/>
    </row>
    <row r="14" spans="1:26" s="1" customFormat="1" x14ac:dyDescent="0.2">
      <c r="B14" s="1" t="s">
        <v>60</v>
      </c>
      <c r="C14" s="15"/>
      <c r="D14" s="15"/>
      <c r="E14" s="15"/>
      <c r="F14" s="15"/>
      <c r="G14" s="15"/>
      <c r="H14" s="15"/>
      <c r="I14" s="15">
        <v>2.3479999999999999</v>
      </c>
      <c r="J14" s="15"/>
      <c r="K14" s="15"/>
      <c r="L14" s="15"/>
      <c r="M14" s="15">
        <v>4.1749999999999998</v>
      </c>
      <c r="N14" s="15">
        <v>3.5089999999999999</v>
      </c>
      <c r="O14" s="15">
        <v>6.1</v>
      </c>
      <c r="P14" s="15">
        <v>8.27</v>
      </c>
      <c r="Q14" s="15">
        <v>8.6310000000000002</v>
      </c>
      <c r="R14" s="15">
        <v>5.319</v>
      </c>
      <c r="S14" s="15">
        <v>12.257</v>
      </c>
      <c r="T14" s="15">
        <v>9.9139999999999997</v>
      </c>
      <c r="U14" s="15">
        <v>10.987</v>
      </c>
      <c r="V14" s="15">
        <v>12.051</v>
      </c>
      <c r="W14" s="15">
        <v>17.533000000000001</v>
      </c>
      <c r="X14" s="15">
        <v>21.28</v>
      </c>
      <c r="Y14" s="15"/>
      <c r="Z14" s="15"/>
    </row>
    <row r="15" spans="1:26" s="1" customFormat="1" x14ac:dyDescent="0.2">
      <c r="B15" s="1" t="s">
        <v>61</v>
      </c>
      <c r="C15" s="15"/>
      <c r="D15" s="15"/>
      <c r="E15" s="15"/>
      <c r="F15" s="15"/>
      <c r="G15" s="15"/>
      <c r="H15" s="15"/>
      <c r="I15" s="15">
        <f>+I13-I14</f>
        <v>79.122</v>
      </c>
      <c r="J15" s="15"/>
      <c r="K15" s="15"/>
      <c r="L15" s="15"/>
      <c r="M15" s="15">
        <f>+M13-M14</f>
        <v>77.471999999999994</v>
      </c>
      <c r="N15" s="15">
        <f>+N13-N14</f>
        <v>79.88</v>
      </c>
      <c r="O15" s="15">
        <f>+O13-O14</f>
        <v>73.835000000000008</v>
      </c>
      <c r="P15" s="15">
        <f>+P13-P14</f>
        <v>81.073000000000008</v>
      </c>
      <c r="Q15" s="15">
        <f>+Q13-Q14</f>
        <v>82.071999999999989</v>
      </c>
      <c r="R15" s="15">
        <f>+R13-R14</f>
        <v>98.029000000000011</v>
      </c>
      <c r="S15" s="15">
        <f>+S13-S14</f>
        <v>88.239000000000004</v>
      </c>
      <c r="T15" s="15">
        <f>+T13-T14</f>
        <v>98.394999999999996</v>
      </c>
      <c r="U15" s="15">
        <f>+U13-U14</f>
        <v>87.064999999999998</v>
      </c>
      <c r="V15" s="15">
        <f>+V13-V14</f>
        <v>115.34099999999999</v>
      </c>
      <c r="W15" s="15">
        <f>+W13-W14</f>
        <v>91.3</v>
      </c>
      <c r="X15" s="15">
        <f>+X13-X14</f>
        <v>125.74600000000001</v>
      </c>
      <c r="Y15" s="15"/>
      <c r="Z15" s="15"/>
    </row>
    <row r="16" spans="1:26" s="1" customFormat="1" x14ac:dyDescent="0.2">
      <c r="B16" s="1" t="s">
        <v>62</v>
      </c>
      <c r="C16" s="15"/>
      <c r="D16" s="15"/>
      <c r="E16" s="15"/>
      <c r="F16" s="15"/>
      <c r="G16" s="15"/>
      <c r="H16" s="15"/>
      <c r="I16" s="15">
        <v>87.313999999999993</v>
      </c>
      <c r="J16" s="15"/>
      <c r="K16" s="15"/>
      <c r="L16" s="15"/>
      <c r="M16" s="15">
        <v>113.417</v>
      </c>
      <c r="N16" s="15">
        <v>123.01300000000001</v>
      </c>
      <c r="O16" s="15">
        <v>143.155</v>
      </c>
      <c r="P16" s="15">
        <v>154.529</v>
      </c>
      <c r="Q16" s="15">
        <v>237.297</v>
      </c>
      <c r="R16" s="15">
        <v>170.80799999999999</v>
      </c>
      <c r="S16" s="15">
        <v>164.94900000000001</v>
      </c>
      <c r="T16" s="15">
        <v>164.94900000000001</v>
      </c>
      <c r="U16" s="15">
        <v>157.245</v>
      </c>
      <c r="V16" s="15">
        <v>160.55699999999999</v>
      </c>
      <c r="W16" s="15">
        <v>178.48699999999999</v>
      </c>
      <c r="X16" s="15">
        <v>161.50299999999999</v>
      </c>
      <c r="Y16" s="15"/>
      <c r="Z16" s="15"/>
    </row>
    <row r="17" spans="2:26" s="1" customFormat="1" x14ac:dyDescent="0.2">
      <c r="B17" s="1" t="s">
        <v>63</v>
      </c>
      <c r="C17" s="15"/>
      <c r="D17" s="15"/>
      <c r="E17" s="15"/>
      <c r="F17" s="15"/>
      <c r="G17" s="15"/>
      <c r="H17" s="15"/>
      <c r="I17" s="15">
        <v>42.122999999999998</v>
      </c>
      <c r="J17" s="15"/>
      <c r="K17" s="15"/>
      <c r="L17" s="15"/>
      <c r="M17" s="15">
        <v>53.883000000000003</v>
      </c>
      <c r="N17" s="15">
        <v>59.430999999999997</v>
      </c>
      <c r="O17" s="15">
        <v>67.311999999999998</v>
      </c>
      <c r="P17" s="15">
        <v>68.137</v>
      </c>
      <c r="Q17" s="15">
        <v>69.840999999999994</v>
      </c>
      <c r="R17" s="15">
        <v>72.849000000000004</v>
      </c>
      <c r="S17" s="15"/>
      <c r="T17" s="15">
        <v>81.403000000000006</v>
      </c>
      <c r="U17" s="15">
        <v>74.917000000000002</v>
      </c>
      <c r="V17" s="15">
        <v>76.832999999999998</v>
      </c>
      <c r="W17" s="15">
        <v>78.16</v>
      </c>
      <c r="X17" s="15">
        <v>80.603999999999999</v>
      </c>
      <c r="Y17" s="15"/>
      <c r="Z17" s="15"/>
    </row>
    <row r="18" spans="2:26" s="1" customFormat="1" x14ac:dyDescent="0.2">
      <c r="B18" s="1" t="s">
        <v>58</v>
      </c>
      <c r="C18" s="15">
        <f t="shared" ref="C18:W18" si="10">+C16+C17</f>
        <v>0</v>
      </c>
      <c r="D18" s="15">
        <f t="shared" si="10"/>
        <v>0</v>
      </c>
      <c r="E18" s="15">
        <f t="shared" si="10"/>
        <v>0</v>
      </c>
      <c r="F18" s="15">
        <f t="shared" si="10"/>
        <v>0</v>
      </c>
      <c r="G18" s="15">
        <f t="shared" si="10"/>
        <v>0</v>
      </c>
      <c r="H18" s="15">
        <f t="shared" si="10"/>
        <v>0</v>
      </c>
      <c r="I18" s="15">
        <f t="shared" si="10"/>
        <v>129.43699999999998</v>
      </c>
      <c r="J18" s="15">
        <f t="shared" si="10"/>
        <v>0</v>
      </c>
      <c r="K18" s="15">
        <f t="shared" si="10"/>
        <v>0</v>
      </c>
      <c r="L18" s="15">
        <f t="shared" si="10"/>
        <v>0</v>
      </c>
      <c r="M18" s="15">
        <f t="shared" si="10"/>
        <v>167.3</v>
      </c>
      <c r="N18" s="15">
        <f t="shared" si="10"/>
        <v>182.44400000000002</v>
      </c>
      <c r="O18" s="15">
        <f t="shared" si="10"/>
        <v>210.46699999999998</v>
      </c>
      <c r="P18" s="15">
        <f t="shared" ref="P18" si="11">+P16+P17</f>
        <v>222.666</v>
      </c>
      <c r="Q18" s="15">
        <f t="shared" si="10"/>
        <v>307.13799999999998</v>
      </c>
      <c r="R18" s="15">
        <f t="shared" si="10"/>
        <v>243.65699999999998</v>
      </c>
      <c r="S18" s="15">
        <f>+S16+S17</f>
        <v>164.94900000000001</v>
      </c>
      <c r="T18" s="15">
        <f>+T16+T17</f>
        <v>246.35200000000003</v>
      </c>
      <c r="U18" s="15">
        <f t="shared" si="10"/>
        <v>232.16200000000001</v>
      </c>
      <c r="V18" s="15">
        <f t="shared" si="10"/>
        <v>237.39</v>
      </c>
      <c r="W18" s="15">
        <f t="shared" si="10"/>
        <v>256.64699999999999</v>
      </c>
      <c r="X18" s="15">
        <f>+X16+X17</f>
        <v>242.10699999999997</v>
      </c>
      <c r="Y18" s="15"/>
      <c r="Z18" s="15"/>
    </row>
    <row r="19" spans="2:26" s="1" customFormat="1" x14ac:dyDescent="0.2">
      <c r="B19" s="1" t="s">
        <v>59</v>
      </c>
      <c r="C19" s="15">
        <f t="shared" ref="C19:W19" si="12">+C15-C18</f>
        <v>0</v>
      </c>
      <c r="D19" s="15">
        <f t="shared" si="12"/>
        <v>0</v>
      </c>
      <c r="E19" s="15">
        <f t="shared" si="12"/>
        <v>0</v>
      </c>
      <c r="F19" s="15">
        <f t="shared" si="12"/>
        <v>0</v>
      </c>
      <c r="G19" s="15">
        <f t="shared" si="12"/>
        <v>0</v>
      </c>
      <c r="H19" s="15">
        <f t="shared" si="12"/>
        <v>0</v>
      </c>
      <c r="I19" s="15">
        <f t="shared" si="12"/>
        <v>-50.314999999999984</v>
      </c>
      <c r="J19" s="15">
        <f t="shared" si="12"/>
        <v>0</v>
      </c>
      <c r="K19" s="15">
        <f t="shared" si="12"/>
        <v>0</v>
      </c>
      <c r="L19" s="15">
        <f t="shared" si="12"/>
        <v>0</v>
      </c>
      <c r="M19" s="15">
        <f t="shared" si="12"/>
        <v>-89.828000000000017</v>
      </c>
      <c r="N19" s="15">
        <f t="shared" si="12"/>
        <v>-102.56400000000002</v>
      </c>
      <c r="O19" s="15">
        <f t="shared" si="12"/>
        <v>-136.63199999999998</v>
      </c>
      <c r="P19" s="15">
        <f t="shared" ref="P19" si="13">+P15-P18</f>
        <v>-141.59299999999999</v>
      </c>
      <c r="Q19" s="15">
        <f t="shared" si="12"/>
        <v>-225.06599999999997</v>
      </c>
      <c r="R19" s="15">
        <f t="shared" si="12"/>
        <v>-145.62799999999999</v>
      </c>
      <c r="S19" s="15">
        <f>+S15-S18</f>
        <v>-76.710000000000008</v>
      </c>
      <c r="T19" s="15">
        <f>+T15-T18</f>
        <v>-147.95700000000005</v>
      </c>
      <c r="U19" s="15">
        <f t="shared" si="12"/>
        <v>-145.09700000000001</v>
      </c>
      <c r="V19" s="15">
        <f t="shared" si="12"/>
        <v>-122.04899999999999</v>
      </c>
      <c r="W19" s="15">
        <f t="shared" si="12"/>
        <v>-165.34699999999998</v>
      </c>
      <c r="X19" s="15">
        <f>+X15-X18</f>
        <v>-116.36099999999996</v>
      </c>
      <c r="Y19" s="15"/>
      <c r="Z19" s="15"/>
    </row>
    <row r="20" spans="2:26" s="1" customFormat="1" x14ac:dyDescent="0.2">
      <c r="B20" s="1" t="s">
        <v>68</v>
      </c>
      <c r="C20" s="15"/>
      <c r="D20" s="15"/>
      <c r="E20" s="15"/>
      <c r="F20" s="15"/>
      <c r="G20" s="15"/>
      <c r="H20" s="15"/>
      <c r="I20" s="15">
        <v>1.885</v>
      </c>
      <c r="J20" s="15"/>
      <c r="K20" s="15"/>
      <c r="L20" s="15"/>
      <c r="M20" s="15">
        <v>-7.0000000000000001E-3</v>
      </c>
      <c r="N20" s="15">
        <v>0.03</v>
      </c>
      <c r="O20" s="15">
        <v>0.78300000000000003</v>
      </c>
      <c r="P20" s="15">
        <v>-3.1E-2</v>
      </c>
      <c r="Q20" s="15">
        <v>2.3780000000000001</v>
      </c>
      <c r="R20" s="15">
        <v>6.3780000000000001</v>
      </c>
      <c r="S20" s="15">
        <v>3.9750000000000001</v>
      </c>
      <c r="T20" s="15">
        <f>-15.375+3.975</f>
        <v>-11.4</v>
      </c>
      <c r="U20" s="15">
        <v>5.1820000000000004</v>
      </c>
      <c r="V20" s="15">
        <v>10.596</v>
      </c>
      <c r="W20" s="15">
        <v>7.2190000000000003</v>
      </c>
      <c r="X20" s="15">
        <v>5.5720000000000001</v>
      </c>
      <c r="Y20" s="15"/>
      <c r="Z20" s="15"/>
    </row>
    <row r="21" spans="2:26" s="1" customFormat="1" x14ac:dyDescent="0.2">
      <c r="B21" s="1" t="s">
        <v>67</v>
      </c>
      <c r="C21" s="15"/>
      <c r="D21" s="15"/>
      <c r="E21" s="15"/>
      <c r="F21" s="15"/>
      <c r="G21" s="15"/>
      <c r="H21" s="15"/>
      <c r="I21" s="15">
        <f t="shared" ref="I21:M21" si="14">+I19+I20</f>
        <v>-48.429999999999986</v>
      </c>
      <c r="J21" s="15">
        <f t="shared" si="14"/>
        <v>0</v>
      </c>
      <c r="K21" s="15">
        <f t="shared" si="14"/>
        <v>0</v>
      </c>
      <c r="L21" s="15">
        <f t="shared" si="14"/>
        <v>0</v>
      </c>
      <c r="M21" s="15">
        <f t="shared" si="14"/>
        <v>-89.835000000000022</v>
      </c>
      <c r="N21" s="15">
        <f>+N19+N20</f>
        <v>-102.53400000000002</v>
      </c>
      <c r="O21" s="15">
        <f>+O19+O20</f>
        <v>-135.84899999999999</v>
      </c>
      <c r="P21" s="15">
        <f>+P19+P20</f>
        <v>-141.624</v>
      </c>
      <c r="Q21" s="15">
        <f>+Q19+Q20</f>
        <v>-222.68799999999999</v>
      </c>
      <c r="R21" s="15">
        <f>+R19+R20</f>
        <v>-139.25</v>
      </c>
      <c r="S21" s="15">
        <f>+S19+S20</f>
        <v>-72.735000000000014</v>
      </c>
      <c r="T21" s="15">
        <f>+T19+T20</f>
        <v>-159.35700000000006</v>
      </c>
      <c r="U21" s="15">
        <f>+U19+U20</f>
        <v>-139.91500000000002</v>
      </c>
      <c r="V21" s="15">
        <f>+V19+V20</f>
        <v>-111.45299999999999</v>
      </c>
      <c r="W21" s="15">
        <f>+W19+W20</f>
        <v>-158.12799999999999</v>
      </c>
      <c r="X21" s="15">
        <f>+X19+X20</f>
        <v>-110.78899999999996</v>
      </c>
      <c r="Y21" s="15"/>
      <c r="Z21" s="15"/>
    </row>
    <row r="22" spans="2:26" s="1" customFormat="1" x14ac:dyDescent="0.2">
      <c r="B22" s="1" t="s">
        <v>66</v>
      </c>
      <c r="C22" s="15"/>
      <c r="D22" s="15"/>
      <c r="E22" s="15"/>
      <c r="F22" s="15"/>
      <c r="G22" s="15"/>
      <c r="H22" s="15"/>
      <c r="I22" s="15">
        <v>-0.313</v>
      </c>
      <c r="J22" s="15"/>
      <c r="K22" s="15"/>
      <c r="L22" s="15"/>
      <c r="M22" s="15">
        <v>0.182</v>
      </c>
      <c r="N22" s="15">
        <v>0.02</v>
      </c>
      <c r="O22" s="15">
        <v>0.55800000000000005</v>
      </c>
      <c r="P22" s="15">
        <v>0.30199999999999999</v>
      </c>
      <c r="Q22" s="15">
        <v>6.2869999999999999</v>
      </c>
      <c r="R22" s="15">
        <v>-1.4510000000000001</v>
      </c>
      <c r="S22" s="15">
        <v>0.73199999999999998</v>
      </c>
      <c r="T22" s="15">
        <v>0.73199999999999998</v>
      </c>
      <c r="U22" s="15">
        <v>0.65</v>
      </c>
      <c r="V22" s="15">
        <v>-3.702</v>
      </c>
      <c r="W22" s="15">
        <v>0.45500000000000002</v>
      </c>
      <c r="X22" s="15">
        <v>0.85799999999999998</v>
      </c>
      <c r="Y22" s="15"/>
      <c r="Z22" s="15"/>
    </row>
    <row r="23" spans="2:26" s="1" customFormat="1" x14ac:dyDescent="0.2">
      <c r="B23" s="1" t="s">
        <v>65</v>
      </c>
      <c r="C23" s="15"/>
      <c r="D23" s="15"/>
      <c r="E23" s="15"/>
      <c r="F23" s="15"/>
      <c r="G23" s="15"/>
      <c r="H23" s="15"/>
      <c r="I23" s="15">
        <f t="shared" ref="I23:M23" si="15">+I21-I22</f>
        <v>-48.116999999999983</v>
      </c>
      <c r="J23" s="15">
        <f t="shared" si="15"/>
        <v>0</v>
      </c>
      <c r="K23" s="15">
        <f t="shared" si="15"/>
        <v>0</v>
      </c>
      <c r="L23" s="15">
        <f t="shared" si="15"/>
        <v>0</v>
      </c>
      <c r="M23" s="15">
        <f t="shared" si="15"/>
        <v>-90.017000000000024</v>
      </c>
      <c r="N23" s="15">
        <f>+N21-N22</f>
        <v>-102.55400000000002</v>
      </c>
      <c r="O23" s="15">
        <f>+O21-O22</f>
        <v>-136.40699999999998</v>
      </c>
      <c r="P23" s="15">
        <f>+P21-P22</f>
        <v>-141.92599999999999</v>
      </c>
      <c r="Q23" s="15">
        <f>+Q21-Q22</f>
        <v>-228.97499999999999</v>
      </c>
      <c r="R23" s="15">
        <f>+R21-R22</f>
        <v>-137.79900000000001</v>
      </c>
      <c r="S23" s="15">
        <f>+S21-S22</f>
        <v>-73.467000000000013</v>
      </c>
      <c r="T23" s="15">
        <f>+T21-T22</f>
        <v>-160.08900000000006</v>
      </c>
      <c r="U23" s="15">
        <f>+U21-U22</f>
        <v>-140.56500000000003</v>
      </c>
      <c r="V23" s="15">
        <f>+V21-V22</f>
        <v>-107.75099999999999</v>
      </c>
      <c r="W23" s="15">
        <f>+W21-W22</f>
        <v>-158.583</v>
      </c>
      <c r="X23" s="15">
        <f>+X21-X22</f>
        <v>-111.64699999999996</v>
      </c>
      <c r="Y23" s="15"/>
      <c r="Z23" s="15"/>
    </row>
    <row r="24" spans="2:26" x14ac:dyDescent="0.2">
      <c r="B24" t="s">
        <v>64</v>
      </c>
      <c r="I24" s="18">
        <f t="shared" ref="I24:M24" si="16">+I23/I25</f>
        <v>-0.79286930746506767</v>
      </c>
      <c r="J24" s="18" t="e">
        <f t="shared" si="16"/>
        <v>#DIV/0!</v>
      </c>
      <c r="K24" s="18" t="e">
        <f t="shared" si="16"/>
        <v>#DIV/0!</v>
      </c>
      <c r="L24" s="18" t="e">
        <f t="shared" si="16"/>
        <v>#DIV/0!</v>
      </c>
      <c r="M24" s="18">
        <f t="shared" si="16"/>
        <v>-1.3262102185737119</v>
      </c>
      <c r="N24" s="18">
        <f>+N23/N25</f>
        <v>-1.4955984162646163</v>
      </c>
      <c r="O24" s="18">
        <f>+O23/O25</f>
        <v>-1.9622200534697662</v>
      </c>
      <c r="P24" s="18">
        <f>+P23/P25</f>
        <v>-2.0296785609592445</v>
      </c>
      <c r="Q24" s="18">
        <f>+Q23/Q25</f>
        <v>-3.2685419039919288</v>
      </c>
      <c r="R24" s="18">
        <f>+R23/R25</f>
        <v>-1.9642864473857069</v>
      </c>
      <c r="S24" s="18">
        <f>+S23/S25</f>
        <v>-1.0362352862720752</v>
      </c>
      <c r="T24" s="18">
        <f>+T23/T25</f>
        <v>-2.2580188485171608</v>
      </c>
      <c r="U24" s="18">
        <f>+U23/U25</f>
        <v>-1.9614315836993368</v>
      </c>
      <c r="V24" s="18">
        <f>+V23/V25</f>
        <v>-1.3283098743248072</v>
      </c>
      <c r="W24" s="18">
        <f>+W23/W25</f>
        <v>-1.8814803242263878</v>
      </c>
      <c r="X24" s="18">
        <f>+X23/X25</f>
        <v>-1.2895164542562898</v>
      </c>
    </row>
    <row r="25" spans="2:26" s="1" customFormat="1" x14ac:dyDescent="0.2">
      <c r="B25" s="1" t="s">
        <v>1</v>
      </c>
      <c r="C25" s="15"/>
      <c r="D25" s="15"/>
      <c r="E25" s="15"/>
      <c r="F25" s="15"/>
      <c r="G25" s="15"/>
      <c r="H25" s="15"/>
      <c r="I25" s="15">
        <v>60.687176999999998</v>
      </c>
      <c r="J25" s="15"/>
      <c r="K25" s="15"/>
      <c r="L25" s="15"/>
      <c r="M25" s="15">
        <v>67.875362999999993</v>
      </c>
      <c r="N25" s="15">
        <v>68.570545999999993</v>
      </c>
      <c r="O25" s="15">
        <v>69.516667999999996</v>
      </c>
      <c r="P25" s="15">
        <v>69.925358000000003</v>
      </c>
      <c r="Q25" s="15">
        <v>70.054173000000006</v>
      </c>
      <c r="R25" s="15">
        <v>70.152191999999999</v>
      </c>
      <c r="S25" s="15">
        <v>70.897991000000005</v>
      </c>
      <c r="T25" s="15">
        <v>70.897991000000005</v>
      </c>
      <c r="U25" s="15">
        <v>71.664492999999993</v>
      </c>
      <c r="V25" s="15">
        <v>81.118872999999994</v>
      </c>
      <c r="W25" s="15">
        <v>84.286292000000003</v>
      </c>
      <c r="X25" s="15">
        <v>86.580516000000003</v>
      </c>
      <c r="Y25" s="15"/>
      <c r="Z25" s="15"/>
    </row>
    <row r="27" spans="2:26" x14ac:dyDescent="0.2">
      <c r="B27" s="1" t="s">
        <v>69</v>
      </c>
      <c r="Q27" s="19">
        <f>+Q13/M13-1</f>
        <v>0.11091650642399586</v>
      </c>
      <c r="R27" s="19">
        <f>+R13/N13-1</f>
        <v>0.23934811545887369</v>
      </c>
      <c r="S27" s="19">
        <f>+S13/O13-1</f>
        <v>0.25722149246262593</v>
      </c>
      <c r="T27" s="19">
        <f>+T13/P13-1</f>
        <v>0.21228299922769533</v>
      </c>
      <c r="U27" s="19">
        <f>+U13/Q13-1</f>
        <v>8.102267841195987E-2</v>
      </c>
      <c r="V27" s="19">
        <f>+V13/R13-1</f>
        <v>0.2326508495568369</v>
      </c>
      <c r="W27" s="19">
        <f>+W13/S13-1</f>
        <v>8.2958525712466091E-2</v>
      </c>
      <c r="X27" s="19">
        <f>+X13/T13-1</f>
        <v>0.35746798511665712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2024-10-06T12:52:59Z</dcterms:created>
  <dcterms:modified xsi:type="dcterms:W3CDTF">2024-10-07T15:59:45Z</dcterms:modified>
</cp:coreProperties>
</file>