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62850FB7-F952-42DD-9B96-1A1EEEE484B8}" xr6:coauthVersionLast="47" xr6:coauthVersionMax="47" xr10:uidLastSave="{00000000-0000-0000-0000-000000000000}"/>
  <bookViews>
    <workbookView xWindow="59180" yWindow="5120" windowWidth="16960" windowHeight="16420" xr2:uid="{95FABBED-4485-4738-B962-489C6942328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5" i="2"/>
  <c r="C14" i="2"/>
  <c r="D20" i="2"/>
  <c r="D17" i="2"/>
  <c r="D15" i="2"/>
  <c r="E20" i="2"/>
  <c r="C25" i="2"/>
  <c r="C10" i="2"/>
  <c r="C12" i="2" s="1"/>
  <c r="C16" i="2" s="1"/>
  <c r="D25" i="2"/>
  <c r="D10" i="2"/>
  <c r="D12" i="2" s="1"/>
  <c r="D14" i="2" s="1"/>
  <c r="D16" i="2" s="1"/>
  <c r="D18" i="2" s="1"/>
  <c r="E25" i="2"/>
  <c r="E17" i="2"/>
  <c r="E15" i="2"/>
  <c r="E10" i="2"/>
  <c r="E12" i="2" s="1"/>
  <c r="E14" i="2" s="1"/>
  <c r="E16" i="2" s="1"/>
  <c r="G25" i="2"/>
  <c r="G27" i="2" s="1"/>
  <c r="F25" i="2"/>
  <c r="J7" i="1"/>
  <c r="J5" i="1"/>
  <c r="G17" i="2"/>
  <c r="F17" i="2"/>
  <c r="F15" i="2"/>
  <c r="G15" i="2"/>
  <c r="G10" i="2"/>
  <c r="G12" i="2" s="1"/>
  <c r="G14" i="2" s="1"/>
  <c r="G16" i="2" s="1"/>
  <c r="G18" i="2" s="1"/>
  <c r="F10" i="2"/>
  <c r="F12" i="2" s="1"/>
  <c r="F14" i="2" s="1"/>
  <c r="F16" i="2" s="1"/>
  <c r="F18" i="2" s="1"/>
  <c r="F2" i="2"/>
  <c r="G2" i="2" s="1"/>
  <c r="J4" i="1"/>
  <c r="C18" i="2" l="1"/>
  <c r="G20" i="2"/>
  <c r="F20" i="2"/>
  <c r="E18" i="2"/>
</calcChain>
</file>

<file path=xl/sharedStrings.xml><?xml version="1.0" encoding="utf-8"?>
<sst xmlns="http://schemas.openxmlformats.org/spreadsheetml/2006/main" count="34" uniqueCount="31">
  <si>
    <t>Price EUR</t>
  </si>
  <si>
    <t>Shares</t>
  </si>
  <si>
    <t>MC EUR</t>
  </si>
  <si>
    <t>Cash EUR</t>
  </si>
  <si>
    <t>Debt EUR</t>
  </si>
  <si>
    <t>EV EUR</t>
  </si>
  <si>
    <t>Main</t>
  </si>
  <si>
    <t>Leather</t>
  </si>
  <si>
    <t>Ready-to-Wear</t>
  </si>
  <si>
    <t>Silk</t>
  </si>
  <si>
    <t>Other</t>
  </si>
  <si>
    <t>Perfume</t>
  </si>
  <si>
    <t>Watches</t>
  </si>
  <si>
    <t>Other Hermes</t>
  </si>
  <si>
    <t>Revenue</t>
  </si>
  <si>
    <t>COGS</t>
  </si>
  <si>
    <t>Gross Profit</t>
  </si>
  <si>
    <t>S&amp;M</t>
  </si>
  <si>
    <t>Operating Income</t>
  </si>
  <si>
    <t>Interest Income</t>
  </si>
  <si>
    <t>Pretax Income</t>
  </si>
  <si>
    <t>Taxes</t>
  </si>
  <si>
    <t>Net Income</t>
  </si>
  <si>
    <t>Q424</t>
  </si>
  <si>
    <t>PPE</t>
  </si>
  <si>
    <t>CFFO</t>
  </si>
  <si>
    <t>Revenue y/y</t>
  </si>
  <si>
    <t>CX</t>
  </si>
  <si>
    <t>FCF</t>
  </si>
  <si>
    <t>Employees</t>
  </si>
  <si>
    <t>Revenue y/y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</si>
</sst>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9B9B-C5F9-4EB8-B9BA-5DDC58EDDEFE}">
  <dimension ref="I2:K9"/>
  <sheetViews>
    <sheetView tabSelected="1" zoomScale="130" zoomScaleNormal="130" workbookViewId="0"/>
  </sheetViews>
  <sheetFormatPr defaultRowHeight="12.5" x14ac:dyDescent="0.25"/>
  <cols>
    <col min="1" max="8" width="8.7265625" style="1"/>
    <col min="9" max="9" width="10.54296875" style="1" customWidth="1"/>
    <col min="10" max="16384" width="8.7265625" style="1"/>
  </cols>
  <sheetData>
    <row r="2" spans="9:11" x14ac:dyDescent="0.25">
      <c r="I2" s="1" t="s">
        <v>0</v>
      </c>
      <c r="J2" s="2">
        <v>2515</v>
      </c>
    </row>
    <row r="3" spans="9:11" x14ac:dyDescent="0.25">
      <c r="I3" s="1" t="s">
        <v>1</v>
      </c>
      <c r="J3" s="3">
        <v>105.569412</v>
      </c>
      <c r="K3" s="5" t="s">
        <v>23</v>
      </c>
    </row>
    <row r="4" spans="9:11" x14ac:dyDescent="0.25">
      <c r="I4" s="1" t="s">
        <v>2</v>
      </c>
      <c r="J4" s="3">
        <f>+J2*J3</f>
        <v>265507.07118000003</v>
      </c>
    </row>
    <row r="5" spans="9:11" x14ac:dyDescent="0.25">
      <c r="I5" s="1" t="s">
        <v>3</v>
      </c>
      <c r="J5" s="3">
        <f>11642+132+1050</f>
        <v>12824</v>
      </c>
      <c r="K5" s="5" t="s">
        <v>23</v>
      </c>
    </row>
    <row r="6" spans="9:11" x14ac:dyDescent="0.25">
      <c r="I6" s="1" t="s">
        <v>4</v>
      </c>
      <c r="J6" s="3">
        <v>61</v>
      </c>
      <c r="K6" s="5" t="s">
        <v>23</v>
      </c>
    </row>
    <row r="7" spans="9:11" x14ac:dyDescent="0.25">
      <c r="I7" s="1" t="s">
        <v>5</v>
      </c>
      <c r="J7" s="3">
        <f>+J4-J5+J6</f>
        <v>252744.07118000003</v>
      </c>
    </row>
    <row r="9" spans="9:11" x14ac:dyDescent="0.25">
      <c r="I9" s="1" t="s">
        <v>24</v>
      </c>
      <c r="J9" s="3">
        <v>2980</v>
      </c>
      <c r="K9" s="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1019-1115-4E69-9753-063780CF1FCB}">
  <dimension ref="A1:G30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5" sqref="G25"/>
    </sheetView>
  </sheetViews>
  <sheetFormatPr defaultRowHeight="12.5" x14ac:dyDescent="0.25"/>
  <cols>
    <col min="1" max="1" width="4.6328125" style="1" bestFit="1" customWidth="1"/>
    <col min="2" max="2" width="14.81640625" style="1" customWidth="1"/>
    <col min="3" max="16384" width="8.7265625" style="1"/>
  </cols>
  <sheetData>
    <row r="1" spans="1:7" ht="14.5" x14ac:dyDescent="0.35">
      <c r="A1" s="7" t="s">
        <v>6</v>
      </c>
    </row>
    <row r="2" spans="1:7" x14ac:dyDescent="0.25">
      <c r="C2" s="1">
        <v>2020</v>
      </c>
      <c r="D2" s="1">
        <v>2021</v>
      </c>
      <c r="E2" s="1">
        <v>2022</v>
      </c>
      <c r="F2" s="1">
        <f>+E2+1</f>
        <v>2023</v>
      </c>
      <c r="G2" s="1">
        <f>+F2+1</f>
        <v>2024</v>
      </c>
    </row>
    <row r="3" spans="1:7" s="3" customFormat="1" x14ac:dyDescent="0.25">
      <c r="B3" s="3" t="s">
        <v>7</v>
      </c>
      <c r="C3" s="3">
        <v>3209</v>
      </c>
      <c r="D3" s="3">
        <v>4091</v>
      </c>
      <c r="E3" s="3">
        <v>4963</v>
      </c>
      <c r="F3" s="3">
        <v>5547</v>
      </c>
      <c r="G3" s="3">
        <v>6457</v>
      </c>
    </row>
    <row r="4" spans="1:7" s="3" customFormat="1" x14ac:dyDescent="0.25">
      <c r="B4" s="3" t="s">
        <v>8</v>
      </c>
      <c r="C4" s="3">
        <v>1409</v>
      </c>
      <c r="D4" s="3">
        <v>2219</v>
      </c>
      <c r="E4" s="3">
        <v>3152</v>
      </c>
      <c r="F4" s="3">
        <v>3879</v>
      </c>
      <c r="G4" s="3">
        <v>4405</v>
      </c>
    </row>
    <row r="5" spans="1:7" s="3" customFormat="1" x14ac:dyDescent="0.25">
      <c r="B5" s="3" t="s">
        <v>9</v>
      </c>
      <c r="C5" s="3">
        <v>452</v>
      </c>
      <c r="D5" s="3">
        <v>669</v>
      </c>
      <c r="E5" s="3">
        <v>842</v>
      </c>
      <c r="F5" s="3">
        <v>932</v>
      </c>
      <c r="G5" s="3">
        <v>950</v>
      </c>
    </row>
    <row r="6" spans="1:7" s="3" customFormat="1" x14ac:dyDescent="0.25">
      <c r="B6" s="3" t="s">
        <v>13</v>
      </c>
      <c r="C6" s="3">
        <v>642.6</v>
      </c>
      <c r="D6" s="3">
        <v>1001</v>
      </c>
      <c r="E6" s="3">
        <v>1371</v>
      </c>
      <c r="F6" s="3">
        <v>1653</v>
      </c>
      <c r="G6" s="3">
        <v>1909</v>
      </c>
    </row>
    <row r="7" spans="1:7" s="3" customFormat="1" x14ac:dyDescent="0.25">
      <c r="B7" s="3" t="s">
        <v>11</v>
      </c>
      <c r="C7" s="3">
        <v>263</v>
      </c>
      <c r="D7" s="3">
        <v>385</v>
      </c>
      <c r="E7" s="3">
        <v>448</v>
      </c>
      <c r="F7" s="3">
        <v>492</v>
      </c>
      <c r="G7" s="3">
        <v>535</v>
      </c>
    </row>
    <row r="8" spans="1:7" s="3" customFormat="1" x14ac:dyDescent="0.25">
      <c r="B8" s="3" t="s">
        <v>12</v>
      </c>
      <c r="C8" s="3">
        <v>196</v>
      </c>
      <c r="D8" s="3">
        <v>337</v>
      </c>
      <c r="E8" s="3">
        <v>519</v>
      </c>
      <c r="F8" s="3">
        <v>611</v>
      </c>
      <c r="G8" s="3">
        <v>577</v>
      </c>
    </row>
    <row r="9" spans="1:7" s="3" customFormat="1" x14ac:dyDescent="0.25">
      <c r="B9" s="3" t="s">
        <v>10</v>
      </c>
      <c r="C9" s="3">
        <v>218</v>
      </c>
      <c r="D9" s="3">
        <v>279</v>
      </c>
      <c r="E9" s="3">
        <v>306</v>
      </c>
      <c r="F9" s="3">
        <v>313</v>
      </c>
      <c r="G9" s="3">
        <v>337</v>
      </c>
    </row>
    <row r="10" spans="1:7" s="4" customFormat="1" ht="13" x14ac:dyDescent="0.3">
      <c r="B10" s="4" t="s">
        <v>14</v>
      </c>
      <c r="C10" s="4">
        <f>SUM(C3:C9)</f>
        <v>6389.6</v>
      </c>
      <c r="D10" s="4">
        <f>SUM(D3:D9)</f>
        <v>8981</v>
      </c>
      <c r="E10" s="4">
        <f>SUM(E3:E9)</f>
        <v>11601</v>
      </c>
      <c r="F10" s="4">
        <f>SUM(F3:F9)</f>
        <v>13427</v>
      </c>
      <c r="G10" s="4">
        <f>SUM(G3:G9)</f>
        <v>15170</v>
      </c>
    </row>
    <row r="11" spans="1:7" s="3" customFormat="1" x14ac:dyDescent="0.25">
      <c r="B11" s="3" t="s">
        <v>15</v>
      </c>
      <c r="C11" s="3">
        <v>2013</v>
      </c>
      <c r="D11" s="3">
        <v>2580</v>
      </c>
      <c r="E11" s="3">
        <v>3389</v>
      </c>
      <c r="F11" s="3">
        <v>3720</v>
      </c>
      <c r="G11" s="3">
        <v>4511</v>
      </c>
    </row>
    <row r="12" spans="1:7" s="3" customFormat="1" x14ac:dyDescent="0.25">
      <c r="B12" s="3" t="s">
        <v>16</v>
      </c>
      <c r="C12" s="3">
        <f>+C10-C11</f>
        <v>4376.6000000000004</v>
      </c>
      <c r="D12" s="3">
        <f>+D10-D11</f>
        <v>6401</v>
      </c>
      <c r="E12" s="3">
        <f>+E10-E11</f>
        <v>8212</v>
      </c>
      <c r="F12" s="3">
        <f>+F10-F11</f>
        <v>9707</v>
      </c>
      <c r="G12" s="3">
        <f>+G10-G11</f>
        <v>10659</v>
      </c>
    </row>
    <row r="13" spans="1:7" s="3" customFormat="1" x14ac:dyDescent="0.25">
      <c r="B13" s="3" t="s">
        <v>17</v>
      </c>
      <c r="C13" s="3">
        <v>1699</v>
      </c>
      <c r="D13" s="3">
        <v>2137</v>
      </c>
      <c r="E13" s="3">
        <v>2680</v>
      </c>
      <c r="F13" s="3">
        <v>3169</v>
      </c>
      <c r="G13" s="3">
        <v>3569</v>
      </c>
    </row>
    <row r="14" spans="1:7" s="3" customFormat="1" x14ac:dyDescent="0.25">
      <c r="B14" s="3" t="s">
        <v>18</v>
      </c>
      <c r="C14" s="3">
        <f>+C12-C13</f>
        <v>2677.6000000000004</v>
      </c>
      <c r="D14" s="3">
        <f>+D12-D13</f>
        <v>4264</v>
      </c>
      <c r="E14" s="3">
        <f>+E12-E13</f>
        <v>5532</v>
      </c>
      <c r="F14" s="3">
        <f>+F12-F13</f>
        <v>6538</v>
      </c>
      <c r="G14" s="3">
        <f>+G12-G13</f>
        <v>7090</v>
      </c>
    </row>
    <row r="15" spans="1:7" s="3" customFormat="1" x14ac:dyDescent="0.25">
      <c r="B15" s="3" t="s">
        <v>19</v>
      </c>
      <c r="C15" s="3">
        <f>-696+86</f>
        <v>-610</v>
      </c>
      <c r="D15" s="3">
        <f>-734-96</f>
        <v>-830</v>
      </c>
      <c r="E15" s="3">
        <f>-836-62</f>
        <v>-898</v>
      </c>
      <c r="F15" s="3">
        <f>-889+190</f>
        <v>-699</v>
      </c>
      <c r="G15" s="3">
        <f>-942+283</f>
        <v>-659</v>
      </c>
    </row>
    <row r="16" spans="1:7" s="3" customFormat="1" x14ac:dyDescent="0.25">
      <c r="B16" s="3" t="s">
        <v>20</v>
      </c>
      <c r="C16" s="3">
        <f>+C14+C15</f>
        <v>2067.6000000000004</v>
      </c>
      <c r="D16" s="3">
        <f>+D14+D15</f>
        <v>3434</v>
      </c>
      <c r="E16" s="3">
        <f>+E14+E15</f>
        <v>4634</v>
      </c>
      <c r="F16" s="3">
        <f>+F14+F15</f>
        <v>5839</v>
      </c>
      <c r="G16" s="3">
        <f>+G14+G15</f>
        <v>6431</v>
      </c>
    </row>
    <row r="17" spans="2:7" s="3" customFormat="1" x14ac:dyDescent="0.25">
      <c r="B17" s="3" t="s">
        <v>21</v>
      </c>
      <c r="C17" s="3">
        <f>613-16+4</f>
        <v>601</v>
      </c>
      <c r="D17" s="3">
        <f>1015-34+8</f>
        <v>989</v>
      </c>
      <c r="E17" s="3">
        <f>1305-50+13</f>
        <v>1268</v>
      </c>
      <c r="F17" s="3">
        <f>1623-105+12</f>
        <v>1530</v>
      </c>
      <c r="G17" s="3">
        <f>1845-44+28</f>
        <v>1829</v>
      </c>
    </row>
    <row r="18" spans="2:7" s="3" customFormat="1" x14ac:dyDescent="0.25">
      <c r="B18" s="3" t="s">
        <v>22</v>
      </c>
      <c r="C18" s="3">
        <f>+C16-C17</f>
        <v>1466.6000000000004</v>
      </c>
      <c r="D18" s="3">
        <f>+D16-D17</f>
        <v>2445</v>
      </c>
      <c r="E18" s="3">
        <f>+E16-E17</f>
        <v>3366</v>
      </c>
      <c r="F18" s="3">
        <f>+F16-F17</f>
        <v>4309</v>
      </c>
      <c r="G18" s="3">
        <f>+G16-G17</f>
        <v>4602</v>
      </c>
    </row>
    <row r="20" spans="2:7" x14ac:dyDescent="0.25">
      <c r="B20" s="1" t="s">
        <v>26</v>
      </c>
      <c r="D20" s="6">
        <f t="shared" ref="D20:E20" si="0">+D10/C10-1</f>
        <v>0.40556529360210325</v>
      </c>
      <c r="E20" s="6">
        <f>+E10/D10-1</f>
        <v>0.29172697917826529</v>
      </c>
      <c r="F20" s="6">
        <f>+F10/E10-1</f>
        <v>0.15740022411861054</v>
      </c>
      <c r="G20" s="6">
        <f>+G10/F10-1</f>
        <v>0.12981306323080366</v>
      </c>
    </row>
    <row r="21" spans="2:7" x14ac:dyDescent="0.25">
      <c r="B21" s="1" t="s">
        <v>30</v>
      </c>
      <c r="D21" s="6">
        <v>0.41799999999999998</v>
      </c>
      <c r="E21" s="6">
        <v>0.23400000000000001</v>
      </c>
      <c r="F21" s="6">
        <v>0.20599999999999999</v>
      </c>
      <c r="G21" s="6">
        <v>0.14699999999999999</v>
      </c>
    </row>
    <row r="23" spans="2:7" s="3" customFormat="1" x14ac:dyDescent="0.25">
      <c r="B23" s="3" t="s">
        <v>25</v>
      </c>
      <c r="C23" s="3">
        <v>1642</v>
      </c>
      <c r="D23" s="3">
        <v>3405</v>
      </c>
      <c r="E23" s="3">
        <v>4184</v>
      </c>
      <c r="F23" s="3">
        <v>4328</v>
      </c>
      <c r="G23" s="3">
        <v>5139</v>
      </c>
    </row>
    <row r="24" spans="2:7" s="3" customFormat="1" x14ac:dyDescent="0.25">
      <c r="B24" s="3" t="s">
        <v>27</v>
      </c>
      <c r="C24" s="3">
        <v>448</v>
      </c>
      <c r="D24" s="3">
        <v>532</v>
      </c>
      <c r="E24" s="3">
        <v>518</v>
      </c>
      <c r="F24" s="3">
        <v>859</v>
      </c>
      <c r="G24" s="3">
        <v>1067</v>
      </c>
    </row>
    <row r="25" spans="2:7" s="3" customFormat="1" x14ac:dyDescent="0.25">
      <c r="B25" s="3" t="s">
        <v>28</v>
      </c>
      <c r="C25" s="3">
        <f>+C23-C24</f>
        <v>1194</v>
      </c>
      <c r="D25" s="3">
        <f>+D23-D24</f>
        <v>2873</v>
      </c>
      <c r="E25" s="3">
        <f>+E23-E24</f>
        <v>3666</v>
      </c>
      <c r="F25" s="3">
        <f>+F23-F24</f>
        <v>3469</v>
      </c>
      <c r="G25" s="3">
        <f>+G23-G24</f>
        <v>4072</v>
      </c>
    </row>
    <row r="27" spans="2:7" x14ac:dyDescent="0.25">
      <c r="G27" s="6">
        <f>+G25/F25-1</f>
        <v>0.17382530988757572</v>
      </c>
    </row>
    <row r="30" spans="2:7" x14ac:dyDescent="0.25">
      <c r="B30" s="1" t="s">
        <v>29</v>
      </c>
      <c r="G30" s="3">
        <v>23242</v>
      </c>
    </row>
  </sheetData>
  <hyperlinks>
    <hyperlink ref="A1" location="Main!A1" display="Main" xr:uid="{A7A13351-466A-493E-B526-9742E85B7D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2025-03-20T14:17:02Z</dcterms:created>
  <dcterms:modified xsi:type="dcterms:W3CDTF">2025-03-20T14:52:55Z</dcterms:modified>
</cp:coreProperties>
</file>