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EB99B0A-9E4A-465A-81E7-B20626639F49}" xr6:coauthVersionLast="47" xr6:coauthVersionMax="47" xr10:uidLastSave="{00000000-0000-0000-0000-000000000000}"/>
  <bookViews>
    <workbookView xWindow="60150" yWindow="2220" windowWidth="16830" windowHeight="19890" activeTab="1" xr2:uid="{CCDCBFC7-B10E-4BCE-B772-C5831527D79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2" l="1"/>
  <c r="N53" i="2" s="1"/>
  <c r="N43" i="2"/>
  <c r="N44" i="2"/>
  <c r="M44" i="2"/>
  <c r="N30" i="2"/>
  <c r="N35" i="2"/>
  <c r="M35" i="2"/>
  <c r="I27" i="2"/>
  <c r="I14" i="2"/>
  <c r="J27" i="2"/>
  <c r="N27" i="2"/>
  <c r="N26" i="2"/>
  <c r="N24" i="2"/>
  <c r="N22" i="2"/>
  <c r="N21" i="2"/>
  <c r="M21" i="2"/>
  <c r="N17" i="2"/>
  <c r="J14" i="2"/>
  <c r="N14" i="2"/>
  <c r="M14" i="2"/>
  <c r="M17" i="2" s="1"/>
  <c r="U21" i="2"/>
  <c r="U14" i="2"/>
  <c r="U17" i="2" s="1"/>
  <c r="V21" i="2"/>
  <c r="V14" i="2"/>
  <c r="V17" i="2" s="1"/>
  <c r="W21" i="2"/>
  <c r="W14" i="2"/>
  <c r="W17" i="2" s="1"/>
  <c r="X13" i="2"/>
  <c r="X14" i="2" s="1"/>
  <c r="X17" i="2" s="1"/>
  <c r="X21" i="2"/>
  <c r="Y21" i="2"/>
  <c r="Z21" i="2"/>
  <c r="Z14" i="2"/>
  <c r="Z17" i="2" s="1"/>
  <c r="Z22" i="2" s="1"/>
  <c r="Z24" i="2" s="1"/>
  <c r="Z26" i="2" s="1"/>
  <c r="Y14" i="2"/>
  <c r="Y17" i="2" s="1"/>
  <c r="Y22" i="2" s="1"/>
  <c r="Y24" i="2" s="1"/>
  <c r="Y26" i="2" s="1"/>
  <c r="M22" i="2" l="1"/>
  <c r="M24" i="2" s="1"/>
  <c r="M26" i="2" s="1"/>
  <c r="M27" i="2" s="1"/>
  <c r="U22" i="2"/>
  <c r="U24" i="2" s="1"/>
  <c r="U26" i="2" s="1"/>
  <c r="U27" i="2" s="1"/>
  <c r="V22" i="2"/>
  <c r="V24" i="2" s="1"/>
  <c r="V26" i="2" s="1"/>
  <c r="V27" i="2" s="1"/>
  <c r="W22" i="2"/>
  <c r="W24" i="2" s="1"/>
  <c r="W26" i="2" s="1"/>
  <c r="W27" i="2" s="1"/>
  <c r="X22" i="2"/>
  <c r="X24" i="2" s="1"/>
  <c r="X26" i="2" s="1"/>
  <c r="Z2" i="2" l="1"/>
  <c r="AA2" i="2" s="1"/>
  <c r="AB2" i="2" s="1"/>
  <c r="AC2" i="2" s="1"/>
  <c r="L43" i="2"/>
  <c r="L44" i="2" s="1"/>
  <c r="L30" i="2"/>
  <c r="L35" i="2" s="1"/>
  <c r="G21" i="2"/>
  <c r="G14" i="2"/>
  <c r="G17" i="2" s="1"/>
  <c r="K14" i="2"/>
  <c r="K17" i="2" s="1"/>
  <c r="L21" i="2"/>
  <c r="K21" i="2"/>
  <c r="J21" i="2"/>
  <c r="I21" i="2"/>
  <c r="H21" i="2"/>
  <c r="J17" i="2"/>
  <c r="I17" i="2"/>
  <c r="L14" i="2"/>
  <c r="L17" i="2" s="1"/>
  <c r="H14" i="2"/>
  <c r="H17" i="2" s="1"/>
  <c r="M4" i="1"/>
  <c r="M3" i="1"/>
  <c r="I22" i="2" l="1"/>
  <c r="I24" i="2" s="1"/>
  <c r="I26" i="2" s="1"/>
  <c r="H22" i="2"/>
  <c r="H24" i="2" s="1"/>
  <c r="H26" i="2" s="1"/>
  <c r="H27" i="2" s="1"/>
  <c r="J22" i="2"/>
  <c r="J24" i="2" s="1"/>
  <c r="J26" i="2" s="1"/>
  <c r="L22" i="2"/>
  <c r="L24" i="2" s="1"/>
  <c r="L26" i="2" s="1"/>
  <c r="L27" i="2" s="1"/>
  <c r="G22" i="2"/>
  <c r="G24" i="2" s="1"/>
  <c r="G26" i="2" s="1"/>
  <c r="G27" i="2" s="1"/>
  <c r="K22" i="2"/>
  <c r="K24" i="2" s="1"/>
  <c r="K26" i="2" s="1"/>
  <c r="K27" i="2" s="1"/>
</calcChain>
</file>

<file path=xl/sharedStrings.xml><?xml version="1.0" encoding="utf-8"?>
<sst xmlns="http://schemas.openxmlformats.org/spreadsheetml/2006/main" count="65" uniqueCount="59">
  <si>
    <t>Price</t>
  </si>
  <si>
    <t>Shares</t>
  </si>
  <si>
    <t>MC</t>
  </si>
  <si>
    <t>Cash</t>
  </si>
  <si>
    <t>Debt</t>
  </si>
  <si>
    <t>EV</t>
  </si>
  <si>
    <t>Main</t>
  </si>
  <si>
    <t>Premium</t>
  </si>
  <si>
    <t>NIC</t>
  </si>
  <si>
    <t>Fee</t>
  </si>
  <si>
    <t>Other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</si>
  <si>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</si>
  <si>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</si>
  <si>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</si>
  <si>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</si>
  <si>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</si>
  <si>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</si>
  <si>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</si>
  <si>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</si>
  <si>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</si>
  <si>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</si>
  <si>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</si>
  <si>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</si>
  <si>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</si>
  <si>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Loss</t>
  </si>
  <si>
    <t>Other Insurance</t>
  </si>
  <si>
    <t>Gross Margin</t>
  </si>
  <si>
    <t>S&amp;M</t>
  </si>
  <si>
    <t>T&amp;D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</si>
  <si>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</si>
  <si>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</si>
  <si>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</si>
  <si>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</si>
  <si>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</si>
  <si>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</si>
  <si>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</si>
  <si>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</si>
  <si>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Premiums Receivable</t>
  </si>
  <si>
    <t>Prepaid Reinsurance premiums</t>
  </si>
  <si>
    <t>Assets</t>
  </si>
  <si>
    <t>Reinsurance recoverable</t>
  </si>
  <si>
    <t>Unearned Premiums</t>
  </si>
  <si>
    <t>Reinsurance Payable</t>
  </si>
  <si>
    <t>AP</t>
  </si>
  <si>
    <t>SE</t>
  </si>
  <si>
    <t>L+SE</t>
  </si>
  <si>
    <t>US DTC Auto Insurance</t>
  </si>
  <si>
    <t>Premiums/policy</t>
  </si>
  <si>
    <t>Policies in force</t>
  </si>
  <si>
    <t>Premiums in force</t>
  </si>
  <si>
    <t>Founded: 2015</t>
  </si>
  <si>
    <t>Q125</t>
  </si>
  <si>
    <t>Q225</t>
  </si>
  <si>
    <t>Q325</t>
  </si>
  <si>
    <t>Q425</t>
  </si>
  <si>
    <t>Gross premiums written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</si>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</sst>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35AC8A9-B010-43A4-AD51-615F8A3FDE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36983</xdr:colOff>
      <xdr:row>0</xdr:row>
      <xdr:rowOff>0</xdr:rowOff>
    </xdr:from>
    <xdr:to>
      <xdr:col>14</xdr:col>
      <xdr:colOff>36983</xdr:colOff>
      <xdr:row>59</xdr:row>
      <xdr:rowOff>73269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C5CF388-3516-5298-DD27-4CE349B50638}"/>
            </a:ext>
          </a:extLst>
        </xdr:cNvPr>
        <xdr:cNvCxnSpPr/>
      </xdr:nvCxnSpPr>
      <xdr:spPr>
        <a:xfrm>
          <a:off x="9815983" y="0"/>
          <a:ext cx="0" cy="9588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A235-7060-4B09-939B-A3610F42CF7E}">
  <dimension ref="B2:M9"/>
  <sheetViews>
    <sheetView zoomScale="115" zoomScaleNormal="115" workbookViewId="0">
      <selection activeCell="E18" sqref="E18"/>
    </sheetView>
  </sheetViews>
  <sheetFormatPr defaultRowHeight="12.5" x14ac:dyDescent="0.25"/>
  <sheetData>
    <row r="2" spans="2:13" x14ac:dyDescent="0.25">
      <c r="B2" t="s">
        <v>46</v>
      </c>
      <c r="L2" t="s">
        <v>0</v>
      </c>
      <c r="M2" s="1">
        <v>143</v>
      </c>
    </row>
    <row r="3" spans="2:13" x14ac:dyDescent="0.25">
      <c r="L3" t="s">
        <v>1</v>
      </c>
      <c r="M3" s="8">
        <f>10.6+4.4</f>
        <v>15</v>
      </c>
    </row>
    <row r="4" spans="2:13" x14ac:dyDescent="0.25">
      <c r="L4" t="s">
        <v>2</v>
      </c>
      <c r="M4" s="8">
        <f>+M2*M3</f>
        <v>2145</v>
      </c>
    </row>
    <row r="5" spans="2:13" x14ac:dyDescent="0.25">
      <c r="L5" t="s">
        <v>3</v>
      </c>
      <c r="M5" s="8"/>
    </row>
    <row r="6" spans="2:13" x14ac:dyDescent="0.25">
      <c r="L6" t="s">
        <v>4</v>
      </c>
      <c r="M6" s="8"/>
    </row>
    <row r="7" spans="2:13" x14ac:dyDescent="0.25">
      <c r="L7" t="s">
        <v>5</v>
      </c>
      <c r="M7" s="8"/>
    </row>
    <row r="9" spans="2:13" x14ac:dyDescent="0.25">
      <c r="L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0A34-5F33-47E6-9DF1-89A0C2EB076D}">
  <dimension ref="A1:AC53"/>
  <sheetViews>
    <sheetView tabSelected="1" zoomScale="130" zoomScaleNormal="130" workbookViewId="0">
      <pane xSplit="2" ySplit="2" topLeftCell="K6" activePane="bottomRight" state="frozen"/>
      <selection pane="topRight" activeCell="C1" sqref="C1"/>
      <selection pane="bottomLeft" activeCell="A3" sqref="A3"/>
      <selection pane="bottomRight" activeCell="O3" sqref="O3"/>
    </sheetView>
  </sheetViews>
  <sheetFormatPr defaultRowHeight="12.5" x14ac:dyDescent="0.25"/>
  <cols>
    <col min="1" max="1" width="5" bestFit="1" customWidth="1"/>
    <col min="2" max="2" width="27.453125" bestFit="1" customWidth="1"/>
    <col min="3" max="7" width="9.1796875" style="2"/>
    <col min="8" max="14" width="8.81640625" style="2" customWidth="1"/>
    <col min="15" max="18" width="8.7265625" style="2"/>
  </cols>
  <sheetData>
    <row r="1" spans="1:29" x14ac:dyDescent="0.25">
      <c r="A1" t="s">
        <v>6</v>
      </c>
    </row>
    <row r="2" spans="1:29" x14ac:dyDescent="0.25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51</v>
      </c>
      <c r="P2" s="2" t="s">
        <v>52</v>
      </c>
      <c r="Q2" s="2" t="s">
        <v>53</v>
      </c>
      <c r="R2" s="2" t="s">
        <v>54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f>+Y2+1</f>
        <v>2023</v>
      </c>
      <c r="AA2">
        <f>+Z2+1</f>
        <v>2024</v>
      </c>
      <c r="AB2">
        <f>+AA2+1</f>
        <v>2025</v>
      </c>
      <c r="AC2">
        <f>+AB2+1</f>
        <v>2026</v>
      </c>
    </row>
    <row r="3" spans="1:29" s="8" customFormat="1" x14ac:dyDescent="0.25">
      <c r="B3" s="8" t="s">
        <v>48</v>
      </c>
      <c r="C3" s="9"/>
      <c r="D3" s="9"/>
      <c r="E3" s="9">
        <v>255.279</v>
      </c>
      <c r="F3" s="9"/>
      <c r="G3" s="9"/>
      <c r="H3" s="9"/>
      <c r="I3" s="9">
        <v>259.52199999999999</v>
      </c>
      <c r="J3" s="9">
        <v>341.76400000000001</v>
      </c>
      <c r="K3" s="9">
        <v>401.255</v>
      </c>
      <c r="L3" s="9">
        <v>406.28300000000002</v>
      </c>
      <c r="M3" s="9">
        <v>407.31299999999999</v>
      </c>
      <c r="N3" s="9">
        <v>414.86200000000002</v>
      </c>
      <c r="O3" s="9"/>
      <c r="P3" s="9"/>
      <c r="Q3" s="9"/>
      <c r="R3" s="9"/>
      <c r="Y3" s="8">
        <v>220.35400000000001</v>
      </c>
      <c r="Z3" s="8">
        <v>341.76400000000001</v>
      </c>
    </row>
    <row r="4" spans="1:29" s="8" customFormat="1" x14ac:dyDescent="0.25">
      <c r="B4" s="8" t="s">
        <v>47</v>
      </c>
      <c r="C4" s="9"/>
      <c r="D4" s="9"/>
      <c r="E4" s="9">
        <v>1150</v>
      </c>
      <c r="F4" s="9"/>
      <c r="G4" s="9"/>
      <c r="H4" s="9"/>
      <c r="I4" s="9">
        <v>1398</v>
      </c>
      <c r="J4" s="9">
        <v>1423</v>
      </c>
      <c r="K4" s="9">
        <v>1482</v>
      </c>
      <c r="L4" s="9">
        <v>1522</v>
      </c>
      <c r="M4" s="9">
        <v>1558</v>
      </c>
      <c r="N4" s="9">
        <v>1584</v>
      </c>
      <c r="O4" s="9"/>
      <c r="P4" s="9"/>
      <c r="Q4" s="9"/>
      <c r="R4" s="9"/>
      <c r="Y4" s="8">
        <v>1220</v>
      </c>
      <c r="Z4" s="8">
        <v>1423</v>
      </c>
    </row>
    <row r="5" spans="1:29" s="8" customFormat="1" x14ac:dyDescent="0.25">
      <c r="B5" s="8" t="s">
        <v>49</v>
      </c>
      <c r="C5" s="9"/>
      <c r="D5" s="9"/>
      <c r="E5" s="9">
        <v>587.1</v>
      </c>
      <c r="F5" s="9"/>
      <c r="G5" s="9"/>
      <c r="H5" s="9"/>
      <c r="I5" s="9">
        <v>725.6</v>
      </c>
      <c r="J5" s="9">
        <v>972.7</v>
      </c>
      <c r="K5" s="9">
        <v>1189.3</v>
      </c>
      <c r="L5" s="9">
        <v>1236.7</v>
      </c>
      <c r="M5" s="9">
        <v>1269.2</v>
      </c>
      <c r="N5" s="9">
        <v>1314.3</v>
      </c>
      <c r="O5" s="9"/>
      <c r="P5" s="9"/>
      <c r="Q5" s="9"/>
      <c r="R5" s="9"/>
      <c r="Y5" s="8">
        <v>537.70000000000005</v>
      </c>
      <c r="Z5" s="8">
        <v>972.7</v>
      </c>
    </row>
    <row r="7" spans="1:29" x14ac:dyDescent="0.25">
      <c r="B7" s="8" t="s">
        <v>55</v>
      </c>
    </row>
    <row r="10" spans="1:29" s="3" customFormat="1" x14ac:dyDescent="0.25">
      <c r="B10" s="3" t="s">
        <v>7</v>
      </c>
      <c r="C10" s="4"/>
      <c r="D10" s="4"/>
      <c r="E10" s="4"/>
      <c r="F10" s="4"/>
      <c r="G10" s="4">
        <v>60</v>
      </c>
      <c r="H10" s="4">
        <v>63.9</v>
      </c>
      <c r="I10" s="4">
        <v>100</v>
      </c>
      <c r="J10" s="4">
        <v>176</v>
      </c>
      <c r="K10" s="4">
        <v>230.3</v>
      </c>
      <c r="L10" s="4">
        <v>261.60000000000002</v>
      </c>
      <c r="M10" s="4">
        <v>279.3</v>
      </c>
      <c r="N10" s="4">
        <v>299.7</v>
      </c>
      <c r="O10" s="4"/>
      <c r="P10" s="4"/>
      <c r="Q10" s="4"/>
      <c r="R10" s="4"/>
      <c r="U10" s="3">
        <v>40.200000000000003</v>
      </c>
      <c r="V10" s="3">
        <v>275.3</v>
      </c>
      <c r="W10" s="3">
        <v>322.5</v>
      </c>
      <c r="X10" s="3">
        <v>310.3</v>
      </c>
      <c r="Y10" s="3">
        <v>285.89999999999998</v>
      </c>
      <c r="Z10" s="3">
        <v>399.9</v>
      </c>
    </row>
    <row r="11" spans="1:29" s="3" customFormat="1" x14ac:dyDescent="0.25">
      <c r="B11" s="3" t="s">
        <v>8</v>
      </c>
      <c r="C11" s="4"/>
      <c r="D11" s="4"/>
      <c r="E11" s="4"/>
      <c r="F11" s="4"/>
      <c r="G11" s="4">
        <v>6.7</v>
      </c>
      <c r="H11" s="4">
        <v>6.8</v>
      </c>
      <c r="I11" s="4">
        <v>9</v>
      </c>
      <c r="J11" s="4">
        <v>7.7</v>
      </c>
      <c r="K11" s="4">
        <v>9.1999999999999993</v>
      </c>
      <c r="L11" s="4">
        <v>10</v>
      </c>
      <c r="M11" s="4">
        <v>8</v>
      </c>
      <c r="N11" s="4">
        <v>8.6999999999999993</v>
      </c>
      <c r="O11" s="4"/>
      <c r="P11" s="4"/>
      <c r="Q11" s="4"/>
      <c r="R11" s="4"/>
      <c r="U11" s="3">
        <v>1.2</v>
      </c>
      <c r="V11" s="3">
        <v>5.2</v>
      </c>
      <c r="W11" s="3">
        <v>5.4</v>
      </c>
      <c r="X11" s="3">
        <v>5</v>
      </c>
      <c r="Y11" s="3">
        <v>6.2</v>
      </c>
      <c r="Z11" s="3">
        <v>30.2</v>
      </c>
    </row>
    <row r="12" spans="1:29" s="3" customFormat="1" x14ac:dyDescent="0.25">
      <c r="B12" s="3" t="s">
        <v>9</v>
      </c>
      <c r="C12" s="4"/>
      <c r="D12" s="4"/>
      <c r="E12" s="4"/>
      <c r="F12" s="4"/>
      <c r="G12" s="4">
        <v>3.2</v>
      </c>
      <c r="H12" s="4">
        <v>3.8</v>
      </c>
      <c r="I12" s="4">
        <v>6.2</v>
      </c>
      <c r="J12" s="4">
        <v>10.199999999999999</v>
      </c>
      <c r="K12" s="4">
        <v>14.7</v>
      </c>
      <c r="L12" s="4">
        <v>16.600000000000001</v>
      </c>
      <c r="M12" s="4">
        <v>17.100000000000001</v>
      </c>
      <c r="N12" s="4">
        <v>17.63</v>
      </c>
      <c r="O12" s="4"/>
      <c r="P12" s="4"/>
      <c r="Q12" s="4"/>
      <c r="R12" s="4"/>
      <c r="U12" s="3">
        <v>0</v>
      </c>
      <c r="V12" s="3">
        <v>0</v>
      </c>
      <c r="W12" s="3">
        <v>17.399999999999999</v>
      </c>
      <c r="X12" s="3">
        <v>20.9</v>
      </c>
      <c r="Y12" s="3">
        <v>16.5</v>
      </c>
      <c r="Z12" s="3">
        <v>23.4</v>
      </c>
    </row>
    <row r="13" spans="1:29" s="3" customFormat="1" x14ac:dyDescent="0.25">
      <c r="B13" s="3" t="s">
        <v>10</v>
      </c>
      <c r="C13" s="4"/>
      <c r="D13" s="4"/>
      <c r="E13" s="4"/>
      <c r="F13" s="4"/>
      <c r="G13" s="4">
        <v>0.2</v>
      </c>
      <c r="H13" s="4">
        <v>0.3</v>
      </c>
      <c r="I13" s="4">
        <v>0.1</v>
      </c>
      <c r="J13" s="4">
        <v>0.9</v>
      </c>
      <c r="K13" s="4">
        <v>0.7</v>
      </c>
      <c r="L13" s="4">
        <v>1</v>
      </c>
      <c r="M13" s="4">
        <v>1.3</v>
      </c>
      <c r="N13" s="4">
        <v>0.7</v>
      </c>
      <c r="O13" s="4"/>
      <c r="P13" s="4"/>
      <c r="Q13" s="4"/>
      <c r="R13" s="4"/>
      <c r="U13" s="3">
        <v>1.9</v>
      </c>
      <c r="V13" s="3">
        <v>9.6999999999999993</v>
      </c>
      <c r="W13" s="3">
        <v>1.5</v>
      </c>
      <c r="X13" s="3">
        <f>6.8+2.4</f>
        <v>9.1999999999999993</v>
      </c>
      <c r="Y13" s="3">
        <v>2.2000000000000002</v>
      </c>
      <c r="Z13" s="3">
        <v>1.5</v>
      </c>
    </row>
    <row r="14" spans="1:29" s="5" customFormat="1" ht="13" x14ac:dyDescent="0.3">
      <c r="B14" s="5" t="s">
        <v>11</v>
      </c>
      <c r="C14" s="6"/>
      <c r="D14" s="6"/>
      <c r="E14" s="6"/>
      <c r="F14" s="6"/>
      <c r="G14" s="6">
        <f>SUM(G10:G13)</f>
        <v>70.100000000000009</v>
      </c>
      <c r="H14" s="6">
        <f>SUM(H10:H13)</f>
        <v>74.8</v>
      </c>
      <c r="I14" s="6">
        <f>SUM(I10:I13)</f>
        <v>115.3</v>
      </c>
      <c r="J14" s="6">
        <f>SUM(J10:J13)</f>
        <v>194.79999999999998</v>
      </c>
      <c r="K14" s="6">
        <f>SUM(K10:K13)</f>
        <v>254.89999999999998</v>
      </c>
      <c r="L14" s="6">
        <f>SUM(L10:L13)</f>
        <v>289.20000000000005</v>
      </c>
      <c r="M14" s="6">
        <f>SUM(M10:M13)</f>
        <v>305.70000000000005</v>
      </c>
      <c r="N14" s="6">
        <f>SUM(N10:N13)</f>
        <v>326.72999999999996</v>
      </c>
      <c r="O14" s="6"/>
      <c r="P14" s="6"/>
      <c r="Q14" s="6"/>
      <c r="R14" s="6"/>
      <c r="U14" s="5">
        <f t="shared" ref="U14:Z14" si="0">SUM(U10:U13)</f>
        <v>43.300000000000004</v>
      </c>
      <c r="V14" s="5">
        <f t="shared" si="0"/>
        <v>290.2</v>
      </c>
      <c r="W14" s="5">
        <f t="shared" si="0"/>
        <v>346.79999999999995</v>
      </c>
      <c r="X14" s="5">
        <f t="shared" si="0"/>
        <v>345.4</v>
      </c>
      <c r="Y14" s="5">
        <f t="shared" si="0"/>
        <v>310.79999999999995</v>
      </c>
      <c r="Z14" s="5">
        <f t="shared" si="0"/>
        <v>454.99999999999994</v>
      </c>
    </row>
    <row r="15" spans="1:29" s="3" customFormat="1" x14ac:dyDescent="0.25">
      <c r="B15" s="3" t="s">
        <v>24</v>
      </c>
      <c r="C15" s="4"/>
      <c r="D15" s="4"/>
      <c r="E15" s="4"/>
      <c r="F15" s="4"/>
      <c r="G15" s="4">
        <v>63.3</v>
      </c>
      <c r="H15" s="4">
        <v>59.5</v>
      </c>
      <c r="I15" s="4">
        <v>85.8</v>
      </c>
      <c r="J15" s="4">
        <v>122.7</v>
      </c>
      <c r="K15" s="4">
        <v>166.4</v>
      </c>
      <c r="L15" s="4">
        <v>190.3</v>
      </c>
      <c r="M15" s="4">
        <v>184.5</v>
      </c>
      <c r="N15" s="4">
        <v>191.8</v>
      </c>
      <c r="O15" s="4"/>
      <c r="P15" s="4"/>
      <c r="Q15" s="4"/>
      <c r="R15" s="4"/>
      <c r="U15" s="3">
        <v>43.5</v>
      </c>
      <c r="V15" s="3">
        <v>321.39999999999998</v>
      </c>
      <c r="W15" s="3">
        <v>362.8</v>
      </c>
      <c r="X15" s="3">
        <v>392.3</v>
      </c>
      <c r="Y15" s="3">
        <v>351</v>
      </c>
      <c r="Z15" s="3">
        <v>331.3</v>
      </c>
    </row>
    <row r="16" spans="1:29" s="3" customFormat="1" x14ac:dyDescent="0.25">
      <c r="B16" s="3" t="s">
        <v>25</v>
      </c>
      <c r="C16" s="4"/>
      <c r="D16" s="4"/>
      <c r="E16" s="4"/>
      <c r="F16" s="4"/>
      <c r="G16" s="4">
        <v>3.6</v>
      </c>
      <c r="H16" s="4">
        <v>2.6</v>
      </c>
      <c r="I16" s="4">
        <v>18.3</v>
      </c>
      <c r="J16" s="4">
        <v>25.4</v>
      </c>
      <c r="K16" s="4">
        <v>30.4</v>
      </c>
      <c r="L16" s="4">
        <v>28.1</v>
      </c>
      <c r="M16" s="4">
        <v>22.4</v>
      </c>
      <c r="N16" s="4">
        <v>31.3</v>
      </c>
      <c r="O16" s="4"/>
      <c r="P16" s="4"/>
      <c r="Q16" s="4"/>
      <c r="R16" s="4"/>
      <c r="U16" s="3">
        <v>10.199999999999999</v>
      </c>
      <c r="V16" s="3">
        <v>52.3</v>
      </c>
      <c r="W16" s="3">
        <v>-1.8</v>
      </c>
      <c r="X16" s="3">
        <v>5</v>
      </c>
      <c r="Y16" s="3">
        <v>-8</v>
      </c>
      <c r="Z16" s="3">
        <v>47.6</v>
      </c>
    </row>
    <row r="17" spans="2:26" s="3" customFormat="1" x14ac:dyDescent="0.25">
      <c r="B17" s="3" t="s">
        <v>26</v>
      </c>
      <c r="C17" s="4"/>
      <c r="D17" s="4"/>
      <c r="E17" s="4"/>
      <c r="F17" s="4"/>
      <c r="G17" s="4">
        <f>+G14-G15-G16</f>
        <v>3.2000000000000113</v>
      </c>
      <c r="H17" s="4">
        <f>+H14-H15-H16</f>
        <v>12.699999999999998</v>
      </c>
      <c r="I17" s="4">
        <f t="shared" ref="I17:K17" si="1">+I14-I15-I16</f>
        <v>11.2</v>
      </c>
      <c r="J17" s="4">
        <f t="shared" si="1"/>
        <v>46.699999999999982</v>
      </c>
      <c r="K17" s="4">
        <f t="shared" si="1"/>
        <v>58.099999999999973</v>
      </c>
      <c r="L17" s="4">
        <f>+L14-L15-L16</f>
        <v>70.80000000000004</v>
      </c>
      <c r="M17" s="4">
        <f>+M14-M15-M16</f>
        <v>98.80000000000004</v>
      </c>
      <c r="N17" s="4">
        <f>+N14-N15-N16</f>
        <v>103.62999999999995</v>
      </c>
      <c r="O17" s="4"/>
      <c r="P17" s="4"/>
      <c r="Q17" s="4"/>
      <c r="R17" s="4"/>
      <c r="U17" s="3">
        <f t="shared" ref="U17:Z17" si="2">+U14-U15-U16</f>
        <v>-10.399999999999995</v>
      </c>
      <c r="V17" s="3">
        <f t="shared" si="2"/>
        <v>-83.499999999999986</v>
      </c>
      <c r="W17" s="3">
        <f t="shared" si="2"/>
        <v>-14.200000000000056</v>
      </c>
      <c r="X17" s="3">
        <f t="shared" si="2"/>
        <v>-51.900000000000034</v>
      </c>
      <c r="Y17" s="3">
        <f t="shared" si="2"/>
        <v>-32.200000000000045</v>
      </c>
      <c r="Z17" s="3">
        <f t="shared" si="2"/>
        <v>76.099999999999937</v>
      </c>
    </row>
    <row r="18" spans="2:26" s="3" customFormat="1" x14ac:dyDescent="0.25">
      <c r="B18" s="3" t="s">
        <v>27</v>
      </c>
      <c r="C18" s="4"/>
      <c r="D18" s="4"/>
      <c r="E18" s="4"/>
      <c r="F18" s="4"/>
      <c r="G18" s="4">
        <v>1.3</v>
      </c>
      <c r="H18" s="4">
        <v>6.1</v>
      </c>
      <c r="I18" s="4">
        <v>13.1</v>
      </c>
      <c r="J18" s="4">
        <v>26.5</v>
      </c>
      <c r="K18" s="4">
        <v>24.6</v>
      </c>
      <c r="L18" s="4">
        <v>34.200000000000003</v>
      </c>
      <c r="M18" s="4">
        <v>34</v>
      </c>
      <c r="N18" s="4">
        <v>37.200000000000003</v>
      </c>
      <c r="O18" s="4"/>
      <c r="P18" s="4"/>
      <c r="Q18" s="4"/>
      <c r="R18" s="4"/>
      <c r="U18" s="3">
        <v>40.299999999999997</v>
      </c>
      <c r="V18" s="3">
        <v>109.6</v>
      </c>
      <c r="W18" s="3">
        <v>139.69999999999999</v>
      </c>
      <c r="X18" s="3">
        <v>270.2</v>
      </c>
      <c r="Y18" s="3">
        <v>48</v>
      </c>
      <c r="Z18" s="3">
        <v>49.3</v>
      </c>
    </row>
    <row r="19" spans="2:26" s="3" customFormat="1" x14ac:dyDescent="0.25">
      <c r="B19" s="3" t="s">
        <v>28</v>
      </c>
      <c r="C19" s="4"/>
      <c r="D19" s="4"/>
      <c r="E19" s="4"/>
      <c r="F19" s="4"/>
      <c r="G19" s="4">
        <v>10.199999999999999</v>
      </c>
      <c r="H19" s="4">
        <v>11.1</v>
      </c>
      <c r="I19" s="4">
        <v>11.1</v>
      </c>
      <c r="J19" s="4">
        <v>12.4</v>
      </c>
      <c r="K19" s="4">
        <v>11</v>
      </c>
      <c r="L19" s="4">
        <v>14.7</v>
      </c>
      <c r="M19" s="4">
        <v>12.9</v>
      </c>
      <c r="N19" s="4">
        <v>14.7</v>
      </c>
      <c r="O19" s="4"/>
      <c r="P19" s="4"/>
      <c r="Q19" s="4"/>
      <c r="R19" s="4"/>
      <c r="U19" s="3">
        <v>8.1999999999999993</v>
      </c>
      <c r="V19" s="3">
        <v>24</v>
      </c>
      <c r="W19" s="3">
        <v>52.9</v>
      </c>
      <c r="X19" s="3">
        <v>65.5</v>
      </c>
      <c r="Y19" s="3">
        <v>55.5</v>
      </c>
      <c r="Z19" s="3">
        <v>44.8</v>
      </c>
    </row>
    <row r="20" spans="2:26" s="3" customFormat="1" x14ac:dyDescent="0.25">
      <c r="B20" s="3" t="s">
        <v>29</v>
      </c>
      <c r="C20" s="4"/>
      <c r="D20" s="4"/>
      <c r="E20" s="4"/>
      <c r="F20" s="4"/>
      <c r="G20" s="4">
        <v>21.5</v>
      </c>
      <c r="H20" s="4">
        <v>20.7</v>
      </c>
      <c r="I20" s="4">
        <v>21</v>
      </c>
      <c r="J20" s="4">
        <v>20.100000000000001</v>
      </c>
      <c r="K20" s="4">
        <v>17.100000000000001</v>
      </c>
      <c r="L20" s="4">
        <v>18.100000000000001</v>
      </c>
      <c r="M20" s="4">
        <v>17.5</v>
      </c>
      <c r="N20" s="4">
        <v>16.8</v>
      </c>
      <c r="O20" s="4"/>
      <c r="P20" s="4"/>
      <c r="Q20" s="4"/>
      <c r="R20" s="4"/>
      <c r="U20" s="3">
        <v>9.3000000000000007</v>
      </c>
      <c r="V20" s="3">
        <v>43</v>
      </c>
      <c r="W20" s="3">
        <v>78.5</v>
      </c>
      <c r="X20" s="3">
        <v>97.6</v>
      </c>
      <c r="Y20" s="3">
        <v>127.4</v>
      </c>
      <c r="Z20" s="3">
        <v>83.3</v>
      </c>
    </row>
    <row r="21" spans="2:26" s="3" customFormat="1" x14ac:dyDescent="0.25">
      <c r="B21" s="3" t="s">
        <v>30</v>
      </c>
      <c r="C21" s="4"/>
      <c r="D21" s="4"/>
      <c r="E21" s="4"/>
      <c r="F21" s="4"/>
      <c r="G21" s="4">
        <f>SUM(G18:G20)</f>
        <v>33</v>
      </c>
      <c r="H21" s="4">
        <f>SUM(H18:H20)</f>
        <v>37.9</v>
      </c>
      <c r="I21" s="4">
        <f t="shared" ref="I21:K21" si="3">SUM(I18:I20)</f>
        <v>45.2</v>
      </c>
      <c r="J21" s="4">
        <f t="shared" si="3"/>
        <v>59</v>
      </c>
      <c r="K21" s="4">
        <f t="shared" si="3"/>
        <v>52.7</v>
      </c>
      <c r="L21" s="4">
        <f>SUM(L18:L20)</f>
        <v>67</v>
      </c>
      <c r="M21" s="4">
        <f>SUM(M18:M20)</f>
        <v>64.400000000000006</v>
      </c>
      <c r="N21" s="4">
        <f>SUM(N18:N20)</f>
        <v>68.7</v>
      </c>
      <c r="O21" s="4"/>
      <c r="P21" s="4"/>
      <c r="Q21" s="4"/>
      <c r="R21" s="4"/>
      <c r="U21" s="3">
        <f t="shared" ref="U21:Z21" si="4">SUM(U18:U20)</f>
        <v>57.8</v>
      </c>
      <c r="V21" s="3">
        <f t="shared" si="4"/>
        <v>176.6</v>
      </c>
      <c r="W21" s="3">
        <f t="shared" si="4"/>
        <v>271.10000000000002</v>
      </c>
      <c r="X21" s="3">
        <f t="shared" si="4"/>
        <v>433.29999999999995</v>
      </c>
      <c r="Y21" s="3">
        <f t="shared" si="4"/>
        <v>230.9</v>
      </c>
      <c r="Z21" s="3">
        <f t="shared" si="4"/>
        <v>177.39999999999998</v>
      </c>
    </row>
    <row r="22" spans="2:26" x14ac:dyDescent="0.25">
      <c r="B22" t="s">
        <v>31</v>
      </c>
      <c r="G22" s="4">
        <f t="shared" ref="G22:K22" si="5">+G17-G21</f>
        <v>-29.79999999999999</v>
      </c>
      <c r="H22" s="4">
        <f t="shared" si="5"/>
        <v>-25.200000000000003</v>
      </c>
      <c r="I22" s="4">
        <f t="shared" si="5"/>
        <v>-34</v>
      </c>
      <c r="J22" s="4">
        <f t="shared" si="5"/>
        <v>-12.300000000000018</v>
      </c>
      <c r="K22" s="4">
        <f t="shared" si="5"/>
        <v>5.3999999999999702</v>
      </c>
      <c r="L22" s="4">
        <f>+L17-L21</f>
        <v>3.8000000000000398</v>
      </c>
      <c r="M22" s="4">
        <f>+M17-M21</f>
        <v>34.400000000000034</v>
      </c>
      <c r="N22" s="4">
        <f>+N17-N21</f>
        <v>34.92999999999995</v>
      </c>
      <c r="U22" s="3">
        <f t="shared" ref="U22:Z22" si="6">+U17-U21</f>
        <v>-68.199999999999989</v>
      </c>
      <c r="V22" s="3">
        <f t="shared" si="6"/>
        <v>-260.09999999999997</v>
      </c>
      <c r="W22" s="3">
        <f t="shared" si="6"/>
        <v>-285.30000000000007</v>
      </c>
      <c r="X22" s="3">
        <f t="shared" si="6"/>
        <v>-485.2</v>
      </c>
      <c r="Y22" s="3">
        <f t="shared" si="6"/>
        <v>-263.10000000000002</v>
      </c>
      <c r="Z22" s="3">
        <f t="shared" si="6"/>
        <v>-101.30000000000004</v>
      </c>
    </row>
    <row r="23" spans="2:26" x14ac:dyDescent="0.25">
      <c r="B23" s="3" t="s">
        <v>32</v>
      </c>
      <c r="G23" s="2">
        <v>-11.1</v>
      </c>
      <c r="H23" s="2">
        <v>-11.5</v>
      </c>
      <c r="I23" s="2">
        <v>-11.8</v>
      </c>
      <c r="J23" s="2">
        <v>-11.7</v>
      </c>
      <c r="K23" s="2">
        <v>-11.6</v>
      </c>
      <c r="L23" s="2">
        <v>-11.6</v>
      </c>
      <c r="M23" s="2">
        <v>-11.6</v>
      </c>
      <c r="N23" s="2">
        <v>-7.4</v>
      </c>
      <c r="U23" s="3">
        <v>-0.9</v>
      </c>
      <c r="V23" s="3">
        <v>-22.3</v>
      </c>
      <c r="W23" s="3">
        <v>-77.7</v>
      </c>
      <c r="X23" s="3">
        <v>20</v>
      </c>
      <c r="Y23" s="3">
        <v>-34.6</v>
      </c>
      <c r="Z23" s="3">
        <v>-46.1</v>
      </c>
    </row>
    <row r="24" spans="2:26" x14ac:dyDescent="0.25">
      <c r="B24" s="3" t="s">
        <v>33</v>
      </c>
      <c r="G24" s="4">
        <f t="shared" ref="G24:K24" si="7">+G22+G23</f>
        <v>-40.899999999999991</v>
      </c>
      <c r="H24" s="4">
        <f t="shared" si="7"/>
        <v>-36.700000000000003</v>
      </c>
      <c r="I24" s="4">
        <f t="shared" si="7"/>
        <v>-45.8</v>
      </c>
      <c r="J24" s="4">
        <f t="shared" si="7"/>
        <v>-24.000000000000018</v>
      </c>
      <c r="K24" s="4">
        <f t="shared" si="7"/>
        <v>-6.2000000000000295</v>
      </c>
      <c r="L24" s="4">
        <f>+L22+L23</f>
        <v>-7.7999999999999599</v>
      </c>
      <c r="M24" s="4">
        <f>+M22+M23</f>
        <v>22.800000000000033</v>
      </c>
      <c r="N24" s="4">
        <f>+N22+N23</f>
        <v>27.529999999999951</v>
      </c>
      <c r="U24" s="3">
        <f t="shared" ref="U24:Z24" si="8">+U22+U23</f>
        <v>-69.099999999999994</v>
      </c>
      <c r="V24" s="3">
        <f t="shared" si="8"/>
        <v>-282.39999999999998</v>
      </c>
      <c r="W24" s="3">
        <f t="shared" si="8"/>
        <v>-363.00000000000006</v>
      </c>
      <c r="X24" s="3">
        <f t="shared" si="8"/>
        <v>-465.2</v>
      </c>
      <c r="Y24" s="3">
        <f t="shared" si="8"/>
        <v>-297.70000000000005</v>
      </c>
      <c r="Z24" s="3">
        <f t="shared" si="8"/>
        <v>-147.40000000000003</v>
      </c>
    </row>
    <row r="25" spans="2:26" x14ac:dyDescent="0.25">
      <c r="B25" s="3" t="s">
        <v>34</v>
      </c>
      <c r="G25" s="4">
        <v>1.1000000000000001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2">
        <v>0</v>
      </c>
      <c r="N25" s="2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2:26" x14ac:dyDescent="0.25">
      <c r="B26" s="3" t="s">
        <v>35</v>
      </c>
      <c r="G26" s="4">
        <f>+G24-G25</f>
        <v>-41.999999999999993</v>
      </c>
      <c r="H26" s="4">
        <f>+H24-H25</f>
        <v>-36.700000000000003</v>
      </c>
      <c r="I26" s="4">
        <f t="shared" ref="I26:N26" si="9">+I24-I25</f>
        <v>-45.8</v>
      </c>
      <c r="J26" s="4">
        <f t="shared" si="9"/>
        <v>-24.000000000000018</v>
      </c>
      <c r="K26" s="4">
        <f t="shared" si="9"/>
        <v>-6.2000000000000295</v>
      </c>
      <c r="L26" s="4">
        <f t="shared" si="9"/>
        <v>-7.7999999999999599</v>
      </c>
      <c r="M26" s="4">
        <f t="shared" si="9"/>
        <v>22.800000000000033</v>
      </c>
      <c r="N26" s="4">
        <f t="shared" si="9"/>
        <v>27.529999999999951</v>
      </c>
      <c r="U26" s="3">
        <f>+U24-U25</f>
        <v>-69.099999999999994</v>
      </c>
      <c r="V26" s="3">
        <f>+V24-V25</f>
        <v>-282.39999999999998</v>
      </c>
      <c r="W26" s="3">
        <f>+W24-W25</f>
        <v>-363.00000000000006</v>
      </c>
      <c r="X26" s="3">
        <f t="shared" ref="X26:Z26" si="10">+X24-X25</f>
        <v>-465.2</v>
      </c>
      <c r="Y26" s="3">
        <f t="shared" si="10"/>
        <v>-297.70000000000005</v>
      </c>
      <c r="Z26" s="3">
        <f t="shared" si="10"/>
        <v>-147.40000000000003</v>
      </c>
    </row>
    <row r="27" spans="2:26" x14ac:dyDescent="0.25">
      <c r="B27" s="3" t="s">
        <v>36</v>
      </c>
      <c r="G27" s="7">
        <f>+G26/G28</f>
        <v>-2.957746478873239</v>
      </c>
      <c r="H27" s="7">
        <f>+H26/H28</f>
        <v>-2.5486111111111112</v>
      </c>
      <c r="I27" s="7">
        <f>+I26/I28</f>
        <v>-3.1586206896551721</v>
      </c>
      <c r="J27" s="7">
        <f>+J26/J28</f>
        <v>-1.6438356164383574</v>
      </c>
      <c r="K27" s="7">
        <f>+K26/K28</f>
        <v>-0.42465753424657737</v>
      </c>
      <c r="L27" s="7">
        <f>+L26/L28</f>
        <v>-0.52348993288590329</v>
      </c>
      <c r="M27" s="7">
        <f>+M26/M28</f>
        <v>1.349112426035505</v>
      </c>
      <c r="N27" s="7">
        <f>+N26/N28</f>
        <v>1.6194117647058794</v>
      </c>
      <c r="U27" s="1">
        <f>+U26/U28</f>
        <v>-2.7312252964426875</v>
      </c>
      <c r="V27" s="1">
        <f>+V26/V28</f>
        <v>-8.330383480825958</v>
      </c>
      <c r="W27" s="1">
        <f t="shared" ref="W27" si="11">+W26/W28</f>
        <v>-4.8079470198675507</v>
      </c>
      <c r="X27" s="1"/>
      <c r="Y27" s="1"/>
      <c r="Z27" s="1"/>
    </row>
    <row r="28" spans="2:26" x14ac:dyDescent="0.25">
      <c r="B28" s="3" t="s">
        <v>1</v>
      </c>
      <c r="G28" s="2">
        <v>14.2</v>
      </c>
      <c r="H28" s="4">
        <v>14.4</v>
      </c>
      <c r="I28" s="4">
        <v>14.5</v>
      </c>
      <c r="J28" s="4">
        <v>14.6</v>
      </c>
      <c r="K28" s="4">
        <v>14.6</v>
      </c>
      <c r="L28" s="4">
        <v>14.9</v>
      </c>
      <c r="M28" s="4">
        <v>16.899999999999999</v>
      </c>
      <c r="N28" s="4">
        <v>17</v>
      </c>
      <c r="U28">
        <v>25.3</v>
      </c>
      <c r="V28">
        <v>33.9</v>
      </c>
      <c r="W28">
        <v>75.5</v>
      </c>
    </row>
    <row r="29" spans="2:26" s="3" customFormat="1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26" s="3" customFormat="1" x14ac:dyDescent="0.25">
      <c r="B30" s="3" t="s">
        <v>3</v>
      </c>
      <c r="C30" s="4"/>
      <c r="D30" s="4"/>
      <c r="E30" s="4"/>
      <c r="F30" s="4"/>
      <c r="G30" s="4"/>
      <c r="H30" s="4"/>
      <c r="I30" s="4"/>
      <c r="J30" s="4"/>
      <c r="K30" s="4"/>
      <c r="L30" s="4">
        <f>223.8+11.7+4.4+667.2+1</f>
        <v>908.1</v>
      </c>
      <c r="M30" s="4"/>
      <c r="N30" s="4">
        <f>311.2+599.3+1</f>
        <v>911.5</v>
      </c>
      <c r="O30" s="4"/>
      <c r="P30" s="4"/>
      <c r="Q30" s="4"/>
      <c r="R30" s="4"/>
    </row>
    <row r="31" spans="2:26" s="3" customFormat="1" x14ac:dyDescent="0.25">
      <c r="B31" s="3" t="s">
        <v>37</v>
      </c>
      <c r="C31" s="4"/>
      <c r="D31" s="4"/>
      <c r="E31" s="4"/>
      <c r="F31" s="4"/>
      <c r="G31" s="4"/>
      <c r="H31" s="4"/>
      <c r="I31" s="4"/>
      <c r="J31" s="4"/>
      <c r="K31" s="4"/>
      <c r="L31" s="4">
        <v>296</v>
      </c>
      <c r="M31" s="4"/>
      <c r="N31" s="4">
        <v>305.3</v>
      </c>
      <c r="O31" s="4"/>
      <c r="P31" s="4"/>
      <c r="Q31" s="4"/>
      <c r="R31" s="4"/>
    </row>
    <row r="32" spans="2:26" s="3" customFormat="1" x14ac:dyDescent="0.25">
      <c r="B32" s="3" t="s">
        <v>40</v>
      </c>
      <c r="C32" s="4"/>
      <c r="D32" s="4"/>
      <c r="E32" s="4"/>
      <c r="F32" s="4"/>
      <c r="G32" s="4"/>
      <c r="H32" s="4"/>
      <c r="I32" s="4"/>
      <c r="J32" s="4"/>
      <c r="K32" s="4"/>
      <c r="L32" s="4">
        <v>156.80000000000001</v>
      </c>
      <c r="M32" s="4"/>
      <c r="N32" s="4">
        <v>150.6</v>
      </c>
      <c r="O32" s="4"/>
      <c r="P32" s="4"/>
      <c r="Q32" s="4"/>
      <c r="R32" s="4"/>
    </row>
    <row r="33" spans="2:18" s="3" customFormat="1" x14ac:dyDescent="0.25">
      <c r="B33" s="3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>
        <v>48.4</v>
      </c>
      <c r="M33" s="4"/>
      <c r="N33" s="4">
        <v>25.1</v>
      </c>
      <c r="O33" s="4"/>
      <c r="P33" s="4"/>
      <c r="Q33" s="4"/>
      <c r="R33" s="4"/>
    </row>
    <row r="34" spans="2:18" s="3" customFormat="1" x14ac:dyDescent="0.25">
      <c r="B34" s="3" t="s">
        <v>10</v>
      </c>
      <c r="C34" s="4"/>
      <c r="D34" s="4"/>
      <c r="E34" s="4"/>
      <c r="F34" s="4"/>
      <c r="G34" s="4"/>
      <c r="H34" s="4"/>
      <c r="I34" s="4"/>
      <c r="J34" s="4"/>
      <c r="K34" s="4"/>
      <c r="L34" s="4">
        <v>86.5</v>
      </c>
      <c r="M34" s="4"/>
      <c r="N34" s="4">
        <v>103.2</v>
      </c>
      <c r="O34" s="4"/>
      <c r="P34" s="4"/>
      <c r="Q34" s="4"/>
      <c r="R34" s="4"/>
    </row>
    <row r="35" spans="2:18" s="3" customFormat="1" x14ac:dyDescent="0.25">
      <c r="B35" s="3" t="s">
        <v>39</v>
      </c>
      <c r="C35" s="4"/>
      <c r="D35" s="4"/>
      <c r="E35" s="4"/>
      <c r="F35" s="4"/>
      <c r="G35" s="4"/>
      <c r="H35" s="4"/>
      <c r="I35" s="4"/>
      <c r="J35" s="4"/>
      <c r="K35" s="4"/>
      <c r="L35" s="4">
        <f>SUM(L30:L34)</f>
        <v>1495.8</v>
      </c>
      <c r="M35" s="4">
        <f>SUM(M30:M34)</f>
        <v>0</v>
      </c>
      <c r="N35" s="4">
        <f>SUM(N30:N34)</f>
        <v>1495.6999999999998</v>
      </c>
      <c r="O35" s="4"/>
      <c r="P35" s="4"/>
      <c r="Q35" s="4"/>
      <c r="R35" s="4"/>
    </row>
    <row r="36" spans="2:18" s="3" customForma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2:18" s="3" customFormat="1" x14ac:dyDescent="0.25">
      <c r="B37" s="3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>
        <v>375.8</v>
      </c>
      <c r="M37" s="4"/>
      <c r="N37" s="4">
        <v>413.2</v>
      </c>
      <c r="O37" s="4"/>
      <c r="P37" s="4"/>
      <c r="Q37" s="4"/>
      <c r="R37" s="4"/>
    </row>
    <row r="38" spans="2:18" s="3" customFormat="1" x14ac:dyDescent="0.25">
      <c r="B38" s="3" t="s">
        <v>41</v>
      </c>
      <c r="C38" s="4"/>
      <c r="D38" s="4"/>
      <c r="E38" s="4"/>
      <c r="F38" s="4"/>
      <c r="G38" s="4"/>
      <c r="H38" s="4"/>
      <c r="I38" s="4"/>
      <c r="J38" s="4"/>
      <c r="K38" s="4"/>
      <c r="L38" s="4">
        <v>339.7</v>
      </c>
      <c r="M38" s="4"/>
      <c r="N38" s="4">
        <v>353.9</v>
      </c>
      <c r="O38" s="4"/>
      <c r="P38" s="4"/>
      <c r="Q38" s="4"/>
      <c r="R38" s="4"/>
    </row>
    <row r="39" spans="2:18" s="3" customFormat="1" x14ac:dyDescent="0.25">
      <c r="B39" s="3" t="s">
        <v>4</v>
      </c>
      <c r="C39" s="4"/>
      <c r="D39" s="4"/>
      <c r="E39" s="4"/>
      <c r="F39" s="4"/>
      <c r="G39" s="4"/>
      <c r="H39" s="4"/>
      <c r="I39" s="4"/>
      <c r="J39" s="4"/>
      <c r="K39" s="4"/>
      <c r="L39" s="4">
        <v>300.10000000000002</v>
      </c>
      <c r="M39" s="4"/>
      <c r="N39" s="4">
        <v>200.1</v>
      </c>
      <c r="O39" s="4"/>
      <c r="P39" s="4"/>
      <c r="Q39" s="4"/>
      <c r="R39" s="4"/>
    </row>
    <row r="40" spans="2:18" s="3" customFormat="1" x14ac:dyDescent="0.25">
      <c r="B40" s="3" t="s">
        <v>42</v>
      </c>
      <c r="C40" s="4"/>
      <c r="D40" s="4"/>
      <c r="E40" s="4"/>
      <c r="F40" s="4"/>
      <c r="G40" s="4"/>
      <c r="H40" s="4"/>
      <c r="I40" s="4"/>
      <c r="J40" s="4"/>
      <c r="K40" s="4"/>
      <c r="L40" s="4">
        <v>55.6</v>
      </c>
      <c r="M40" s="4"/>
      <c r="N40" s="4">
        <v>32.799999999999997</v>
      </c>
      <c r="O40" s="4"/>
      <c r="P40" s="4"/>
      <c r="Q40" s="4"/>
      <c r="R40" s="4"/>
    </row>
    <row r="41" spans="2:18" s="3" customFormat="1" x14ac:dyDescent="0.25">
      <c r="B41" s="3" t="s">
        <v>43</v>
      </c>
      <c r="C41" s="4"/>
      <c r="D41" s="4"/>
      <c r="E41" s="4"/>
      <c r="F41" s="4"/>
      <c r="G41" s="4"/>
      <c r="H41" s="4"/>
      <c r="I41" s="4"/>
      <c r="J41" s="4"/>
      <c r="K41" s="4"/>
      <c r="L41" s="4">
        <v>55</v>
      </c>
      <c r="M41" s="4"/>
      <c r="N41" s="4">
        <v>71.099999999999994</v>
      </c>
      <c r="O41" s="4"/>
      <c r="P41" s="4"/>
      <c r="Q41" s="4"/>
      <c r="R41" s="4"/>
    </row>
    <row r="42" spans="2:18" s="3" customFormat="1" x14ac:dyDescent="0.25">
      <c r="B42" s="3" t="s">
        <v>10</v>
      </c>
      <c r="C42" s="4"/>
      <c r="D42" s="4"/>
      <c r="E42" s="4"/>
      <c r="F42" s="4"/>
      <c r="G42" s="4"/>
      <c r="H42" s="4"/>
      <c r="I42" s="4"/>
      <c r="J42" s="4"/>
      <c r="K42" s="4"/>
      <c r="L42" s="4">
        <v>106.3</v>
      </c>
      <c r="M42" s="4"/>
      <c r="N42" s="4">
        <v>108.9</v>
      </c>
      <c r="O42" s="4"/>
      <c r="P42" s="4"/>
      <c r="Q42" s="4"/>
      <c r="R42" s="4"/>
    </row>
    <row r="43" spans="2:18" s="3" customFormat="1" x14ac:dyDescent="0.25">
      <c r="B43" s="3" t="s">
        <v>44</v>
      </c>
      <c r="C43" s="4"/>
      <c r="D43" s="4"/>
      <c r="E43" s="4"/>
      <c r="F43" s="4"/>
      <c r="G43" s="4"/>
      <c r="H43" s="4"/>
      <c r="I43" s="4"/>
      <c r="J43" s="4"/>
      <c r="K43" s="4"/>
      <c r="L43" s="4">
        <f>151.3+112</f>
        <v>263.3</v>
      </c>
      <c r="M43" s="4"/>
      <c r="N43" s="4">
        <f>203.7+112</f>
        <v>315.7</v>
      </c>
      <c r="O43" s="4"/>
      <c r="P43" s="4"/>
      <c r="Q43" s="4"/>
      <c r="R43" s="4"/>
    </row>
    <row r="44" spans="2:18" s="3" customFormat="1" x14ac:dyDescent="0.25">
      <c r="B44" s="3" t="s">
        <v>45</v>
      </c>
      <c r="C44" s="4"/>
      <c r="D44" s="4"/>
      <c r="E44" s="4"/>
      <c r="F44" s="4"/>
      <c r="G44" s="4"/>
      <c r="H44" s="4"/>
      <c r="I44" s="4"/>
      <c r="J44" s="4"/>
      <c r="K44" s="4"/>
      <c r="L44" s="4">
        <f>SUM(L37:L43)</f>
        <v>1495.8</v>
      </c>
      <c r="M44" s="4">
        <f>SUM(M37:M43)</f>
        <v>0</v>
      </c>
      <c r="N44" s="4">
        <f>SUM(N37:N43)</f>
        <v>1495.7</v>
      </c>
      <c r="O44" s="4"/>
      <c r="P44" s="4"/>
      <c r="Q44" s="4"/>
      <c r="R44" s="4"/>
    </row>
    <row r="49" spans="2:26" x14ac:dyDescent="0.25">
      <c r="U49">
        <v>-26.1</v>
      </c>
      <c r="V49">
        <v>-127.2</v>
      </c>
      <c r="W49">
        <v>-287.2</v>
      </c>
      <c r="X49">
        <v>-403.4</v>
      </c>
      <c r="Y49">
        <v>-210.6</v>
      </c>
      <c r="Z49">
        <v>-33.6</v>
      </c>
    </row>
    <row r="51" spans="2:26" x14ac:dyDescent="0.25">
      <c r="B51" t="s">
        <v>56</v>
      </c>
      <c r="N51" s="2">
        <f>195.7-M51-L51-K51</f>
        <v>195.7</v>
      </c>
    </row>
    <row r="52" spans="2:26" x14ac:dyDescent="0.25">
      <c r="B52" t="s">
        <v>57</v>
      </c>
      <c r="N52" s="2">
        <v>11.4</v>
      </c>
    </row>
    <row r="53" spans="2:26" x14ac:dyDescent="0.25">
      <c r="B53" t="s">
        <v>58</v>
      </c>
      <c r="N53" s="2">
        <f>+N51-N52</f>
        <v>184.29999999999998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2024-10-11T17:04:03Z</dcterms:created>
  <dcterms:modified xsi:type="dcterms:W3CDTF">2025-05-05T17:52:22Z</dcterms:modified>
</cp:coreProperties>
</file>