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6DE337E-5395-4022-B457-A4D61CA6C4F8}" xr6:coauthVersionLast="47" xr6:coauthVersionMax="47" xr10:uidLastSave="{00000000-0000-0000-0000-000000000000}"/>
  <bookViews>
    <workbookView xWindow="14560" yWindow="2380" windowWidth="21220" windowHeight="15520" xr2:uid="{15D8D325-422D-4F56-AC6B-037051BB27AD}"/>
  </bookViews>
  <sheets>
    <sheet name="Main" sheetId="1" r:id="rId1"/>
    <sheet name="brilaroxazine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3" l="1"/>
  <c r="L13" i="3"/>
  <c r="F8" i="3"/>
  <c r="G8" i="3"/>
  <c r="G9" i="3" s="1"/>
  <c r="I8" i="3"/>
  <c r="H8" i="3"/>
  <c r="J9" i="3"/>
  <c r="I9" i="3"/>
  <c r="H9" i="3"/>
  <c r="F9" i="3"/>
  <c r="J7" i="3"/>
  <c r="J6" i="3"/>
  <c r="J5" i="3"/>
  <c r="H7" i="3"/>
  <c r="G7" i="3"/>
  <c r="F7" i="3"/>
  <c r="I7" i="3"/>
  <c r="I6" i="3"/>
  <c r="H6" i="3"/>
  <c r="G6" i="3"/>
  <c r="F6" i="3"/>
  <c r="I5" i="3"/>
  <c r="H5" i="3"/>
  <c r="G5" i="3"/>
  <c r="F5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D2" i="3"/>
  <c r="K4" i="1"/>
  <c r="K7" i="1" s="1"/>
  <c r="L15" i="3" l="1"/>
</calcChain>
</file>

<file path=xl/sharedStrings.xml><?xml version="1.0" encoding="utf-8"?>
<sst xmlns="http://schemas.openxmlformats.org/spreadsheetml/2006/main" count="42" uniqueCount="33">
  <si>
    <t>Price</t>
  </si>
  <si>
    <t>Shares</t>
  </si>
  <si>
    <t>MC</t>
  </si>
  <si>
    <t>Cash</t>
  </si>
  <si>
    <t>Debt</t>
  </si>
  <si>
    <t>EV</t>
  </si>
  <si>
    <t>Q324</t>
  </si>
  <si>
    <t>AD</t>
  </si>
  <si>
    <t>PIC</t>
  </si>
  <si>
    <t>RP1208</t>
  </si>
  <si>
    <t>Name</t>
  </si>
  <si>
    <t/>
  </si>
  <si>
    <t>brilaroxazine</t>
  </si>
  <si>
    <t>Schizophrenia</t>
  </si>
  <si>
    <t>Main</t>
  </si>
  <si>
    <t>Brand</t>
  </si>
  <si>
    <t>Generic</t>
  </si>
  <si>
    <t>Indication</t>
  </si>
  <si>
    <t>Clinical Trials</t>
  </si>
  <si>
    <t>Phase III "RECOVER-1"</t>
  </si>
  <si>
    <t>Phase III "RECOVER-2"</t>
  </si>
  <si>
    <t>ITCI</t>
  </si>
  <si>
    <t>Revenue</t>
  </si>
  <si>
    <t>Phase III</t>
  </si>
  <si>
    <t>Filing</t>
  </si>
  <si>
    <t>COGS</t>
  </si>
  <si>
    <t>Gross Profit</t>
  </si>
  <si>
    <t>SG&amp;A</t>
  </si>
  <si>
    <t>Operating Income</t>
  </si>
  <si>
    <t>Discount</t>
  </si>
  <si>
    <t>NPV</t>
  </si>
  <si>
    <t>SO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</si>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</sst>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quotePrefix="1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1" applyFont="1"/>
    <xf numFmtId="0" fontId="5" fillId="0" borderId="0" xfId="0" applyFont="1"/>
    <xf numFmtId="3" fontId="4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03C0-F301-4404-B2D1-EE5248F59B00}">
  <dimension ref="B2:L10"/>
  <sheetViews>
    <sheetView tabSelected="1" zoomScale="145" zoomScaleNormal="145" workbookViewId="0">
      <selection activeCell="D2" sqref="D2"/>
    </sheetView>
  </sheetViews>
  <sheetFormatPr defaultRowHeight="12.5" x14ac:dyDescent="0.25"/>
  <cols>
    <col min="1" max="1" width="4.54296875" style="1" customWidth="1"/>
    <col min="2" max="2" width="13.54296875" style="1" customWidth="1"/>
    <col min="3" max="3" width="12.26953125" style="1" bestFit="1" customWidth="1"/>
    <col min="4" max="16384" width="8.7265625" style="1"/>
  </cols>
  <sheetData>
    <row r="2" spans="2:12" x14ac:dyDescent="0.25">
      <c r="B2" s="11" t="s">
        <v>10</v>
      </c>
      <c r="C2" s="12" t="s">
        <v>17</v>
      </c>
      <c r="D2" s="12"/>
      <c r="E2" s="12"/>
      <c r="F2" s="12"/>
      <c r="G2" s="12"/>
      <c r="H2" s="13"/>
      <c r="J2" s="1" t="s">
        <v>0</v>
      </c>
      <c r="K2" s="2">
        <v>2.69</v>
      </c>
    </row>
    <row r="3" spans="2:12" x14ac:dyDescent="0.25">
      <c r="B3" s="5" t="s">
        <v>12</v>
      </c>
      <c r="C3" s="1" t="s">
        <v>13</v>
      </c>
      <c r="H3" s="6"/>
      <c r="J3" s="1" t="s">
        <v>1</v>
      </c>
      <c r="K3" s="3">
        <v>33.441198999999997</v>
      </c>
      <c r="L3" s="4" t="s">
        <v>6</v>
      </c>
    </row>
    <row r="4" spans="2:12" x14ac:dyDescent="0.25">
      <c r="B4" s="7" t="s">
        <v>9</v>
      </c>
      <c r="H4" s="6"/>
      <c r="J4" s="1" t="s">
        <v>2</v>
      </c>
      <c r="K4" s="3">
        <f>+K2*K3</f>
        <v>89.956825309999985</v>
      </c>
    </row>
    <row r="5" spans="2:12" x14ac:dyDescent="0.25">
      <c r="B5" s="5" t="s">
        <v>11</v>
      </c>
      <c r="H5" s="6"/>
      <c r="J5" s="1" t="s">
        <v>3</v>
      </c>
      <c r="K5" s="3">
        <v>5.5588170000000003</v>
      </c>
      <c r="L5" s="4" t="s">
        <v>6</v>
      </c>
    </row>
    <row r="6" spans="2:12" x14ac:dyDescent="0.25">
      <c r="B6" s="7"/>
      <c r="H6" s="6"/>
      <c r="J6" s="1" t="s">
        <v>4</v>
      </c>
      <c r="K6" s="3">
        <v>8.3000000000000004E-2</v>
      </c>
      <c r="L6" s="4" t="s">
        <v>6</v>
      </c>
    </row>
    <row r="7" spans="2:12" x14ac:dyDescent="0.25">
      <c r="B7" s="8"/>
      <c r="C7" s="9"/>
      <c r="D7" s="9"/>
      <c r="E7" s="9"/>
      <c r="F7" s="9"/>
      <c r="G7" s="9"/>
      <c r="H7" s="10"/>
      <c r="J7" s="1" t="s">
        <v>5</v>
      </c>
      <c r="K7" s="3">
        <f>+K4-K5+K6</f>
        <v>84.481008309999979</v>
      </c>
      <c r="L7" s="4"/>
    </row>
    <row r="9" spans="2:12" x14ac:dyDescent="0.25">
      <c r="J9" s="1" t="s">
        <v>7</v>
      </c>
      <c r="K9" s="3">
        <v>158.01300000000001</v>
      </c>
      <c r="L9" s="4" t="s">
        <v>6</v>
      </c>
    </row>
    <row r="10" spans="2:12" x14ac:dyDescent="0.25">
      <c r="J10" s="1" t="s">
        <v>8</v>
      </c>
      <c r="K10" s="3">
        <v>148.02799999999999</v>
      </c>
      <c r="L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BCE2-EA27-4994-9114-6D1CBB5EC5C9}">
  <dimension ref="A1:C9"/>
  <sheetViews>
    <sheetView zoomScale="160" zoomScaleNormal="160" workbookViewId="0">
      <selection activeCell="C9" sqref="C9"/>
    </sheetView>
  </sheetViews>
  <sheetFormatPr defaultRowHeight="12.5" x14ac:dyDescent="0.25"/>
  <cols>
    <col min="1" max="1" width="4.6328125" style="1" bestFit="1" customWidth="1"/>
    <col min="2" max="2" width="11.453125" style="1" bestFit="1" customWidth="1"/>
    <col min="3" max="16384" width="8.7265625" style="1"/>
  </cols>
  <sheetData>
    <row r="1" spans="1:3" x14ac:dyDescent="0.25">
      <c r="A1" s="14" t="s">
        <v>14</v>
      </c>
    </row>
    <row r="2" spans="1:3" x14ac:dyDescent="0.25">
      <c r="B2" s="1" t="s">
        <v>15</v>
      </c>
    </row>
    <row r="3" spans="1:3" x14ac:dyDescent="0.25">
      <c r="B3" s="1" t="s">
        <v>16</v>
      </c>
      <c r="C3" s="1" t="s">
        <v>12</v>
      </c>
    </row>
    <row r="4" spans="1:3" x14ac:dyDescent="0.25">
      <c r="B4" s="1" t="s">
        <v>17</v>
      </c>
      <c r="C4" s="1" t="s">
        <v>13</v>
      </c>
    </row>
    <row r="5" spans="1:3" x14ac:dyDescent="0.25">
      <c r="B5" s="1" t="s">
        <v>18</v>
      </c>
    </row>
    <row r="6" spans="1:3" ht="13" x14ac:dyDescent="0.3">
      <c r="C6" s="15" t="s">
        <v>19</v>
      </c>
    </row>
    <row r="9" spans="1:3" ht="13" x14ac:dyDescent="0.3">
      <c r="C9" s="15" t="s">
        <v>20</v>
      </c>
    </row>
  </sheetData>
  <hyperlinks>
    <hyperlink ref="A1" location="Main!A1" display="Main" xr:uid="{E5DB6BB7-9131-4682-9B87-C092DB90D7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F1E-62D0-4285-9EB0-437BBBD9FF04}">
  <dimension ref="A1:P15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RowHeight="12.5" x14ac:dyDescent="0.25"/>
  <cols>
    <col min="1" max="1" width="4.6328125" style="1" bestFit="1" customWidth="1"/>
    <col min="2" max="2" width="15.1796875" style="1" bestFit="1" customWidth="1"/>
    <col min="3" max="5" width="8.7265625" style="4"/>
    <col min="6" max="16384" width="8.7265625" style="1"/>
  </cols>
  <sheetData>
    <row r="1" spans="1:16" x14ac:dyDescent="0.25">
      <c r="A1" s="1" t="s">
        <v>14</v>
      </c>
    </row>
    <row r="2" spans="1:16" x14ac:dyDescent="0.25">
      <c r="C2" s="4">
        <v>2024</v>
      </c>
      <c r="D2" s="4">
        <f>+C2+1</f>
        <v>2025</v>
      </c>
      <c r="E2" s="4">
        <f t="shared" ref="E2:P2" si="0">+D2+1</f>
        <v>2026</v>
      </c>
      <c r="F2" s="1">
        <f t="shared" si="0"/>
        <v>2027</v>
      </c>
      <c r="G2" s="1">
        <f t="shared" si="0"/>
        <v>2028</v>
      </c>
      <c r="H2" s="1">
        <f t="shared" si="0"/>
        <v>2029</v>
      </c>
      <c r="I2" s="1">
        <f t="shared" si="0"/>
        <v>2030</v>
      </c>
      <c r="J2" s="1">
        <f t="shared" si="0"/>
        <v>2031</v>
      </c>
      <c r="K2" s="1">
        <f t="shared" si="0"/>
        <v>2032</v>
      </c>
      <c r="L2" s="1">
        <f t="shared" si="0"/>
        <v>2033</v>
      </c>
      <c r="M2" s="1">
        <f t="shared" si="0"/>
        <v>2034</v>
      </c>
      <c r="N2" s="1">
        <f t="shared" si="0"/>
        <v>2035</v>
      </c>
      <c r="O2" s="1">
        <f t="shared" si="0"/>
        <v>2036</v>
      </c>
      <c r="P2" s="1">
        <f t="shared" si="0"/>
        <v>2037</v>
      </c>
    </row>
    <row r="3" spans="1:16" ht="13" x14ac:dyDescent="0.3">
      <c r="B3" s="1" t="s">
        <v>21</v>
      </c>
      <c r="F3" s="16">
        <v>22.53</v>
      </c>
      <c r="G3" s="16">
        <v>81.707999999999998</v>
      </c>
      <c r="H3" s="16">
        <v>249.13200000000001</v>
      </c>
      <c r="I3" s="16">
        <v>462.17500000000001</v>
      </c>
      <c r="J3" s="16"/>
    </row>
    <row r="5" spans="1:16" x14ac:dyDescent="0.25">
      <c r="B5" s="1" t="s">
        <v>22</v>
      </c>
      <c r="C5" s="4" t="s">
        <v>23</v>
      </c>
      <c r="D5" s="4" t="s">
        <v>23</v>
      </c>
      <c r="E5" s="4" t="s">
        <v>24</v>
      </c>
      <c r="F5" s="3">
        <f>+F3</f>
        <v>22.53</v>
      </c>
      <c r="G5" s="3">
        <f>+G3</f>
        <v>81.707999999999998</v>
      </c>
      <c r="H5" s="3">
        <f>+H3</f>
        <v>249.13200000000001</v>
      </c>
      <c r="I5" s="3">
        <f>+I3</f>
        <v>462.17500000000001</v>
      </c>
      <c r="J5" s="3">
        <f>+I5*1.5</f>
        <v>693.26250000000005</v>
      </c>
    </row>
    <row r="6" spans="1:16" x14ac:dyDescent="0.25">
      <c r="B6" s="1" t="s">
        <v>25</v>
      </c>
      <c r="F6" s="3">
        <f>+F5*0.1</f>
        <v>2.2530000000000001</v>
      </c>
      <c r="G6" s="3">
        <f>+G5*0.1</f>
        <v>8.1707999999999998</v>
      </c>
      <c r="H6" s="3">
        <f>+H5*0.1</f>
        <v>24.913200000000003</v>
      </c>
      <c r="I6" s="3">
        <f>+I5*0.1</f>
        <v>46.217500000000001</v>
      </c>
      <c r="J6" s="3">
        <f>+J5*0.1</f>
        <v>69.326250000000002</v>
      </c>
    </row>
    <row r="7" spans="1:16" x14ac:dyDescent="0.25">
      <c r="B7" s="1" t="s">
        <v>26</v>
      </c>
      <c r="F7" s="3">
        <f t="shared" ref="F7:H7" si="1">+F5-F6</f>
        <v>20.277000000000001</v>
      </c>
      <c r="G7" s="3">
        <f t="shared" si="1"/>
        <v>73.537199999999999</v>
      </c>
      <c r="H7" s="3">
        <f t="shared" si="1"/>
        <v>224.21879999999999</v>
      </c>
      <c r="I7" s="3">
        <f>+I5-I6</f>
        <v>415.95749999999998</v>
      </c>
      <c r="J7" s="3">
        <f>+J5-J6</f>
        <v>623.93625000000009</v>
      </c>
    </row>
    <row r="8" spans="1:16" x14ac:dyDescent="0.25">
      <c r="B8" s="1" t="s">
        <v>27</v>
      </c>
      <c r="F8" s="3">
        <f>358.782/4</f>
        <v>89.695499999999996</v>
      </c>
      <c r="G8" s="3">
        <f>358.782/4</f>
        <v>89.695499999999996</v>
      </c>
      <c r="H8" s="3">
        <f>358.782/4</f>
        <v>89.695499999999996</v>
      </c>
      <c r="I8" s="3">
        <f>409.864/4</f>
        <v>102.46599999999999</v>
      </c>
      <c r="J8" s="3">
        <v>100</v>
      </c>
    </row>
    <row r="9" spans="1:16" x14ac:dyDescent="0.25">
      <c r="B9" s="1" t="s">
        <v>28</v>
      </c>
      <c r="D9" s="4">
        <v>-50</v>
      </c>
      <c r="E9" s="4">
        <v>-50</v>
      </c>
      <c r="F9" s="3">
        <f>+F7-F8</f>
        <v>-69.418499999999995</v>
      </c>
      <c r="G9" s="3">
        <f>+G7-G8</f>
        <v>-16.158299999999997</v>
      </c>
      <c r="H9" s="3">
        <f>+H7-H8</f>
        <v>134.52330000000001</v>
      </c>
      <c r="I9" s="3">
        <f>+I7-I8</f>
        <v>313.49149999999997</v>
      </c>
      <c r="J9" s="3">
        <f>+J7-J8</f>
        <v>523.93625000000009</v>
      </c>
    </row>
    <row r="12" spans="1:16" x14ac:dyDescent="0.25">
      <c r="K12" s="1" t="s">
        <v>29</v>
      </c>
      <c r="L12" s="17">
        <v>0.15</v>
      </c>
    </row>
    <row r="13" spans="1:16" x14ac:dyDescent="0.25">
      <c r="K13" s="1" t="s">
        <v>30</v>
      </c>
      <c r="L13" s="3">
        <f>NPV(L12,D9:J9)</f>
        <v>263.21212929891516</v>
      </c>
    </row>
    <row r="14" spans="1:16" x14ac:dyDescent="0.25">
      <c r="K14" s="1" t="s">
        <v>31</v>
      </c>
      <c r="L14" s="1">
        <f>33+27+10</f>
        <v>70</v>
      </c>
    </row>
    <row r="15" spans="1:16" x14ac:dyDescent="0.25">
      <c r="K15" s="1" t="s">
        <v>32</v>
      </c>
      <c r="L15" s="2">
        <f>+L13/L14</f>
        <v>3.7601732756987878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brilaroxazine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2024-12-04T19:48:55Z</dcterms:created>
  <dcterms:modified xsi:type="dcterms:W3CDTF">2024-12-16T18:08:12Z</dcterms:modified>
</cp:coreProperties>
</file>