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282E113-3601-4F77-9F16-B4E387544FED}" xr6:coauthVersionLast="47" xr6:coauthVersionMax="47" xr10:uidLastSave="{00000000-0000-0000-0000-000000000000}"/>
  <bookViews>
    <workbookView xWindow="-25065" yWindow="2250" windowWidth="21435" windowHeight="16290" xr2:uid="{A029EC9C-0930-4100-8853-B9FBECC6760F}"/>
  </bookViews>
  <sheets>
    <sheet name="Main" sheetId="1" r:id="rId1"/>
    <sheet name="Model" sheetId="3" r:id="rId2"/>
    <sheet name="ersodetu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3" i="1"/>
  <c r="Q18" i="3"/>
  <c r="Q17" i="3"/>
  <c r="O12" i="3"/>
  <c r="N12" i="3"/>
  <c r="M12" i="3"/>
  <c r="L12" i="3"/>
  <c r="K12" i="3"/>
  <c r="J12" i="3"/>
  <c r="I12" i="3"/>
  <c r="H12" i="3"/>
  <c r="G12" i="3"/>
  <c r="F12" i="3"/>
  <c r="E12" i="3"/>
  <c r="I3" i="3"/>
  <c r="J3" i="3" s="1"/>
  <c r="K3" i="3" s="1"/>
  <c r="L3" i="3" s="1"/>
  <c r="M3" i="3" s="1"/>
  <c r="N3" i="3" s="1"/>
  <c r="O3" i="3" s="1"/>
  <c r="H3" i="3"/>
  <c r="O2" i="3"/>
  <c r="N2" i="3"/>
  <c r="M2" i="3"/>
  <c r="L2" i="3"/>
  <c r="K2" i="3"/>
  <c r="J2" i="3"/>
  <c r="I2" i="3"/>
  <c r="C5" i="3"/>
  <c r="C6" i="3" s="1"/>
  <c r="D4" i="3"/>
  <c r="E4" i="3" s="1"/>
  <c r="H2" i="3"/>
  <c r="G2" i="3"/>
  <c r="F2" i="3"/>
  <c r="E2" i="3"/>
  <c r="D2" i="3"/>
  <c r="M4" i="1"/>
  <c r="M7" i="1" s="1"/>
  <c r="C7" i="3" l="1"/>
  <c r="C9" i="3" s="1"/>
  <c r="C11" i="3" s="1"/>
  <c r="C13" i="3" s="1"/>
  <c r="F4" i="3"/>
  <c r="E5" i="3"/>
  <c r="D5" i="3"/>
  <c r="D6" i="3" l="1"/>
  <c r="D7" i="3"/>
  <c r="D9" i="3" s="1"/>
  <c r="D11" i="3" s="1"/>
  <c r="D13" i="3" s="1"/>
  <c r="E6" i="3"/>
  <c r="E7" i="3" s="1"/>
  <c r="E9" i="3" s="1"/>
  <c r="E11" i="3" s="1"/>
  <c r="E13" i="3" s="1"/>
  <c r="G4" i="3"/>
  <c r="F5" i="3"/>
  <c r="F8" i="3" l="1"/>
  <c r="F6" i="3"/>
  <c r="F7" i="3"/>
  <c r="G5" i="3"/>
  <c r="H4" i="3"/>
  <c r="F9" i="3" l="1"/>
  <c r="F11" i="3" s="1"/>
  <c r="F13" i="3" s="1"/>
  <c r="G6" i="3"/>
  <c r="G7" i="3" s="1"/>
  <c r="G8" i="3"/>
  <c r="H5" i="3"/>
  <c r="I4" i="3"/>
  <c r="G9" i="3" l="1"/>
  <c r="G11" i="3" s="1"/>
  <c r="G13" i="3" s="1"/>
  <c r="H6" i="3"/>
  <c r="H7" i="3" s="1"/>
  <c r="H8" i="3"/>
  <c r="I5" i="3"/>
  <c r="J4" i="3"/>
  <c r="H9" i="3" l="1"/>
  <c r="H11" i="3" s="1"/>
  <c r="H13" i="3" s="1"/>
  <c r="I8" i="3"/>
  <c r="I6" i="3"/>
  <c r="I7" i="3" s="1"/>
  <c r="K4" i="3"/>
  <c r="J5" i="3"/>
  <c r="I9" i="3" l="1"/>
  <c r="I11" i="3" s="1"/>
  <c r="I13" i="3" s="1"/>
  <c r="J6" i="3"/>
  <c r="J8" i="3"/>
  <c r="J7" i="3"/>
  <c r="J9" i="3" s="1"/>
  <c r="J11" i="3" s="1"/>
  <c r="J13" i="3" s="1"/>
  <c r="K5" i="3"/>
  <c r="L4" i="3"/>
  <c r="K6" i="3" l="1"/>
  <c r="K7" i="3"/>
  <c r="K8" i="3"/>
  <c r="L5" i="3"/>
  <c r="M4" i="3"/>
  <c r="L8" i="3" l="1"/>
  <c r="L6" i="3"/>
  <c r="L7" i="3" s="1"/>
  <c r="L9" i="3" s="1"/>
  <c r="L11" i="3" s="1"/>
  <c r="L13" i="3" s="1"/>
  <c r="K9" i="3"/>
  <c r="K11" i="3" s="1"/>
  <c r="K13" i="3" s="1"/>
  <c r="M5" i="3"/>
  <c r="N4" i="3"/>
  <c r="M6" i="3" l="1"/>
  <c r="M7" i="3" s="1"/>
  <c r="M8" i="3"/>
  <c r="O4" i="3"/>
  <c r="O5" i="3" s="1"/>
  <c r="N5" i="3"/>
  <c r="M9" i="3" l="1"/>
  <c r="M11" i="3" s="1"/>
  <c r="M13" i="3" s="1"/>
  <c r="N6" i="3"/>
  <c r="N7" i="3" s="1"/>
  <c r="N8" i="3"/>
  <c r="O6" i="3"/>
  <c r="O7" i="3" s="1"/>
  <c r="O8" i="3"/>
  <c r="O9" i="3" l="1"/>
  <c r="O11" i="3" s="1"/>
  <c r="O13" i="3" s="1"/>
  <c r="N9" i="3"/>
  <c r="N11" i="3" s="1"/>
  <c r="N13" i="3" s="1"/>
</calcChain>
</file>

<file path=xl/sharedStrings.xml><?xml version="1.0" encoding="utf-8"?>
<sst xmlns="http://schemas.openxmlformats.org/spreadsheetml/2006/main" count="45" uniqueCount="40">
  <si>
    <t>Price</t>
  </si>
  <si>
    <t>Shares</t>
  </si>
  <si>
    <t>MC</t>
  </si>
  <si>
    <t>Cash</t>
  </si>
  <si>
    <t>Debt</t>
  </si>
  <si>
    <t>EV</t>
  </si>
  <si>
    <t>Name</t>
  </si>
  <si>
    <t>ersodetug (RZ358)</t>
  </si>
  <si>
    <t>RZ402</t>
  </si>
  <si>
    <t>oral PKI</t>
  </si>
  <si>
    <t>DME</t>
  </si>
  <si>
    <t>Hyperinsulinism</t>
  </si>
  <si>
    <t>MOA</t>
  </si>
  <si>
    <t>insulin receptor mab</t>
  </si>
  <si>
    <t>Indication</t>
  </si>
  <si>
    <t>Phase</t>
  </si>
  <si>
    <t>III</t>
  </si>
  <si>
    <t>2H25: sunRIZE results</t>
  </si>
  <si>
    <t>n=56</t>
  </si>
  <si>
    <t>Main</t>
  </si>
  <si>
    <t>Brand</t>
  </si>
  <si>
    <t>Generic</t>
  </si>
  <si>
    <t>ersodetug</t>
  </si>
  <si>
    <t>Clinical Trials</t>
  </si>
  <si>
    <t>Q424</t>
  </si>
  <si>
    <t>Patients</t>
  </si>
  <si>
    <t>Revenue</t>
  </si>
  <si>
    <t>Phase III sunRIZE n=56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</si>
  <si>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</si>
  <si>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</si>
  <si>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</si>
  <si>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</si>
  <si>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</si>
  <si>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</si>
  <si>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</si>
  <si>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</si>
  <si>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Discount</t>
  </si>
  <si>
    <t>ROIC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</si>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</sst>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3" fillId="0" borderId="0" xfId="1"/>
    <xf numFmtId="164" fontId="0" fillId="0" borderId="0" xfId="0" applyNumberFormat="1"/>
    <xf numFmtId="3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BD52E9B-7D9C-4348-B71D-C4336C83F0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17</xdr:col>
      <xdr:colOff>150928</xdr:colOff>
      <xdr:row>29</xdr:row>
      <xdr:rowOff>131086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9C400F-B1FC-4FE4-A842-606188D0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4632" y="2085474"/>
          <a:ext cx="8713401" cy="2697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41F6-4A19-4DB0-902F-30A962460F9E}">
  <dimension ref="B2:N11"/>
  <sheetViews>
    <sheetView tabSelected="1" topLeftCell="E1" zoomScale="160" zoomScaleNormal="160" workbookViewId="0">
      <selection activeCell="N5" sqref="N5"/>
    </sheetView>
  </sheetViews>
  <sheetFormatPr defaultRowHeight="12.75" x14ac:dyDescent="0.2"/>
  <cols>
    <col min="1" max="1" width="5" customWidth="1"/>
    <col min="2" max="2" width="18.28515625" customWidth="1"/>
    <col min="3" max="3" width="20.140625" customWidth="1"/>
    <col min="4" max="4" width="15" customWidth="1"/>
  </cols>
  <sheetData>
    <row r="2" spans="2:14" x14ac:dyDescent="0.2">
      <c r="B2" s="9" t="s">
        <v>6</v>
      </c>
      <c r="C2" s="10" t="s">
        <v>12</v>
      </c>
      <c r="D2" s="10" t="s">
        <v>14</v>
      </c>
      <c r="E2" s="10" t="s">
        <v>15</v>
      </c>
      <c r="F2" s="10"/>
      <c r="G2" s="10"/>
      <c r="H2" s="10"/>
      <c r="I2" s="11"/>
      <c r="L2" t="s">
        <v>0</v>
      </c>
      <c r="M2" s="1">
        <v>4</v>
      </c>
    </row>
    <row r="3" spans="2:14" x14ac:dyDescent="0.2">
      <c r="B3" s="4" t="s">
        <v>7</v>
      </c>
      <c r="C3" t="s">
        <v>13</v>
      </c>
      <c r="D3" t="s">
        <v>11</v>
      </c>
      <c r="E3" t="s">
        <v>16</v>
      </c>
      <c r="I3" s="5"/>
      <c r="L3" t="s">
        <v>1</v>
      </c>
      <c r="M3" s="2">
        <f>69.94+20.786+6.905</f>
        <v>97.631</v>
      </c>
      <c r="N3" s="3" t="s">
        <v>24</v>
      </c>
    </row>
    <row r="4" spans="2:14" x14ac:dyDescent="0.2">
      <c r="B4" s="4" t="s">
        <v>8</v>
      </c>
      <c r="C4" t="s">
        <v>9</v>
      </c>
      <c r="D4" t="s">
        <v>10</v>
      </c>
      <c r="I4" s="5"/>
      <c r="L4" t="s">
        <v>2</v>
      </c>
      <c r="M4" s="2">
        <f>+M2*M3</f>
        <v>390.524</v>
      </c>
    </row>
    <row r="5" spans="2:14" x14ac:dyDescent="0.2">
      <c r="B5" s="4"/>
      <c r="I5" s="5"/>
      <c r="L5" t="s">
        <v>3</v>
      </c>
      <c r="M5" s="2">
        <f>105.3+90</f>
        <v>195.3</v>
      </c>
      <c r="N5" s="3" t="s">
        <v>24</v>
      </c>
    </row>
    <row r="6" spans="2:14" x14ac:dyDescent="0.2">
      <c r="B6" s="4"/>
      <c r="I6" s="5"/>
      <c r="L6" t="s">
        <v>4</v>
      </c>
      <c r="M6" s="2">
        <v>0</v>
      </c>
      <c r="N6" s="3" t="s">
        <v>24</v>
      </c>
    </row>
    <row r="7" spans="2:14" x14ac:dyDescent="0.2">
      <c r="B7" s="4"/>
      <c r="I7" s="5"/>
      <c r="L7" t="s">
        <v>5</v>
      </c>
      <c r="M7" s="2">
        <f>+M4-M5+M6</f>
        <v>195.22399999999999</v>
      </c>
    </row>
    <row r="8" spans="2:14" x14ac:dyDescent="0.2">
      <c r="B8" s="6"/>
      <c r="C8" s="7"/>
      <c r="D8" s="7"/>
      <c r="E8" s="7"/>
      <c r="F8" s="7"/>
      <c r="G8" s="7"/>
      <c r="H8" s="7"/>
      <c r="I8" s="8"/>
    </row>
    <row r="10" spans="2:14" x14ac:dyDescent="0.2">
      <c r="B10" t="s">
        <v>17</v>
      </c>
    </row>
    <row r="11" spans="2:14" x14ac:dyDescent="0.2"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3677-E441-4308-A8CD-E4513D8CC4E1}">
  <dimension ref="A1:Q18"/>
  <sheetViews>
    <sheetView zoomScale="160" zoomScaleNormal="16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Q18" sqref="Q18"/>
    </sheetView>
  </sheetViews>
  <sheetFormatPr defaultRowHeight="12.75" x14ac:dyDescent="0.2"/>
  <cols>
    <col min="1" max="1" width="5" bestFit="1" customWidth="1"/>
    <col min="2" max="2" width="15.7109375" bestFit="1" customWidth="1"/>
    <col min="17" max="17" width="10" bestFit="1" customWidth="1"/>
  </cols>
  <sheetData>
    <row r="1" spans="1:17" x14ac:dyDescent="0.2">
      <c r="A1" s="14" t="s">
        <v>19</v>
      </c>
    </row>
    <row r="2" spans="1:17" x14ac:dyDescent="0.2">
      <c r="C2">
        <v>2025</v>
      </c>
      <c r="D2">
        <f>+C2+1</f>
        <v>2026</v>
      </c>
      <c r="E2">
        <f>+D2+1</f>
        <v>2027</v>
      </c>
      <c r="F2">
        <f>+E2+1</f>
        <v>2028</v>
      </c>
      <c r="G2">
        <f>+F2+1</f>
        <v>2029</v>
      </c>
      <c r="H2">
        <f>+G2+1</f>
        <v>2030</v>
      </c>
      <c r="I2">
        <f>+H2+1</f>
        <v>2031</v>
      </c>
      <c r="J2">
        <f>+I2+1</f>
        <v>2032</v>
      </c>
      <c r="K2">
        <f>+J2+1</f>
        <v>2033</v>
      </c>
      <c r="L2">
        <f>+K2+1</f>
        <v>2034</v>
      </c>
      <c r="M2">
        <f>+L2+1</f>
        <v>2035</v>
      </c>
      <c r="N2">
        <f>+M2+1</f>
        <v>2036</v>
      </c>
      <c r="O2">
        <f>+N2+1</f>
        <v>2037</v>
      </c>
    </row>
    <row r="3" spans="1:17" x14ac:dyDescent="0.2">
      <c r="B3" t="s">
        <v>25</v>
      </c>
      <c r="C3">
        <v>0</v>
      </c>
      <c r="D3" s="2">
        <v>100</v>
      </c>
      <c r="E3" s="2">
        <v>250</v>
      </c>
      <c r="F3" s="2">
        <v>400</v>
      </c>
      <c r="G3" s="2">
        <v>450</v>
      </c>
      <c r="H3" s="2">
        <f>+G3+50</f>
        <v>500</v>
      </c>
      <c r="I3" s="2">
        <f t="shared" ref="I3:O3" si="0">+H3+50</f>
        <v>550</v>
      </c>
      <c r="J3" s="2">
        <f t="shared" si="0"/>
        <v>600</v>
      </c>
      <c r="K3" s="2">
        <f t="shared" si="0"/>
        <v>650</v>
      </c>
      <c r="L3" s="2">
        <f t="shared" si="0"/>
        <v>700</v>
      </c>
      <c r="M3" s="2">
        <f t="shared" si="0"/>
        <v>750</v>
      </c>
      <c r="N3" s="2">
        <f t="shared" si="0"/>
        <v>800</v>
      </c>
      <c r="O3" s="2">
        <f t="shared" si="0"/>
        <v>850</v>
      </c>
    </row>
    <row r="4" spans="1:17" x14ac:dyDescent="0.2">
      <c r="B4" t="s">
        <v>0</v>
      </c>
      <c r="C4" s="15">
        <v>0.5</v>
      </c>
      <c r="D4" s="15">
        <f>+C4*1.1</f>
        <v>0.55000000000000004</v>
      </c>
      <c r="E4" s="15">
        <f>+D4*1.1</f>
        <v>0.60500000000000009</v>
      </c>
      <c r="F4" s="15">
        <f>+E4*1.01</f>
        <v>0.61105000000000009</v>
      </c>
      <c r="G4" s="15">
        <f t="shared" ref="G4:O4" si="1">+F4*1.01</f>
        <v>0.61716050000000011</v>
      </c>
      <c r="H4" s="15">
        <f t="shared" si="1"/>
        <v>0.62333210500000014</v>
      </c>
      <c r="I4" s="15">
        <f t="shared" si="1"/>
        <v>0.6295654260500001</v>
      </c>
      <c r="J4" s="15">
        <f t="shared" si="1"/>
        <v>0.63586108031050015</v>
      </c>
      <c r="K4" s="15">
        <f t="shared" si="1"/>
        <v>0.64221969111360511</v>
      </c>
      <c r="L4" s="15">
        <f t="shared" si="1"/>
        <v>0.64864188802474121</v>
      </c>
      <c r="M4" s="15">
        <f t="shared" si="1"/>
        <v>0.65512830690498858</v>
      </c>
      <c r="N4" s="15">
        <f t="shared" si="1"/>
        <v>0.66167958997403842</v>
      </c>
      <c r="O4" s="15">
        <f t="shared" si="1"/>
        <v>0.66829638587377882</v>
      </c>
    </row>
    <row r="5" spans="1:17" s="12" customFormat="1" x14ac:dyDescent="0.2">
      <c r="B5" s="12" t="s">
        <v>26</v>
      </c>
      <c r="C5" s="16">
        <f>+C3*C4</f>
        <v>0</v>
      </c>
      <c r="D5" s="16">
        <f t="shared" ref="D5:H5" si="2">+D3*D4</f>
        <v>55.000000000000007</v>
      </c>
      <c r="E5" s="16">
        <f t="shared" si="2"/>
        <v>151.25000000000003</v>
      </c>
      <c r="F5" s="16">
        <f t="shared" si="2"/>
        <v>244.42000000000004</v>
      </c>
      <c r="G5" s="16">
        <f t="shared" ref="G5" si="3">+G3*G4</f>
        <v>277.72222500000004</v>
      </c>
      <c r="H5" s="16">
        <f t="shared" ref="H5" si="4">+H3*H4</f>
        <v>311.66605250000009</v>
      </c>
      <c r="I5" s="16">
        <f t="shared" ref="I5" si="5">+I3*I4</f>
        <v>346.26098432750007</v>
      </c>
      <c r="J5" s="16">
        <f t="shared" ref="J5" si="6">+J3*J4</f>
        <v>381.51664818630007</v>
      </c>
      <c r="K5" s="16">
        <f t="shared" ref="K5" si="7">+K3*K4</f>
        <v>417.44279922384334</v>
      </c>
      <c r="L5" s="16">
        <f t="shared" ref="L5" si="8">+L3*L4</f>
        <v>454.04932161731887</v>
      </c>
      <c r="M5" s="16">
        <f t="shared" ref="M5" si="9">+M3*M4</f>
        <v>491.34623017874145</v>
      </c>
      <c r="N5" s="16">
        <f t="shared" ref="N5" si="10">+N3*N4</f>
        <v>529.34367197923075</v>
      </c>
      <c r="O5" s="16">
        <f t="shared" ref="O5" si="11">+O3*O4</f>
        <v>568.05192799271197</v>
      </c>
    </row>
    <row r="6" spans="1:17" x14ac:dyDescent="0.2">
      <c r="B6" t="s">
        <v>28</v>
      </c>
      <c r="C6" s="2">
        <f>+C5*0.1</f>
        <v>0</v>
      </c>
      <c r="D6" s="2">
        <f t="shared" ref="D6:O6" si="12">+D5*0.1</f>
        <v>5.5000000000000009</v>
      </c>
      <c r="E6" s="2">
        <f t="shared" si="12"/>
        <v>15.125000000000004</v>
      </c>
      <c r="F6" s="2">
        <f t="shared" si="12"/>
        <v>24.442000000000007</v>
      </c>
      <c r="G6" s="2">
        <f t="shared" si="12"/>
        <v>27.772222500000005</v>
      </c>
      <c r="H6" s="2">
        <f t="shared" si="12"/>
        <v>31.166605250000011</v>
      </c>
      <c r="I6" s="2">
        <f t="shared" si="12"/>
        <v>34.626098432750005</v>
      </c>
      <c r="J6" s="2">
        <f t="shared" si="12"/>
        <v>38.15166481863001</v>
      </c>
      <c r="K6" s="2">
        <f t="shared" si="12"/>
        <v>41.744279922384337</v>
      </c>
      <c r="L6" s="2">
        <f t="shared" si="12"/>
        <v>45.404932161731892</v>
      </c>
      <c r="M6" s="2">
        <f t="shared" si="12"/>
        <v>49.134623017874148</v>
      </c>
      <c r="N6" s="2">
        <f t="shared" si="12"/>
        <v>52.934367197923081</v>
      </c>
      <c r="O6" s="2">
        <f t="shared" si="12"/>
        <v>56.805192799271197</v>
      </c>
    </row>
    <row r="7" spans="1:17" x14ac:dyDescent="0.2">
      <c r="B7" t="s">
        <v>29</v>
      </c>
      <c r="C7" s="2">
        <f>+C5-C6</f>
        <v>0</v>
      </c>
      <c r="D7" s="2">
        <f t="shared" ref="D7:O7" si="13">+D5-D6</f>
        <v>49.500000000000007</v>
      </c>
      <c r="E7" s="2">
        <f t="shared" si="13"/>
        <v>136.12500000000003</v>
      </c>
      <c r="F7" s="2">
        <f t="shared" si="13"/>
        <v>219.97800000000004</v>
      </c>
      <c r="G7" s="2">
        <f t="shared" si="13"/>
        <v>249.95000250000004</v>
      </c>
      <c r="H7" s="2">
        <f t="shared" si="13"/>
        <v>280.49944725000006</v>
      </c>
      <c r="I7" s="2">
        <f t="shared" si="13"/>
        <v>311.63488589475008</v>
      </c>
      <c r="J7" s="2">
        <f t="shared" si="13"/>
        <v>343.36498336767005</v>
      </c>
      <c r="K7" s="2">
        <f t="shared" si="13"/>
        <v>375.69851930145899</v>
      </c>
      <c r="L7" s="2">
        <f t="shared" si="13"/>
        <v>408.64438945558697</v>
      </c>
      <c r="M7" s="2">
        <f t="shared" si="13"/>
        <v>442.21160716086729</v>
      </c>
      <c r="N7" s="2">
        <f t="shared" si="13"/>
        <v>476.4093047813077</v>
      </c>
      <c r="O7" s="2">
        <f t="shared" si="13"/>
        <v>511.24673519344077</v>
      </c>
    </row>
    <row r="8" spans="1:17" x14ac:dyDescent="0.2">
      <c r="B8" t="s">
        <v>30</v>
      </c>
      <c r="C8">
        <v>50</v>
      </c>
      <c r="D8">
        <v>50</v>
      </c>
      <c r="E8">
        <v>50</v>
      </c>
      <c r="F8" s="2">
        <f>+F5*0.2</f>
        <v>48.884000000000015</v>
      </c>
      <c r="G8" s="2">
        <f t="shared" ref="G8:O8" si="14">+G5*0.2</f>
        <v>55.54444500000001</v>
      </c>
      <c r="H8" s="2">
        <f t="shared" si="14"/>
        <v>62.333210500000021</v>
      </c>
      <c r="I8" s="2">
        <f t="shared" si="14"/>
        <v>69.252196865500011</v>
      </c>
      <c r="J8" s="2">
        <f t="shared" si="14"/>
        <v>76.30332963726002</v>
      </c>
      <c r="K8" s="2">
        <f t="shared" si="14"/>
        <v>83.488559844768673</v>
      </c>
      <c r="L8" s="2">
        <f t="shared" si="14"/>
        <v>90.809864323463785</v>
      </c>
      <c r="M8" s="2">
        <f t="shared" si="14"/>
        <v>98.269246035748296</v>
      </c>
      <c r="N8" s="2">
        <f t="shared" si="14"/>
        <v>105.86873439584616</v>
      </c>
      <c r="O8" s="2">
        <f t="shared" si="14"/>
        <v>113.61038559854239</v>
      </c>
    </row>
    <row r="9" spans="1:17" x14ac:dyDescent="0.2">
      <c r="B9" t="s">
        <v>31</v>
      </c>
      <c r="C9" s="2">
        <f>+C7-C8</f>
        <v>-50</v>
      </c>
      <c r="D9" s="2">
        <f t="shared" ref="D9:O9" si="15">+D7-D8</f>
        <v>-0.49999999999999289</v>
      </c>
      <c r="E9" s="2">
        <f t="shared" si="15"/>
        <v>86.125000000000028</v>
      </c>
      <c r="F9" s="2">
        <f t="shared" si="15"/>
        <v>171.09400000000002</v>
      </c>
      <c r="G9" s="2">
        <f t="shared" si="15"/>
        <v>194.40555750000004</v>
      </c>
      <c r="H9" s="2">
        <f t="shared" si="15"/>
        <v>218.16623675000005</v>
      </c>
      <c r="I9" s="2">
        <f t="shared" si="15"/>
        <v>242.38268902925006</v>
      </c>
      <c r="J9" s="2">
        <f t="shared" si="15"/>
        <v>267.06165373041006</v>
      </c>
      <c r="K9" s="2">
        <f t="shared" si="15"/>
        <v>292.20995945669029</v>
      </c>
      <c r="L9" s="2">
        <f t="shared" si="15"/>
        <v>317.83452513212319</v>
      </c>
      <c r="M9" s="2">
        <f t="shared" si="15"/>
        <v>343.94236112511896</v>
      </c>
      <c r="N9" s="2">
        <f t="shared" si="15"/>
        <v>370.54057038546154</v>
      </c>
      <c r="O9" s="2">
        <f t="shared" si="15"/>
        <v>397.63634959489838</v>
      </c>
    </row>
    <row r="10" spans="1:17" x14ac:dyDescent="0.2">
      <c r="B10" t="s">
        <v>32</v>
      </c>
      <c r="C10">
        <v>0</v>
      </c>
      <c r="D10">
        <v>0</v>
      </c>
    </row>
    <row r="11" spans="1:17" x14ac:dyDescent="0.2">
      <c r="B11" t="s">
        <v>33</v>
      </c>
      <c r="C11" s="2">
        <f>+C9+C10</f>
        <v>-50</v>
      </c>
      <c r="D11" s="2">
        <f t="shared" ref="D11:O11" si="16">+D9+D10</f>
        <v>-0.49999999999999289</v>
      </c>
      <c r="E11" s="2">
        <f t="shared" si="16"/>
        <v>86.125000000000028</v>
      </c>
      <c r="F11" s="2">
        <f t="shared" si="16"/>
        <v>171.09400000000002</v>
      </c>
      <c r="G11" s="2">
        <f t="shared" si="16"/>
        <v>194.40555750000004</v>
      </c>
      <c r="H11" s="2">
        <f t="shared" si="16"/>
        <v>218.16623675000005</v>
      </c>
      <c r="I11" s="2">
        <f t="shared" si="16"/>
        <v>242.38268902925006</v>
      </c>
      <c r="J11" s="2">
        <f t="shared" si="16"/>
        <v>267.06165373041006</v>
      </c>
      <c r="K11" s="2">
        <f t="shared" si="16"/>
        <v>292.20995945669029</v>
      </c>
      <c r="L11" s="2">
        <f t="shared" si="16"/>
        <v>317.83452513212319</v>
      </c>
      <c r="M11" s="2">
        <f t="shared" si="16"/>
        <v>343.94236112511896</v>
      </c>
      <c r="N11" s="2">
        <f t="shared" si="16"/>
        <v>370.54057038546154</v>
      </c>
      <c r="O11" s="2">
        <f t="shared" si="16"/>
        <v>397.63634959489838</v>
      </c>
    </row>
    <row r="12" spans="1:17" x14ac:dyDescent="0.2">
      <c r="B12" t="s">
        <v>34</v>
      </c>
      <c r="C12">
        <v>0</v>
      </c>
      <c r="D12">
        <v>0</v>
      </c>
      <c r="E12" s="2">
        <f>+E11*0.2</f>
        <v>17.225000000000005</v>
      </c>
      <c r="F12" s="2">
        <f t="shared" ref="F12:O12" si="17">+F11*0.2</f>
        <v>34.218800000000009</v>
      </c>
      <c r="G12" s="2">
        <f t="shared" si="17"/>
        <v>38.88111150000001</v>
      </c>
      <c r="H12" s="2">
        <f t="shared" si="17"/>
        <v>43.633247350000012</v>
      </c>
      <c r="I12" s="2">
        <f t="shared" si="17"/>
        <v>48.476537805850015</v>
      </c>
      <c r="J12" s="2">
        <f t="shared" si="17"/>
        <v>53.412330746082013</v>
      </c>
      <c r="K12" s="2">
        <f t="shared" si="17"/>
        <v>58.441991891338063</v>
      </c>
      <c r="L12" s="2">
        <f t="shared" si="17"/>
        <v>63.566905026424642</v>
      </c>
      <c r="M12" s="2">
        <f t="shared" si="17"/>
        <v>68.788472225023796</v>
      </c>
      <c r="N12" s="2">
        <f t="shared" si="17"/>
        <v>74.10811407709231</v>
      </c>
      <c r="O12" s="2">
        <f t="shared" si="17"/>
        <v>79.527269918979684</v>
      </c>
    </row>
    <row r="13" spans="1:17" x14ac:dyDescent="0.2">
      <c r="B13" t="s">
        <v>35</v>
      </c>
      <c r="C13" s="2">
        <f>+C11-C12</f>
        <v>-50</v>
      </c>
      <c r="D13" s="2">
        <f t="shared" ref="D13:O13" si="18">+D11-D12</f>
        <v>-0.49999999999999289</v>
      </c>
      <c r="E13" s="2">
        <f t="shared" si="18"/>
        <v>68.90000000000002</v>
      </c>
      <c r="F13" s="2">
        <f t="shared" si="18"/>
        <v>136.87520000000001</v>
      </c>
      <c r="G13" s="2">
        <f t="shared" si="18"/>
        <v>155.52444600000004</v>
      </c>
      <c r="H13" s="2">
        <f t="shared" si="18"/>
        <v>174.53298940000005</v>
      </c>
      <c r="I13" s="2">
        <f t="shared" si="18"/>
        <v>193.90615122340006</v>
      </c>
      <c r="J13" s="2">
        <f t="shared" si="18"/>
        <v>213.64932298432805</v>
      </c>
      <c r="K13" s="2">
        <f t="shared" si="18"/>
        <v>233.76796756535222</v>
      </c>
      <c r="L13" s="2">
        <f t="shared" si="18"/>
        <v>254.26762010569854</v>
      </c>
      <c r="M13" s="2">
        <f t="shared" si="18"/>
        <v>275.15388890009518</v>
      </c>
      <c r="N13" s="2">
        <f t="shared" si="18"/>
        <v>296.43245630836924</v>
      </c>
      <c r="O13" s="2">
        <f t="shared" si="18"/>
        <v>318.10907967591868</v>
      </c>
    </row>
    <row r="15" spans="1:17" x14ac:dyDescent="0.2">
      <c r="P15" t="s">
        <v>36</v>
      </c>
      <c r="Q15" s="17">
        <v>0.09</v>
      </c>
    </row>
    <row r="16" spans="1:17" x14ac:dyDescent="0.2">
      <c r="P16" t="s">
        <v>37</v>
      </c>
      <c r="Q16" s="17">
        <v>0.01</v>
      </c>
    </row>
    <row r="17" spans="16:17" x14ac:dyDescent="0.2">
      <c r="P17" t="s">
        <v>38</v>
      </c>
      <c r="Q17" s="2">
        <f>NPV(Q15,C13:O13)</f>
        <v>1053.1443670097135</v>
      </c>
    </row>
    <row r="18" spans="16:17" x14ac:dyDescent="0.2">
      <c r="P18" t="s">
        <v>39</v>
      </c>
      <c r="Q18" s="1">
        <f>Q17/Main!M3</f>
        <v>10.786987401642035</v>
      </c>
    </row>
  </sheetData>
  <hyperlinks>
    <hyperlink ref="A1" location="Main!A1" display="Main" xr:uid="{3316153C-99A2-48E4-BDE1-E1E738EEBF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9C7A-68C4-4CF9-B230-12AE1C0337DB}">
  <dimension ref="A1:C6"/>
  <sheetViews>
    <sheetView zoomScale="190" zoomScaleNormal="190" workbookViewId="0">
      <selection activeCell="C7" sqref="C7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4" t="s">
        <v>19</v>
      </c>
    </row>
    <row r="2" spans="1:3" x14ac:dyDescent="0.2">
      <c r="B2" t="s">
        <v>20</v>
      </c>
    </row>
    <row r="3" spans="1:3" x14ac:dyDescent="0.2">
      <c r="B3" t="s">
        <v>21</v>
      </c>
      <c r="C3" t="s">
        <v>22</v>
      </c>
    </row>
    <row r="4" spans="1:3" x14ac:dyDescent="0.2">
      <c r="B4" t="s">
        <v>14</v>
      </c>
    </row>
    <row r="5" spans="1:3" x14ac:dyDescent="0.2">
      <c r="B5" t="s">
        <v>23</v>
      </c>
    </row>
    <row r="6" spans="1:3" x14ac:dyDescent="0.2">
      <c r="C6" s="13" t="s">
        <v>27</v>
      </c>
    </row>
  </sheetData>
  <hyperlinks>
    <hyperlink ref="A1" location="Main!A1" display="Main" xr:uid="{59C8F558-7B3F-4FD6-B9A0-6F02CEBA9B3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ersodetug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2024-12-03T15:43:26Z</dcterms:created>
  <dcterms:modified xsi:type="dcterms:W3CDTF">2025-04-23T13:54:52Z</dcterms:modified>
</cp:coreProperties>
</file>